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6" codeName="{643B0D74-A683-FBA9-23B4-8A0AA6E0B6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gelasposato/Documents/Claude/Projects/Admissions 2026/PnL demo V2/"/>
    </mc:Choice>
  </mc:AlternateContent>
  <xr:revisionPtr revIDLastSave="0" documentId="13_ncr:1_{9F5F6F04-3FBC-0044-ABCB-82845320FCC9}" xr6:coauthVersionLast="47" xr6:coauthVersionMax="47" xr10:uidLastSave="{00000000-0000-0000-0000-000000000000}"/>
  <bookViews>
    <workbookView xWindow="0" yWindow="680" windowWidth="22240" windowHeight="21660" tabRatio="603" xr2:uid="{00000000-000D-0000-FFFF-FFFF00000000}"/>
  </bookViews>
  <sheets>
    <sheet name="Vancouver" sheetId="60" r:id="rId1"/>
    <sheet name="Tacoma" sheetId="63" r:id="rId2"/>
    <sheet name="Silverdale" sheetId="65" r:id="rId3"/>
    <sheet name="Olympia" sheetId="64" r:id="rId4"/>
    <sheet name="Federal Way" sheetId="62" r:id="rId5"/>
    <sheet name="Tukwila" sheetId="67" r:id="rId6"/>
    <sheet name="Puyallup" sheetId="66" r:id="rId7"/>
    <sheet name="Mill Plain" sheetId="68" r:id="rId8"/>
    <sheet name="Side By Side" sheetId="42" r:id="rId9"/>
    <sheet name="FedWay Data" sheetId="41" state="hidden" r:id="rId10"/>
    <sheet name="Oly Data" sheetId="58" state="hidden" r:id="rId11"/>
    <sheet name="Puy Data" sheetId="56" state="hidden" r:id="rId12"/>
    <sheet name="Sil Data" sheetId="53" state="hidden" r:id="rId13"/>
    <sheet name="Tac Data" sheetId="49" state="hidden" r:id="rId14"/>
    <sheet name="Tuk Data" sheetId="51" state="hidden" r:id="rId15"/>
    <sheet name="Van Data" sheetId="47" state="hidden" r:id="rId16"/>
    <sheet name="Mill Data" sheetId="45" state="hidden" r:id="rId17"/>
  </sheets>
  <definedNames>
    <definedName name="al" localSheetId="4">'Federal Way'!$AM$1</definedName>
    <definedName name="al" localSheetId="7">'Mill Plain'!$AM$1</definedName>
    <definedName name="al" localSheetId="3">Olympia!$AM$1</definedName>
    <definedName name="al" localSheetId="6">Puyallup!$AM$1</definedName>
    <definedName name="al" localSheetId="2">Silverdale!$AM$1</definedName>
    <definedName name="al" localSheetId="1">Tacoma!$AM$1</definedName>
    <definedName name="al" localSheetId="5">Tukwila!$AM$1</definedName>
    <definedName name="al" localSheetId="0">Vancouver!$AM$1</definedName>
    <definedName name="al">#REF!</definedName>
    <definedName name="d" localSheetId="4">#REF!</definedName>
    <definedName name="d" localSheetId="7">#REF!</definedName>
    <definedName name="d" localSheetId="3">#REF!</definedName>
    <definedName name="d" localSheetId="6">#REF!</definedName>
    <definedName name="d" localSheetId="2">#REF!</definedName>
    <definedName name="d" localSheetId="1">#REF!</definedName>
    <definedName name="d" localSheetId="5">#REF!</definedName>
    <definedName name="d" localSheetId="0">#REF!</definedName>
    <definedName name="d">#REF!</definedName>
    <definedName name="pl">#REF!</definedName>
  </definedNames>
  <calcPr calcId="191029"/>
  <customWorkbookViews>
    <customWorkbookView name="PnL" guid="{86CFF694-9AD2-4401-B9E7-79E145E84FBD}" includePrintSettings="0" includeHiddenRowCol="0" maximized="1" xWindow="-8" yWindow="-8" windowWidth="1382" windowHeight="744" activeSheetId="21" showFormulaBar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E20" i="42" l="1"/>
  <c r="HE18" i="42"/>
  <c r="HE16" i="42"/>
  <c r="HE14" i="42"/>
  <c r="HE12" i="42"/>
  <c r="HE10" i="42"/>
  <c r="HE8" i="42"/>
  <c r="HE6" i="42"/>
  <c r="HB20" i="42"/>
  <c r="HB18" i="42"/>
  <c r="HB16" i="42"/>
  <c r="HB14" i="42"/>
  <c r="HB12" i="42"/>
  <c r="HB10" i="42"/>
  <c r="HB8" i="42"/>
  <c r="HB6" i="42"/>
  <c r="GY20" i="42"/>
  <c r="GY18" i="42"/>
  <c r="GY16" i="42"/>
  <c r="GY14" i="42"/>
  <c r="GY12" i="42"/>
  <c r="GY10" i="42"/>
  <c r="GY8" i="42"/>
  <c r="GY6" i="42"/>
  <c r="GV20" i="42"/>
  <c r="GV18" i="42"/>
  <c r="GV16" i="42"/>
  <c r="GV14" i="42"/>
  <c r="GV12" i="42"/>
  <c r="GV10" i="42"/>
  <c r="GV8" i="42"/>
  <c r="GV6" i="42"/>
  <c r="GS20" i="42"/>
  <c r="GS18" i="42"/>
  <c r="GS16" i="42"/>
  <c r="GS14" i="42"/>
  <c r="GS12" i="42"/>
  <c r="GS10" i="42"/>
  <c r="GS8" i="42"/>
  <c r="GS6" i="42"/>
  <c r="GP20" i="42"/>
  <c r="GP18" i="42"/>
  <c r="GP16" i="42"/>
  <c r="GP14" i="42"/>
  <c r="GP12" i="42"/>
  <c r="GP10" i="42"/>
  <c r="GP8" i="42"/>
  <c r="GP6" i="42"/>
  <c r="GM20" i="42"/>
  <c r="GM18" i="42"/>
  <c r="GM16" i="42"/>
  <c r="GM14" i="42"/>
  <c r="GM12" i="42"/>
  <c r="GM10" i="42"/>
  <c r="GM8" i="42"/>
  <c r="GM6" i="42"/>
  <c r="GJ20" i="42"/>
  <c r="GJ18" i="42"/>
  <c r="GJ16" i="42"/>
  <c r="GJ14" i="42"/>
  <c r="GJ12" i="42"/>
  <c r="GJ10" i="42"/>
  <c r="GJ8" i="42"/>
  <c r="GJ6" i="42"/>
  <c r="GG20" i="42"/>
  <c r="GG18" i="42"/>
  <c r="GG16" i="42"/>
  <c r="GG14" i="42"/>
  <c r="GG12" i="42"/>
  <c r="GG10" i="42"/>
  <c r="GG8" i="42"/>
  <c r="GG6" i="42"/>
  <c r="GD20" i="42"/>
  <c r="GD18" i="42"/>
  <c r="GD16" i="42"/>
  <c r="GD14" i="42"/>
  <c r="GD12" i="42"/>
  <c r="GD10" i="42"/>
  <c r="GD8" i="42"/>
  <c r="GD6" i="42"/>
  <c r="GA20" i="42"/>
  <c r="GA18" i="42"/>
  <c r="GA16" i="42"/>
  <c r="GA14" i="42"/>
  <c r="GA12" i="42"/>
  <c r="GA10" i="42"/>
  <c r="GA8" i="42"/>
  <c r="GA6" i="42"/>
  <c r="FX20" i="42"/>
  <c r="FX18" i="42"/>
  <c r="FX16" i="42"/>
  <c r="FX14" i="42"/>
  <c r="FX12" i="42"/>
  <c r="FX10" i="42"/>
  <c r="FX8" i="42"/>
  <c r="FX6" i="42"/>
  <c r="FU20" i="42"/>
  <c r="FU18" i="42"/>
  <c r="FU16" i="42"/>
  <c r="FU14" i="42"/>
  <c r="FU12" i="42"/>
  <c r="FU10" i="42"/>
  <c r="FU8" i="42"/>
  <c r="FU6" i="42"/>
  <c r="FR20" i="42"/>
  <c r="FR18" i="42"/>
  <c r="FR16" i="42"/>
  <c r="FR14" i="42"/>
  <c r="FR12" i="42"/>
  <c r="FR10" i="42"/>
  <c r="FR8" i="42"/>
  <c r="FR6" i="42"/>
  <c r="FO20" i="42"/>
  <c r="FO18" i="42"/>
  <c r="FO16" i="42"/>
  <c r="FO14" i="42"/>
  <c r="FO12" i="42"/>
  <c r="FO10" i="42"/>
  <c r="FO8" i="42"/>
  <c r="FO6" i="42"/>
  <c r="FL20" i="42"/>
  <c r="FL18" i="42"/>
  <c r="FL16" i="42"/>
  <c r="FL14" i="42"/>
  <c r="FL12" i="42"/>
  <c r="FL10" i="42"/>
  <c r="FL8" i="42"/>
  <c r="FL6" i="42"/>
  <c r="FI20" i="42"/>
  <c r="FI18" i="42"/>
  <c r="FI16" i="42"/>
  <c r="FI14" i="42"/>
  <c r="FI12" i="42"/>
  <c r="FI10" i="42"/>
  <c r="FI8" i="42"/>
  <c r="FI6" i="42"/>
  <c r="FF20" i="42"/>
  <c r="FF18" i="42"/>
  <c r="FF16" i="42"/>
  <c r="FF14" i="42"/>
  <c r="FF12" i="42"/>
  <c r="FF10" i="42"/>
  <c r="FF8" i="42"/>
  <c r="FF6" i="42"/>
  <c r="FC20" i="42"/>
  <c r="FC18" i="42"/>
  <c r="FC16" i="42"/>
  <c r="FC14" i="42"/>
  <c r="FC12" i="42"/>
  <c r="FC10" i="42"/>
  <c r="FC8" i="42"/>
  <c r="FC6" i="42"/>
  <c r="EZ20" i="42"/>
  <c r="EZ18" i="42"/>
  <c r="EZ16" i="42"/>
  <c r="EZ14" i="42"/>
  <c r="EZ12" i="42"/>
  <c r="EZ10" i="42"/>
  <c r="EZ8" i="42"/>
  <c r="EZ6" i="42"/>
  <c r="EW20" i="42"/>
  <c r="EW18" i="42"/>
  <c r="EW16" i="42"/>
  <c r="EW14" i="42"/>
  <c r="EW12" i="42"/>
  <c r="EW10" i="42"/>
  <c r="EW8" i="42"/>
  <c r="EW6" i="42"/>
  <c r="ET20" i="42"/>
  <c r="ET18" i="42"/>
  <c r="ET16" i="42"/>
  <c r="ET14" i="42"/>
  <c r="ET12" i="42"/>
  <c r="ET10" i="42"/>
  <c r="ET8" i="42"/>
  <c r="ET6" i="42"/>
  <c r="EQ20" i="42"/>
  <c r="EQ18" i="42"/>
  <c r="EQ16" i="42"/>
  <c r="EQ14" i="42"/>
  <c r="EQ12" i="42"/>
  <c r="EQ10" i="42"/>
  <c r="EQ8" i="42"/>
  <c r="EQ6" i="42"/>
  <c r="EN20" i="42"/>
  <c r="EN18" i="42"/>
  <c r="EN16" i="42"/>
  <c r="EN14" i="42"/>
  <c r="EN12" i="42"/>
  <c r="EN10" i="42"/>
  <c r="EN8" i="42"/>
  <c r="EN6" i="42"/>
  <c r="EK20" i="42"/>
  <c r="EK18" i="42"/>
  <c r="EK16" i="42"/>
  <c r="EK14" i="42"/>
  <c r="EK12" i="42"/>
  <c r="EK10" i="42"/>
  <c r="EK8" i="42"/>
  <c r="EK6" i="42"/>
  <c r="EH20" i="42"/>
  <c r="EH18" i="42"/>
  <c r="EH16" i="42"/>
  <c r="EH14" i="42"/>
  <c r="EH12" i="42"/>
  <c r="EH10" i="42"/>
  <c r="EH8" i="42"/>
  <c r="EH6" i="42"/>
  <c r="EE20" i="42"/>
  <c r="EE18" i="42"/>
  <c r="EE16" i="42"/>
  <c r="EE14" i="42"/>
  <c r="EE12" i="42"/>
  <c r="EE10" i="42"/>
  <c r="EE8" i="42"/>
  <c r="EE6" i="42"/>
  <c r="EB20" i="42"/>
  <c r="EB18" i="42"/>
  <c r="EB16" i="42"/>
  <c r="EB14" i="42"/>
  <c r="EB12" i="42"/>
  <c r="EB10" i="42"/>
  <c r="EB8" i="42"/>
  <c r="EB6" i="42"/>
  <c r="DY20" i="42"/>
  <c r="DY18" i="42"/>
  <c r="DY16" i="42"/>
  <c r="DY14" i="42"/>
  <c r="DY12" i="42"/>
  <c r="DY10" i="42"/>
  <c r="DY8" i="42"/>
  <c r="DY6" i="42"/>
  <c r="DV20" i="42"/>
  <c r="DV18" i="42"/>
  <c r="DV16" i="42"/>
  <c r="DV14" i="42"/>
  <c r="DV12" i="42"/>
  <c r="DV10" i="42"/>
  <c r="DV8" i="42"/>
  <c r="DV6" i="42"/>
  <c r="DS20" i="42"/>
  <c r="DS18" i="42"/>
  <c r="DS16" i="42"/>
  <c r="DS14" i="42"/>
  <c r="DS12" i="42"/>
  <c r="DS10" i="42"/>
  <c r="DS8" i="42"/>
  <c r="DS6" i="42"/>
  <c r="DP20" i="42"/>
  <c r="DP18" i="42"/>
  <c r="DP16" i="42"/>
  <c r="DP14" i="42"/>
  <c r="DP12" i="42"/>
  <c r="DP10" i="42"/>
  <c r="DP8" i="42"/>
  <c r="DP6" i="42"/>
  <c r="DM20" i="42"/>
  <c r="DM18" i="42"/>
  <c r="DM16" i="42"/>
  <c r="DM14" i="42"/>
  <c r="DM12" i="42"/>
  <c r="DM10" i="42"/>
  <c r="DM8" i="42"/>
  <c r="DM6" i="42"/>
  <c r="DJ20" i="42"/>
  <c r="DJ18" i="42"/>
  <c r="DJ16" i="42"/>
  <c r="DJ14" i="42"/>
  <c r="DJ12" i="42"/>
  <c r="DJ10" i="42"/>
  <c r="DJ8" i="42"/>
  <c r="DJ6" i="42"/>
  <c r="DG20" i="42"/>
  <c r="DG18" i="42"/>
  <c r="DG16" i="42"/>
  <c r="DG14" i="42"/>
  <c r="DG12" i="42"/>
  <c r="DG10" i="42"/>
  <c r="DG8" i="42"/>
  <c r="DG6" i="42"/>
  <c r="DD20" i="42"/>
  <c r="DD18" i="42"/>
  <c r="DD16" i="42"/>
  <c r="DD14" i="42"/>
  <c r="DD12" i="42"/>
  <c r="DD10" i="42"/>
  <c r="DD8" i="42"/>
  <c r="DD6" i="42"/>
  <c r="DA20" i="42"/>
  <c r="DA18" i="42"/>
  <c r="DA16" i="42"/>
  <c r="DA14" i="42"/>
  <c r="DA12" i="42"/>
  <c r="DA10" i="42"/>
  <c r="DA8" i="42"/>
  <c r="DA6" i="42"/>
  <c r="CX20" i="42"/>
  <c r="CX18" i="42"/>
  <c r="CX16" i="42"/>
  <c r="CX14" i="42"/>
  <c r="CX12" i="42"/>
  <c r="CX10" i="42"/>
  <c r="CX8" i="42"/>
  <c r="CX6" i="42"/>
  <c r="CU20" i="42"/>
  <c r="CU18" i="42"/>
  <c r="CU16" i="42"/>
  <c r="CU14" i="42"/>
  <c r="CU12" i="42"/>
  <c r="CU10" i="42"/>
  <c r="CU8" i="42"/>
  <c r="CU6" i="42"/>
  <c r="CR20" i="42"/>
  <c r="CR18" i="42"/>
  <c r="CR16" i="42"/>
  <c r="CR14" i="42"/>
  <c r="CR12" i="42"/>
  <c r="CR10" i="42"/>
  <c r="CR8" i="42"/>
  <c r="CR6" i="42"/>
  <c r="CO20" i="42"/>
  <c r="CO18" i="42"/>
  <c r="CO16" i="42"/>
  <c r="CO14" i="42"/>
  <c r="CO12" i="42"/>
  <c r="CO10" i="42"/>
  <c r="CO8" i="42"/>
  <c r="CO6" i="42"/>
  <c r="CL20" i="42"/>
  <c r="CL18" i="42"/>
  <c r="CL16" i="42"/>
  <c r="CL14" i="42"/>
  <c r="CL12" i="42"/>
  <c r="CL10" i="42"/>
  <c r="CL8" i="42"/>
  <c r="CL6" i="42"/>
  <c r="CI20" i="42"/>
  <c r="CI18" i="42"/>
  <c r="CI16" i="42"/>
  <c r="CI14" i="42"/>
  <c r="CI12" i="42"/>
  <c r="CI10" i="42"/>
  <c r="CI8" i="42"/>
  <c r="CI6" i="42"/>
  <c r="CF20" i="42"/>
  <c r="CF18" i="42"/>
  <c r="CF16" i="42"/>
  <c r="CF14" i="42"/>
  <c r="CF12" i="42"/>
  <c r="CF10" i="42"/>
  <c r="CF8" i="42"/>
  <c r="CF6" i="42"/>
  <c r="CC20" i="42"/>
  <c r="CC18" i="42"/>
  <c r="CC16" i="42"/>
  <c r="CC14" i="42"/>
  <c r="CC12" i="42"/>
  <c r="CC10" i="42"/>
  <c r="CC8" i="42"/>
  <c r="CC6" i="42"/>
  <c r="BZ20" i="42"/>
  <c r="BZ18" i="42"/>
  <c r="BZ16" i="42"/>
  <c r="BZ14" i="42"/>
  <c r="BZ12" i="42"/>
  <c r="BZ10" i="42"/>
  <c r="BZ8" i="42"/>
  <c r="BZ6" i="42"/>
  <c r="BW20" i="42"/>
  <c r="BW18" i="42"/>
  <c r="BW16" i="42"/>
  <c r="BW14" i="42"/>
  <c r="BW12" i="42"/>
  <c r="BW10" i="42"/>
  <c r="BW8" i="42"/>
  <c r="BW6" i="42"/>
  <c r="BT20" i="42"/>
  <c r="BT18" i="42"/>
  <c r="BT16" i="42"/>
  <c r="BT14" i="42"/>
  <c r="BT12" i="42"/>
  <c r="BT10" i="42"/>
  <c r="BT8" i="42"/>
  <c r="BT6" i="42"/>
  <c r="BQ20" i="42"/>
  <c r="BQ18" i="42"/>
  <c r="BQ16" i="42"/>
  <c r="BQ14" i="42"/>
  <c r="BQ12" i="42"/>
  <c r="BQ10" i="42"/>
  <c r="BQ8" i="42"/>
  <c r="BQ6" i="42"/>
  <c r="BN20" i="42"/>
  <c r="BN18" i="42"/>
  <c r="BN16" i="42"/>
  <c r="BN14" i="42"/>
  <c r="BN12" i="42"/>
  <c r="BN10" i="42"/>
  <c r="BN8" i="42"/>
  <c r="BN6" i="42"/>
  <c r="BK20" i="42"/>
  <c r="BK18" i="42"/>
  <c r="BK16" i="42"/>
  <c r="BK14" i="42"/>
  <c r="BK12" i="42"/>
  <c r="BK10" i="42"/>
  <c r="BK8" i="42"/>
  <c r="BK6" i="42"/>
  <c r="BH20" i="42"/>
  <c r="BH18" i="42"/>
  <c r="BH16" i="42"/>
  <c r="BH14" i="42"/>
  <c r="BH12" i="42"/>
  <c r="BH10" i="42"/>
  <c r="BH8" i="42"/>
  <c r="BH6" i="42"/>
  <c r="BE20" i="42"/>
  <c r="BE18" i="42"/>
  <c r="BE16" i="42"/>
  <c r="BE14" i="42"/>
  <c r="BE12" i="42"/>
  <c r="BE10" i="42"/>
  <c r="BE8" i="42"/>
  <c r="BE6" i="42"/>
  <c r="BB20" i="42"/>
  <c r="BB18" i="42"/>
  <c r="BB16" i="42"/>
  <c r="BB14" i="42"/>
  <c r="BB12" i="42"/>
  <c r="BB10" i="42"/>
  <c r="BB8" i="42"/>
  <c r="BB6" i="42"/>
  <c r="AY20" i="42"/>
  <c r="AY18" i="42"/>
  <c r="AY16" i="42"/>
  <c r="AY14" i="42"/>
  <c r="AY12" i="42"/>
  <c r="AY10" i="42"/>
  <c r="AY8" i="42"/>
  <c r="AY6" i="42"/>
  <c r="AV20" i="42"/>
  <c r="AV18" i="42"/>
  <c r="AV16" i="42"/>
  <c r="AV14" i="42"/>
  <c r="AV12" i="42"/>
  <c r="AV10" i="42"/>
  <c r="AV8" i="42"/>
  <c r="AV6" i="42"/>
  <c r="AS20" i="42"/>
  <c r="AS18" i="42"/>
  <c r="AS16" i="42"/>
  <c r="AS14" i="42"/>
  <c r="AS12" i="42"/>
  <c r="AS10" i="42"/>
  <c r="AS8" i="42"/>
  <c r="AS6" i="42"/>
  <c r="AP20" i="42"/>
  <c r="AP18" i="42"/>
  <c r="AP16" i="42"/>
  <c r="AP14" i="42"/>
  <c r="AP12" i="42"/>
  <c r="AP10" i="42"/>
  <c r="AP8" i="42"/>
  <c r="AP6" i="42"/>
  <c r="AM20" i="42"/>
  <c r="AM18" i="42"/>
  <c r="AM16" i="42"/>
  <c r="AM14" i="42"/>
  <c r="AM12" i="42"/>
  <c r="AM10" i="42"/>
  <c r="AM8" i="42"/>
  <c r="AM6" i="42"/>
  <c r="AJ20" i="42"/>
  <c r="AJ18" i="42"/>
  <c r="AJ16" i="42"/>
  <c r="AJ14" i="42"/>
  <c r="AJ12" i="42"/>
  <c r="AJ10" i="42"/>
  <c r="AJ8" i="42"/>
  <c r="AJ6" i="42"/>
  <c r="AG20" i="42"/>
  <c r="AG18" i="42"/>
  <c r="AG16" i="42"/>
  <c r="AG14" i="42"/>
  <c r="AG12" i="42"/>
  <c r="AG10" i="42"/>
  <c r="AG8" i="42"/>
  <c r="AG6" i="42"/>
  <c r="AD20" i="42"/>
  <c r="AD18" i="42"/>
  <c r="AD16" i="42"/>
  <c r="AD14" i="42"/>
  <c r="AD12" i="42"/>
  <c r="AD10" i="42"/>
  <c r="AD8" i="42"/>
  <c r="AD6" i="42"/>
  <c r="AA20" i="42"/>
  <c r="AA18" i="42"/>
  <c r="AA16" i="42"/>
  <c r="AA14" i="42"/>
  <c r="AA12" i="42"/>
  <c r="AA10" i="42"/>
  <c r="AA8" i="42"/>
  <c r="AA6" i="42"/>
  <c r="X20" i="42"/>
  <c r="X18" i="42"/>
  <c r="X16" i="42"/>
  <c r="X14" i="42"/>
  <c r="X12" i="42"/>
  <c r="X10" i="42"/>
  <c r="X8" i="42"/>
  <c r="X6" i="42"/>
  <c r="U20" i="42"/>
  <c r="U18" i="42"/>
  <c r="U16" i="42"/>
  <c r="U14" i="42"/>
  <c r="U12" i="42"/>
  <c r="U10" i="42"/>
  <c r="U8" i="42"/>
  <c r="U6" i="42"/>
  <c r="R20" i="42"/>
  <c r="R18" i="42"/>
  <c r="R16" i="42"/>
  <c r="R14" i="42"/>
  <c r="R12" i="42"/>
  <c r="R10" i="42"/>
  <c r="R8" i="42"/>
  <c r="R6" i="42"/>
  <c r="O20" i="42"/>
  <c r="O18" i="42"/>
  <c r="O16" i="42"/>
  <c r="O14" i="42"/>
  <c r="O12" i="42"/>
  <c r="O10" i="42"/>
  <c r="O8" i="42"/>
  <c r="O6" i="42"/>
  <c r="L20" i="42"/>
  <c r="L18" i="42"/>
  <c r="L16" i="42"/>
  <c r="L14" i="42"/>
  <c r="L12" i="42"/>
  <c r="L10" i="42"/>
  <c r="L8" i="42"/>
  <c r="L6" i="42"/>
  <c r="I20" i="42"/>
  <c r="I18" i="42"/>
  <c r="I16" i="42"/>
  <c r="I14" i="42"/>
  <c r="I12" i="42"/>
  <c r="I10" i="42"/>
  <c r="I8" i="42"/>
  <c r="I6" i="42"/>
  <c r="F20" i="42"/>
  <c r="F18" i="42"/>
  <c r="F16" i="42"/>
  <c r="F14" i="42"/>
  <c r="F12" i="42"/>
  <c r="F10" i="42"/>
  <c r="F8" i="42"/>
  <c r="F6" i="42"/>
  <c r="C20" i="42"/>
  <c r="C18" i="42"/>
  <c r="C16" i="42"/>
  <c r="C14" i="42"/>
  <c r="C12" i="42"/>
  <c r="C10" i="42"/>
  <c r="C8" i="42"/>
  <c r="C6" i="42"/>
  <c r="C4" i="42"/>
  <c r="HG20" i="42"/>
  <c r="HG18" i="42"/>
  <c r="HG16" i="42"/>
  <c r="HG14" i="42"/>
  <c r="HG12" i="42"/>
  <c r="HG10" i="42"/>
  <c r="HG8" i="42"/>
  <c r="HG6" i="42"/>
  <c r="HD6" i="42"/>
  <c r="HA20" i="42"/>
  <c r="HA18" i="42"/>
  <c r="HA16" i="42"/>
  <c r="HA14" i="42"/>
  <c r="HA12" i="42"/>
  <c r="HA10" i="42"/>
  <c r="HA8" i="42"/>
  <c r="HA6" i="42"/>
  <c r="GX6" i="42"/>
  <c r="GU6" i="42"/>
  <c r="GR6" i="42"/>
  <c r="GO6" i="42"/>
  <c r="GL6" i="42"/>
  <c r="GI6" i="42"/>
  <c r="GF6" i="42"/>
  <c r="GC6" i="42"/>
  <c r="FZ6" i="42"/>
  <c r="FW6" i="42"/>
  <c r="FT6" i="42"/>
  <c r="FQ6" i="42"/>
  <c r="FN6" i="42"/>
  <c r="FK20" i="42"/>
  <c r="FK18" i="42"/>
  <c r="FK16" i="42"/>
  <c r="FK14" i="42"/>
  <c r="FK12" i="42"/>
  <c r="FK10" i="42"/>
  <c r="FK8" i="42"/>
  <c r="FK6" i="42"/>
  <c r="FH6" i="42"/>
  <c r="FE6" i="42"/>
  <c r="FB6" i="42"/>
  <c r="EY6" i="42"/>
  <c r="EV6" i="42"/>
  <c r="ES20" i="42"/>
  <c r="ES18" i="42"/>
  <c r="ES16" i="42"/>
  <c r="ES14" i="42"/>
  <c r="ES12" i="42"/>
  <c r="ES10" i="42"/>
  <c r="ES8" i="42"/>
  <c r="ES6" i="42"/>
  <c r="EP6" i="42"/>
  <c r="EM6" i="42"/>
  <c r="EJ6" i="42"/>
  <c r="EG6" i="42"/>
  <c r="ED6" i="42"/>
  <c r="EA6" i="42"/>
  <c r="DX20" i="42"/>
  <c r="DX18" i="42"/>
  <c r="DX16" i="42"/>
  <c r="DX14" i="42"/>
  <c r="DX12" i="42"/>
  <c r="DX10" i="42"/>
  <c r="DX8" i="42"/>
  <c r="DX6" i="42"/>
  <c r="DU20" i="42"/>
  <c r="DU18" i="42"/>
  <c r="DU16" i="42"/>
  <c r="DU14" i="42"/>
  <c r="DU12" i="42"/>
  <c r="DU10" i="42"/>
  <c r="DU8" i="42"/>
  <c r="DU6" i="42"/>
  <c r="DR6" i="42"/>
  <c r="DO6" i="42"/>
  <c r="DL20" i="42"/>
  <c r="DL18" i="42"/>
  <c r="DL16" i="42"/>
  <c r="DL14" i="42"/>
  <c r="DL12" i="42"/>
  <c r="DL10" i="42"/>
  <c r="DL8" i="42"/>
  <c r="DL6" i="42"/>
  <c r="DI6" i="42"/>
  <c r="DF6" i="42"/>
  <c r="DC6" i="42"/>
  <c r="CZ20" i="42"/>
  <c r="CZ18" i="42"/>
  <c r="CZ16" i="42"/>
  <c r="CZ14" i="42"/>
  <c r="CZ12" i="42"/>
  <c r="CZ10" i="42"/>
  <c r="CZ8" i="42"/>
  <c r="CZ6" i="42"/>
  <c r="CW6" i="42"/>
  <c r="CT6" i="42"/>
  <c r="CQ6" i="42"/>
  <c r="CN6" i="42"/>
  <c r="CK6" i="42"/>
  <c r="CH6" i="42"/>
  <c r="CE6" i="42"/>
  <c r="CB6" i="42"/>
  <c r="BY6" i="42"/>
  <c r="BV6" i="42"/>
  <c r="BS6" i="42"/>
  <c r="BP6" i="42"/>
  <c r="BM6" i="42"/>
  <c r="BJ6" i="42"/>
  <c r="BG6" i="42"/>
  <c r="BD20" i="42"/>
  <c r="BD18" i="42"/>
  <c r="BD16" i="42"/>
  <c r="BD14" i="42"/>
  <c r="BD12" i="42"/>
  <c r="BD10" i="42"/>
  <c r="BD8" i="42"/>
  <c r="BD6" i="42"/>
  <c r="BA6" i="42"/>
  <c r="AX6" i="42"/>
  <c r="AU6" i="42"/>
  <c r="AR6" i="42"/>
  <c r="AO6" i="42"/>
  <c r="AL6" i="42"/>
  <c r="AI6" i="42"/>
  <c r="AF20" i="42"/>
  <c r="AF18" i="42"/>
  <c r="AF16" i="42"/>
  <c r="AF14" i="42"/>
  <c r="AF12" i="42"/>
  <c r="AF10" i="42"/>
  <c r="AF8" i="42"/>
  <c r="AF6" i="42"/>
  <c r="AC6" i="42"/>
  <c r="Z6" i="42"/>
  <c r="W6" i="42"/>
  <c r="T6" i="42"/>
  <c r="Q6" i="42"/>
  <c r="N20" i="42"/>
  <c r="N18" i="42"/>
  <c r="N16" i="42"/>
  <c r="N14" i="42"/>
  <c r="N12" i="42"/>
  <c r="N10" i="42"/>
  <c r="N8" i="42"/>
  <c r="N6" i="42"/>
  <c r="K6" i="42"/>
  <c r="H6" i="42"/>
  <c r="E20" i="42"/>
  <c r="E18" i="42"/>
  <c r="E16" i="42"/>
  <c r="E14" i="42"/>
  <c r="E12" i="42"/>
  <c r="E10" i="42"/>
  <c r="E8" i="42"/>
  <c r="E6" i="42"/>
  <c r="E4" i="42"/>
  <c r="A154" i="47"/>
  <c r="A154" i="45"/>
  <c r="A154" i="51"/>
  <c r="A154" i="49"/>
  <c r="A154" i="53"/>
  <c r="A154" i="56"/>
  <c r="A154" i="58"/>
  <c r="A154" i="41"/>
  <c r="AJ22" i="42" l="1"/>
  <c r="D4" i="42"/>
  <c r="AK6" i="42"/>
  <c r="AK22" i="42" s="1"/>
  <c r="C362" i="60"/>
  <c r="AY294" i="60" s="1"/>
  <c r="D294" i="60" s="1"/>
  <c r="C294" i="60" s="1"/>
  <c r="C361" i="60"/>
  <c r="C360" i="60"/>
  <c r="AY290" i="60" s="1"/>
  <c r="D290" i="60" s="1"/>
  <c r="C290" i="60" s="1"/>
  <c r="C359" i="60"/>
  <c r="C358" i="60"/>
  <c r="AY286" i="60" s="1"/>
  <c r="D286" i="60" s="1"/>
  <c r="C286" i="60" s="1"/>
  <c r="C357" i="60"/>
  <c r="C356" i="60"/>
  <c r="AY284" i="60" s="1"/>
  <c r="D284" i="60" s="1"/>
  <c r="C284" i="60" s="1"/>
  <c r="C355" i="60"/>
  <c r="C354" i="60"/>
  <c r="C353" i="60"/>
  <c r="C352" i="60"/>
  <c r="AY279" i="60" s="1"/>
  <c r="D279" i="60" s="1"/>
  <c r="C279" i="60" s="1"/>
  <c r="B87" i="60" s="1"/>
  <c r="C351" i="60"/>
  <c r="AY277" i="60" s="1"/>
  <c r="C350" i="60"/>
  <c r="AY276" i="60" s="1"/>
  <c r="D276" i="60" s="1"/>
  <c r="C276" i="60" s="1"/>
  <c r="B84" i="60" s="1"/>
  <c r="C349" i="60"/>
  <c r="AY275" i="60" s="1"/>
  <c r="D275" i="60" s="1"/>
  <c r="C348" i="60"/>
  <c r="AY274" i="60" s="1"/>
  <c r="D274" i="60" s="1"/>
  <c r="C274" i="60" s="1"/>
  <c r="B82" i="60" s="1"/>
  <c r="C347" i="60"/>
  <c r="AY273" i="60" s="1"/>
  <c r="D273" i="60" s="1"/>
  <c r="C346" i="60"/>
  <c r="AY272" i="60" s="1"/>
  <c r="D272" i="60" s="1"/>
  <c r="C272" i="60" s="1"/>
  <c r="B80" i="60" s="1"/>
  <c r="C345" i="60"/>
  <c r="AY270" i="60" s="1"/>
  <c r="D270" i="60" s="1"/>
  <c r="C344" i="60"/>
  <c r="AY269" i="60" s="1"/>
  <c r="D269" i="60" s="1"/>
  <c r="C269" i="60" s="1"/>
  <c r="B77" i="60" s="1"/>
  <c r="C343" i="60"/>
  <c r="C342" i="60"/>
  <c r="AY267" i="60" s="1"/>
  <c r="D267" i="60" s="1"/>
  <c r="C267" i="60" s="1"/>
  <c r="C341" i="60"/>
  <c r="AY266" i="60" s="1"/>
  <c r="C340" i="60"/>
  <c r="AY264" i="60" s="1"/>
  <c r="D264" i="60" s="1"/>
  <c r="C264" i="60" s="1"/>
  <c r="C339" i="60"/>
  <c r="AY263" i="60" s="1"/>
  <c r="C338" i="60"/>
  <c r="AY262" i="60" s="1"/>
  <c r="D262" i="60" s="1"/>
  <c r="C262" i="60" s="1"/>
  <c r="C337" i="60"/>
  <c r="AY261" i="60" s="1"/>
  <c r="C336" i="60"/>
  <c r="AY260" i="60" s="1"/>
  <c r="D260" i="60" s="1"/>
  <c r="C260" i="60" s="1"/>
  <c r="C335" i="60"/>
  <c r="AY259" i="60" s="1"/>
  <c r="C334" i="60"/>
  <c r="AY258" i="60" s="1"/>
  <c r="D258" i="60" s="1"/>
  <c r="C258" i="60" s="1"/>
  <c r="C333" i="60"/>
  <c r="C255" i="60"/>
  <c r="AY169" i="60" s="1"/>
  <c r="D169" i="60" s="1"/>
  <c r="C169" i="60" s="1"/>
  <c r="C254" i="60"/>
  <c r="C253" i="60"/>
  <c r="C252" i="60"/>
  <c r="C251" i="60"/>
  <c r="AY165" i="60" s="1"/>
  <c r="D165" i="60" s="1"/>
  <c r="C165" i="60" s="1"/>
  <c r="O165" i="60" s="1"/>
  <c r="O55" i="60" s="1"/>
  <c r="C250" i="60"/>
  <c r="C249" i="60"/>
  <c r="C248" i="60"/>
  <c r="C247" i="60"/>
  <c r="AY161" i="60" s="1"/>
  <c r="D161" i="60" s="1"/>
  <c r="C161" i="60" s="1"/>
  <c r="C246" i="60"/>
  <c r="C245" i="60"/>
  <c r="C244" i="60"/>
  <c r="C243" i="60"/>
  <c r="AY156" i="60" s="1"/>
  <c r="D156" i="60" s="1"/>
  <c r="C156" i="60" s="1"/>
  <c r="C242" i="60"/>
  <c r="C241" i="60"/>
  <c r="AY154" i="60" s="1"/>
  <c r="C240" i="60"/>
  <c r="C239" i="60"/>
  <c r="C238" i="60"/>
  <c r="C237" i="60"/>
  <c r="C236" i="60"/>
  <c r="C235" i="60"/>
  <c r="AY147" i="60" s="1"/>
  <c r="C234" i="60"/>
  <c r="C233" i="60"/>
  <c r="AY145" i="60" s="1"/>
  <c r="D145" i="60" s="1"/>
  <c r="C145" i="60" s="1"/>
  <c r="B35" i="60" s="1"/>
  <c r="C232" i="60"/>
  <c r="AY144" i="60" s="1"/>
  <c r="C231" i="60"/>
  <c r="AY143" i="60" s="1"/>
  <c r="C230" i="60"/>
  <c r="C229" i="60"/>
  <c r="C228" i="60"/>
  <c r="AY139" i="60" s="1"/>
  <c r="C227" i="60"/>
  <c r="AY138" i="60" s="1"/>
  <c r="C226" i="60"/>
  <c r="C225" i="60"/>
  <c r="AY136" i="60" s="1"/>
  <c r="C224" i="60"/>
  <c r="AY135" i="60" s="1"/>
  <c r="C223" i="60"/>
  <c r="AY134" i="60" s="1"/>
  <c r="C222" i="60"/>
  <c r="C221" i="60"/>
  <c r="AY131" i="60" s="1"/>
  <c r="C220" i="60"/>
  <c r="AY130" i="60" s="1"/>
  <c r="C219" i="60"/>
  <c r="C218" i="60"/>
  <c r="C217" i="60"/>
  <c r="AY126" i="60" s="1"/>
  <c r="C216" i="60"/>
  <c r="AY125" i="60" s="1"/>
  <c r="C215" i="60"/>
  <c r="AY124" i="60" s="1"/>
  <c r="C214" i="60"/>
  <c r="C213" i="60"/>
  <c r="AY122" i="60" s="1"/>
  <c r="C212" i="60"/>
  <c r="AY121" i="60" s="1"/>
  <c r="C211" i="60"/>
  <c r="C210" i="60"/>
  <c r="C209" i="60"/>
  <c r="AY117" i="60" s="1"/>
  <c r="C208" i="60"/>
  <c r="C198" i="60"/>
  <c r="C197" i="60"/>
  <c r="C196" i="60"/>
  <c r="C195" i="60"/>
  <c r="C194" i="60"/>
  <c r="C193" i="60"/>
  <c r="C192" i="60"/>
  <c r="C191" i="60"/>
  <c r="C190" i="60"/>
  <c r="C189" i="60"/>
  <c r="C188" i="60"/>
  <c r="C187" i="60"/>
  <c r="C186" i="60"/>
  <c r="AT5" i="60" s="1"/>
  <c r="C185" i="60"/>
  <c r="C184" i="60"/>
  <c r="C183" i="60"/>
  <c r="AQ5" i="60" s="1"/>
  <c r="C182" i="60"/>
  <c r="C181" i="60"/>
  <c r="C180" i="60"/>
  <c r="C179" i="60"/>
  <c r="C178" i="60"/>
  <c r="B3" i="60" s="1"/>
  <c r="C177" i="60"/>
  <c r="C176" i="60"/>
  <c r="C362" i="63"/>
  <c r="C361" i="63"/>
  <c r="C360" i="63"/>
  <c r="C359" i="63"/>
  <c r="C358" i="63"/>
  <c r="C357" i="63"/>
  <c r="C356" i="63"/>
  <c r="C355" i="63"/>
  <c r="C354" i="63"/>
  <c r="C353" i="63"/>
  <c r="C352" i="63"/>
  <c r="C351" i="63"/>
  <c r="AY277" i="63" s="1"/>
  <c r="C350" i="63"/>
  <c r="AY276" i="63" s="1"/>
  <c r="D276" i="63" s="1"/>
  <c r="C276" i="63" s="1"/>
  <c r="B84" i="63" s="1"/>
  <c r="C349" i="63"/>
  <c r="AY275" i="63" s="1"/>
  <c r="D275" i="63" s="1"/>
  <c r="C275" i="63" s="1"/>
  <c r="B83" i="63" s="1"/>
  <c r="C348" i="63"/>
  <c r="AY274" i="63" s="1"/>
  <c r="D274" i="63" s="1"/>
  <c r="C274" i="63" s="1"/>
  <c r="B82" i="63" s="1"/>
  <c r="C347" i="63"/>
  <c r="AY273" i="63" s="1"/>
  <c r="D273" i="63" s="1"/>
  <c r="C273" i="63" s="1"/>
  <c r="B81" i="63" s="1"/>
  <c r="C346" i="63"/>
  <c r="C345" i="63"/>
  <c r="C344" i="63"/>
  <c r="C343" i="63"/>
  <c r="AY268" i="63" s="1"/>
  <c r="D268" i="63" s="1"/>
  <c r="C268" i="63" s="1"/>
  <c r="B76" i="63" s="1"/>
  <c r="C342" i="63"/>
  <c r="C341" i="63"/>
  <c r="AY266" i="63" s="1"/>
  <c r="D266" i="63" s="1"/>
  <c r="C266" i="63" s="1"/>
  <c r="B74" i="63" s="1"/>
  <c r="C340" i="63"/>
  <c r="C339" i="63"/>
  <c r="AY263" i="63" s="1"/>
  <c r="D263" i="63" s="1"/>
  <c r="C263" i="63" s="1"/>
  <c r="B71" i="63" s="1"/>
  <c r="C338" i="63"/>
  <c r="C337" i="63"/>
  <c r="AY261" i="63" s="1"/>
  <c r="D261" i="63" s="1"/>
  <c r="C261" i="63" s="1"/>
  <c r="B69" i="63" s="1"/>
  <c r="C336" i="63"/>
  <c r="C335" i="63"/>
  <c r="AY259" i="63" s="1"/>
  <c r="D259" i="63" s="1"/>
  <c r="C259" i="63" s="1"/>
  <c r="B67" i="63" s="1"/>
  <c r="C334" i="63"/>
  <c r="C333" i="63"/>
  <c r="AY257" i="63" s="1"/>
  <c r="C255" i="63"/>
  <c r="C254" i="63"/>
  <c r="AY168" i="63" s="1"/>
  <c r="D168" i="63" s="1"/>
  <c r="C168" i="63" s="1"/>
  <c r="C253" i="63"/>
  <c r="C252" i="63"/>
  <c r="AY166" i="63" s="1"/>
  <c r="C251" i="63"/>
  <c r="AY165" i="63" s="1"/>
  <c r="D165" i="63" s="1"/>
  <c r="C250" i="63"/>
  <c r="AY164" i="63" s="1"/>
  <c r="D164" i="63" s="1"/>
  <c r="C164" i="63" s="1"/>
  <c r="B54" i="63" s="1"/>
  <c r="C249" i="63"/>
  <c r="C248" i="63"/>
  <c r="C247" i="63"/>
  <c r="C246" i="63"/>
  <c r="C245" i="63"/>
  <c r="C244" i="63"/>
  <c r="AY157" i="63" s="1"/>
  <c r="C243" i="63"/>
  <c r="AY156" i="63" s="1"/>
  <c r="D156" i="63" s="1"/>
  <c r="C242" i="63"/>
  <c r="AY155" i="63" s="1"/>
  <c r="D155" i="63" s="1"/>
  <c r="C155" i="63" s="1"/>
  <c r="B45" i="63" s="1"/>
  <c r="C241" i="63"/>
  <c r="AY154" i="63" s="1"/>
  <c r="D154" i="63" s="1"/>
  <c r="C240" i="63"/>
  <c r="AY153" i="63" s="1"/>
  <c r="C239" i="63"/>
  <c r="C238" i="63"/>
  <c r="C237" i="63"/>
  <c r="C236" i="63"/>
  <c r="C235" i="63"/>
  <c r="C234" i="63"/>
  <c r="AY146" i="63" s="1"/>
  <c r="D146" i="63" s="1"/>
  <c r="C146" i="63" s="1"/>
  <c r="B36" i="63" s="1"/>
  <c r="C233" i="63"/>
  <c r="AY145" i="63" s="1"/>
  <c r="D145" i="63" s="1"/>
  <c r="C232" i="63"/>
  <c r="AY144" i="63" s="1"/>
  <c r="C231" i="63"/>
  <c r="AY143" i="63" s="1"/>
  <c r="D143" i="63" s="1"/>
  <c r="C230" i="63"/>
  <c r="AY142" i="63" s="1"/>
  <c r="D142" i="63" s="1"/>
  <c r="C142" i="63" s="1"/>
  <c r="B32" i="63" s="1"/>
  <c r="C229" i="63"/>
  <c r="C228" i="63"/>
  <c r="C227" i="63"/>
  <c r="C226" i="63"/>
  <c r="AY137" i="63" s="1"/>
  <c r="C225" i="63"/>
  <c r="C224" i="63"/>
  <c r="C223" i="63"/>
  <c r="AY134" i="63" s="1"/>
  <c r="D134" i="63" s="1"/>
  <c r="C134" i="63" s="1"/>
  <c r="B24" i="63" s="1"/>
  <c r="C222" i="63"/>
  <c r="AY132" i="63" s="1"/>
  <c r="C221" i="63"/>
  <c r="AY131" i="63" s="1"/>
  <c r="D131" i="63" s="1"/>
  <c r="C131" i="63" s="1"/>
  <c r="C220" i="63"/>
  <c r="AY130" i="63" s="1"/>
  <c r="C219" i="63"/>
  <c r="C218" i="63"/>
  <c r="AY127" i="63" s="1"/>
  <c r="C217" i="63"/>
  <c r="C216" i="63"/>
  <c r="AY125" i="63" s="1"/>
  <c r="C215" i="63"/>
  <c r="C214" i="63"/>
  <c r="AY123" i="63" s="1"/>
  <c r="D123" i="63" s="1"/>
  <c r="C213" i="63"/>
  <c r="C212" i="63"/>
  <c r="AY121" i="63" s="1"/>
  <c r="C211" i="63"/>
  <c r="AY120" i="63" s="1"/>
  <c r="D120" i="63" s="1"/>
  <c r="C120" i="63" s="1"/>
  <c r="B10" i="63" s="1"/>
  <c r="C210" i="63"/>
  <c r="AY118" i="63" s="1"/>
  <c r="C209" i="63"/>
  <c r="C208" i="63"/>
  <c r="AY116" i="63" s="1"/>
  <c r="C198" i="63"/>
  <c r="C197" i="63"/>
  <c r="C196" i="63"/>
  <c r="C195" i="63"/>
  <c r="C194" i="63"/>
  <c r="C193" i="63"/>
  <c r="C192" i="63"/>
  <c r="C191" i="63"/>
  <c r="C190" i="63"/>
  <c r="C189" i="63"/>
  <c r="C188" i="63"/>
  <c r="C187" i="63"/>
  <c r="C186" i="63"/>
  <c r="C185" i="63"/>
  <c r="C184" i="63"/>
  <c r="C183" i="63"/>
  <c r="AQ5" i="63" s="1"/>
  <c r="C182" i="63"/>
  <c r="C181" i="63"/>
  <c r="C180" i="63"/>
  <c r="C179" i="63"/>
  <c r="C178" i="63"/>
  <c r="C177" i="63"/>
  <c r="C176" i="63"/>
  <c r="C362" i="65"/>
  <c r="C361" i="65"/>
  <c r="C360" i="65"/>
  <c r="C359" i="65"/>
  <c r="C358" i="65"/>
  <c r="AY286" i="65" s="1"/>
  <c r="C357" i="65"/>
  <c r="C356" i="65"/>
  <c r="C355" i="65"/>
  <c r="C354" i="65"/>
  <c r="AY281" i="65" s="1"/>
  <c r="C353" i="65"/>
  <c r="C352" i="65"/>
  <c r="AY279" i="65" s="1"/>
  <c r="C351" i="65"/>
  <c r="C350" i="65"/>
  <c r="C349" i="65"/>
  <c r="C348" i="65"/>
  <c r="AY274" i="65" s="1"/>
  <c r="C347" i="65"/>
  <c r="AY273" i="65" s="1"/>
  <c r="C346" i="65"/>
  <c r="AY272" i="65" s="1"/>
  <c r="D272" i="65" s="1"/>
  <c r="C272" i="65" s="1"/>
  <c r="B80" i="65" s="1"/>
  <c r="C345" i="65"/>
  <c r="C344" i="65"/>
  <c r="AY269" i="65" s="1"/>
  <c r="D269" i="65" s="1"/>
  <c r="C269" i="65" s="1"/>
  <c r="B77" i="65" s="1"/>
  <c r="C343" i="65"/>
  <c r="C342" i="65"/>
  <c r="C341" i="65"/>
  <c r="C340" i="65"/>
  <c r="AY264" i="65" s="1"/>
  <c r="C339" i="65"/>
  <c r="C338" i="65"/>
  <c r="C337" i="65"/>
  <c r="C336" i="65"/>
  <c r="AY260" i="65" s="1"/>
  <c r="C335" i="65"/>
  <c r="C334" i="65"/>
  <c r="C333" i="65"/>
  <c r="C255" i="65"/>
  <c r="AY169" i="65" s="1"/>
  <c r="D169" i="65" s="1"/>
  <c r="C169" i="65" s="1"/>
  <c r="B59" i="65" s="1"/>
  <c r="C254" i="65"/>
  <c r="C253" i="65"/>
  <c r="C252" i="65"/>
  <c r="C251" i="65"/>
  <c r="AY165" i="65" s="1"/>
  <c r="D165" i="65" s="1"/>
  <c r="C165" i="65" s="1"/>
  <c r="C250" i="65"/>
  <c r="C249" i="65"/>
  <c r="AY163" i="65" s="1"/>
  <c r="D163" i="65" s="1"/>
  <c r="C163" i="65" s="1"/>
  <c r="B53" i="65" s="1"/>
  <c r="C248" i="65"/>
  <c r="AY162" i="65" s="1"/>
  <c r="D162" i="65" s="1"/>
  <c r="C247" i="65"/>
  <c r="AY161" i="65" s="1"/>
  <c r="C246" i="65"/>
  <c r="AY159" i="65" s="1"/>
  <c r="D159" i="65" s="1"/>
  <c r="C245" i="65"/>
  <c r="AY158" i="65" s="1"/>
  <c r="D158" i="65" s="1"/>
  <c r="C158" i="65" s="1"/>
  <c r="C244" i="65"/>
  <c r="AY157" i="65" s="1"/>
  <c r="D157" i="65" s="1"/>
  <c r="C243" i="65"/>
  <c r="C242" i="65"/>
  <c r="AY155" i="65" s="1"/>
  <c r="D155" i="65" s="1"/>
  <c r="C241" i="65"/>
  <c r="AY154" i="65" s="1"/>
  <c r="C240" i="65"/>
  <c r="AY153" i="65" s="1"/>
  <c r="D153" i="65" s="1"/>
  <c r="C153" i="65" s="1"/>
  <c r="B43" i="65" s="1"/>
  <c r="C239" i="65"/>
  <c r="C238" i="65"/>
  <c r="AY150" i="65" s="1"/>
  <c r="D150" i="65" s="1"/>
  <c r="C150" i="65" s="1"/>
  <c r="C237" i="65"/>
  <c r="AY149" i="65" s="1"/>
  <c r="D149" i="65" s="1"/>
  <c r="C149" i="65" s="1"/>
  <c r="C236" i="65"/>
  <c r="C235" i="65"/>
  <c r="AY147" i="65" s="1"/>
  <c r="D147" i="65" s="1"/>
  <c r="C147" i="65" s="1"/>
  <c r="C234" i="65"/>
  <c r="AY146" i="65" s="1"/>
  <c r="D146" i="65" s="1"/>
  <c r="C146" i="65" s="1"/>
  <c r="C233" i="65"/>
  <c r="C232" i="65"/>
  <c r="C231" i="65"/>
  <c r="AY143" i="65" s="1"/>
  <c r="D143" i="65" s="1"/>
  <c r="C143" i="65" s="1"/>
  <c r="C230" i="65"/>
  <c r="AY142" i="65" s="1"/>
  <c r="D142" i="65" s="1"/>
  <c r="C142" i="65" s="1"/>
  <c r="C229" i="65"/>
  <c r="AY141" i="65" s="1"/>
  <c r="D141" i="65" s="1"/>
  <c r="C141" i="65" s="1"/>
  <c r="C228" i="65"/>
  <c r="C227" i="65"/>
  <c r="AY138" i="65" s="1"/>
  <c r="D138" i="65" s="1"/>
  <c r="C138" i="65" s="1"/>
  <c r="C226" i="65"/>
  <c r="AY137" i="65" s="1"/>
  <c r="D137" i="65" s="1"/>
  <c r="C137" i="65" s="1"/>
  <c r="B27" i="65" s="1"/>
  <c r="C225" i="65"/>
  <c r="C224" i="65"/>
  <c r="C223" i="65"/>
  <c r="C222" i="65"/>
  <c r="AY132" i="65" s="1"/>
  <c r="D132" i="65" s="1"/>
  <c r="C132" i="65" s="1"/>
  <c r="C221" i="65"/>
  <c r="AY131" i="65" s="1"/>
  <c r="D131" i="65" s="1"/>
  <c r="C131" i="65" s="1"/>
  <c r="C220" i="65"/>
  <c r="C219" i="65"/>
  <c r="AY128" i="65" s="1"/>
  <c r="D128" i="65" s="1"/>
  <c r="C128" i="65" s="1"/>
  <c r="C218" i="65"/>
  <c r="AY127" i="65" s="1"/>
  <c r="D127" i="65" s="1"/>
  <c r="C127" i="65" s="1"/>
  <c r="C217" i="65"/>
  <c r="AY126" i="65" s="1"/>
  <c r="D126" i="65" s="1"/>
  <c r="C126" i="65" s="1"/>
  <c r="C216" i="65"/>
  <c r="C215" i="65"/>
  <c r="C214" i="65"/>
  <c r="AY123" i="65" s="1"/>
  <c r="D123" i="65" s="1"/>
  <c r="C123" i="65" s="1"/>
  <c r="C213" i="65"/>
  <c r="AY122" i="65" s="1"/>
  <c r="D122" i="65" s="1"/>
  <c r="C122" i="65" s="1"/>
  <c r="C212" i="65"/>
  <c r="C211" i="65"/>
  <c r="AY120" i="65" s="1"/>
  <c r="D120" i="65" s="1"/>
  <c r="C120" i="65" s="1"/>
  <c r="C210" i="65"/>
  <c r="AY118" i="65" s="1"/>
  <c r="D118" i="65" s="1"/>
  <c r="C118" i="65" s="1"/>
  <c r="C209" i="65"/>
  <c r="AY117" i="65" s="1"/>
  <c r="D117" i="65" s="1"/>
  <c r="C117" i="65" s="1"/>
  <c r="C208" i="65"/>
  <c r="C198" i="65"/>
  <c r="C197" i="65"/>
  <c r="C196" i="65"/>
  <c r="C195" i="65"/>
  <c r="C194" i="65"/>
  <c r="C193" i="65"/>
  <c r="C192" i="65"/>
  <c r="C191" i="65"/>
  <c r="C190" i="65"/>
  <c r="C189" i="65"/>
  <c r="C188" i="65"/>
  <c r="C187" i="65"/>
  <c r="C186" i="65"/>
  <c r="AV5" i="65" s="1"/>
  <c r="C185" i="65"/>
  <c r="C184" i="65"/>
  <c r="C183" i="65"/>
  <c r="AR5" i="65" s="1"/>
  <c r="C182" i="65"/>
  <c r="C181" i="65"/>
  <c r="C180" i="65"/>
  <c r="C179" i="65"/>
  <c r="C178" i="65"/>
  <c r="B3" i="65" s="1"/>
  <c r="C177" i="65"/>
  <c r="C176" i="65"/>
  <c r="C362" i="64"/>
  <c r="C361" i="64"/>
  <c r="C360" i="64"/>
  <c r="AY290" i="64" s="1"/>
  <c r="D290" i="64" s="1"/>
  <c r="C290" i="64" s="1"/>
  <c r="C359" i="64"/>
  <c r="C358" i="64"/>
  <c r="C357" i="64"/>
  <c r="C356" i="64"/>
  <c r="C355" i="64"/>
  <c r="C354" i="64"/>
  <c r="AY281" i="64" s="1"/>
  <c r="D281" i="64" s="1"/>
  <c r="C281" i="64" s="1"/>
  <c r="B89" i="64" s="1"/>
  <c r="C353" i="64"/>
  <c r="C352" i="64"/>
  <c r="C351" i="64"/>
  <c r="AY277" i="64" s="1"/>
  <c r="C350" i="64"/>
  <c r="AY276" i="64" s="1"/>
  <c r="D276" i="64" s="1"/>
  <c r="C276" i="64" s="1"/>
  <c r="B84" i="64" s="1"/>
  <c r="C349" i="64"/>
  <c r="C348" i="64"/>
  <c r="C347" i="64"/>
  <c r="AY273" i="64" s="1"/>
  <c r="C346" i="64"/>
  <c r="C345" i="64"/>
  <c r="C344" i="64"/>
  <c r="C343" i="64"/>
  <c r="AY268" i="64" s="1"/>
  <c r="C342" i="64"/>
  <c r="C341" i="64"/>
  <c r="C340" i="64"/>
  <c r="AY264" i="64" s="1"/>
  <c r="D264" i="64" s="1"/>
  <c r="C264" i="64" s="1"/>
  <c r="B72" i="64" s="1"/>
  <c r="C339" i="64"/>
  <c r="C338" i="64"/>
  <c r="C337" i="64"/>
  <c r="C336" i="64"/>
  <c r="C335" i="64"/>
  <c r="C334" i="64"/>
  <c r="AY258" i="64" s="1"/>
  <c r="D258" i="64" s="1"/>
  <c r="C258" i="64" s="1"/>
  <c r="B66" i="64" s="1"/>
  <c r="C333" i="64"/>
  <c r="C255" i="64"/>
  <c r="C254" i="64"/>
  <c r="AY168" i="64" s="1"/>
  <c r="D168" i="64" s="1"/>
  <c r="C253" i="64"/>
  <c r="AY167" i="64" s="1"/>
  <c r="D167" i="64" s="1"/>
  <c r="C167" i="64" s="1"/>
  <c r="C252" i="64"/>
  <c r="AY166" i="64" s="1"/>
  <c r="D166" i="64" s="1"/>
  <c r="C251" i="64"/>
  <c r="C250" i="64"/>
  <c r="C249" i="64"/>
  <c r="C248" i="64"/>
  <c r="AY162" i="64" s="1"/>
  <c r="D162" i="64" s="1"/>
  <c r="C247" i="64"/>
  <c r="C246" i="64"/>
  <c r="AY159" i="64" s="1"/>
  <c r="D159" i="64" s="1"/>
  <c r="C245" i="64"/>
  <c r="C244" i="64"/>
  <c r="AY157" i="64" s="1"/>
  <c r="D157" i="64" s="1"/>
  <c r="C243" i="64"/>
  <c r="AY156" i="64" s="1"/>
  <c r="D156" i="64" s="1"/>
  <c r="C156" i="64" s="1"/>
  <c r="B46" i="64" s="1"/>
  <c r="C242" i="64"/>
  <c r="AY155" i="64" s="1"/>
  <c r="C241" i="64"/>
  <c r="C240" i="64"/>
  <c r="AY153" i="64" s="1"/>
  <c r="D153" i="64" s="1"/>
  <c r="C239" i="64"/>
  <c r="C238" i="64"/>
  <c r="AY150" i="64" s="1"/>
  <c r="D150" i="64" s="1"/>
  <c r="C150" i="64" s="1"/>
  <c r="B40" i="64" s="1"/>
  <c r="C237" i="64"/>
  <c r="AY149" i="64" s="1"/>
  <c r="D149" i="64" s="1"/>
  <c r="C149" i="64" s="1"/>
  <c r="C236" i="64"/>
  <c r="AY148" i="64" s="1"/>
  <c r="C235" i="64"/>
  <c r="C234" i="64"/>
  <c r="AY146" i="64" s="1"/>
  <c r="D146" i="64" s="1"/>
  <c r="C146" i="64" s="1"/>
  <c r="B36" i="64" s="1"/>
  <c r="C233" i="64"/>
  <c r="AY145" i="64" s="1"/>
  <c r="D145" i="64" s="1"/>
  <c r="C145" i="64" s="1"/>
  <c r="C232" i="64"/>
  <c r="AY144" i="64" s="1"/>
  <c r="C231" i="64"/>
  <c r="C230" i="64"/>
  <c r="C229" i="64"/>
  <c r="C228" i="64"/>
  <c r="AY139" i="64" s="1"/>
  <c r="C227" i="64"/>
  <c r="C226" i="64"/>
  <c r="AY137" i="64" s="1"/>
  <c r="D137" i="64" s="1"/>
  <c r="C137" i="64" s="1"/>
  <c r="B27" i="64" s="1"/>
  <c r="C225" i="64"/>
  <c r="C224" i="64"/>
  <c r="AY135" i="64" s="1"/>
  <c r="C223" i="64"/>
  <c r="AY134" i="64" s="1"/>
  <c r="D134" i="64" s="1"/>
  <c r="C134" i="64" s="1"/>
  <c r="C222" i="64"/>
  <c r="AY132" i="64" s="1"/>
  <c r="C221" i="64"/>
  <c r="C220" i="64"/>
  <c r="AY130" i="64" s="1"/>
  <c r="D130" i="64" s="1"/>
  <c r="C130" i="64" s="1"/>
  <c r="B20" i="64" s="1"/>
  <c r="C219" i="64"/>
  <c r="C218" i="64"/>
  <c r="AY127" i="64" s="1"/>
  <c r="D127" i="64" s="1"/>
  <c r="C127" i="64" s="1"/>
  <c r="B17" i="64" s="1"/>
  <c r="C217" i="64"/>
  <c r="AY126" i="64" s="1"/>
  <c r="D126" i="64" s="1"/>
  <c r="C126" i="64" s="1"/>
  <c r="C216" i="64"/>
  <c r="AY125" i="64" s="1"/>
  <c r="D125" i="64" s="1"/>
  <c r="C125" i="64" s="1"/>
  <c r="B15" i="64" s="1"/>
  <c r="C215" i="64"/>
  <c r="C214" i="64"/>
  <c r="AY123" i="64" s="1"/>
  <c r="C213" i="64"/>
  <c r="C212" i="64"/>
  <c r="AY121" i="64" s="1"/>
  <c r="D121" i="64" s="1"/>
  <c r="C121" i="64" s="1"/>
  <c r="C211" i="64"/>
  <c r="C210" i="64"/>
  <c r="AY118" i="64" s="1"/>
  <c r="C209" i="64"/>
  <c r="C208" i="64"/>
  <c r="AY116" i="64" s="1"/>
  <c r="D116" i="64" s="1"/>
  <c r="C198" i="64"/>
  <c r="C197" i="64"/>
  <c r="C196" i="64"/>
  <c r="C195" i="64"/>
  <c r="C194" i="64"/>
  <c r="C193" i="64"/>
  <c r="C192" i="64"/>
  <c r="C191" i="64"/>
  <c r="C190" i="64"/>
  <c r="C189" i="64"/>
  <c r="C188" i="64"/>
  <c r="C187" i="64"/>
  <c r="C186" i="64"/>
  <c r="C185" i="64"/>
  <c r="C184" i="64"/>
  <c r="C183" i="64"/>
  <c r="AR5" i="64" s="1"/>
  <c r="C182" i="64"/>
  <c r="C181" i="64"/>
  <c r="C180" i="64"/>
  <c r="C179" i="64"/>
  <c r="C178" i="64"/>
  <c r="B3" i="64" s="1"/>
  <c r="C177" i="64"/>
  <c r="C176" i="64"/>
  <c r="C362" i="66"/>
  <c r="AY294" i="66" s="1"/>
  <c r="C361" i="66"/>
  <c r="C360" i="66"/>
  <c r="C359" i="66"/>
  <c r="AY288" i="66" s="1"/>
  <c r="D288" i="66" s="1"/>
  <c r="C288" i="66" s="1"/>
  <c r="B96" i="66" s="1"/>
  <c r="C358" i="66"/>
  <c r="C357" i="66"/>
  <c r="C356" i="66"/>
  <c r="C355" i="66"/>
  <c r="AY282" i="66" s="1"/>
  <c r="D282" i="66" s="1"/>
  <c r="C282" i="66" s="1"/>
  <c r="B90" i="66" s="1"/>
  <c r="C354" i="66"/>
  <c r="C353" i="66"/>
  <c r="C352" i="66"/>
  <c r="C351" i="66"/>
  <c r="C350" i="66"/>
  <c r="C349" i="66"/>
  <c r="AY275" i="66" s="1"/>
  <c r="D275" i="66" s="1"/>
  <c r="C275" i="66" s="1"/>
  <c r="C348" i="66"/>
  <c r="C347" i="66"/>
  <c r="AY273" i="66" s="1"/>
  <c r="D273" i="66" s="1"/>
  <c r="C273" i="66" s="1"/>
  <c r="B81" i="66" s="1"/>
  <c r="C346" i="66"/>
  <c r="C345" i="66"/>
  <c r="AY270" i="66" s="1"/>
  <c r="C344" i="66"/>
  <c r="C343" i="66"/>
  <c r="C342" i="66"/>
  <c r="C341" i="66"/>
  <c r="AY266" i="66" s="1"/>
  <c r="D266" i="66" s="1"/>
  <c r="C266" i="66" s="1"/>
  <c r="B74" i="66" s="1"/>
  <c r="C340" i="66"/>
  <c r="AY264" i="66" s="1"/>
  <c r="C339" i="66"/>
  <c r="C338" i="66"/>
  <c r="C337" i="66"/>
  <c r="AY261" i="66" s="1"/>
  <c r="D261" i="66" s="1"/>
  <c r="C261" i="66" s="1"/>
  <c r="B69" i="66" s="1"/>
  <c r="C336" i="66"/>
  <c r="AY260" i="66" s="1"/>
  <c r="C335" i="66"/>
  <c r="AY259" i="66" s="1"/>
  <c r="D259" i="66" s="1"/>
  <c r="C259" i="66" s="1"/>
  <c r="B67" i="66" s="1"/>
  <c r="C334" i="66"/>
  <c r="C333" i="66"/>
  <c r="AY257" i="66" s="1"/>
  <c r="D257" i="66" s="1"/>
  <c r="C257" i="66" s="1"/>
  <c r="B65" i="66" s="1"/>
  <c r="C255" i="66"/>
  <c r="C254" i="66"/>
  <c r="C253" i="66"/>
  <c r="C252" i="66"/>
  <c r="C251" i="66"/>
  <c r="C250" i="66"/>
  <c r="C249" i="66"/>
  <c r="C248" i="66"/>
  <c r="AY162" i="66" s="1"/>
  <c r="D162" i="66" s="1"/>
  <c r="C247" i="66"/>
  <c r="C246" i="66"/>
  <c r="C245" i="66"/>
  <c r="C244" i="66"/>
  <c r="C243" i="66"/>
  <c r="C242" i="66"/>
  <c r="C241" i="66"/>
  <c r="C240" i="66"/>
  <c r="C239" i="66"/>
  <c r="C238" i="66"/>
  <c r="AY150" i="66" s="1"/>
  <c r="D150" i="66" s="1"/>
  <c r="C150" i="66" s="1"/>
  <c r="B40" i="66" s="1"/>
  <c r="C237" i="66"/>
  <c r="C236" i="66"/>
  <c r="AY148" i="66" s="1"/>
  <c r="D148" i="66" s="1"/>
  <c r="C148" i="66" s="1"/>
  <c r="B38" i="66" s="1"/>
  <c r="C235" i="66"/>
  <c r="C234" i="66"/>
  <c r="C233" i="66"/>
  <c r="C232" i="66"/>
  <c r="AY144" i="66" s="1"/>
  <c r="D144" i="66" s="1"/>
  <c r="C144" i="66" s="1"/>
  <c r="B34" i="66" s="1"/>
  <c r="C231" i="66"/>
  <c r="C230" i="66"/>
  <c r="C229" i="66"/>
  <c r="C228" i="66"/>
  <c r="C227" i="66"/>
  <c r="C226" i="66"/>
  <c r="AY137" i="66" s="1"/>
  <c r="D137" i="66" s="1"/>
  <c r="C137" i="66" s="1"/>
  <c r="C225" i="66"/>
  <c r="C224" i="66"/>
  <c r="AY135" i="66" s="1"/>
  <c r="D135" i="66" s="1"/>
  <c r="C135" i="66" s="1"/>
  <c r="C223" i="66"/>
  <c r="C222" i="66"/>
  <c r="AY132" i="66" s="1"/>
  <c r="D132" i="66" s="1"/>
  <c r="C132" i="66" s="1"/>
  <c r="C221" i="66"/>
  <c r="C220" i="66"/>
  <c r="AY130" i="66" s="1"/>
  <c r="D130" i="66" s="1"/>
  <c r="C130" i="66" s="1"/>
  <c r="B20" i="66" s="1"/>
  <c r="C219" i="66"/>
  <c r="C218" i="66"/>
  <c r="C217" i="66"/>
  <c r="C216" i="66"/>
  <c r="AY125" i="66" s="1"/>
  <c r="D125" i="66" s="1"/>
  <c r="C125" i="66" s="1"/>
  <c r="B15" i="66" s="1"/>
  <c r="C215" i="66"/>
  <c r="C214" i="66"/>
  <c r="AY123" i="66" s="1"/>
  <c r="D123" i="66" s="1"/>
  <c r="C123" i="66" s="1"/>
  <c r="B13" i="66" s="1"/>
  <c r="C213" i="66"/>
  <c r="C212" i="66"/>
  <c r="AY121" i="66" s="1"/>
  <c r="D121" i="66" s="1"/>
  <c r="C121" i="66" s="1"/>
  <c r="B11" i="66" s="1"/>
  <c r="C211" i="66"/>
  <c r="C210" i="66"/>
  <c r="AY118" i="66" s="1"/>
  <c r="D118" i="66" s="1"/>
  <c r="C118" i="66" s="1"/>
  <c r="C209" i="66"/>
  <c r="C208" i="66"/>
  <c r="AY116" i="66" s="1"/>
  <c r="D116" i="66" s="1"/>
  <c r="C116" i="66" s="1"/>
  <c r="C198" i="66"/>
  <c r="C197" i="66"/>
  <c r="C196" i="66"/>
  <c r="C195" i="66"/>
  <c r="C194" i="66"/>
  <c r="C193" i="66"/>
  <c r="C192" i="66"/>
  <c r="C191" i="66"/>
  <c r="C190" i="66"/>
  <c r="C189" i="66"/>
  <c r="C188" i="66"/>
  <c r="C187" i="66"/>
  <c r="C186" i="66"/>
  <c r="AV5" i="66" s="1"/>
  <c r="C185" i="66"/>
  <c r="C184" i="66"/>
  <c r="C183" i="66"/>
  <c r="AR5" i="66" s="1"/>
  <c r="C182" i="66"/>
  <c r="C181" i="66"/>
  <c r="C180" i="66"/>
  <c r="C179" i="66"/>
  <c r="C178" i="66"/>
  <c r="C177" i="66"/>
  <c r="C176" i="66"/>
  <c r="C362" i="67"/>
  <c r="C361" i="67"/>
  <c r="AY292" i="67" s="1"/>
  <c r="C360" i="67"/>
  <c r="C359" i="67"/>
  <c r="C358" i="67"/>
  <c r="C357" i="67"/>
  <c r="AY285" i="67" s="1"/>
  <c r="D285" i="67" s="1"/>
  <c r="C285" i="67" s="1"/>
  <c r="B93" i="67" s="1"/>
  <c r="C356" i="67"/>
  <c r="C355" i="67"/>
  <c r="AY282" i="67" s="1"/>
  <c r="D282" i="67" s="1"/>
  <c r="C282" i="67" s="1"/>
  <c r="B90" i="67" s="1"/>
  <c r="C354" i="67"/>
  <c r="C353" i="67"/>
  <c r="C352" i="67"/>
  <c r="C351" i="67"/>
  <c r="AY277" i="67" s="1"/>
  <c r="D277" i="67" s="1"/>
  <c r="C277" i="67" s="1"/>
  <c r="C350" i="67"/>
  <c r="C349" i="67"/>
  <c r="AY275" i="67" s="1"/>
  <c r="D275" i="67" s="1"/>
  <c r="C275" i="67" s="1"/>
  <c r="C348" i="67"/>
  <c r="C347" i="67"/>
  <c r="AY273" i="67" s="1"/>
  <c r="D273" i="67" s="1"/>
  <c r="C273" i="67" s="1"/>
  <c r="C346" i="67"/>
  <c r="C345" i="67"/>
  <c r="C344" i="67"/>
  <c r="C343" i="67"/>
  <c r="C342" i="67"/>
  <c r="C341" i="67"/>
  <c r="AY266" i="67" s="1"/>
  <c r="D266" i="67" s="1"/>
  <c r="C266" i="67" s="1"/>
  <c r="B74" i="67" s="1"/>
  <c r="C340" i="67"/>
  <c r="C339" i="67"/>
  <c r="C338" i="67"/>
  <c r="C337" i="67"/>
  <c r="AY261" i="67" s="1"/>
  <c r="D261" i="67" s="1"/>
  <c r="C261" i="67" s="1"/>
  <c r="B69" i="67" s="1"/>
  <c r="C336" i="67"/>
  <c r="AY260" i="67" s="1"/>
  <c r="D260" i="67" s="1"/>
  <c r="C335" i="67"/>
  <c r="C334" i="67"/>
  <c r="AY258" i="67" s="1"/>
  <c r="D258" i="67" s="1"/>
  <c r="C333" i="67"/>
  <c r="C255" i="67"/>
  <c r="C254" i="67"/>
  <c r="AY168" i="67" s="1"/>
  <c r="D168" i="67" s="1"/>
  <c r="C168" i="67" s="1"/>
  <c r="C253" i="67"/>
  <c r="C252" i="67"/>
  <c r="AY166" i="67" s="1"/>
  <c r="D166" i="67" s="1"/>
  <c r="C166" i="67" s="1"/>
  <c r="B56" i="67" s="1"/>
  <c r="C251" i="67"/>
  <c r="C250" i="67"/>
  <c r="AY164" i="67" s="1"/>
  <c r="D164" i="67" s="1"/>
  <c r="C164" i="67" s="1"/>
  <c r="B54" i="67" s="1"/>
  <c r="C249" i="67"/>
  <c r="C248" i="67"/>
  <c r="AY162" i="67" s="1"/>
  <c r="C247" i="67"/>
  <c r="C246" i="67"/>
  <c r="AY159" i="67" s="1"/>
  <c r="D159" i="67" s="1"/>
  <c r="C159" i="67" s="1"/>
  <c r="B49" i="67" s="1"/>
  <c r="C245" i="67"/>
  <c r="C244" i="67"/>
  <c r="AY157" i="67" s="1"/>
  <c r="D157" i="67" s="1"/>
  <c r="C157" i="67" s="1"/>
  <c r="B47" i="67" s="1"/>
  <c r="C243" i="67"/>
  <c r="C242" i="67"/>
  <c r="AY155" i="67" s="1"/>
  <c r="D155" i="67" s="1"/>
  <c r="C155" i="67" s="1"/>
  <c r="B45" i="67" s="1"/>
  <c r="C241" i="67"/>
  <c r="C240" i="67"/>
  <c r="AY153" i="67" s="1"/>
  <c r="C239" i="67"/>
  <c r="C238" i="67"/>
  <c r="AY150" i="67" s="1"/>
  <c r="D150" i="67" s="1"/>
  <c r="C150" i="67" s="1"/>
  <c r="B40" i="67" s="1"/>
  <c r="C237" i="67"/>
  <c r="C236" i="67"/>
  <c r="AY148" i="67" s="1"/>
  <c r="D148" i="67" s="1"/>
  <c r="C148" i="67" s="1"/>
  <c r="B38" i="67" s="1"/>
  <c r="C235" i="67"/>
  <c r="C234" i="67"/>
  <c r="AY146" i="67" s="1"/>
  <c r="D146" i="67" s="1"/>
  <c r="C146" i="67" s="1"/>
  <c r="B36" i="67" s="1"/>
  <c r="C233" i="67"/>
  <c r="C232" i="67"/>
  <c r="AY144" i="67" s="1"/>
  <c r="D144" i="67" s="1"/>
  <c r="C144" i="67" s="1"/>
  <c r="B34" i="67" s="1"/>
  <c r="C231" i="67"/>
  <c r="C230" i="67"/>
  <c r="AY142" i="67" s="1"/>
  <c r="D142" i="67" s="1"/>
  <c r="C142" i="67" s="1"/>
  <c r="B32" i="67" s="1"/>
  <c r="C229" i="67"/>
  <c r="C228" i="67"/>
  <c r="AY139" i="67" s="1"/>
  <c r="D139" i="67" s="1"/>
  <c r="C139" i="67" s="1"/>
  <c r="B29" i="67" s="1"/>
  <c r="C227" i="67"/>
  <c r="C226" i="67"/>
  <c r="AY137" i="67" s="1"/>
  <c r="D137" i="67" s="1"/>
  <c r="C137" i="67" s="1"/>
  <c r="B27" i="67" s="1"/>
  <c r="C225" i="67"/>
  <c r="C224" i="67"/>
  <c r="AY135" i="67" s="1"/>
  <c r="D135" i="67" s="1"/>
  <c r="C135" i="67" s="1"/>
  <c r="B25" i="67" s="1"/>
  <c r="C223" i="67"/>
  <c r="C222" i="67"/>
  <c r="AY132" i="67" s="1"/>
  <c r="D132" i="67" s="1"/>
  <c r="C132" i="67" s="1"/>
  <c r="B22" i="67" s="1"/>
  <c r="C221" i="67"/>
  <c r="C220" i="67"/>
  <c r="AY130" i="67" s="1"/>
  <c r="D130" i="67" s="1"/>
  <c r="C130" i="67" s="1"/>
  <c r="B20" i="67" s="1"/>
  <c r="C219" i="67"/>
  <c r="C218" i="67"/>
  <c r="AY127" i="67" s="1"/>
  <c r="D127" i="67" s="1"/>
  <c r="C127" i="67" s="1"/>
  <c r="B17" i="67" s="1"/>
  <c r="C217" i="67"/>
  <c r="C216" i="67"/>
  <c r="AY125" i="67" s="1"/>
  <c r="D125" i="67" s="1"/>
  <c r="C125" i="67" s="1"/>
  <c r="B15" i="67" s="1"/>
  <c r="C215" i="67"/>
  <c r="C214" i="67"/>
  <c r="AY123" i="67" s="1"/>
  <c r="D123" i="67" s="1"/>
  <c r="C123" i="67" s="1"/>
  <c r="B13" i="67" s="1"/>
  <c r="C213" i="67"/>
  <c r="C212" i="67"/>
  <c r="AY121" i="67" s="1"/>
  <c r="D121" i="67" s="1"/>
  <c r="C121" i="67" s="1"/>
  <c r="B11" i="67" s="1"/>
  <c r="C211" i="67"/>
  <c r="C210" i="67"/>
  <c r="AY118" i="67" s="1"/>
  <c r="D118" i="67" s="1"/>
  <c r="C118" i="67" s="1"/>
  <c r="C209" i="67"/>
  <c r="C208" i="67"/>
  <c r="AY116" i="67" s="1"/>
  <c r="D116" i="67" s="1"/>
  <c r="C116" i="67" s="1"/>
  <c r="C198" i="67"/>
  <c r="C197" i="67"/>
  <c r="C196" i="67"/>
  <c r="C195" i="67"/>
  <c r="C194" i="67"/>
  <c r="C193" i="67"/>
  <c r="C192" i="67"/>
  <c r="C191" i="67"/>
  <c r="C190" i="67"/>
  <c r="C189" i="67"/>
  <c r="C188" i="67"/>
  <c r="C187" i="67"/>
  <c r="C186" i="67"/>
  <c r="AT5" i="67" s="1"/>
  <c r="C185" i="67"/>
  <c r="C184" i="67"/>
  <c r="C183" i="67"/>
  <c r="AA5" i="67" s="1"/>
  <c r="C182" i="67"/>
  <c r="C181" i="67"/>
  <c r="C180" i="67"/>
  <c r="C179" i="67"/>
  <c r="C178" i="67"/>
  <c r="C177" i="67"/>
  <c r="C176" i="67"/>
  <c r="AY257" i="60"/>
  <c r="AY116" i="60"/>
  <c r="AY280" i="60"/>
  <c r="D280" i="60" s="1"/>
  <c r="AY148" i="60"/>
  <c r="W366" i="68"/>
  <c r="C362" i="68"/>
  <c r="C361" i="68"/>
  <c r="C360" i="68"/>
  <c r="C359" i="68"/>
  <c r="C358" i="68"/>
  <c r="C357" i="68"/>
  <c r="AY285" i="68" s="1"/>
  <c r="C356" i="68"/>
  <c r="C355" i="68"/>
  <c r="AY282" i="68" s="1"/>
  <c r="C354" i="68"/>
  <c r="C353" i="68"/>
  <c r="C352" i="68"/>
  <c r="C351" i="68"/>
  <c r="AY277" i="68" s="1"/>
  <c r="D277" i="68" s="1"/>
  <c r="C277" i="68" s="1"/>
  <c r="C350" i="68"/>
  <c r="C349" i="68"/>
  <c r="C348" i="68"/>
  <c r="C347" i="68"/>
  <c r="AY273" i="68" s="1"/>
  <c r="D273" i="68" s="1"/>
  <c r="C273" i="68" s="1"/>
  <c r="C346" i="68"/>
  <c r="C345" i="68"/>
  <c r="AY270" i="68" s="1"/>
  <c r="D270" i="68" s="1"/>
  <c r="C270" i="68" s="1"/>
  <c r="C344" i="68"/>
  <c r="C343" i="68"/>
  <c r="C342" i="68"/>
  <c r="C341" i="68"/>
  <c r="AY266" i="68" s="1"/>
  <c r="D266" i="68" s="1"/>
  <c r="C266" i="68" s="1"/>
  <c r="B74" i="68" s="1"/>
  <c r="C340" i="68"/>
  <c r="AY264" i="68" s="1"/>
  <c r="D264" i="68" s="1"/>
  <c r="C339" i="68"/>
  <c r="C338" i="68"/>
  <c r="AY262" i="68" s="1"/>
  <c r="D262" i="68" s="1"/>
  <c r="C337" i="68"/>
  <c r="AY261" i="68" s="1"/>
  <c r="D261" i="68" s="1"/>
  <c r="C261" i="68" s="1"/>
  <c r="B69" i="68" s="1"/>
  <c r="C336" i="68"/>
  <c r="AY260" i="68" s="1"/>
  <c r="C335" i="68"/>
  <c r="AY259" i="68" s="1"/>
  <c r="D259" i="68" s="1"/>
  <c r="C259" i="68" s="1"/>
  <c r="B67" i="68" s="1"/>
  <c r="C334" i="68"/>
  <c r="AY258" i="68" s="1"/>
  <c r="D258" i="68" s="1"/>
  <c r="C333" i="68"/>
  <c r="AY257" i="68" s="1"/>
  <c r="D257" i="68" s="1"/>
  <c r="C257" i="68" s="1"/>
  <c r="B65" i="68" s="1"/>
  <c r="AY294" i="68"/>
  <c r="AY292" i="68"/>
  <c r="AY288" i="68"/>
  <c r="AY280" i="68"/>
  <c r="D280" i="68" s="1"/>
  <c r="C280" i="68" s="1"/>
  <c r="AY275" i="68"/>
  <c r="D275" i="68" s="1"/>
  <c r="C275" i="68" s="1"/>
  <c r="AY268" i="68"/>
  <c r="D268" i="68" s="1"/>
  <c r="C268" i="68" s="1"/>
  <c r="AY263" i="68"/>
  <c r="D263" i="68" s="1"/>
  <c r="C263" i="68" s="1"/>
  <c r="B71" i="68" s="1"/>
  <c r="C255" i="68"/>
  <c r="C254" i="68"/>
  <c r="C253" i="68"/>
  <c r="C252" i="68"/>
  <c r="AY166" i="68" s="1"/>
  <c r="D166" i="68" s="1"/>
  <c r="C166" i="68" s="1"/>
  <c r="C251" i="68"/>
  <c r="C250" i="68"/>
  <c r="AY164" i="68" s="1"/>
  <c r="D164" i="68" s="1"/>
  <c r="C164" i="68" s="1"/>
  <c r="B54" i="68" s="1"/>
  <c r="C249" i="68"/>
  <c r="C248" i="68"/>
  <c r="AY162" i="68" s="1"/>
  <c r="D162" i="68" s="1"/>
  <c r="C162" i="68" s="1"/>
  <c r="B52" i="68" s="1"/>
  <c r="C247" i="68"/>
  <c r="C246" i="68"/>
  <c r="AY159" i="68" s="1"/>
  <c r="D159" i="68" s="1"/>
  <c r="C159" i="68" s="1"/>
  <c r="B49" i="68" s="1"/>
  <c r="C245" i="68"/>
  <c r="C244" i="68"/>
  <c r="AY157" i="68" s="1"/>
  <c r="D157" i="68" s="1"/>
  <c r="C157" i="68" s="1"/>
  <c r="B47" i="68" s="1"/>
  <c r="C243" i="68"/>
  <c r="C242" i="68"/>
  <c r="C241" i="68"/>
  <c r="C240" i="68"/>
  <c r="AY153" i="68" s="1"/>
  <c r="D153" i="68" s="1"/>
  <c r="C153" i="68" s="1"/>
  <c r="B43" i="68" s="1"/>
  <c r="C239" i="68"/>
  <c r="AY151" i="68" s="1"/>
  <c r="C238" i="68"/>
  <c r="AY150" i="68" s="1"/>
  <c r="D150" i="68" s="1"/>
  <c r="C150" i="68" s="1"/>
  <c r="B40" i="68" s="1"/>
  <c r="C237" i="68"/>
  <c r="AY149" i="68" s="1"/>
  <c r="D149" i="68" s="1"/>
  <c r="C236" i="68"/>
  <c r="AY148" i="68" s="1"/>
  <c r="D148" i="68" s="1"/>
  <c r="C148" i="68" s="1"/>
  <c r="B38" i="68" s="1"/>
  <c r="C235" i="68"/>
  <c r="AY147" i="68" s="1"/>
  <c r="D147" i="68" s="1"/>
  <c r="C234" i="68"/>
  <c r="AY146" i="68" s="1"/>
  <c r="D146" i="68" s="1"/>
  <c r="C146" i="68" s="1"/>
  <c r="B36" i="68" s="1"/>
  <c r="C233" i="68"/>
  <c r="C232" i="68"/>
  <c r="C231" i="68"/>
  <c r="AY143" i="68" s="1"/>
  <c r="D143" i="68" s="1"/>
  <c r="C230" i="68"/>
  <c r="AY142" i="68" s="1"/>
  <c r="D142" i="68" s="1"/>
  <c r="C142" i="68" s="1"/>
  <c r="B32" i="68" s="1"/>
  <c r="C229" i="68"/>
  <c r="AY141" i="68" s="1"/>
  <c r="D141" i="68" s="1"/>
  <c r="C228" i="68"/>
  <c r="AY139" i="68" s="1"/>
  <c r="D139" i="68" s="1"/>
  <c r="C139" i="68" s="1"/>
  <c r="B29" i="68" s="1"/>
  <c r="C227" i="68"/>
  <c r="AY138" i="68" s="1"/>
  <c r="D138" i="68" s="1"/>
  <c r="C226" i="68"/>
  <c r="AY137" i="68" s="1"/>
  <c r="D137" i="68" s="1"/>
  <c r="C137" i="68" s="1"/>
  <c r="B27" i="68" s="1"/>
  <c r="C225" i="68"/>
  <c r="AY136" i="68" s="1"/>
  <c r="D136" i="68" s="1"/>
  <c r="C224" i="68"/>
  <c r="AY135" i="68" s="1"/>
  <c r="D135" i="68" s="1"/>
  <c r="C135" i="68" s="1"/>
  <c r="B25" i="68" s="1"/>
  <c r="C223" i="68"/>
  <c r="C222" i="68"/>
  <c r="C221" i="68"/>
  <c r="AY131" i="68" s="1"/>
  <c r="D131" i="68" s="1"/>
  <c r="C220" i="68"/>
  <c r="AY130" i="68" s="1"/>
  <c r="D130" i="68" s="1"/>
  <c r="C130" i="68" s="1"/>
  <c r="B20" i="68" s="1"/>
  <c r="C219" i="68"/>
  <c r="AY128" i="68" s="1"/>
  <c r="D128" i="68" s="1"/>
  <c r="C218" i="68"/>
  <c r="C217" i="68"/>
  <c r="AY126" i="68" s="1"/>
  <c r="C216" i="68"/>
  <c r="AY125" i="68" s="1"/>
  <c r="D125" i="68" s="1"/>
  <c r="C125" i="68" s="1"/>
  <c r="B15" i="68" s="1"/>
  <c r="C215" i="68"/>
  <c r="AY124" i="68" s="1"/>
  <c r="D124" i="68" s="1"/>
  <c r="C214" i="68"/>
  <c r="C213" i="68"/>
  <c r="AY122" i="68" s="1"/>
  <c r="D122" i="68" s="1"/>
  <c r="C212" i="68"/>
  <c r="C211" i="68"/>
  <c r="AY120" i="68" s="1"/>
  <c r="D120" i="68" s="1"/>
  <c r="C210" i="68"/>
  <c r="AY118" i="68" s="1"/>
  <c r="D118" i="68" s="1"/>
  <c r="C118" i="68" s="1"/>
  <c r="AP118" i="68" s="1"/>
  <c r="AP9" i="68" s="1"/>
  <c r="C209" i="68"/>
  <c r="AY117" i="68" s="1"/>
  <c r="D117" i="68" s="1"/>
  <c r="C208" i="68"/>
  <c r="AY116" i="68" s="1"/>
  <c r="D116" i="68" s="1"/>
  <c r="C116" i="68" s="1"/>
  <c r="C198" i="68"/>
  <c r="C197" i="68"/>
  <c r="C196" i="68"/>
  <c r="C195" i="68"/>
  <c r="C194" i="68"/>
  <c r="C193" i="68"/>
  <c r="C192" i="68"/>
  <c r="C191" i="68"/>
  <c r="C190" i="68"/>
  <c r="C189" i="68"/>
  <c r="C188" i="68"/>
  <c r="C187" i="68"/>
  <c r="C186" i="68"/>
  <c r="AV5" i="68" s="1"/>
  <c r="C185" i="68"/>
  <c r="C184" i="68"/>
  <c r="C183" i="68"/>
  <c r="AB5" i="68" s="1"/>
  <c r="C182" i="68"/>
  <c r="C181" i="68"/>
  <c r="C180" i="68"/>
  <c r="C179" i="68"/>
  <c r="C178" i="68"/>
  <c r="B3" i="68" s="1"/>
  <c r="C177" i="68"/>
  <c r="C176" i="68"/>
  <c r="AY168" i="68"/>
  <c r="D168" i="68" s="1"/>
  <c r="C168" i="68" s="1"/>
  <c r="B58" i="68" s="1"/>
  <c r="AY155" i="68"/>
  <c r="D155" i="68" s="1"/>
  <c r="C155" i="68" s="1"/>
  <c r="B45" i="68" s="1"/>
  <c r="AY145" i="68"/>
  <c r="D145" i="68" s="1"/>
  <c r="AY144" i="68"/>
  <c r="D144" i="68" s="1"/>
  <c r="C144" i="68" s="1"/>
  <c r="B34" i="68" s="1"/>
  <c r="AY134" i="68"/>
  <c r="D134" i="68" s="1"/>
  <c r="AY132" i="68"/>
  <c r="D132" i="68" s="1"/>
  <c r="C132" i="68" s="1"/>
  <c r="AP132" i="68" s="1"/>
  <c r="AP22" i="68" s="1"/>
  <c r="AY127" i="68"/>
  <c r="D127" i="68" s="1"/>
  <c r="C127" i="68" s="1"/>
  <c r="B17" i="68" s="1"/>
  <c r="AY123" i="68"/>
  <c r="D123" i="68" s="1"/>
  <c r="C123" i="68" s="1"/>
  <c r="B13" i="68" s="1"/>
  <c r="AY121" i="68"/>
  <c r="D121" i="68" s="1"/>
  <c r="C121" i="68" s="1"/>
  <c r="B11" i="68" s="1"/>
  <c r="AW101" i="68"/>
  <c r="AU101" i="68"/>
  <c r="AS101" i="68"/>
  <c r="AR101" i="68"/>
  <c r="AP101" i="68"/>
  <c r="AG101" i="68"/>
  <c r="AE101" i="68"/>
  <c r="AC101" i="68"/>
  <c r="AB101" i="68"/>
  <c r="Z101" i="68"/>
  <c r="Q101" i="68"/>
  <c r="O101" i="68"/>
  <c r="M101" i="68"/>
  <c r="L101" i="68"/>
  <c r="J101" i="68"/>
  <c r="B101" i="68"/>
  <c r="AW99" i="68"/>
  <c r="AU99" i="68"/>
  <c r="AS99" i="68"/>
  <c r="AR99" i="68"/>
  <c r="AP99" i="68"/>
  <c r="AG99" i="68"/>
  <c r="AE99" i="68"/>
  <c r="AC99" i="68"/>
  <c r="AB99" i="68"/>
  <c r="Z99" i="68"/>
  <c r="Q99" i="68"/>
  <c r="O99" i="68"/>
  <c r="M99" i="68"/>
  <c r="L99" i="68"/>
  <c r="J99" i="68"/>
  <c r="B99" i="68"/>
  <c r="AW97" i="68"/>
  <c r="AU97" i="68"/>
  <c r="AS97" i="68"/>
  <c r="AR97" i="68"/>
  <c r="AP97" i="68"/>
  <c r="AG97" i="68"/>
  <c r="AE97" i="68"/>
  <c r="AC97" i="68"/>
  <c r="AB97" i="68"/>
  <c r="Z97" i="68"/>
  <c r="Q97" i="68"/>
  <c r="O97" i="68"/>
  <c r="M97" i="68"/>
  <c r="L97" i="68"/>
  <c r="J97" i="68"/>
  <c r="B97" i="68"/>
  <c r="AW95" i="68"/>
  <c r="AU95" i="68"/>
  <c r="AS95" i="68"/>
  <c r="AR95" i="68"/>
  <c r="AL95" i="68" s="1"/>
  <c r="AP95" i="68"/>
  <c r="AG95" i="68"/>
  <c r="AE95" i="68"/>
  <c r="AC95" i="68"/>
  <c r="AB95" i="68"/>
  <c r="Z95" i="68"/>
  <c r="Q95" i="68"/>
  <c r="O95" i="68"/>
  <c r="M95" i="68"/>
  <c r="L95" i="68"/>
  <c r="F95" i="68" s="1"/>
  <c r="J95" i="68"/>
  <c r="B95" i="68"/>
  <c r="AW91" i="68"/>
  <c r="AU91" i="68"/>
  <c r="AS91" i="68"/>
  <c r="AR91" i="68"/>
  <c r="AP91" i="68"/>
  <c r="AG91" i="68"/>
  <c r="AE91" i="68"/>
  <c r="AC91" i="68"/>
  <c r="AB91" i="68"/>
  <c r="Z91" i="68"/>
  <c r="Q91" i="68"/>
  <c r="O91" i="68"/>
  <c r="M91" i="68"/>
  <c r="L91" i="68"/>
  <c r="J91" i="68"/>
  <c r="B91" i="68"/>
  <c r="AW86" i="68"/>
  <c r="AU86" i="68"/>
  <c r="AS86" i="68"/>
  <c r="AR86" i="68"/>
  <c r="AP86" i="68"/>
  <c r="AG86" i="68"/>
  <c r="AE86" i="68"/>
  <c r="AC86" i="68"/>
  <c r="AB86" i="68"/>
  <c r="Z86" i="68"/>
  <c r="Q86" i="68"/>
  <c r="O86" i="68"/>
  <c r="M86" i="68"/>
  <c r="L86" i="68"/>
  <c r="J86" i="68"/>
  <c r="B86" i="68"/>
  <c r="AW79" i="68"/>
  <c r="AU79" i="68"/>
  <c r="AS79" i="68"/>
  <c r="AR79" i="68"/>
  <c r="AP79" i="68"/>
  <c r="AG79" i="68"/>
  <c r="AE79" i="68"/>
  <c r="AC79" i="68"/>
  <c r="AB79" i="68"/>
  <c r="Z79" i="68"/>
  <c r="Q79" i="68"/>
  <c r="O79" i="68"/>
  <c r="M79" i="68"/>
  <c r="L79" i="68"/>
  <c r="J79" i="68"/>
  <c r="B79" i="68"/>
  <c r="AW63" i="68"/>
  <c r="AU63" i="68"/>
  <c r="AR63" i="68"/>
  <c r="AP63" i="68"/>
  <c r="AX62" i="68"/>
  <c r="AW62" i="68"/>
  <c r="AU62" i="68"/>
  <c r="AS62" i="68"/>
  <c r="AR62" i="68"/>
  <c r="AP62" i="68"/>
  <c r="AS61" i="68"/>
  <c r="AW50" i="68"/>
  <c r="AU50" i="68"/>
  <c r="AS50" i="68"/>
  <c r="AR50" i="68"/>
  <c r="AP50" i="68"/>
  <c r="AG50" i="68"/>
  <c r="AE50" i="68"/>
  <c r="Z50" i="68"/>
  <c r="B50" i="68"/>
  <c r="AW42" i="68"/>
  <c r="AU42" i="68"/>
  <c r="AS42" i="68"/>
  <c r="AR42" i="68"/>
  <c r="AP42" i="68"/>
  <c r="AG42" i="68"/>
  <c r="AE42" i="68"/>
  <c r="Z42" i="68"/>
  <c r="B42" i="68"/>
  <c r="AW30" i="68"/>
  <c r="AU30" i="68"/>
  <c r="AS30" i="68"/>
  <c r="AR30" i="68"/>
  <c r="AP30" i="68"/>
  <c r="AG30" i="68"/>
  <c r="AE30" i="68"/>
  <c r="AC30" i="68"/>
  <c r="AB30" i="68"/>
  <c r="Z30" i="68"/>
  <c r="B30" i="68"/>
  <c r="AW23" i="68"/>
  <c r="AU23" i="68"/>
  <c r="AS23" i="68"/>
  <c r="AR23" i="68"/>
  <c r="AP23" i="68"/>
  <c r="AG23" i="68"/>
  <c r="AE23" i="68"/>
  <c r="AC23" i="68"/>
  <c r="AB23" i="68"/>
  <c r="Z23" i="68"/>
  <c r="B23" i="68"/>
  <c r="AW19" i="68"/>
  <c r="AU19" i="68"/>
  <c r="AS19" i="68"/>
  <c r="AR19" i="68"/>
  <c r="AP19" i="68"/>
  <c r="AG19" i="68"/>
  <c r="AE19" i="68"/>
  <c r="AC19" i="68"/>
  <c r="AB19" i="68"/>
  <c r="Z19" i="68"/>
  <c r="B19" i="68"/>
  <c r="AT9" i="68"/>
  <c r="AO9" i="68"/>
  <c r="AD9" i="68"/>
  <c r="Y9" i="68"/>
  <c r="N9" i="68"/>
  <c r="AV7" i="68"/>
  <c r="AQ7" i="68"/>
  <c r="AF7" i="68"/>
  <c r="AA7" i="68"/>
  <c r="P7" i="68"/>
  <c r="K7" i="68"/>
  <c r="AR5" i="68"/>
  <c r="AQ5" i="68"/>
  <c r="AP5" i="68"/>
  <c r="AO5" i="68"/>
  <c r="AD5" i="68"/>
  <c r="AA5" i="68"/>
  <c r="Z5" i="68"/>
  <c r="Y5" i="68"/>
  <c r="L5" i="68"/>
  <c r="K5" i="68"/>
  <c r="J5" i="68"/>
  <c r="I5" i="68"/>
  <c r="W366" i="67"/>
  <c r="AY294" i="67"/>
  <c r="AY268" i="67"/>
  <c r="D268" i="67" s="1"/>
  <c r="C268" i="67" s="1"/>
  <c r="AY264" i="67"/>
  <c r="D264" i="67" s="1"/>
  <c r="AY263" i="67"/>
  <c r="D263" i="67" s="1"/>
  <c r="C263" i="67" s="1"/>
  <c r="B71" i="67" s="1"/>
  <c r="AY262" i="67"/>
  <c r="D262" i="67" s="1"/>
  <c r="AY259" i="67"/>
  <c r="AY257" i="67"/>
  <c r="AW101" i="67"/>
  <c r="AU101" i="67"/>
  <c r="AS101" i="67"/>
  <c r="AR101" i="67"/>
  <c r="AP101" i="67"/>
  <c r="AG101" i="67"/>
  <c r="AE101" i="67"/>
  <c r="AC101" i="67"/>
  <c r="AB101" i="67"/>
  <c r="Z101" i="67"/>
  <c r="Q101" i="67"/>
  <c r="O101" i="67"/>
  <c r="M101" i="67"/>
  <c r="L101" i="67"/>
  <c r="J101" i="67"/>
  <c r="B101" i="67"/>
  <c r="AW99" i="67"/>
  <c r="AU99" i="67"/>
  <c r="AS99" i="67"/>
  <c r="AR99" i="67"/>
  <c r="AP99" i="67"/>
  <c r="AG99" i="67"/>
  <c r="AE99" i="67"/>
  <c r="AC99" i="67"/>
  <c r="AB99" i="67"/>
  <c r="Z99" i="67"/>
  <c r="Q99" i="67"/>
  <c r="O99" i="67"/>
  <c r="M99" i="67"/>
  <c r="L99" i="67"/>
  <c r="J99" i="67"/>
  <c r="B99" i="67"/>
  <c r="AW97" i="67"/>
  <c r="AU97" i="67"/>
  <c r="AS97" i="67"/>
  <c r="AR97" i="67"/>
  <c r="AP97" i="67"/>
  <c r="AG97" i="67"/>
  <c r="AE97" i="67"/>
  <c r="AC97" i="67"/>
  <c r="AB97" i="67"/>
  <c r="Z97" i="67"/>
  <c r="Q97" i="67"/>
  <c r="O97" i="67"/>
  <c r="M97" i="67"/>
  <c r="L97" i="67"/>
  <c r="J97" i="67"/>
  <c r="B97" i="67"/>
  <c r="AW95" i="67"/>
  <c r="AU95" i="67"/>
  <c r="AS95" i="67"/>
  <c r="AR95" i="67"/>
  <c r="AP95" i="67"/>
  <c r="AG95" i="67"/>
  <c r="V95" i="67" s="1"/>
  <c r="AE95" i="67"/>
  <c r="AC95" i="67"/>
  <c r="AB95" i="67"/>
  <c r="Z95" i="67"/>
  <c r="Q95" i="67"/>
  <c r="O95" i="67"/>
  <c r="M95" i="67"/>
  <c r="L95" i="67"/>
  <c r="J95" i="67"/>
  <c r="B95" i="67"/>
  <c r="AW91" i="67"/>
  <c r="AU91" i="67"/>
  <c r="AS91" i="67"/>
  <c r="AR91" i="67"/>
  <c r="AP91" i="67"/>
  <c r="AG91" i="67"/>
  <c r="AE91" i="67"/>
  <c r="AC91" i="67"/>
  <c r="AB91" i="67"/>
  <c r="Z91" i="67"/>
  <c r="Q91" i="67"/>
  <c r="O91" i="67"/>
  <c r="M91" i="67"/>
  <c r="L91" i="67"/>
  <c r="J91" i="67"/>
  <c r="B91" i="67"/>
  <c r="AW86" i="67"/>
  <c r="AU86" i="67"/>
  <c r="AS86" i="67"/>
  <c r="AR86" i="67"/>
  <c r="AP86" i="67"/>
  <c r="AG86" i="67"/>
  <c r="AE86" i="67"/>
  <c r="AC86" i="67"/>
  <c r="AB86" i="67"/>
  <c r="Z86" i="67"/>
  <c r="Q86" i="67"/>
  <c r="O86" i="67"/>
  <c r="M86" i="67"/>
  <c r="L86" i="67"/>
  <c r="J86" i="67"/>
  <c r="B86" i="67"/>
  <c r="AW79" i="67"/>
  <c r="AU79" i="67"/>
  <c r="AS79" i="67"/>
  <c r="AR79" i="67"/>
  <c r="AP79" i="67"/>
  <c r="AG79" i="67"/>
  <c r="AE79" i="67"/>
  <c r="AC79" i="67"/>
  <c r="AB79" i="67"/>
  <c r="Z79" i="67"/>
  <c r="Q79" i="67"/>
  <c r="O79" i="67"/>
  <c r="M79" i="67"/>
  <c r="L79" i="67"/>
  <c r="J79" i="67"/>
  <c r="B79" i="67"/>
  <c r="AW63" i="67"/>
  <c r="AU63" i="67"/>
  <c r="AR63" i="67"/>
  <c r="AP63" i="67"/>
  <c r="AX62" i="67"/>
  <c r="AW62" i="67"/>
  <c r="AU62" i="67"/>
  <c r="AS62" i="67"/>
  <c r="AR62" i="67"/>
  <c r="AP62" i="67"/>
  <c r="AS61" i="67"/>
  <c r="AW50" i="67"/>
  <c r="AU50" i="67"/>
  <c r="AS50" i="67"/>
  <c r="AR50" i="67"/>
  <c r="AP50" i="67"/>
  <c r="AG50" i="67"/>
  <c r="AE50" i="67"/>
  <c r="Z50" i="67"/>
  <c r="B50" i="67"/>
  <c r="AW42" i="67"/>
  <c r="AU42" i="67"/>
  <c r="AS42" i="67"/>
  <c r="AR42" i="67"/>
  <c r="AP42" i="67"/>
  <c r="AG42" i="67"/>
  <c r="AE42" i="67"/>
  <c r="Z42" i="67"/>
  <c r="B42" i="67"/>
  <c r="AW30" i="67"/>
  <c r="AU30" i="67"/>
  <c r="AS30" i="67"/>
  <c r="AR30" i="67"/>
  <c r="AP30" i="67"/>
  <c r="AG30" i="67"/>
  <c r="AE30" i="67"/>
  <c r="AC30" i="67"/>
  <c r="AB30" i="67"/>
  <c r="Z30" i="67"/>
  <c r="B30" i="67"/>
  <c r="AW23" i="67"/>
  <c r="AU23" i="67"/>
  <c r="AS23" i="67"/>
  <c r="AR23" i="67"/>
  <c r="AP23" i="67"/>
  <c r="AG23" i="67"/>
  <c r="AE23" i="67"/>
  <c r="AC23" i="67"/>
  <c r="AB23" i="67"/>
  <c r="Z23" i="67"/>
  <c r="B23" i="67"/>
  <c r="AW19" i="67"/>
  <c r="AU19" i="67"/>
  <c r="AS19" i="67"/>
  <c r="AR19" i="67"/>
  <c r="AP19" i="67"/>
  <c r="AG19" i="67"/>
  <c r="AE19" i="67"/>
  <c r="AC19" i="67"/>
  <c r="AB19" i="67"/>
  <c r="Z19" i="67"/>
  <c r="B19" i="67"/>
  <c r="AT9" i="67"/>
  <c r="AO9" i="67"/>
  <c r="AD9" i="67"/>
  <c r="Y9" i="67"/>
  <c r="N9" i="67"/>
  <c r="AV7" i="67"/>
  <c r="AQ7" i="67"/>
  <c r="AF7" i="67"/>
  <c r="AA7" i="67"/>
  <c r="P7" i="67"/>
  <c r="K7" i="67"/>
  <c r="AW5" i="67"/>
  <c r="AV5" i="67"/>
  <c r="AU5" i="67"/>
  <c r="AG5" i="67"/>
  <c r="AE5" i="67"/>
  <c r="Q5" i="67"/>
  <c r="O5" i="67"/>
  <c r="N5" i="67"/>
  <c r="B3" i="67"/>
  <c r="W366" i="66"/>
  <c r="AY292" i="66"/>
  <c r="D292" i="66" s="1"/>
  <c r="C292" i="66" s="1"/>
  <c r="B100" i="66" s="1"/>
  <c r="AY285" i="66"/>
  <c r="D285" i="66" s="1"/>
  <c r="C285" i="66" s="1"/>
  <c r="B93" i="66" s="1"/>
  <c r="AY280" i="66"/>
  <c r="AY277" i="66"/>
  <c r="D277" i="66" s="1"/>
  <c r="C277" i="66" s="1"/>
  <c r="AY268" i="66"/>
  <c r="D268" i="66" s="1"/>
  <c r="C268" i="66" s="1"/>
  <c r="B76" i="66" s="1"/>
  <c r="AY263" i="66"/>
  <c r="D263" i="66" s="1"/>
  <c r="C263" i="66" s="1"/>
  <c r="AY166" i="66"/>
  <c r="D166" i="66" s="1"/>
  <c r="AY157" i="66"/>
  <c r="D157" i="66" s="1"/>
  <c r="AY153" i="66"/>
  <c r="D153" i="66" s="1"/>
  <c r="C153" i="66" s="1"/>
  <c r="AY142" i="66"/>
  <c r="D142" i="66" s="1"/>
  <c r="C142" i="66" s="1"/>
  <c r="B32" i="66" s="1"/>
  <c r="AY164" i="66"/>
  <c r="AY155" i="66"/>
  <c r="AY146" i="66"/>
  <c r="D146" i="66" s="1"/>
  <c r="C146" i="66" s="1"/>
  <c r="B36" i="66" s="1"/>
  <c r="AW101" i="66"/>
  <c r="AU101" i="66"/>
  <c r="AS101" i="66"/>
  <c r="AR101" i="66"/>
  <c r="AP101" i="66"/>
  <c r="AG101" i="66"/>
  <c r="AE101" i="66"/>
  <c r="AC101" i="66"/>
  <c r="AB101" i="66"/>
  <c r="Z101" i="66"/>
  <c r="Q101" i="66"/>
  <c r="O101" i="66"/>
  <c r="M101" i="66"/>
  <c r="L101" i="66"/>
  <c r="J101" i="66"/>
  <c r="B101" i="66"/>
  <c r="AW99" i="66"/>
  <c r="AU99" i="66"/>
  <c r="AS99" i="66"/>
  <c r="AR99" i="66"/>
  <c r="AP99" i="66"/>
  <c r="AG99" i="66"/>
  <c r="AE99" i="66"/>
  <c r="AC99" i="66"/>
  <c r="AB99" i="66"/>
  <c r="Z99" i="66"/>
  <c r="Q99" i="66"/>
  <c r="O99" i="66"/>
  <c r="M99" i="66"/>
  <c r="L99" i="66"/>
  <c r="J99" i="66"/>
  <c r="B99" i="66"/>
  <c r="AW97" i="66"/>
  <c r="AU97" i="66"/>
  <c r="AS97" i="66"/>
  <c r="AR97" i="66"/>
  <c r="AP97" i="66"/>
  <c r="AG97" i="66"/>
  <c r="AE97" i="66"/>
  <c r="AC97" i="66"/>
  <c r="AB97" i="66"/>
  <c r="Z97" i="66"/>
  <c r="Q97" i="66"/>
  <c r="O97" i="66"/>
  <c r="M97" i="66"/>
  <c r="L97" i="66"/>
  <c r="J97" i="66"/>
  <c r="B97" i="66"/>
  <c r="AW95" i="66"/>
  <c r="AU95" i="66"/>
  <c r="AS95" i="66"/>
  <c r="AR95" i="66"/>
  <c r="AL95" i="66" s="1"/>
  <c r="AP95" i="66"/>
  <c r="AG95" i="66"/>
  <c r="V95" i="66" s="1"/>
  <c r="AE95" i="66"/>
  <c r="AC95" i="66"/>
  <c r="AB95" i="66"/>
  <c r="Z95" i="66"/>
  <c r="Q95" i="66"/>
  <c r="O95" i="66"/>
  <c r="M95" i="66"/>
  <c r="L95" i="66"/>
  <c r="F95" i="66" s="1"/>
  <c r="J95" i="66"/>
  <c r="B95" i="66"/>
  <c r="AW91" i="66"/>
  <c r="AU91" i="66"/>
  <c r="AS91" i="66"/>
  <c r="AR91" i="66"/>
  <c r="AP91" i="66"/>
  <c r="AG91" i="66"/>
  <c r="AE91" i="66"/>
  <c r="AC91" i="66"/>
  <c r="AB91" i="66"/>
  <c r="Z91" i="66"/>
  <c r="Q91" i="66"/>
  <c r="O91" i="66"/>
  <c r="M91" i="66"/>
  <c r="L91" i="66"/>
  <c r="J91" i="66"/>
  <c r="B91" i="66"/>
  <c r="AW86" i="66"/>
  <c r="AU86" i="66"/>
  <c r="AS86" i="66"/>
  <c r="AR86" i="66"/>
  <c r="AP86" i="66"/>
  <c r="AG86" i="66"/>
  <c r="AE86" i="66"/>
  <c r="AC86" i="66"/>
  <c r="AB86" i="66"/>
  <c r="Z86" i="66"/>
  <c r="Q86" i="66"/>
  <c r="O86" i="66"/>
  <c r="M86" i="66"/>
  <c r="L86" i="66"/>
  <c r="J86" i="66"/>
  <c r="B86" i="66"/>
  <c r="AW79" i="66"/>
  <c r="AU79" i="66"/>
  <c r="AS79" i="66"/>
  <c r="AR79" i="66"/>
  <c r="AP79" i="66"/>
  <c r="AG79" i="66"/>
  <c r="AE79" i="66"/>
  <c r="AC79" i="66"/>
  <c r="AB79" i="66"/>
  <c r="Z79" i="66"/>
  <c r="Q79" i="66"/>
  <c r="O79" i="66"/>
  <c r="M79" i="66"/>
  <c r="L79" i="66"/>
  <c r="J79" i="66"/>
  <c r="B79" i="66"/>
  <c r="B71" i="66"/>
  <c r="AW63" i="66"/>
  <c r="AU63" i="66"/>
  <c r="AR63" i="66"/>
  <c r="AP63" i="66"/>
  <c r="AX62" i="66"/>
  <c r="AW62" i="66"/>
  <c r="AU62" i="66"/>
  <c r="AS62" i="66"/>
  <c r="AR62" i="66"/>
  <c r="AP62" i="66"/>
  <c r="AS61" i="66"/>
  <c r="AW50" i="66"/>
  <c r="AU50" i="66"/>
  <c r="AS50" i="66"/>
  <c r="AR50" i="66"/>
  <c r="AP50" i="66"/>
  <c r="AG50" i="66"/>
  <c r="AE50" i="66"/>
  <c r="Z50" i="66"/>
  <c r="B50" i="66"/>
  <c r="AW42" i="66"/>
  <c r="AU42" i="66"/>
  <c r="AS42" i="66"/>
  <c r="AR42" i="66"/>
  <c r="AP42" i="66"/>
  <c r="AG42" i="66"/>
  <c r="AE42" i="66"/>
  <c r="Z42" i="66"/>
  <c r="B42" i="66"/>
  <c r="AW30" i="66"/>
  <c r="AU30" i="66"/>
  <c r="AS30" i="66"/>
  <c r="AR30" i="66"/>
  <c r="AP30" i="66"/>
  <c r="AG30" i="66"/>
  <c r="AE30" i="66"/>
  <c r="AC30" i="66"/>
  <c r="AB30" i="66"/>
  <c r="Z30" i="66"/>
  <c r="B30" i="66"/>
  <c r="AW23" i="66"/>
  <c r="AU23" i="66"/>
  <c r="AS23" i="66"/>
  <c r="AR23" i="66"/>
  <c r="AP23" i="66"/>
  <c r="AG23" i="66"/>
  <c r="AE23" i="66"/>
  <c r="AC23" i="66"/>
  <c r="AB23" i="66"/>
  <c r="Z23" i="66"/>
  <c r="B23" i="66"/>
  <c r="AW19" i="66"/>
  <c r="AU19" i="66"/>
  <c r="AS19" i="66"/>
  <c r="AR19" i="66"/>
  <c r="AP19" i="66"/>
  <c r="AG19" i="66"/>
  <c r="AE19" i="66"/>
  <c r="AC19" i="66"/>
  <c r="AB19" i="66"/>
  <c r="Z19" i="66"/>
  <c r="B19" i="66"/>
  <c r="AT9" i="66"/>
  <c r="AO9" i="66"/>
  <c r="AD9" i="66"/>
  <c r="Y9" i="66"/>
  <c r="N9" i="66"/>
  <c r="AV7" i="66"/>
  <c r="AQ7" i="66"/>
  <c r="AF7" i="66"/>
  <c r="AA7" i="66"/>
  <c r="P7" i="66"/>
  <c r="K7" i="66"/>
  <c r="Y5" i="66"/>
  <c r="B3" i="66"/>
  <c r="AY294" i="65"/>
  <c r="AY276" i="65"/>
  <c r="AY167" i="65"/>
  <c r="D167" i="65" s="1"/>
  <c r="C167" i="65" s="1"/>
  <c r="R167" i="65" s="1"/>
  <c r="R57" i="65" s="1"/>
  <c r="AY168" i="65"/>
  <c r="AY166" i="65"/>
  <c r="D166" i="65" s="1"/>
  <c r="AY164" i="65"/>
  <c r="AY156" i="65"/>
  <c r="AY151" i="65"/>
  <c r="D151" i="65" s="1"/>
  <c r="C151" i="65" s="1"/>
  <c r="AY148" i="65"/>
  <c r="AY145" i="65"/>
  <c r="D145" i="65" s="1"/>
  <c r="C145" i="65" s="1"/>
  <c r="AY144" i="65"/>
  <c r="AY139" i="65"/>
  <c r="AY136" i="65"/>
  <c r="D136" i="65" s="1"/>
  <c r="C136" i="65" s="1"/>
  <c r="AY135" i="65"/>
  <c r="AY134" i="65"/>
  <c r="D134" i="65" s="1"/>
  <c r="C134" i="65" s="1"/>
  <c r="AY130" i="65"/>
  <c r="AY125" i="65"/>
  <c r="AY124" i="65"/>
  <c r="D124" i="65" s="1"/>
  <c r="C124" i="65" s="1"/>
  <c r="AY121" i="65"/>
  <c r="AY116" i="65"/>
  <c r="AW101" i="65"/>
  <c r="AU101" i="65"/>
  <c r="AS101" i="65"/>
  <c r="AR101" i="65"/>
  <c r="AP101" i="65"/>
  <c r="AG101" i="65"/>
  <c r="AE101" i="65"/>
  <c r="AC101" i="65"/>
  <c r="AB101" i="65"/>
  <c r="Z101" i="65"/>
  <c r="Q101" i="65"/>
  <c r="O101" i="65"/>
  <c r="M101" i="65"/>
  <c r="L101" i="65"/>
  <c r="J101" i="65"/>
  <c r="B101" i="65"/>
  <c r="AW99" i="65"/>
  <c r="AU99" i="65"/>
  <c r="AS99" i="65"/>
  <c r="AR99" i="65"/>
  <c r="AP99" i="65"/>
  <c r="AG99" i="65"/>
  <c r="AE99" i="65"/>
  <c r="AC99" i="65"/>
  <c r="AB99" i="65"/>
  <c r="Z99" i="65"/>
  <c r="Q99" i="65"/>
  <c r="O99" i="65"/>
  <c r="M99" i="65"/>
  <c r="L99" i="65"/>
  <c r="J99" i="65"/>
  <c r="B99" i="65"/>
  <c r="AW97" i="65"/>
  <c r="AU97" i="65"/>
  <c r="AS97" i="65"/>
  <c r="AR97" i="65"/>
  <c r="AP97" i="65"/>
  <c r="AG97" i="65"/>
  <c r="AE97" i="65"/>
  <c r="AC97" i="65"/>
  <c r="AB97" i="65"/>
  <c r="Z97" i="65"/>
  <c r="Q97" i="65"/>
  <c r="O97" i="65"/>
  <c r="M97" i="65"/>
  <c r="L97" i="65"/>
  <c r="J97" i="65"/>
  <c r="B97" i="65"/>
  <c r="AW95" i="65"/>
  <c r="AU95" i="65"/>
  <c r="AS95" i="65"/>
  <c r="AR95" i="65"/>
  <c r="AP95" i="65"/>
  <c r="AG95" i="65"/>
  <c r="AE95" i="65"/>
  <c r="AC95" i="65"/>
  <c r="AB95" i="65"/>
  <c r="Z95" i="65"/>
  <c r="Q95" i="65"/>
  <c r="O95" i="65"/>
  <c r="M95" i="65"/>
  <c r="L95" i="65"/>
  <c r="J95" i="65"/>
  <c r="B95" i="65"/>
  <c r="AW91" i="65"/>
  <c r="AU91" i="65"/>
  <c r="AS91" i="65"/>
  <c r="AR91" i="65"/>
  <c r="AP91" i="65"/>
  <c r="AG91" i="65"/>
  <c r="AE91" i="65"/>
  <c r="AC91" i="65"/>
  <c r="AB91" i="65"/>
  <c r="Z91" i="65"/>
  <c r="Q91" i="65"/>
  <c r="O91" i="65"/>
  <c r="M91" i="65"/>
  <c r="L91" i="65"/>
  <c r="J91" i="65"/>
  <c r="B91" i="65"/>
  <c r="AW86" i="65"/>
  <c r="AU86" i="65"/>
  <c r="AS86" i="65"/>
  <c r="AR86" i="65"/>
  <c r="AP86" i="65"/>
  <c r="AG86" i="65"/>
  <c r="AE86" i="65"/>
  <c r="AC86" i="65"/>
  <c r="AB86" i="65"/>
  <c r="Z86" i="65"/>
  <c r="Q86" i="65"/>
  <c r="O86" i="65"/>
  <c r="M86" i="65"/>
  <c r="L86" i="65"/>
  <c r="J86" i="65"/>
  <c r="B86" i="65"/>
  <c r="AW79" i="65"/>
  <c r="AU79" i="65"/>
  <c r="AS79" i="65"/>
  <c r="AR79" i="65"/>
  <c r="AP79" i="65"/>
  <c r="AG79" i="65"/>
  <c r="AE79" i="65"/>
  <c r="AC79" i="65"/>
  <c r="AB79" i="65"/>
  <c r="Z79" i="65"/>
  <c r="Q79" i="65"/>
  <c r="O79" i="65"/>
  <c r="M79" i="65"/>
  <c r="L79" i="65"/>
  <c r="J79" i="65"/>
  <c r="B79" i="65"/>
  <c r="AW63" i="65"/>
  <c r="AU63" i="65"/>
  <c r="AR63" i="65"/>
  <c r="AP63" i="65"/>
  <c r="AX62" i="65"/>
  <c r="AW62" i="65"/>
  <c r="AU62" i="65"/>
  <c r="AS62" i="65"/>
  <c r="AR62" i="65"/>
  <c r="AP62" i="65"/>
  <c r="AS61" i="65"/>
  <c r="AW50" i="65"/>
  <c r="AU50" i="65"/>
  <c r="AS50" i="65"/>
  <c r="AR50" i="65"/>
  <c r="AP50" i="65"/>
  <c r="AG50" i="65"/>
  <c r="AE50" i="65"/>
  <c r="Z50" i="65"/>
  <c r="B50" i="65"/>
  <c r="AW42" i="65"/>
  <c r="AU42" i="65"/>
  <c r="AS42" i="65"/>
  <c r="AR42" i="65"/>
  <c r="AP42" i="65"/>
  <c r="AG42" i="65"/>
  <c r="AE42" i="65"/>
  <c r="Z42" i="65"/>
  <c r="B42" i="65"/>
  <c r="AW30" i="65"/>
  <c r="AU30" i="65"/>
  <c r="AS30" i="65"/>
  <c r="AR30" i="65"/>
  <c r="AP30" i="65"/>
  <c r="AG30" i="65"/>
  <c r="AE30" i="65"/>
  <c r="AC30" i="65"/>
  <c r="AB30" i="65"/>
  <c r="Z30" i="65"/>
  <c r="B30" i="65"/>
  <c r="AW23" i="65"/>
  <c r="AU23" i="65"/>
  <c r="AS23" i="65"/>
  <c r="AR23" i="65"/>
  <c r="AP23" i="65"/>
  <c r="AG23" i="65"/>
  <c r="AE23" i="65"/>
  <c r="AC23" i="65"/>
  <c r="AB23" i="65"/>
  <c r="Z23" i="65"/>
  <c r="B23" i="65"/>
  <c r="AW19" i="65"/>
  <c r="AU19" i="65"/>
  <c r="AS19" i="65"/>
  <c r="AR19" i="65"/>
  <c r="AP19" i="65"/>
  <c r="AG19" i="65"/>
  <c r="AE19" i="65"/>
  <c r="AC19" i="65"/>
  <c r="AB19" i="65"/>
  <c r="Z19" i="65"/>
  <c r="B19" i="65"/>
  <c r="AT9" i="65"/>
  <c r="AO9" i="65"/>
  <c r="AD9" i="65"/>
  <c r="Y9" i="65"/>
  <c r="N9" i="65"/>
  <c r="AV7" i="65"/>
  <c r="AQ7" i="65"/>
  <c r="AF7" i="65"/>
  <c r="AA7" i="65"/>
  <c r="P7" i="65"/>
  <c r="K7" i="65"/>
  <c r="AW5" i="65"/>
  <c r="AU5" i="65"/>
  <c r="AQ5" i="65"/>
  <c r="AO5" i="65"/>
  <c r="AG5" i="65"/>
  <c r="AE5" i="65"/>
  <c r="AA5" i="65"/>
  <c r="Y5" i="65"/>
  <c r="Q5" i="65"/>
  <c r="O5" i="65"/>
  <c r="K5" i="65"/>
  <c r="I5" i="65"/>
  <c r="AY294" i="64"/>
  <c r="D294" i="64" s="1"/>
  <c r="C294" i="64" s="1"/>
  <c r="AY286" i="64"/>
  <c r="D286" i="64" s="1"/>
  <c r="C286" i="64" s="1"/>
  <c r="AY284" i="64"/>
  <c r="D284" i="64" s="1"/>
  <c r="C284" i="64" s="1"/>
  <c r="AY279" i="64"/>
  <c r="D279" i="64" s="1"/>
  <c r="C279" i="64" s="1"/>
  <c r="B87" i="64" s="1"/>
  <c r="AY274" i="64"/>
  <c r="D274" i="64" s="1"/>
  <c r="C274" i="64" s="1"/>
  <c r="B82" i="64" s="1"/>
  <c r="AY272" i="64"/>
  <c r="D272" i="64" s="1"/>
  <c r="C272" i="64" s="1"/>
  <c r="B80" i="64" s="1"/>
  <c r="AY269" i="64"/>
  <c r="D269" i="64" s="1"/>
  <c r="C269" i="64" s="1"/>
  <c r="B77" i="64" s="1"/>
  <c r="AY267" i="64"/>
  <c r="D267" i="64" s="1"/>
  <c r="C267" i="64" s="1"/>
  <c r="B75" i="64" s="1"/>
  <c r="AY262" i="64"/>
  <c r="D262" i="64" s="1"/>
  <c r="C262" i="64" s="1"/>
  <c r="B70" i="64" s="1"/>
  <c r="AY260" i="64"/>
  <c r="D260" i="64" s="1"/>
  <c r="C260" i="64" s="1"/>
  <c r="B68" i="64" s="1"/>
  <c r="AY169" i="64"/>
  <c r="D169" i="64" s="1"/>
  <c r="C169" i="64" s="1"/>
  <c r="B59" i="64" s="1"/>
  <c r="AY165" i="64"/>
  <c r="D165" i="64" s="1"/>
  <c r="C165" i="64" s="1"/>
  <c r="AC165" i="64" s="1"/>
  <c r="AC55" i="64" s="1"/>
  <c r="AY163" i="64"/>
  <c r="D163" i="64" s="1"/>
  <c r="C163" i="64" s="1"/>
  <c r="B53" i="64" s="1"/>
  <c r="AY161" i="64"/>
  <c r="D161" i="64" s="1"/>
  <c r="C161" i="64" s="1"/>
  <c r="B51" i="64" s="1"/>
  <c r="AY158" i="64"/>
  <c r="D158" i="64" s="1"/>
  <c r="C158" i="64" s="1"/>
  <c r="AP158" i="64" s="1"/>
  <c r="AP48" i="64" s="1"/>
  <c r="AY154" i="64"/>
  <c r="D154" i="64" s="1"/>
  <c r="C154" i="64" s="1"/>
  <c r="B44" i="64" s="1"/>
  <c r="AY151" i="64"/>
  <c r="D151" i="64" s="1"/>
  <c r="C151" i="64" s="1"/>
  <c r="AY147" i="64"/>
  <c r="D147" i="64" s="1"/>
  <c r="C147" i="64" s="1"/>
  <c r="AY143" i="64"/>
  <c r="D143" i="64" s="1"/>
  <c r="C143" i="64" s="1"/>
  <c r="AY142" i="64"/>
  <c r="D142" i="64" s="1"/>
  <c r="C142" i="64" s="1"/>
  <c r="B32" i="64" s="1"/>
  <c r="AY141" i="64"/>
  <c r="D141" i="64" s="1"/>
  <c r="C141" i="64" s="1"/>
  <c r="AY138" i="64"/>
  <c r="D138" i="64" s="1"/>
  <c r="C138" i="64" s="1"/>
  <c r="AY136" i="64"/>
  <c r="D136" i="64"/>
  <c r="C136" i="64" s="1"/>
  <c r="AY131" i="64"/>
  <c r="D131" i="64" s="1"/>
  <c r="C131" i="64" s="1"/>
  <c r="AY128" i="64"/>
  <c r="D128" i="64" s="1"/>
  <c r="C128" i="64" s="1"/>
  <c r="AY124" i="64"/>
  <c r="D124" i="64" s="1"/>
  <c r="C124" i="64" s="1"/>
  <c r="B14" i="64" s="1"/>
  <c r="AY122" i="64"/>
  <c r="D122" i="64" s="1"/>
  <c r="C122" i="64" s="1"/>
  <c r="B12" i="64" s="1"/>
  <c r="AY120" i="64"/>
  <c r="D120" i="64" s="1"/>
  <c r="C120" i="64" s="1"/>
  <c r="B10" i="64" s="1"/>
  <c r="AY117" i="64"/>
  <c r="D117" i="64" s="1"/>
  <c r="C117" i="64" s="1"/>
  <c r="AH117" i="64" s="1"/>
  <c r="AW101" i="64"/>
  <c r="AU101" i="64"/>
  <c r="AS101" i="64"/>
  <c r="AR101" i="64"/>
  <c r="AP101" i="64"/>
  <c r="AG101" i="64"/>
  <c r="AE101" i="64"/>
  <c r="AC101" i="64"/>
  <c r="AB101" i="64"/>
  <c r="Z101" i="64"/>
  <c r="Q101" i="64"/>
  <c r="O101" i="64"/>
  <c r="M101" i="64"/>
  <c r="L101" i="64"/>
  <c r="J101" i="64"/>
  <c r="B101" i="64"/>
  <c r="AW99" i="64"/>
  <c r="AU99" i="64"/>
  <c r="AS99" i="64"/>
  <c r="AR99" i="64"/>
  <c r="AP99" i="64"/>
  <c r="AG99" i="64"/>
  <c r="AE99" i="64"/>
  <c r="AC99" i="64"/>
  <c r="AB99" i="64"/>
  <c r="Z99" i="64"/>
  <c r="Q99" i="64"/>
  <c r="O99" i="64"/>
  <c r="M99" i="64"/>
  <c r="L99" i="64"/>
  <c r="J99" i="64"/>
  <c r="B99" i="64"/>
  <c r="AW97" i="64"/>
  <c r="AU97" i="64"/>
  <c r="AS97" i="64"/>
  <c r="AR97" i="64"/>
  <c r="AP97" i="64"/>
  <c r="AG97" i="64"/>
  <c r="AE97" i="64"/>
  <c r="AC97" i="64"/>
  <c r="AB97" i="64"/>
  <c r="Z97" i="64"/>
  <c r="Q97" i="64"/>
  <c r="O97" i="64"/>
  <c r="M97" i="64"/>
  <c r="L97" i="64"/>
  <c r="J97" i="64"/>
  <c r="B97" i="64"/>
  <c r="AW95" i="64"/>
  <c r="AL95" i="64" s="1"/>
  <c r="AU95" i="64"/>
  <c r="AS95" i="64"/>
  <c r="AR95" i="64"/>
  <c r="AP95" i="64"/>
  <c r="AG95" i="64"/>
  <c r="AE95" i="64"/>
  <c r="AC95" i="64"/>
  <c r="AB95" i="64"/>
  <c r="Z95" i="64"/>
  <c r="Q95" i="64"/>
  <c r="F95" i="64" s="1"/>
  <c r="O95" i="64"/>
  <c r="M95" i="64"/>
  <c r="L95" i="64"/>
  <c r="J95" i="64"/>
  <c r="B95" i="64"/>
  <c r="AW91" i="64"/>
  <c r="AU91" i="64"/>
  <c r="AS91" i="64"/>
  <c r="AR91" i="64"/>
  <c r="AP91" i="64"/>
  <c r="AG91" i="64"/>
  <c r="AE91" i="64"/>
  <c r="AC91" i="64"/>
  <c r="AB91" i="64"/>
  <c r="Z91" i="64"/>
  <c r="Q91" i="64"/>
  <c r="O91" i="64"/>
  <c r="M91" i="64"/>
  <c r="L91" i="64"/>
  <c r="J91" i="64"/>
  <c r="B91" i="64"/>
  <c r="AW86" i="64"/>
  <c r="AU86" i="64"/>
  <c r="AS86" i="64"/>
  <c r="AR86" i="64"/>
  <c r="AP86" i="64"/>
  <c r="AG86" i="64"/>
  <c r="AE86" i="64"/>
  <c r="AC86" i="64"/>
  <c r="AB86" i="64"/>
  <c r="Z86" i="64"/>
  <c r="Q86" i="64"/>
  <c r="O86" i="64"/>
  <c r="M86" i="64"/>
  <c r="L86" i="64"/>
  <c r="J86" i="64"/>
  <c r="B86" i="64"/>
  <c r="AW79" i="64"/>
  <c r="AU79" i="64"/>
  <c r="AS79" i="64"/>
  <c r="AR79" i="64"/>
  <c r="AP79" i="64"/>
  <c r="AG79" i="64"/>
  <c r="AE79" i="64"/>
  <c r="AC79" i="64"/>
  <c r="AB79" i="64"/>
  <c r="Z79" i="64"/>
  <c r="Q79" i="64"/>
  <c r="O79" i="64"/>
  <c r="M79" i="64"/>
  <c r="L79" i="64"/>
  <c r="J79" i="64"/>
  <c r="B79" i="64"/>
  <c r="AW63" i="64"/>
  <c r="AU63" i="64"/>
  <c r="AR63" i="64"/>
  <c r="AP63" i="64"/>
  <c r="AX62" i="64"/>
  <c r="AW62" i="64"/>
  <c r="AU62" i="64"/>
  <c r="AS62" i="64"/>
  <c r="AR62" i="64"/>
  <c r="AP62" i="64"/>
  <c r="AS61" i="64"/>
  <c r="AW50" i="64"/>
  <c r="AU50" i="64"/>
  <c r="AS50" i="64"/>
  <c r="AR50" i="64"/>
  <c r="AP50" i="64"/>
  <c r="AG50" i="64"/>
  <c r="AE50" i="64"/>
  <c r="Z50" i="64"/>
  <c r="B50" i="64"/>
  <c r="AW42" i="64"/>
  <c r="AU42" i="64"/>
  <c r="AS42" i="64"/>
  <c r="AR42" i="64"/>
  <c r="AP42" i="64"/>
  <c r="AG42" i="64"/>
  <c r="AE42" i="64"/>
  <c r="Z42" i="64"/>
  <c r="B42" i="64"/>
  <c r="AW30" i="64"/>
  <c r="AU30" i="64"/>
  <c r="AS30" i="64"/>
  <c r="AR30" i="64"/>
  <c r="AP30" i="64"/>
  <c r="AG30" i="64"/>
  <c r="AE30" i="64"/>
  <c r="AC30" i="64"/>
  <c r="AB30" i="64"/>
  <c r="Z30" i="64"/>
  <c r="B30" i="64"/>
  <c r="AW23" i="64"/>
  <c r="AU23" i="64"/>
  <c r="AS23" i="64"/>
  <c r="AR23" i="64"/>
  <c r="AP23" i="64"/>
  <c r="AG23" i="64"/>
  <c r="AE23" i="64"/>
  <c r="AC23" i="64"/>
  <c r="AB23" i="64"/>
  <c r="Z23" i="64"/>
  <c r="B23" i="64"/>
  <c r="AW19" i="64"/>
  <c r="AU19" i="64"/>
  <c r="AS19" i="64"/>
  <c r="AR19" i="64"/>
  <c r="AP19" i="64"/>
  <c r="AG19" i="64"/>
  <c r="AE19" i="64"/>
  <c r="AC19" i="64"/>
  <c r="AB19" i="64"/>
  <c r="Z19" i="64"/>
  <c r="B19" i="64"/>
  <c r="AT9" i="64"/>
  <c r="AO9" i="64"/>
  <c r="AD9" i="64"/>
  <c r="Y9" i="64"/>
  <c r="N9" i="64"/>
  <c r="AV7" i="64"/>
  <c r="AQ7" i="64"/>
  <c r="AF7" i="64"/>
  <c r="AA7" i="64"/>
  <c r="P7" i="64"/>
  <c r="K7" i="64"/>
  <c r="AW5" i="64"/>
  <c r="AV5" i="64"/>
  <c r="AU5" i="64"/>
  <c r="AT5" i="64"/>
  <c r="AG5" i="64"/>
  <c r="AF5" i="64"/>
  <c r="AE5" i="64"/>
  <c r="AD5" i="64"/>
  <c r="Q5" i="64"/>
  <c r="P5" i="64"/>
  <c r="O5" i="64"/>
  <c r="N5" i="64"/>
  <c r="AY294" i="63"/>
  <c r="D294" i="63" s="1"/>
  <c r="C294" i="63" s="1"/>
  <c r="B102" i="63" s="1"/>
  <c r="AY290" i="63"/>
  <c r="D290" i="63" s="1"/>
  <c r="C290" i="63" s="1"/>
  <c r="B98" i="63" s="1"/>
  <c r="AY286" i="63"/>
  <c r="D286" i="63" s="1"/>
  <c r="C286" i="63" s="1"/>
  <c r="B94" i="63" s="1"/>
  <c r="AY284" i="63"/>
  <c r="D284" i="63" s="1"/>
  <c r="C284" i="63" s="1"/>
  <c r="B92" i="63" s="1"/>
  <c r="AY281" i="63"/>
  <c r="D281" i="63" s="1"/>
  <c r="C281" i="63" s="1"/>
  <c r="B89" i="63" s="1"/>
  <c r="AY280" i="63"/>
  <c r="AY279" i="63"/>
  <c r="D279" i="63" s="1"/>
  <c r="C279" i="63" s="1"/>
  <c r="B87" i="63" s="1"/>
  <c r="AY272" i="63"/>
  <c r="D272" i="63" s="1"/>
  <c r="C272" i="63" s="1"/>
  <c r="B80" i="63" s="1"/>
  <c r="AY269" i="63"/>
  <c r="D269" i="63" s="1"/>
  <c r="C269" i="63" s="1"/>
  <c r="B77" i="63" s="1"/>
  <c r="AY267" i="63"/>
  <c r="D267" i="63" s="1"/>
  <c r="C267" i="63" s="1"/>
  <c r="B75" i="63" s="1"/>
  <c r="AY264" i="63"/>
  <c r="D264" i="63" s="1"/>
  <c r="C264" i="63" s="1"/>
  <c r="B72" i="63" s="1"/>
  <c r="AY262" i="63"/>
  <c r="D262" i="63" s="1"/>
  <c r="C262" i="63" s="1"/>
  <c r="B70" i="63" s="1"/>
  <c r="AY260" i="63"/>
  <c r="D260" i="63" s="1"/>
  <c r="C260" i="63" s="1"/>
  <c r="B68" i="63" s="1"/>
  <c r="AY258" i="63"/>
  <c r="D258" i="63" s="1"/>
  <c r="C258" i="63" s="1"/>
  <c r="B66" i="63" s="1"/>
  <c r="AY163" i="63"/>
  <c r="D163" i="63" s="1"/>
  <c r="AY162" i="63"/>
  <c r="AY161" i="63"/>
  <c r="D161" i="63" s="1"/>
  <c r="AY159" i="63"/>
  <c r="D159" i="63" s="1"/>
  <c r="C159" i="63" s="1"/>
  <c r="B49" i="63" s="1"/>
  <c r="AY158" i="63"/>
  <c r="D158" i="63" s="1"/>
  <c r="AY151" i="63"/>
  <c r="D151" i="63" s="1"/>
  <c r="AY150" i="63"/>
  <c r="D150" i="63" s="1"/>
  <c r="C150" i="63" s="1"/>
  <c r="B40" i="63" s="1"/>
  <c r="AY149" i="63"/>
  <c r="D149" i="63" s="1"/>
  <c r="AY148" i="63"/>
  <c r="AY147" i="63"/>
  <c r="D147" i="63" s="1"/>
  <c r="AY141" i="63"/>
  <c r="D141" i="63" s="1"/>
  <c r="C141" i="63" s="1"/>
  <c r="B31" i="63" s="1"/>
  <c r="AY139" i="63"/>
  <c r="AY138" i="63"/>
  <c r="D138" i="63" s="1"/>
  <c r="C138" i="63" s="1"/>
  <c r="B28" i="63" s="1"/>
  <c r="AY136" i="63"/>
  <c r="D136" i="63" s="1"/>
  <c r="C136" i="63" s="1"/>
  <c r="B26" i="63" s="1"/>
  <c r="AY135" i="63"/>
  <c r="AY128" i="63"/>
  <c r="D128" i="63" s="1"/>
  <c r="C128" i="63" s="1"/>
  <c r="B18" i="63" s="1"/>
  <c r="AY126" i="63"/>
  <c r="D126" i="63" s="1"/>
  <c r="C126" i="63" s="1"/>
  <c r="B16" i="63" s="1"/>
  <c r="AY124" i="63"/>
  <c r="D124" i="63" s="1"/>
  <c r="C124" i="63" s="1"/>
  <c r="B14" i="63" s="1"/>
  <c r="AY122" i="63"/>
  <c r="D122" i="63" s="1"/>
  <c r="C122" i="63" s="1"/>
  <c r="B12" i="63" s="1"/>
  <c r="AY117" i="63"/>
  <c r="D117" i="63" s="1"/>
  <c r="C117" i="63" s="1"/>
  <c r="AW101" i="63"/>
  <c r="AU101" i="63"/>
  <c r="AS101" i="63"/>
  <c r="AR101" i="63"/>
  <c r="AP101" i="63"/>
  <c r="AG101" i="63"/>
  <c r="AE101" i="63"/>
  <c r="AC101" i="63"/>
  <c r="AB101" i="63"/>
  <c r="Z101" i="63"/>
  <c r="Q101" i="63"/>
  <c r="O101" i="63"/>
  <c r="M101" i="63"/>
  <c r="L101" i="63"/>
  <c r="J101" i="63"/>
  <c r="B101" i="63"/>
  <c r="AW99" i="63"/>
  <c r="AU99" i="63"/>
  <c r="AS99" i="63"/>
  <c r="AR99" i="63"/>
  <c r="AP99" i="63"/>
  <c r="AG99" i="63"/>
  <c r="AE99" i="63"/>
  <c r="AC99" i="63"/>
  <c r="AB99" i="63"/>
  <c r="Z99" i="63"/>
  <c r="Q99" i="63"/>
  <c r="O99" i="63"/>
  <c r="M99" i="63"/>
  <c r="L99" i="63"/>
  <c r="J99" i="63"/>
  <c r="B99" i="63"/>
  <c r="AW97" i="63"/>
  <c r="AU97" i="63"/>
  <c r="AS97" i="63"/>
  <c r="AR97" i="63"/>
  <c r="AP97" i="63"/>
  <c r="AG97" i="63"/>
  <c r="AE97" i="63"/>
  <c r="AC97" i="63"/>
  <c r="AB97" i="63"/>
  <c r="Z97" i="63"/>
  <c r="Q97" i="63"/>
  <c r="O97" i="63"/>
  <c r="M97" i="63"/>
  <c r="L97" i="63"/>
  <c r="J97" i="63"/>
  <c r="B97" i="63"/>
  <c r="AW95" i="63"/>
  <c r="AU95" i="63"/>
  <c r="AS95" i="63"/>
  <c r="AR95" i="63"/>
  <c r="AL95" i="63" s="1"/>
  <c r="AP95" i="63"/>
  <c r="AG95" i="63"/>
  <c r="AE95" i="63"/>
  <c r="AC95" i="63"/>
  <c r="AB95" i="63"/>
  <c r="Z95" i="63"/>
  <c r="Q95" i="63"/>
  <c r="F95" i="63" s="1"/>
  <c r="O95" i="63"/>
  <c r="M95" i="63"/>
  <c r="L95" i="63"/>
  <c r="J95" i="63"/>
  <c r="B95" i="63"/>
  <c r="AW91" i="63"/>
  <c r="AU91" i="63"/>
  <c r="AS91" i="63"/>
  <c r="AR91" i="63"/>
  <c r="AP91" i="63"/>
  <c r="AG91" i="63"/>
  <c r="AE91" i="63"/>
  <c r="AC91" i="63"/>
  <c r="AB91" i="63"/>
  <c r="Z91" i="63"/>
  <c r="Q91" i="63"/>
  <c r="O91" i="63"/>
  <c r="M91" i="63"/>
  <c r="L91" i="63"/>
  <c r="J91" i="63"/>
  <c r="B91" i="63"/>
  <c r="AW86" i="63"/>
  <c r="AU86" i="63"/>
  <c r="AS86" i="63"/>
  <c r="AR86" i="63"/>
  <c r="AP86" i="63"/>
  <c r="AG86" i="63"/>
  <c r="AE86" i="63"/>
  <c r="AC86" i="63"/>
  <c r="AB86" i="63"/>
  <c r="Z86" i="63"/>
  <c r="Q86" i="63"/>
  <c r="O86" i="63"/>
  <c r="M86" i="63"/>
  <c r="L86" i="63"/>
  <c r="J86" i="63"/>
  <c r="B86" i="63"/>
  <c r="AW79" i="63"/>
  <c r="AU79" i="63"/>
  <c r="AS79" i="63"/>
  <c r="AR79" i="63"/>
  <c r="AP79" i="63"/>
  <c r="AG79" i="63"/>
  <c r="AE79" i="63"/>
  <c r="AC79" i="63"/>
  <c r="AB79" i="63"/>
  <c r="Z79" i="63"/>
  <c r="Q79" i="63"/>
  <c r="O79" i="63"/>
  <c r="M79" i="63"/>
  <c r="L79" i="63"/>
  <c r="J79" i="63"/>
  <c r="B79" i="63"/>
  <c r="AW63" i="63"/>
  <c r="AU63" i="63"/>
  <c r="AR63" i="63"/>
  <c r="AP63" i="63"/>
  <c r="AX62" i="63"/>
  <c r="AW62" i="63"/>
  <c r="AU62" i="63"/>
  <c r="AS62" i="63"/>
  <c r="AR62" i="63"/>
  <c r="AP62" i="63"/>
  <c r="AS61" i="63"/>
  <c r="AW50" i="63"/>
  <c r="AU50" i="63"/>
  <c r="AS50" i="63"/>
  <c r="AR50" i="63"/>
  <c r="AP50" i="63"/>
  <c r="AG50" i="63"/>
  <c r="AE50" i="63"/>
  <c r="Z50" i="63"/>
  <c r="B50" i="63"/>
  <c r="AW42" i="63"/>
  <c r="AU42" i="63"/>
  <c r="AS42" i="63"/>
  <c r="AR42" i="63"/>
  <c r="AP42" i="63"/>
  <c r="AG42" i="63"/>
  <c r="AE42" i="63"/>
  <c r="Z42" i="63"/>
  <c r="B42" i="63"/>
  <c r="AW30" i="63"/>
  <c r="AU30" i="63"/>
  <c r="AS30" i="63"/>
  <c r="AR30" i="63"/>
  <c r="AP30" i="63"/>
  <c r="AG30" i="63"/>
  <c r="AE30" i="63"/>
  <c r="AC30" i="63"/>
  <c r="AB30" i="63"/>
  <c r="Z30" i="63"/>
  <c r="B30" i="63"/>
  <c r="AW23" i="63"/>
  <c r="AU23" i="63"/>
  <c r="AS23" i="63"/>
  <c r="AR23" i="63"/>
  <c r="AP23" i="63"/>
  <c r="AG23" i="63"/>
  <c r="AE23" i="63"/>
  <c r="AC23" i="63"/>
  <c r="AB23" i="63"/>
  <c r="Z23" i="63"/>
  <c r="B23" i="63"/>
  <c r="AW19" i="63"/>
  <c r="AU19" i="63"/>
  <c r="AS19" i="63"/>
  <c r="AR19" i="63"/>
  <c r="AP19" i="63"/>
  <c r="AG19" i="63"/>
  <c r="AE19" i="63"/>
  <c r="AC19" i="63"/>
  <c r="AB19" i="63"/>
  <c r="Z19" i="63"/>
  <c r="B19" i="63"/>
  <c r="AT9" i="63"/>
  <c r="AO9" i="63"/>
  <c r="AD9" i="63"/>
  <c r="Y9" i="63"/>
  <c r="N9" i="63"/>
  <c r="AV7" i="63"/>
  <c r="AQ7" i="63"/>
  <c r="AF7" i="63"/>
  <c r="AA7" i="63"/>
  <c r="P7" i="63"/>
  <c r="K7" i="63"/>
  <c r="AW5" i="63"/>
  <c r="AV5" i="63"/>
  <c r="AU5" i="63"/>
  <c r="AT5" i="63"/>
  <c r="AR5" i="63"/>
  <c r="AG5" i="63"/>
  <c r="AF5" i="63"/>
  <c r="AE5" i="63"/>
  <c r="AD5" i="63"/>
  <c r="Q5" i="63"/>
  <c r="P5" i="63"/>
  <c r="O5" i="63"/>
  <c r="N5" i="63"/>
  <c r="B3" i="63"/>
  <c r="C362" i="62"/>
  <c r="C361" i="62"/>
  <c r="AY292" i="62" s="1"/>
  <c r="D292" i="62" s="1"/>
  <c r="C292" i="62" s="1"/>
  <c r="B100" i="62" s="1"/>
  <c r="C360" i="62"/>
  <c r="C359" i="62"/>
  <c r="AY288" i="62" s="1"/>
  <c r="C358" i="62"/>
  <c r="AY286" i="62" s="1"/>
  <c r="D286" i="62" s="1"/>
  <c r="C357" i="62"/>
  <c r="AY285" i="62" s="1"/>
  <c r="D285" i="62" s="1"/>
  <c r="C285" i="62" s="1"/>
  <c r="B93" i="62" s="1"/>
  <c r="C356" i="62"/>
  <c r="AY284" i="62" s="1"/>
  <c r="C355" i="62"/>
  <c r="AY282" i="62" s="1"/>
  <c r="D282" i="62" s="1"/>
  <c r="C282" i="62" s="1"/>
  <c r="B90" i="62" s="1"/>
  <c r="C354" i="62"/>
  <c r="AY281" i="62" s="1"/>
  <c r="D281" i="62" s="1"/>
  <c r="C281" i="62" s="1"/>
  <c r="B89" i="62" s="1"/>
  <c r="C353" i="62"/>
  <c r="C352" i="62"/>
  <c r="C351" i="62"/>
  <c r="AY277" i="62" s="1"/>
  <c r="C350" i="62"/>
  <c r="C349" i="62"/>
  <c r="AY275" i="62" s="1"/>
  <c r="D275" i="62" s="1"/>
  <c r="C275" i="62" s="1"/>
  <c r="B83" i="62" s="1"/>
  <c r="C348" i="62"/>
  <c r="AY274" i="62" s="1"/>
  <c r="D274" i="62" s="1"/>
  <c r="C274" i="62" s="1"/>
  <c r="B82" i="62" s="1"/>
  <c r="C347" i="62"/>
  <c r="AY273" i="62" s="1"/>
  <c r="D273" i="62" s="1"/>
  <c r="C273" i="62" s="1"/>
  <c r="B81" i="62" s="1"/>
  <c r="C346" i="62"/>
  <c r="AY272" i="62" s="1"/>
  <c r="D272" i="62" s="1"/>
  <c r="C272" i="62" s="1"/>
  <c r="B80" i="62" s="1"/>
  <c r="C345" i="62"/>
  <c r="AY270" i="62" s="1"/>
  <c r="C344" i="62"/>
  <c r="AY269" i="62" s="1"/>
  <c r="D269" i="62" s="1"/>
  <c r="C269" i="62" s="1"/>
  <c r="B77" i="62" s="1"/>
  <c r="C343" i="62"/>
  <c r="AY268" i="62" s="1"/>
  <c r="D268" i="62" s="1"/>
  <c r="C268" i="62" s="1"/>
  <c r="B76" i="62" s="1"/>
  <c r="C342" i="62"/>
  <c r="AY267" i="62" s="1"/>
  <c r="D267" i="62" s="1"/>
  <c r="C267" i="62" s="1"/>
  <c r="B75" i="62" s="1"/>
  <c r="C341" i="62"/>
  <c r="AY266" i="62" s="1"/>
  <c r="D266" i="62" s="1"/>
  <c r="C266" i="62" s="1"/>
  <c r="B74" i="62" s="1"/>
  <c r="C340" i="62"/>
  <c r="AY264" i="62" s="1"/>
  <c r="D264" i="62" s="1"/>
  <c r="C264" i="62" s="1"/>
  <c r="B72" i="62" s="1"/>
  <c r="C339" i="62"/>
  <c r="AY263" i="62" s="1"/>
  <c r="D263" i="62" s="1"/>
  <c r="C263" i="62" s="1"/>
  <c r="B71" i="62" s="1"/>
  <c r="C338" i="62"/>
  <c r="AY262" i="62" s="1"/>
  <c r="D262" i="62" s="1"/>
  <c r="C262" i="62" s="1"/>
  <c r="B70" i="62" s="1"/>
  <c r="C337" i="62"/>
  <c r="AY261" i="62" s="1"/>
  <c r="D261" i="62" s="1"/>
  <c r="C336" i="62"/>
  <c r="AY260" i="62" s="1"/>
  <c r="D260" i="62" s="1"/>
  <c r="C260" i="62" s="1"/>
  <c r="B68" i="62" s="1"/>
  <c r="C335" i="62"/>
  <c r="AY259" i="62" s="1"/>
  <c r="D259" i="62" s="1"/>
  <c r="C334" i="62"/>
  <c r="AY258" i="62" s="1"/>
  <c r="D258" i="62" s="1"/>
  <c r="C258" i="62" s="1"/>
  <c r="B66" i="62" s="1"/>
  <c r="C333" i="62"/>
  <c r="AY257" i="62" s="1"/>
  <c r="D257" i="62" s="1"/>
  <c r="AY294" i="62"/>
  <c r="AY290" i="62"/>
  <c r="D290" i="62" s="1"/>
  <c r="AY280" i="62"/>
  <c r="AY279" i="62"/>
  <c r="D279" i="62" s="1"/>
  <c r="C279" i="62" s="1"/>
  <c r="B87" i="62" s="1"/>
  <c r="AY276" i="62"/>
  <c r="D276" i="62" s="1"/>
  <c r="C276" i="62" s="1"/>
  <c r="B84" i="62" s="1"/>
  <c r="C255" i="62"/>
  <c r="AY169" i="62" s="1"/>
  <c r="D169" i="62" s="1"/>
  <c r="C169" i="62" s="1"/>
  <c r="B59" i="62" s="1"/>
  <c r="C254" i="62"/>
  <c r="C253" i="62"/>
  <c r="AY167" i="62" s="1"/>
  <c r="D167" i="62" s="1"/>
  <c r="C167" i="62" s="1"/>
  <c r="C252" i="62"/>
  <c r="AY166" i="62" s="1"/>
  <c r="C251" i="62"/>
  <c r="AY165" i="62" s="1"/>
  <c r="C250" i="62"/>
  <c r="AY164" i="62" s="1"/>
  <c r="D164" i="62" s="1"/>
  <c r="C249" i="62"/>
  <c r="AY163" i="62" s="1"/>
  <c r="C248" i="62"/>
  <c r="C247" i="62"/>
  <c r="AY161" i="62" s="1"/>
  <c r="C246" i="62"/>
  <c r="AY159" i="62" s="1"/>
  <c r="D159" i="62" s="1"/>
  <c r="C245" i="62"/>
  <c r="AY158" i="62" s="1"/>
  <c r="D158" i="62" s="1"/>
  <c r="C158" i="62" s="1"/>
  <c r="AP158" i="62" s="1"/>
  <c r="AP48" i="62" s="1"/>
  <c r="C244" i="62"/>
  <c r="AY157" i="62" s="1"/>
  <c r="C243" i="62"/>
  <c r="AY156" i="62" s="1"/>
  <c r="D156" i="62" s="1"/>
  <c r="C156" i="62" s="1"/>
  <c r="B46" i="62" s="1"/>
  <c r="C242" i="62"/>
  <c r="AY155" i="62" s="1"/>
  <c r="C241" i="62"/>
  <c r="AY154" i="62" s="1"/>
  <c r="D154" i="62" s="1"/>
  <c r="C154" i="62" s="1"/>
  <c r="B44" i="62" s="1"/>
  <c r="C240" i="62"/>
  <c r="AY153" i="62" s="1"/>
  <c r="C239" i="62"/>
  <c r="AY151" i="62" s="1"/>
  <c r="C238" i="62"/>
  <c r="AY150" i="62" s="1"/>
  <c r="D150" i="62" s="1"/>
  <c r="C237" i="62"/>
  <c r="AY149" i="62" s="1"/>
  <c r="C236" i="62"/>
  <c r="AY148" i="62" s="1"/>
  <c r="D148" i="62" s="1"/>
  <c r="C148" i="62" s="1"/>
  <c r="B38" i="62" s="1"/>
  <c r="C235" i="62"/>
  <c r="AY147" i="62" s="1"/>
  <c r="D147" i="62" s="1"/>
  <c r="C234" i="62"/>
  <c r="AY146" i="62" s="1"/>
  <c r="D146" i="62" s="1"/>
  <c r="C146" i="62" s="1"/>
  <c r="B36" i="62" s="1"/>
  <c r="C233" i="62"/>
  <c r="AY145" i="62" s="1"/>
  <c r="D145" i="62" s="1"/>
  <c r="C232" i="62"/>
  <c r="AY144" i="62" s="1"/>
  <c r="D144" i="62" s="1"/>
  <c r="C144" i="62" s="1"/>
  <c r="B34" i="62" s="1"/>
  <c r="C231" i="62"/>
  <c r="AY143" i="62" s="1"/>
  <c r="D143" i="62" s="1"/>
  <c r="C230" i="62"/>
  <c r="AY142" i="62" s="1"/>
  <c r="D142" i="62" s="1"/>
  <c r="C142" i="62" s="1"/>
  <c r="B32" i="62" s="1"/>
  <c r="C229" i="62"/>
  <c r="AY141" i="62" s="1"/>
  <c r="D141" i="62" s="1"/>
  <c r="C228" i="62"/>
  <c r="AY139" i="62" s="1"/>
  <c r="D139" i="62" s="1"/>
  <c r="C139" i="62" s="1"/>
  <c r="B29" i="62" s="1"/>
  <c r="C227" i="62"/>
  <c r="AY138" i="62" s="1"/>
  <c r="D138" i="62" s="1"/>
  <c r="C226" i="62"/>
  <c r="AY137" i="62" s="1"/>
  <c r="D137" i="62" s="1"/>
  <c r="C137" i="62" s="1"/>
  <c r="B27" i="62" s="1"/>
  <c r="C225" i="62"/>
  <c r="AY136" i="62" s="1"/>
  <c r="D136" i="62" s="1"/>
  <c r="C224" i="62"/>
  <c r="AY135" i="62" s="1"/>
  <c r="D135" i="62" s="1"/>
  <c r="C135" i="62" s="1"/>
  <c r="B25" i="62" s="1"/>
  <c r="C223" i="62"/>
  <c r="AY134" i="62" s="1"/>
  <c r="D134" i="62" s="1"/>
  <c r="C222" i="62"/>
  <c r="AY132" i="62" s="1"/>
  <c r="D132" i="62" s="1"/>
  <c r="C132" i="62" s="1"/>
  <c r="B22" i="62" s="1"/>
  <c r="C221" i="62"/>
  <c r="AY131" i="62" s="1"/>
  <c r="D131" i="62" s="1"/>
  <c r="C220" i="62"/>
  <c r="AY130" i="62" s="1"/>
  <c r="D130" i="62" s="1"/>
  <c r="C130" i="62" s="1"/>
  <c r="B20" i="62" s="1"/>
  <c r="C219" i="62"/>
  <c r="AY128" i="62" s="1"/>
  <c r="D128" i="62" s="1"/>
  <c r="C218" i="62"/>
  <c r="AY127" i="62" s="1"/>
  <c r="D127" i="62" s="1"/>
  <c r="C127" i="62" s="1"/>
  <c r="B17" i="62" s="1"/>
  <c r="C217" i="62"/>
  <c r="AY126" i="62" s="1"/>
  <c r="D126" i="62" s="1"/>
  <c r="C216" i="62"/>
  <c r="AY125" i="62" s="1"/>
  <c r="D125" i="62" s="1"/>
  <c r="C125" i="62" s="1"/>
  <c r="B15" i="62" s="1"/>
  <c r="C215" i="62"/>
  <c r="AY124" i="62" s="1"/>
  <c r="D124" i="62" s="1"/>
  <c r="C214" i="62"/>
  <c r="AY123" i="62" s="1"/>
  <c r="D123" i="62" s="1"/>
  <c r="C123" i="62" s="1"/>
  <c r="B13" i="62" s="1"/>
  <c r="C213" i="62"/>
  <c r="AY122" i="62" s="1"/>
  <c r="D122" i="62" s="1"/>
  <c r="C212" i="62"/>
  <c r="AY121" i="62" s="1"/>
  <c r="D121" i="62" s="1"/>
  <c r="C121" i="62" s="1"/>
  <c r="B11" i="62" s="1"/>
  <c r="C211" i="62"/>
  <c r="AY120" i="62" s="1"/>
  <c r="D120" i="62" s="1"/>
  <c r="C210" i="62"/>
  <c r="AY118" i="62" s="1"/>
  <c r="D118" i="62" s="1"/>
  <c r="C118" i="62" s="1"/>
  <c r="C209" i="62"/>
  <c r="AY117" i="62" s="1"/>
  <c r="C208" i="62"/>
  <c r="AY116" i="62" s="1"/>
  <c r="D116" i="62" s="1"/>
  <c r="C116" i="62" s="1"/>
  <c r="C198" i="62"/>
  <c r="C197" i="62"/>
  <c r="C196" i="62"/>
  <c r="C195" i="62"/>
  <c r="C194" i="62"/>
  <c r="C193" i="62"/>
  <c r="C192" i="62"/>
  <c r="C191" i="62"/>
  <c r="C190" i="62"/>
  <c r="C189" i="62"/>
  <c r="C188" i="62"/>
  <c r="C187" i="62"/>
  <c r="C186" i="62"/>
  <c r="AV5" i="62" s="1"/>
  <c r="C185" i="62"/>
  <c r="C184" i="62"/>
  <c r="C183" i="62"/>
  <c r="AQ5" i="62" s="1"/>
  <c r="C182" i="62"/>
  <c r="C181" i="62"/>
  <c r="C180" i="62"/>
  <c r="C179" i="62"/>
  <c r="C178" i="62"/>
  <c r="B3" i="62" s="1"/>
  <c r="C177" i="62"/>
  <c r="C176" i="62"/>
  <c r="AY168" i="62"/>
  <c r="AY162" i="62"/>
  <c r="D162" i="62" s="1"/>
  <c r="AW101" i="62"/>
  <c r="AU101" i="62"/>
  <c r="AS101" i="62"/>
  <c r="AR101" i="62"/>
  <c r="AP101" i="62"/>
  <c r="AG101" i="62"/>
  <c r="AE101" i="62"/>
  <c r="AC101" i="62"/>
  <c r="AB101" i="62"/>
  <c r="Z101" i="62"/>
  <c r="Q101" i="62"/>
  <c r="O101" i="62"/>
  <c r="M101" i="62"/>
  <c r="L101" i="62"/>
  <c r="J101" i="62"/>
  <c r="B101" i="62"/>
  <c r="AW99" i="62"/>
  <c r="AU99" i="62"/>
  <c r="AS99" i="62"/>
  <c r="AR99" i="62"/>
  <c r="AP99" i="62"/>
  <c r="AG99" i="62"/>
  <c r="AE99" i="62"/>
  <c r="AC99" i="62"/>
  <c r="AB99" i="62"/>
  <c r="Z99" i="62"/>
  <c r="Q99" i="62"/>
  <c r="O99" i="62"/>
  <c r="M99" i="62"/>
  <c r="L99" i="62"/>
  <c r="J99" i="62"/>
  <c r="B99" i="62"/>
  <c r="AW97" i="62"/>
  <c r="AU97" i="62"/>
  <c r="AS97" i="62"/>
  <c r="AR97" i="62"/>
  <c r="AP97" i="62"/>
  <c r="AG97" i="62"/>
  <c r="AE97" i="62"/>
  <c r="AC97" i="62"/>
  <c r="AB97" i="62"/>
  <c r="Z97" i="62"/>
  <c r="Q97" i="62"/>
  <c r="O97" i="62"/>
  <c r="M97" i="62"/>
  <c r="L97" i="62"/>
  <c r="J97" i="62"/>
  <c r="B97" i="62"/>
  <c r="AW95" i="62"/>
  <c r="AL95" i="62" s="1"/>
  <c r="AU95" i="62"/>
  <c r="AS95" i="62"/>
  <c r="AR95" i="62"/>
  <c r="AP95" i="62"/>
  <c r="AG95" i="62"/>
  <c r="AE95" i="62"/>
  <c r="AC95" i="62"/>
  <c r="AB95" i="62"/>
  <c r="Z95" i="62"/>
  <c r="Q95" i="62"/>
  <c r="O95" i="62"/>
  <c r="M95" i="62"/>
  <c r="L95" i="62"/>
  <c r="J95" i="62"/>
  <c r="B95" i="62"/>
  <c r="AW91" i="62"/>
  <c r="AU91" i="62"/>
  <c r="AS91" i="62"/>
  <c r="AR91" i="62"/>
  <c r="AP91" i="62"/>
  <c r="AG91" i="62"/>
  <c r="AE91" i="62"/>
  <c r="AC91" i="62"/>
  <c r="AB91" i="62"/>
  <c r="Z91" i="62"/>
  <c r="Q91" i="62"/>
  <c r="O91" i="62"/>
  <c r="M91" i="62"/>
  <c r="L91" i="62"/>
  <c r="J91" i="62"/>
  <c r="B91" i="62"/>
  <c r="AW86" i="62"/>
  <c r="AU86" i="62"/>
  <c r="AS86" i="62"/>
  <c r="AR86" i="62"/>
  <c r="AP86" i="62"/>
  <c r="AG86" i="62"/>
  <c r="AE86" i="62"/>
  <c r="AC86" i="62"/>
  <c r="AB86" i="62"/>
  <c r="Z86" i="62"/>
  <c r="Q86" i="62"/>
  <c r="O86" i="62"/>
  <c r="M86" i="62"/>
  <c r="L86" i="62"/>
  <c r="J86" i="62"/>
  <c r="B86" i="62"/>
  <c r="AW79" i="62"/>
  <c r="AU79" i="62"/>
  <c r="AS79" i="62"/>
  <c r="AR79" i="62"/>
  <c r="AP79" i="62"/>
  <c r="AG79" i="62"/>
  <c r="AE79" i="62"/>
  <c r="AC79" i="62"/>
  <c r="AB79" i="62"/>
  <c r="Z79" i="62"/>
  <c r="Q79" i="62"/>
  <c r="O79" i="62"/>
  <c r="M79" i="62"/>
  <c r="L79" i="62"/>
  <c r="J79" i="62"/>
  <c r="B79" i="62"/>
  <c r="AW63" i="62"/>
  <c r="AU63" i="62"/>
  <c r="AR63" i="62"/>
  <c r="AP63" i="62"/>
  <c r="AX62" i="62"/>
  <c r="AW62" i="62"/>
  <c r="AU62" i="62"/>
  <c r="AS62" i="62"/>
  <c r="AR62" i="62"/>
  <c r="AP62" i="62"/>
  <c r="AS61" i="62"/>
  <c r="AW50" i="62"/>
  <c r="AU50" i="62"/>
  <c r="AS50" i="62"/>
  <c r="AR50" i="62"/>
  <c r="AP50" i="62"/>
  <c r="AG50" i="62"/>
  <c r="AE50" i="62"/>
  <c r="Z50" i="62"/>
  <c r="B50" i="62"/>
  <c r="AW42" i="62"/>
  <c r="AU42" i="62"/>
  <c r="AS42" i="62"/>
  <c r="AR42" i="62"/>
  <c r="AP42" i="62"/>
  <c r="AG42" i="62"/>
  <c r="AE42" i="62"/>
  <c r="Z42" i="62"/>
  <c r="B42" i="62"/>
  <c r="AW30" i="62"/>
  <c r="AU30" i="62"/>
  <c r="AS30" i="62"/>
  <c r="AR30" i="62"/>
  <c r="AP30" i="62"/>
  <c r="AG30" i="62"/>
  <c r="AE30" i="62"/>
  <c r="AC30" i="62"/>
  <c r="AB30" i="62"/>
  <c r="Z30" i="62"/>
  <c r="B30" i="62"/>
  <c r="AW23" i="62"/>
  <c r="AU23" i="62"/>
  <c r="AS23" i="62"/>
  <c r="AR23" i="62"/>
  <c r="AP23" i="62"/>
  <c r="AG23" i="62"/>
  <c r="AE23" i="62"/>
  <c r="AC23" i="62"/>
  <c r="AB23" i="62"/>
  <c r="Z23" i="62"/>
  <c r="B23" i="62"/>
  <c r="AW19" i="62"/>
  <c r="AU19" i="62"/>
  <c r="AS19" i="62"/>
  <c r="AR19" i="62"/>
  <c r="AP19" i="62"/>
  <c r="AG19" i="62"/>
  <c r="AE19" i="62"/>
  <c r="AC19" i="62"/>
  <c r="AB19" i="62"/>
  <c r="Z19" i="62"/>
  <c r="B19" i="62"/>
  <c r="AT9" i="62"/>
  <c r="AO9" i="62"/>
  <c r="AD9" i="62"/>
  <c r="Y9" i="62"/>
  <c r="N9" i="62"/>
  <c r="AV7" i="62"/>
  <c r="AQ7" i="62"/>
  <c r="AF7" i="62"/>
  <c r="AA7" i="62"/>
  <c r="P7" i="62"/>
  <c r="K7" i="62"/>
  <c r="AY281" i="60"/>
  <c r="D281" i="60" s="1"/>
  <c r="C281" i="60" s="1"/>
  <c r="B89" i="60" s="1"/>
  <c r="AW101" i="60"/>
  <c r="AU101" i="60"/>
  <c r="AS101" i="60"/>
  <c r="AR101" i="60"/>
  <c r="AP101" i="60"/>
  <c r="AG101" i="60"/>
  <c r="AE101" i="60"/>
  <c r="AC101" i="60"/>
  <c r="AB101" i="60"/>
  <c r="Z101" i="60"/>
  <c r="Q101" i="60"/>
  <c r="O101" i="60"/>
  <c r="M101" i="60"/>
  <c r="L101" i="60"/>
  <c r="J101" i="60"/>
  <c r="B101" i="60"/>
  <c r="AW99" i="60"/>
  <c r="AU99" i="60"/>
  <c r="AS99" i="60"/>
  <c r="AR99" i="60"/>
  <c r="AP99" i="60"/>
  <c r="AG99" i="60"/>
  <c r="AE99" i="60"/>
  <c r="AC99" i="60"/>
  <c r="AB99" i="60"/>
  <c r="Z99" i="60"/>
  <c r="Q99" i="60"/>
  <c r="O99" i="60"/>
  <c r="M99" i="60"/>
  <c r="L99" i="60"/>
  <c r="J99" i="60"/>
  <c r="B99" i="60"/>
  <c r="AW97" i="60"/>
  <c r="AU97" i="60"/>
  <c r="AS97" i="60"/>
  <c r="AR97" i="60"/>
  <c r="AP97" i="60"/>
  <c r="AG97" i="60"/>
  <c r="AE97" i="60"/>
  <c r="AC97" i="60"/>
  <c r="AB97" i="60"/>
  <c r="Z97" i="60"/>
  <c r="Q97" i="60"/>
  <c r="O97" i="60"/>
  <c r="M97" i="60"/>
  <c r="L97" i="60"/>
  <c r="J97" i="60"/>
  <c r="B97" i="60"/>
  <c r="AW95" i="60"/>
  <c r="AU95" i="60"/>
  <c r="AS95" i="60"/>
  <c r="AR95" i="60"/>
  <c r="AP95" i="60"/>
  <c r="AG95" i="60"/>
  <c r="AE95" i="60"/>
  <c r="AC95" i="60"/>
  <c r="AB95" i="60"/>
  <c r="Z95" i="60"/>
  <c r="Q95" i="60"/>
  <c r="O95" i="60"/>
  <c r="M95" i="60"/>
  <c r="L95" i="60"/>
  <c r="J95" i="60"/>
  <c r="B95" i="60"/>
  <c r="AW91" i="60"/>
  <c r="AU91" i="60"/>
  <c r="AS91" i="60"/>
  <c r="AR91" i="60"/>
  <c r="AP91" i="60"/>
  <c r="AG91" i="60"/>
  <c r="AE91" i="60"/>
  <c r="AC91" i="60"/>
  <c r="AB91" i="60"/>
  <c r="Z91" i="60"/>
  <c r="Q91" i="60"/>
  <c r="O91" i="60"/>
  <c r="M91" i="60"/>
  <c r="L91" i="60"/>
  <c r="J91" i="60"/>
  <c r="B91" i="60"/>
  <c r="AW86" i="60"/>
  <c r="AU86" i="60"/>
  <c r="AS86" i="60"/>
  <c r="AR86" i="60"/>
  <c r="AP86" i="60"/>
  <c r="AG86" i="60"/>
  <c r="AE86" i="60"/>
  <c r="AC86" i="60"/>
  <c r="AB86" i="60"/>
  <c r="Z86" i="60"/>
  <c r="Q86" i="60"/>
  <c r="O86" i="60"/>
  <c r="M86" i="60"/>
  <c r="L86" i="60"/>
  <c r="J86" i="60"/>
  <c r="B86" i="60"/>
  <c r="AW79" i="60"/>
  <c r="AU79" i="60"/>
  <c r="AS79" i="60"/>
  <c r="AR79" i="60"/>
  <c r="AP79" i="60"/>
  <c r="AG79" i="60"/>
  <c r="AE79" i="60"/>
  <c r="AC79" i="60"/>
  <c r="AB79" i="60"/>
  <c r="Z79" i="60"/>
  <c r="Q79" i="60"/>
  <c r="O79" i="60"/>
  <c r="M79" i="60"/>
  <c r="L79" i="60"/>
  <c r="J79" i="60"/>
  <c r="B79" i="60"/>
  <c r="AW63" i="60"/>
  <c r="AU63" i="60"/>
  <c r="AR63" i="60"/>
  <c r="AP63" i="60"/>
  <c r="AX62" i="60"/>
  <c r="AW62" i="60"/>
  <c r="AU62" i="60"/>
  <c r="AS62" i="60"/>
  <c r="AR62" i="60"/>
  <c r="AP62" i="60"/>
  <c r="AS61" i="60"/>
  <c r="AW50" i="60"/>
  <c r="AU50" i="60"/>
  <c r="AS50" i="60"/>
  <c r="AR50" i="60"/>
  <c r="AP50" i="60"/>
  <c r="AG50" i="60"/>
  <c r="AE50" i="60"/>
  <c r="Z50" i="60"/>
  <c r="B50" i="60"/>
  <c r="AW42" i="60"/>
  <c r="AU42" i="60"/>
  <c r="AS42" i="60"/>
  <c r="AR42" i="60"/>
  <c r="AP42" i="60"/>
  <c r="AG42" i="60"/>
  <c r="AE42" i="60"/>
  <c r="Z42" i="60"/>
  <c r="B42" i="60"/>
  <c r="AW30" i="60"/>
  <c r="AU30" i="60"/>
  <c r="AS30" i="60"/>
  <c r="AR30" i="60"/>
  <c r="AP30" i="60"/>
  <c r="AG30" i="60"/>
  <c r="AE30" i="60"/>
  <c r="AC30" i="60"/>
  <c r="AB30" i="60"/>
  <c r="Z30" i="60"/>
  <c r="B30" i="60"/>
  <c r="AW23" i="60"/>
  <c r="AU23" i="60"/>
  <c r="AS23" i="60"/>
  <c r="AR23" i="60"/>
  <c r="AP23" i="60"/>
  <c r="AG23" i="60"/>
  <c r="AE23" i="60"/>
  <c r="AC23" i="60"/>
  <c r="AB23" i="60"/>
  <c r="Z23" i="60"/>
  <c r="B23" i="60"/>
  <c r="AW19" i="60"/>
  <c r="AU19" i="60"/>
  <c r="AS19" i="60"/>
  <c r="AR19" i="60"/>
  <c r="AP19" i="60"/>
  <c r="AG19" i="60"/>
  <c r="AE19" i="60"/>
  <c r="AC19" i="60"/>
  <c r="AB19" i="60"/>
  <c r="Z19" i="60"/>
  <c r="B19" i="60"/>
  <c r="AT9" i="60"/>
  <c r="AO9" i="60"/>
  <c r="AD9" i="60"/>
  <c r="Y9" i="60"/>
  <c r="N9" i="60"/>
  <c r="AV7" i="60"/>
  <c r="AQ7" i="60"/>
  <c r="AF7" i="60"/>
  <c r="AA7" i="60"/>
  <c r="P7" i="60"/>
  <c r="K7" i="60"/>
  <c r="AP5" i="60" l="1"/>
  <c r="D136" i="60"/>
  <c r="C136" i="60" s="1"/>
  <c r="B26" i="60" s="1"/>
  <c r="P5" i="67"/>
  <c r="AD5" i="67"/>
  <c r="AF5" i="67"/>
  <c r="AB5" i="63"/>
  <c r="Z5" i="63"/>
  <c r="J5" i="63"/>
  <c r="L5" i="63"/>
  <c r="AP5" i="63"/>
  <c r="O5" i="66"/>
  <c r="AE5" i="66"/>
  <c r="AG5" i="66"/>
  <c r="AW5" i="66"/>
  <c r="AA5" i="64"/>
  <c r="AA5" i="62"/>
  <c r="V95" i="63"/>
  <c r="V95" i="65"/>
  <c r="AU5" i="66"/>
  <c r="AP5" i="62"/>
  <c r="F95" i="67"/>
  <c r="AL95" i="67"/>
  <c r="Y5" i="62"/>
  <c r="AR5" i="62"/>
  <c r="V95" i="68"/>
  <c r="J5" i="62"/>
  <c r="F95" i="62"/>
  <c r="Q5" i="66"/>
  <c r="L5" i="62"/>
  <c r="O5" i="62"/>
  <c r="N5" i="68"/>
  <c r="AT5" i="68"/>
  <c r="AD5" i="60"/>
  <c r="I5" i="66"/>
  <c r="AO5" i="66"/>
  <c r="AU5" i="62"/>
  <c r="K5" i="66"/>
  <c r="AA5" i="66"/>
  <c r="AQ5" i="66"/>
  <c r="AQ5" i="67"/>
  <c r="AE5" i="62"/>
  <c r="D153" i="62"/>
  <c r="D155" i="62"/>
  <c r="D157" i="62"/>
  <c r="D166" i="62"/>
  <c r="D168" i="62"/>
  <c r="D282" i="68"/>
  <c r="C282" i="68" s="1"/>
  <c r="B90" i="68" s="1"/>
  <c r="D285" i="68"/>
  <c r="C285" i="68" s="1"/>
  <c r="B93" i="68" s="1"/>
  <c r="D288" i="68"/>
  <c r="C288" i="68" s="1"/>
  <c r="B96" i="68" s="1"/>
  <c r="D292" i="68"/>
  <c r="C292" i="68" s="1"/>
  <c r="B100" i="68" s="1"/>
  <c r="K5" i="64"/>
  <c r="AQ5" i="64"/>
  <c r="AC165" i="65"/>
  <c r="AC55" i="65" s="1"/>
  <c r="B55" i="65"/>
  <c r="N5" i="65"/>
  <c r="P5" i="65"/>
  <c r="AD5" i="65"/>
  <c r="AF5" i="65"/>
  <c r="AT5" i="65"/>
  <c r="B57" i="65"/>
  <c r="D124" i="60"/>
  <c r="C124" i="60" s="1"/>
  <c r="B14" i="60" s="1"/>
  <c r="N5" i="66"/>
  <c r="P5" i="66"/>
  <c r="AD5" i="66"/>
  <c r="AF5" i="66"/>
  <c r="AT5" i="66"/>
  <c r="K5" i="67"/>
  <c r="I5" i="62"/>
  <c r="K5" i="62"/>
  <c r="Z5" i="62"/>
  <c r="AB5" i="62"/>
  <c r="AO5" i="62"/>
  <c r="D284" i="62"/>
  <c r="D294" i="62"/>
  <c r="P5" i="68"/>
  <c r="AF5" i="68"/>
  <c r="I5" i="64"/>
  <c r="Y5" i="64"/>
  <c r="AO5" i="64"/>
  <c r="N5" i="60"/>
  <c r="D161" i="62"/>
  <c r="C161" i="62" s="1"/>
  <c r="B51" i="62" s="1"/>
  <c r="D163" i="62"/>
  <c r="C163" i="62" s="1"/>
  <c r="B53" i="62" s="1"/>
  <c r="F95" i="60"/>
  <c r="V95" i="60"/>
  <c r="AL95" i="60"/>
  <c r="Q5" i="62"/>
  <c r="AG5" i="62"/>
  <c r="AW5" i="62"/>
  <c r="B48" i="62"/>
  <c r="V95" i="62"/>
  <c r="D117" i="62"/>
  <c r="D270" i="62"/>
  <c r="C270" i="62" s="1"/>
  <c r="B78" i="62" s="1"/>
  <c r="D277" i="62"/>
  <c r="C277" i="62" s="1"/>
  <c r="B85" i="62" s="1"/>
  <c r="D280" i="62"/>
  <c r="C280" i="62" s="1"/>
  <c r="B88" i="62" s="1"/>
  <c r="D288" i="62"/>
  <c r="C288" i="62" s="1"/>
  <c r="B96" i="62" s="1"/>
  <c r="V95" i="64"/>
  <c r="B22" i="68"/>
  <c r="AW5" i="68"/>
  <c r="AU5" i="68"/>
  <c r="AG5" i="68"/>
  <c r="AE5" i="68"/>
  <c r="Q5" i="68"/>
  <c r="O5" i="68"/>
  <c r="D126" i="68"/>
  <c r="D151" i="68"/>
  <c r="D149" i="62"/>
  <c r="C149" i="62" s="1"/>
  <c r="B39" i="62" s="1"/>
  <c r="AC118" i="68"/>
  <c r="AC9" i="68" s="1"/>
  <c r="R118" i="68"/>
  <c r="R9" i="68" s="1"/>
  <c r="AC132" i="68"/>
  <c r="AC22" i="68" s="1"/>
  <c r="R132" i="68"/>
  <c r="R22" i="68" s="1"/>
  <c r="D260" i="68"/>
  <c r="AR5" i="67"/>
  <c r="AO5" i="67"/>
  <c r="Y5" i="67"/>
  <c r="I5" i="67"/>
  <c r="D153" i="67"/>
  <c r="C153" i="67" s="1"/>
  <c r="B43" i="67" s="1"/>
  <c r="D162" i="67"/>
  <c r="C162" i="67" s="1"/>
  <c r="B52" i="67" s="1"/>
  <c r="D257" i="67"/>
  <c r="C257" i="67" s="1"/>
  <c r="B65" i="67" s="1"/>
  <c r="D259" i="67"/>
  <c r="C259" i="67" s="1"/>
  <c r="B67" i="67" s="1"/>
  <c r="AY270" i="67"/>
  <c r="D270" i="67" s="1"/>
  <c r="C270" i="67" s="1"/>
  <c r="AY280" i="67"/>
  <c r="D280" i="67" s="1"/>
  <c r="C280" i="67" s="1"/>
  <c r="AY288" i="67"/>
  <c r="D288" i="67" s="1"/>
  <c r="C288" i="67" s="1"/>
  <c r="D292" i="67"/>
  <c r="C292" i="67" s="1"/>
  <c r="B100" i="67" s="1"/>
  <c r="D118" i="64"/>
  <c r="C118" i="64" s="1"/>
  <c r="M118" i="64" s="1"/>
  <c r="D123" i="64"/>
  <c r="C123" i="64" s="1"/>
  <c r="S123" i="64" s="1"/>
  <c r="D132" i="64"/>
  <c r="C132" i="64" s="1"/>
  <c r="D135" i="64"/>
  <c r="C135" i="64" s="1"/>
  <c r="B25" i="64" s="1"/>
  <c r="D139" i="64"/>
  <c r="C139" i="64" s="1"/>
  <c r="B29" i="64" s="1"/>
  <c r="D144" i="64"/>
  <c r="C144" i="64" s="1"/>
  <c r="B34" i="64" s="1"/>
  <c r="D148" i="64"/>
  <c r="C148" i="64" s="1"/>
  <c r="B38" i="64" s="1"/>
  <c r="C153" i="64"/>
  <c r="B43" i="64" s="1"/>
  <c r="D155" i="64"/>
  <c r="D144" i="63"/>
  <c r="C144" i="63" s="1"/>
  <c r="B34" i="63" s="1"/>
  <c r="D148" i="63"/>
  <c r="C148" i="63" s="1"/>
  <c r="B38" i="63" s="1"/>
  <c r="D153" i="63"/>
  <c r="C153" i="63" s="1"/>
  <c r="B43" i="63" s="1"/>
  <c r="D157" i="63"/>
  <c r="C157" i="63" s="1"/>
  <c r="B47" i="63" s="1"/>
  <c r="D162" i="63"/>
  <c r="C162" i="63" s="1"/>
  <c r="B52" i="63" s="1"/>
  <c r="D257" i="63"/>
  <c r="C257" i="63" s="1"/>
  <c r="B65" i="63" s="1"/>
  <c r="D155" i="66"/>
  <c r="C155" i="66" s="1"/>
  <c r="B45" i="66" s="1"/>
  <c r="D164" i="66"/>
  <c r="C164" i="66" s="1"/>
  <c r="B54" i="66" s="1"/>
  <c r="D270" i="66"/>
  <c r="C270" i="66" s="1"/>
  <c r="D280" i="66"/>
  <c r="C280" i="66" s="1"/>
  <c r="D116" i="65"/>
  <c r="C116" i="65" s="1"/>
  <c r="D121" i="65"/>
  <c r="C121" i="65" s="1"/>
  <c r="B11" i="65" s="1"/>
  <c r="D125" i="65"/>
  <c r="C125" i="65" s="1"/>
  <c r="D130" i="65"/>
  <c r="C130" i="65" s="1"/>
  <c r="B20" i="65" s="1"/>
  <c r="D135" i="65"/>
  <c r="C135" i="65" s="1"/>
  <c r="B25" i="65" s="1"/>
  <c r="D139" i="65"/>
  <c r="C139" i="65" s="1"/>
  <c r="B29" i="65" s="1"/>
  <c r="D144" i="65"/>
  <c r="C144" i="65" s="1"/>
  <c r="S144" i="65" s="1"/>
  <c r="D148" i="65"/>
  <c r="C148" i="65" s="1"/>
  <c r="B38" i="65" s="1"/>
  <c r="D164" i="65"/>
  <c r="D168" i="65"/>
  <c r="L5" i="60"/>
  <c r="Z5" i="60"/>
  <c r="AR5" i="60"/>
  <c r="I5" i="63"/>
  <c r="K5" i="63"/>
  <c r="Y5" i="63"/>
  <c r="AA5" i="63"/>
  <c r="AO5" i="63"/>
  <c r="AY270" i="63"/>
  <c r="D270" i="63" s="1"/>
  <c r="C270" i="63" s="1"/>
  <c r="S151" i="65"/>
  <c r="AR151" i="65" s="1"/>
  <c r="AR41" i="65" s="1"/>
  <c r="B41" i="65"/>
  <c r="J5" i="65"/>
  <c r="L5" i="65"/>
  <c r="Z5" i="65"/>
  <c r="AB5" i="65"/>
  <c r="AP5" i="65"/>
  <c r="S136" i="64"/>
  <c r="AR136" i="64" s="1"/>
  <c r="AR26" i="64" s="1"/>
  <c r="AQ26" i="64" s="1"/>
  <c r="B26" i="64"/>
  <c r="S145" i="64"/>
  <c r="AR145" i="64" s="1"/>
  <c r="AR35" i="64" s="1"/>
  <c r="AQ35" i="64" s="1"/>
  <c r="B35" i="64"/>
  <c r="S126" i="64"/>
  <c r="AR126" i="64" s="1"/>
  <c r="AR16" i="64" s="1"/>
  <c r="AQ16" i="64" s="1"/>
  <c r="B16" i="64"/>
  <c r="S141" i="64"/>
  <c r="AR141" i="64" s="1"/>
  <c r="AR31" i="64" s="1"/>
  <c r="AQ31" i="64" s="1"/>
  <c r="B31" i="64"/>
  <c r="S149" i="64"/>
  <c r="AR149" i="64" s="1"/>
  <c r="AR39" i="64" s="1"/>
  <c r="AQ39" i="64" s="1"/>
  <c r="B39" i="64"/>
  <c r="AP165" i="64"/>
  <c r="AP55" i="64" s="1"/>
  <c r="J5" i="64"/>
  <c r="L5" i="64"/>
  <c r="Z5" i="64"/>
  <c r="AB5" i="64"/>
  <c r="AP5" i="64"/>
  <c r="B48" i="64"/>
  <c r="B55" i="64"/>
  <c r="C116" i="64"/>
  <c r="AX116" i="64" s="1"/>
  <c r="AX7" i="64" s="1"/>
  <c r="AY164" i="64"/>
  <c r="D164" i="64" s="1"/>
  <c r="C164" i="64" s="1"/>
  <c r="S164" i="64" s="1"/>
  <c r="R165" i="64"/>
  <c r="R55" i="64" s="1"/>
  <c r="J5" i="66"/>
  <c r="L5" i="66"/>
  <c r="Z5" i="66"/>
  <c r="AB5" i="66"/>
  <c r="AP5" i="66"/>
  <c r="AY127" i="66"/>
  <c r="D127" i="66" s="1"/>
  <c r="C127" i="66" s="1"/>
  <c r="AY139" i="66"/>
  <c r="D139" i="66" s="1"/>
  <c r="C139" i="66" s="1"/>
  <c r="AY159" i="66"/>
  <c r="D159" i="66" s="1"/>
  <c r="C159" i="66" s="1"/>
  <c r="AY168" i="66"/>
  <c r="D168" i="66" s="1"/>
  <c r="C168" i="66" s="1"/>
  <c r="J5" i="67"/>
  <c r="L5" i="67"/>
  <c r="Z5" i="67"/>
  <c r="AB5" i="67"/>
  <c r="AP5" i="67"/>
  <c r="J5" i="60"/>
  <c r="AB5" i="60"/>
  <c r="S258" i="60"/>
  <c r="AX258" i="60" s="1"/>
  <c r="AX66" i="60" s="1"/>
  <c r="B66" i="60"/>
  <c r="S262" i="60"/>
  <c r="AX262" i="60" s="1"/>
  <c r="AX70" i="60" s="1"/>
  <c r="B70" i="60"/>
  <c r="S267" i="60"/>
  <c r="AX267" i="60" s="1"/>
  <c r="AX75" i="60" s="1"/>
  <c r="B75" i="60"/>
  <c r="S260" i="60"/>
  <c r="AE260" i="60" s="1"/>
  <c r="AE68" i="60" s="1"/>
  <c r="AD68" i="60" s="1"/>
  <c r="B68" i="60"/>
  <c r="S264" i="60"/>
  <c r="AE264" i="60" s="1"/>
  <c r="AE72" i="60" s="1"/>
  <c r="AD72" i="60" s="1"/>
  <c r="B72" i="60"/>
  <c r="AW5" i="60"/>
  <c r="AU5" i="60"/>
  <c r="AG5" i="60"/>
  <c r="AE5" i="60"/>
  <c r="Q5" i="60"/>
  <c r="O5" i="60"/>
  <c r="AY158" i="60"/>
  <c r="D158" i="60" s="1"/>
  <c r="C158" i="60" s="1"/>
  <c r="S284" i="60"/>
  <c r="AR284" i="60" s="1"/>
  <c r="AR92" i="60" s="1"/>
  <c r="B92" i="60"/>
  <c r="S290" i="60"/>
  <c r="AR290" i="60" s="1"/>
  <c r="AR98" i="60" s="1"/>
  <c r="B98" i="60"/>
  <c r="D277" i="60"/>
  <c r="C277" i="60" s="1"/>
  <c r="S277" i="60" s="1"/>
  <c r="AH168" i="63"/>
  <c r="AH58" i="63" s="1"/>
  <c r="B58" i="63"/>
  <c r="B13" i="64"/>
  <c r="B22" i="64"/>
  <c r="AH132" i="64"/>
  <c r="AH22" i="64" s="1"/>
  <c r="S134" i="64"/>
  <c r="AR134" i="64" s="1"/>
  <c r="AR24" i="64" s="1"/>
  <c r="AQ24" i="64" s="1"/>
  <c r="B24" i="64"/>
  <c r="S138" i="64"/>
  <c r="AR138" i="64" s="1"/>
  <c r="AR28" i="64" s="1"/>
  <c r="AQ28" i="64" s="1"/>
  <c r="B28" i="64"/>
  <c r="S143" i="64"/>
  <c r="AR143" i="64" s="1"/>
  <c r="AR33" i="64" s="1"/>
  <c r="AQ33" i="64" s="1"/>
  <c r="B33" i="64"/>
  <c r="S147" i="64"/>
  <c r="AR147" i="64" s="1"/>
  <c r="AR37" i="64" s="1"/>
  <c r="AQ37" i="64" s="1"/>
  <c r="B37" i="64"/>
  <c r="AE151" i="64"/>
  <c r="AE41" i="64" s="1"/>
  <c r="S151" i="64"/>
  <c r="AR151" i="64" s="1"/>
  <c r="AR41" i="64" s="1"/>
  <c r="B41" i="64"/>
  <c r="AC167" i="64"/>
  <c r="AC57" i="64" s="1"/>
  <c r="L167" i="64"/>
  <c r="L57" i="64" s="1"/>
  <c r="AW167" i="64"/>
  <c r="AW57" i="64" s="1"/>
  <c r="R167" i="64"/>
  <c r="R57" i="64" s="1"/>
  <c r="B57" i="64"/>
  <c r="S286" i="64"/>
  <c r="AR286" i="64" s="1"/>
  <c r="AR94" i="64" s="1"/>
  <c r="AQ94" i="64" s="1"/>
  <c r="B94" i="64"/>
  <c r="S290" i="64"/>
  <c r="AR290" i="64" s="1"/>
  <c r="AR98" i="64" s="1"/>
  <c r="B98" i="64"/>
  <c r="M117" i="65"/>
  <c r="M8" i="65" s="1"/>
  <c r="AX117" i="65"/>
  <c r="AX8" i="65" s="1"/>
  <c r="S117" i="65"/>
  <c r="AR117" i="65" s="1"/>
  <c r="S122" i="65"/>
  <c r="AR122" i="65" s="1"/>
  <c r="AR12" i="65" s="1"/>
  <c r="B12" i="65"/>
  <c r="S126" i="65"/>
  <c r="AR126" i="65" s="1"/>
  <c r="AR16" i="65" s="1"/>
  <c r="B16" i="65"/>
  <c r="AE131" i="65"/>
  <c r="AE21" i="65" s="1"/>
  <c r="M131" i="65"/>
  <c r="M21" i="65" s="1"/>
  <c r="B21" i="65"/>
  <c r="AX131" i="65"/>
  <c r="AX21" i="65" s="1"/>
  <c r="S131" i="65"/>
  <c r="AR131" i="65" s="1"/>
  <c r="AR21" i="65" s="1"/>
  <c r="S136" i="65"/>
  <c r="AR136" i="65" s="1"/>
  <c r="AR26" i="65" s="1"/>
  <c r="AQ26" i="65" s="1"/>
  <c r="B26" i="65"/>
  <c r="S141" i="65"/>
  <c r="AR141" i="65" s="1"/>
  <c r="AR31" i="65" s="1"/>
  <c r="AQ31" i="65" s="1"/>
  <c r="B31" i="65"/>
  <c r="B35" i="65"/>
  <c r="S145" i="65"/>
  <c r="AR145" i="65" s="1"/>
  <c r="AR35" i="65" s="1"/>
  <c r="AQ35" i="65" s="1"/>
  <c r="S149" i="65"/>
  <c r="AR149" i="65" s="1"/>
  <c r="AR39" i="65" s="1"/>
  <c r="AQ39" i="65" s="1"/>
  <c r="B39" i="65"/>
  <c r="D117" i="60"/>
  <c r="C117" i="60" s="1"/>
  <c r="D126" i="60"/>
  <c r="C126" i="60" s="1"/>
  <c r="B16" i="60" s="1"/>
  <c r="D134" i="60"/>
  <c r="C134" i="60" s="1"/>
  <c r="B24" i="60" s="1"/>
  <c r="D143" i="60"/>
  <c r="C143" i="60" s="1"/>
  <c r="B33" i="60" s="1"/>
  <c r="AY151" i="60"/>
  <c r="D151" i="60" s="1"/>
  <c r="C151" i="60" s="1"/>
  <c r="B94" i="60"/>
  <c r="B102" i="60"/>
  <c r="P5" i="60"/>
  <c r="AF5" i="60"/>
  <c r="AV5" i="60"/>
  <c r="AY120" i="60"/>
  <c r="D120" i="60" s="1"/>
  <c r="C120" i="60" s="1"/>
  <c r="D122" i="60"/>
  <c r="C122" i="60" s="1"/>
  <c r="B12" i="60" s="1"/>
  <c r="AY128" i="60"/>
  <c r="D128" i="60" s="1"/>
  <c r="C128" i="60" s="1"/>
  <c r="D131" i="60"/>
  <c r="C131" i="60" s="1"/>
  <c r="AU131" i="60" s="1"/>
  <c r="AU21" i="60" s="1"/>
  <c r="D138" i="60"/>
  <c r="C138" i="60" s="1"/>
  <c r="B28" i="60" s="1"/>
  <c r="AY141" i="60"/>
  <c r="D141" i="60" s="1"/>
  <c r="C141" i="60" s="1"/>
  <c r="D147" i="60"/>
  <c r="C147" i="60" s="1"/>
  <c r="B37" i="60" s="1"/>
  <c r="AY149" i="60"/>
  <c r="D149" i="60" s="1"/>
  <c r="C149" i="60" s="1"/>
  <c r="D154" i="60"/>
  <c r="C154" i="60" s="1"/>
  <c r="B44" i="60" s="1"/>
  <c r="AY163" i="60"/>
  <c r="D163" i="60" s="1"/>
  <c r="C163" i="60" s="1"/>
  <c r="AY167" i="60"/>
  <c r="D167" i="60" s="1"/>
  <c r="C167" i="60" s="1"/>
  <c r="AY268" i="60"/>
  <c r="D268" i="60" s="1"/>
  <c r="C268" i="60" s="1"/>
  <c r="S268" i="60" s="1"/>
  <c r="M284" i="60"/>
  <c r="M92" i="60" s="1"/>
  <c r="S286" i="60"/>
  <c r="AR286" i="60" s="1"/>
  <c r="AR94" i="60" s="1"/>
  <c r="S294" i="60"/>
  <c r="AR294" i="60" s="1"/>
  <c r="AR102" i="60" s="1"/>
  <c r="R167" i="62"/>
  <c r="R57" i="62" s="1"/>
  <c r="AC167" i="62"/>
  <c r="AC57" i="62" s="1"/>
  <c r="L167" i="62"/>
  <c r="L57" i="62" s="1"/>
  <c r="B57" i="62"/>
  <c r="AW167" i="62"/>
  <c r="AW57" i="62" s="1"/>
  <c r="AX131" i="63"/>
  <c r="AX21" i="63" s="1"/>
  <c r="B21" i="63"/>
  <c r="S121" i="64"/>
  <c r="AX121" i="64" s="1"/>
  <c r="AX11" i="64" s="1"/>
  <c r="B11" i="64"/>
  <c r="S128" i="64"/>
  <c r="AR128" i="64" s="1"/>
  <c r="AR18" i="64" s="1"/>
  <c r="AQ18" i="64" s="1"/>
  <c r="B18" i="64"/>
  <c r="AE131" i="64"/>
  <c r="AE21" i="64" s="1"/>
  <c r="M131" i="64"/>
  <c r="M21" i="64" s="1"/>
  <c r="AX131" i="64"/>
  <c r="AX21" i="64" s="1"/>
  <c r="S131" i="64"/>
  <c r="AR131" i="64" s="1"/>
  <c r="AR21" i="64" s="1"/>
  <c r="B21" i="64"/>
  <c r="S284" i="64"/>
  <c r="AR284" i="64" s="1"/>
  <c r="AR92" i="64" s="1"/>
  <c r="B92" i="64"/>
  <c r="S294" i="64"/>
  <c r="AR294" i="64" s="1"/>
  <c r="AR102" i="64" s="1"/>
  <c r="B102" i="64"/>
  <c r="AE294" i="64"/>
  <c r="AE102" i="64" s="1"/>
  <c r="S120" i="65"/>
  <c r="AR120" i="65" s="1"/>
  <c r="AR10" i="65" s="1"/>
  <c r="B10" i="65"/>
  <c r="S124" i="65"/>
  <c r="AR124" i="65" s="1"/>
  <c r="AR14" i="65" s="1"/>
  <c r="B14" i="65"/>
  <c r="B18" i="65"/>
  <c r="S128" i="65"/>
  <c r="AR128" i="65" s="1"/>
  <c r="AR18" i="65" s="1"/>
  <c r="B24" i="65"/>
  <c r="S134" i="65"/>
  <c r="AR134" i="65" s="1"/>
  <c r="AR24" i="65" s="1"/>
  <c r="B28" i="65"/>
  <c r="S138" i="65"/>
  <c r="AR138" i="65" s="1"/>
  <c r="AR28" i="65" s="1"/>
  <c r="AQ28" i="65" s="1"/>
  <c r="S143" i="65"/>
  <c r="AR143" i="65" s="1"/>
  <c r="AR33" i="65" s="1"/>
  <c r="AQ33" i="65" s="1"/>
  <c r="B33" i="65"/>
  <c r="B37" i="65"/>
  <c r="S147" i="65"/>
  <c r="AR147" i="65" s="1"/>
  <c r="AR37" i="65" s="1"/>
  <c r="AQ37" i="65" s="1"/>
  <c r="AP158" i="65"/>
  <c r="AP48" i="65" s="1"/>
  <c r="B48" i="65"/>
  <c r="N5" i="62"/>
  <c r="P5" i="62"/>
  <c r="AD5" i="62"/>
  <c r="AF5" i="62"/>
  <c r="AT5" i="62"/>
  <c r="C117" i="62"/>
  <c r="C120" i="62"/>
  <c r="C122" i="62"/>
  <c r="C124" i="62"/>
  <c r="C126" i="62"/>
  <c r="C128" i="62"/>
  <c r="C131" i="62"/>
  <c r="C134" i="62"/>
  <c r="C136" i="62"/>
  <c r="C138" i="62"/>
  <c r="C141" i="62"/>
  <c r="C143" i="62"/>
  <c r="C145" i="62"/>
  <c r="C147" i="62"/>
  <c r="B37" i="62" s="1"/>
  <c r="D151" i="62"/>
  <c r="C151" i="62" s="1"/>
  <c r="D165" i="62"/>
  <c r="C165" i="62" s="1"/>
  <c r="C257" i="62"/>
  <c r="C259" i="62"/>
  <c r="C261" i="62"/>
  <c r="D116" i="63"/>
  <c r="C116" i="63" s="1"/>
  <c r="D118" i="63"/>
  <c r="C118" i="63" s="1"/>
  <c r="D121" i="63"/>
  <c r="C121" i="63" s="1"/>
  <c r="C123" i="63"/>
  <c r="B13" i="63" s="1"/>
  <c r="D125" i="63"/>
  <c r="C125" i="63" s="1"/>
  <c r="D127" i="63"/>
  <c r="C127" i="63" s="1"/>
  <c r="S127" i="63" s="1"/>
  <c r="D130" i="63"/>
  <c r="C130" i="63" s="1"/>
  <c r="D132" i="63"/>
  <c r="C132" i="63" s="1"/>
  <c r="S132" i="63" s="1"/>
  <c r="D135" i="63"/>
  <c r="C135" i="63" s="1"/>
  <c r="D137" i="63"/>
  <c r="C137" i="63" s="1"/>
  <c r="S137" i="63" s="1"/>
  <c r="D139" i="63"/>
  <c r="C139" i="63" s="1"/>
  <c r="D166" i="63"/>
  <c r="C166" i="63" s="1"/>
  <c r="D277" i="63"/>
  <c r="C277" i="63" s="1"/>
  <c r="D280" i="63"/>
  <c r="C280" i="63" s="1"/>
  <c r="S116" i="64"/>
  <c r="AE116" i="64" s="1"/>
  <c r="AR116" i="64"/>
  <c r="AR7" i="64" s="1"/>
  <c r="AP165" i="65"/>
  <c r="AP55" i="65" s="1"/>
  <c r="R165" i="65"/>
  <c r="R55" i="65" s="1"/>
  <c r="AC167" i="65"/>
  <c r="AC57" i="65" s="1"/>
  <c r="L167" i="65"/>
  <c r="L57" i="65" s="1"/>
  <c r="AW167" i="65"/>
  <c r="AW57" i="65" s="1"/>
  <c r="D154" i="65"/>
  <c r="C154" i="65" s="1"/>
  <c r="B44" i="65" s="1"/>
  <c r="D156" i="65"/>
  <c r="C156" i="65" s="1"/>
  <c r="B46" i="65" s="1"/>
  <c r="D161" i="65"/>
  <c r="C161" i="65" s="1"/>
  <c r="B51" i="65" s="1"/>
  <c r="AY258" i="65"/>
  <c r="D258" i="65" s="1"/>
  <c r="C258" i="65" s="1"/>
  <c r="D260" i="65"/>
  <c r="C260" i="65" s="1"/>
  <c r="B68" i="65" s="1"/>
  <c r="AY262" i="65"/>
  <c r="D262" i="65" s="1"/>
  <c r="C262" i="65" s="1"/>
  <c r="D264" i="65"/>
  <c r="C264" i="65" s="1"/>
  <c r="B72" i="65" s="1"/>
  <c r="AY267" i="65"/>
  <c r="D267" i="65" s="1"/>
  <c r="C267" i="65" s="1"/>
  <c r="D274" i="65"/>
  <c r="C274" i="65" s="1"/>
  <c r="B82" i="65" s="1"/>
  <c r="D276" i="65"/>
  <c r="C276" i="65" s="1"/>
  <c r="B84" i="65" s="1"/>
  <c r="D279" i="65"/>
  <c r="C279" i="65" s="1"/>
  <c r="B87" i="65" s="1"/>
  <c r="D281" i="65"/>
  <c r="C281" i="65" s="1"/>
  <c r="B89" i="65" s="1"/>
  <c r="AY284" i="65"/>
  <c r="D284" i="65" s="1"/>
  <c r="C284" i="65" s="1"/>
  <c r="D286" i="65"/>
  <c r="C286" i="65" s="1"/>
  <c r="S286" i="65" s="1"/>
  <c r="AY290" i="65"/>
  <c r="D290" i="65" s="1"/>
  <c r="C290" i="65" s="1"/>
  <c r="D294" i="65"/>
  <c r="C294" i="65" s="1"/>
  <c r="S294" i="65" s="1"/>
  <c r="B78" i="66"/>
  <c r="S270" i="66"/>
  <c r="AR270" i="66" s="1"/>
  <c r="AR78" i="66" s="1"/>
  <c r="AQ78" i="66" s="1"/>
  <c r="S273" i="66"/>
  <c r="AR273" i="66" s="1"/>
  <c r="AR81" i="66" s="1"/>
  <c r="AQ81" i="66" s="1"/>
  <c r="B88" i="66"/>
  <c r="S280" i="66"/>
  <c r="AR280" i="66" s="1"/>
  <c r="AR88" i="66" s="1"/>
  <c r="S268" i="67"/>
  <c r="AR268" i="67" s="1"/>
  <c r="AR76" i="67" s="1"/>
  <c r="AQ76" i="67" s="1"/>
  <c r="B76" i="67"/>
  <c r="B83" i="67"/>
  <c r="S275" i="67"/>
  <c r="AR275" i="67" s="1"/>
  <c r="AR83" i="67" s="1"/>
  <c r="AQ83" i="67" s="1"/>
  <c r="S277" i="67"/>
  <c r="AR277" i="67" s="1"/>
  <c r="AR85" i="67" s="1"/>
  <c r="B85" i="67"/>
  <c r="AW116" i="68"/>
  <c r="AW7" i="68" s="1"/>
  <c r="R116" i="68"/>
  <c r="R7" i="68" s="1"/>
  <c r="AC116" i="68"/>
  <c r="AC7" i="68" s="1"/>
  <c r="L116" i="68"/>
  <c r="L7" i="68" s="1"/>
  <c r="AH166" i="68"/>
  <c r="AH56" i="68" s="1"/>
  <c r="B56" i="68"/>
  <c r="S273" i="68"/>
  <c r="AR273" i="68" s="1"/>
  <c r="AR81" i="68" s="1"/>
  <c r="AQ81" i="68" s="1"/>
  <c r="B81" i="68"/>
  <c r="B83" i="68"/>
  <c r="S275" i="68"/>
  <c r="AR275" i="68" s="1"/>
  <c r="AR83" i="68" s="1"/>
  <c r="AQ83" i="68" s="1"/>
  <c r="M116" i="64"/>
  <c r="M7" i="64" s="1"/>
  <c r="AX151" i="65"/>
  <c r="AX41" i="65" s="1"/>
  <c r="M151" i="65"/>
  <c r="M41" i="65" s="1"/>
  <c r="AE151" i="65"/>
  <c r="AE41" i="65" s="1"/>
  <c r="B22" i="66"/>
  <c r="O132" i="66"/>
  <c r="O22" i="66" s="1"/>
  <c r="S268" i="66"/>
  <c r="AR268" i="66" s="1"/>
  <c r="AR76" i="66" s="1"/>
  <c r="B83" i="66"/>
  <c r="S275" i="66"/>
  <c r="AR275" i="66" s="1"/>
  <c r="AR83" i="66" s="1"/>
  <c r="AQ83" i="66" s="1"/>
  <c r="S277" i="66"/>
  <c r="AR277" i="66" s="1"/>
  <c r="AR85" i="66" s="1"/>
  <c r="AQ85" i="66" s="1"/>
  <c r="B85" i="66"/>
  <c r="AH168" i="67"/>
  <c r="AH58" i="67" s="1"/>
  <c r="B58" i="67"/>
  <c r="Q168" i="67"/>
  <c r="Q58" i="67" s="1"/>
  <c r="S273" i="67"/>
  <c r="AR273" i="67" s="1"/>
  <c r="AR81" i="67" s="1"/>
  <c r="AQ81" i="67" s="1"/>
  <c r="B81" i="67"/>
  <c r="S268" i="68"/>
  <c r="AR268" i="68" s="1"/>
  <c r="AR76" i="68" s="1"/>
  <c r="AQ76" i="68" s="1"/>
  <c r="B76" i="68"/>
  <c r="B78" i="68"/>
  <c r="S270" i="68"/>
  <c r="AR270" i="68" s="1"/>
  <c r="AR78" i="68" s="1"/>
  <c r="AQ78" i="68" s="1"/>
  <c r="S277" i="68"/>
  <c r="AR277" i="68" s="1"/>
  <c r="AR85" i="68" s="1"/>
  <c r="AQ85" i="68" s="1"/>
  <c r="B85" i="68"/>
  <c r="B88" i="68"/>
  <c r="S280" i="68"/>
  <c r="AR280" i="68" s="1"/>
  <c r="AR88" i="68" s="1"/>
  <c r="AQ88" i="68" s="1"/>
  <c r="C157" i="66"/>
  <c r="C162" i="66"/>
  <c r="B52" i="66" s="1"/>
  <c r="C166" i="66"/>
  <c r="S155" i="68"/>
  <c r="AW155" i="68" s="1"/>
  <c r="AW45" i="68" s="1"/>
  <c r="S159" i="68"/>
  <c r="AW159" i="68" s="1"/>
  <c r="AW49" i="68" s="1"/>
  <c r="S164" i="68"/>
  <c r="AW164" i="68" s="1"/>
  <c r="AW54" i="68" s="1"/>
  <c r="AW168" i="68"/>
  <c r="AW58" i="68" s="1"/>
  <c r="AS168" i="68"/>
  <c r="AS58" i="68" s="1"/>
  <c r="AG168" i="68"/>
  <c r="AG58" i="68" s="1"/>
  <c r="AC168" i="68"/>
  <c r="AC58" i="68" s="1"/>
  <c r="R168" i="68"/>
  <c r="R58" i="68" s="1"/>
  <c r="L168" i="68"/>
  <c r="L58" i="68" s="1"/>
  <c r="AX168" i="68"/>
  <c r="AX58" i="68" s="1"/>
  <c r="AR168" i="68"/>
  <c r="AR58" i="68" s="1"/>
  <c r="S168" i="68"/>
  <c r="AP168" i="68" s="1"/>
  <c r="AP58" i="68" s="1"/>
  <c r="M168" i="68"/>
  <c r="M58" i="68" s="1"/>
  <c r="AH168" i="68"/>
  <c r="AH58" i="68" s="1"/>
  <c r="Q168" i="68"/>
  <c r="Q58" i="68" s="1"/>
  <c r="AX116" i="68"/>
  <c r="AX7" i="68" s="1"/>
  <c r="AR116" i="68"/>
  <c r="AR7" i="68" s="1"/>
  <c r="AH116" i="68"/>
  <c r="AB116" i="68"/>
  <c r="AB7" i="68" s="1"/>
  <c r="S116" i="68"/>
  <c r="AP116" i="68" s="1"/>
  <c r="Q116" i="68"/>
  <c r="Q7" i="68" s="1"/>
  <c r="M116" i="68"/>
  <c r="M7" i="68" s="1"/>
  <c r="AG116" i="68"/>
  <c r="AG7" i="68" s="1"/>
  <c r="AS116" i="68"/>
  <c r="AS7" i="68" s="1"/>
  <c r="AX118" i="68"/>
  <c r="AX9" i="68" s="1"/>
  <c r="AU118" i="68"/>
  <c r="AU9" i="68" s="1"/>
  <c r="AH118" i="68"/>
  <c r="AE118" i="68"/>
  <c r="AE9" i="68" s="1"/>
  <c r="S118" i="68"/>
  <c r="AB118" i="68" s="1"/>
  <c r="M118" i="68"/>
  <c r="J118" i="68"/>
  <c r="O118" i="68"/>
  <c r="O9" i="68" s="1"/>
  <c r="Z118" i="68"/>
  <c r="Z9" i="68" s="1"/>
  <c r="AS118" i="68"/>
  <c r="AS9" i="68" s="1"/>
  <c r="S121" i="68"/>
  <c r="AU121" i="68" s="1"/>
  <c r="AU11" i="68" s="1"/>
  <c r="AT11" i="68" s="1"/>
  <c r="S123" i="68"/>
  <c r="AU123" i="68" s="1"/>
  <c r="AU13" i="68" s="1"/>
  <c r="AT13" i="68" s="1"/>
  <c r="S125" i="68"/>
  <c r="AU125" i="68" s="1"/>
  <c r="AU15" i="68" s="1"/>
  <c r="AT15" i="68" s="1"/>
  <c r="S127" i="68"/>
  <c r="AU127" i="68" s="1"/>
  <c r="AU17" i="68" s="1"/>
  <c r="AT17" i="68" s="1"/>
  <c r="S130" i="68"/>
  <c r="AU130" i="68" s="1"/>
  <c r="AU20" i="68" s="1"/>
  <c r="AT20" i="68" s="1"/>
  <c r="AX132" i="68"/>
  <c r="AX22" i="68" s="1"/>
  <c r="AU132" i="68"/>
  <c r="AU22" i="68" s="1"/>
  <c r="AH132" i="68"/>
  <c r="AH22" i="68" s="1"/>
  <c r="AE132" i="68"/>
  <c r="AE22" i="68" s="1"/>
  <c r="S132" i="68"/>
  <c r="AB132" i="68" s="1"/>
  <c r="AB22" i="68" s="1"/>
  <c r="M132" i="68"/>
  <c r="M22" i="68" s="1"/>
  <c r="J132" i="68"/>
  <c r="O132" i="68"/>
  <c r="O22" i="68" s="1"/>
  <c r="Z132" i="68"/>
  <c r="Z22" i="68" s="1"/>
  <c r="AS132" i="68"/>
  <c r="AS22" i="68" s="1"/>
  <c r="S135" i="68"/>
  <c r="AU135" i="68" s="1"/>
  <c r="AU25" i="68" s="1"/>
  <c r="AT25" i="68" s="1"/>
  <c r="S137" i="68"/>
  <c r="AU137" i="68" s="1"/>
  <c r="AU27" i="68" s="1"/>
  <c r="AT27" i="68" s="1"/>
  <c r="S139" i="68"/>
  <c r="AU139" i="68" s="1"/>
  <c r="AU29" i="68" s="1"/>
  <c r="AT29" i="68" s="1"/>
  <c r="S142" i="68"/>
  <c r="AU142" i="68" s="1"/>
  <c r="AU32" i="68" s="1"/>
  <c r="AT32" i="68" s="1"/>
  <c r="S144" i="68"/>
  <c r="AU144" i="68" s="1"/>
  <c r="AU34" i="68" s="1"/>
  <c r="AT34" i="68" s="1"/>
  <c r="S146" i="68"/>
  <c r="AU146" i="68" s="1"/>
  <c r="AU36" i="68" s="1"/>
  <c r="AT36" i="68" s="1"/>
  <c r="S148" i="68"/>
  <c r="AU148" i="68" s="1"/>
  <c r="AU38" i="68" s="1"/>
  <c r="AT38" i="68" s="1"/>
  <c r="S150" i="68"/>
  <c r="AU150" i="68" s="1"/>
  <c r="AU40" i="68" s="1"/>
  <c r="AT40" i="68" s="1"/>
  <c r="S153" i="68"/>
  <c r="AW153" i="68" s="1"/>
  <c r="AW43" i="68" s="1"/>
  <c r="AB164" i="68"/>
  <c r="AB54" i="68" s="1"/>
  <c r="AA54" i="68" s="1"/>
  <c r="AB168" i="68"/>
  <c r="AB58" i="68" s="1"/>
  <c r="S157" i="68"/>
  <c r="AS157" i="68" s="1"/>
  <c r="AS47" i="68" s="1"/>
  <c r="S162" i="68"/>
  <c r="AS162" i="68" s="1"/>
  <c r="AS52" i="68" s="1"/>
  <c r="AS166" i="68"/>
  <c r="AS56" i="68" s="1"/>
  <c r="AP166" i="68"/>
  <c r="AP56" i="68" s="1"/>
  <c r="AC166" i="68"/>
  <c r="AC56" i="68" s="1"/>
  <c r="Z166" i="68"/>
  <c r="Z56" i="68" s="1"/>
  <c r="R166" i="68"/>
  <c r="R56" i="68" s="1"/>
  <c r="O166" i="68"/>
  <c r="O56" i="68" s="1"/>
  <c r="AX166" i="68"/>
  <c r="AX56" i="68" s="1"/>
  <c r="AE166" i="68"/>
  <c r="AE56" i="68" s="1"/>
  <c r="S166" i="68"/>
  <c r="Q166" i="68" s="1"/>
  <c r="Q56" i="68" s="1"/>
  <c r="M166" i="68"/>
  <c r="M56" i="68" s="1"/>
  <c r="J166" i="68"/>
  <c r="J56" i="68" s="1"/>
  <c r="AU166" i="68"/>
  <c r="AU56" i="68" s="1"/>
  <c r="C117" i="68"/>
  <c r="S117" i="68" s="1"/>
  <c r="C120" i="68"/>
  <c r="S120" i="68" s="1"/>
  <c r="C122" i="68"/>
  <c r="S122" i="68" s="1"/>
  <c r="C124" i="68"/>
  <c r="S124" i="68" s="1"/>
  <c r="C126" i="68"/>
  <c r="S126" i="68" s="1"/>
  <c r="C128" i="68"/>
  <c r="S128" i="68" s="1"/>
  <c r="C131" i="68"/>
  <c r="S131" i="68" s="1"/>
  <c r="C134" i="68"/>
  <c r="S134" i="68" s="1"/>
  <c r="C136" i="68"/>
  <c r="S136" i="68" s="1"/>
  <c r="C138" i="68"/>
  <c r="S138" i="68" s="1"/>
  <c r="C141" i="68"/>
  <c r="S141" i="68" s="1"/>
  <c r="C143" i="68"/>
  <c r="S143" i="68" s="1"/>
  <c r="C145" i="68"/>
  <c r="S145" i="68" s="1"/>
  <c r="C147" i="68"/>
  <c r="S147" i="68" s="1"/>
  <c r="C149" i="68"/>
  <c r="S149" i="68" s="1"/>
  <c r="C151" i="68"/>
  <c r="S151" i="68" s="1"/>
  <c r="AY154" i="68"/>
  <c r="D154" i="68" s="1"/>
  <c r="C154" i="68" s="1"/>
  <c r="S154" i="68" s="1"/>
  <c r="AY156" i="68"/>
  <c r="D156" i="68" s="1"/>
  <c r="C156" i="68" s="1"/>
  <c r="S156" i="68" s="1"/>
  <c r="AY158" i="68"/>
  <c r="D158" i="68" s="1"/>
  <c r="C158" i="68" s="1"/>
  <c r="S158" i="68" s="1"/>
  <c r="AY161" i="68"/>
  <c r="D161" i="68" s="1"/>
  <c r="C161" i="68" s="1"/>
  <c r="S161" i="68" s="1"/>
  <c r="AY163" i="68"/>
  <c r="D163" i="68" s="1"/>
  <c r="C163" i="68" s="1"/>
  <c r="S163" i="68" s="1"/>
  <c r="AY165" i="68"/>
  <c r="D165" i="68" s="1"/>
  <c r="C165" i="68" s="1"/>
  <c r="S165" i="68" s="1"/>
  <c r="AY167" i="68"/>
  <c r="D167" i="68" s="1"/>
  <c r="C167" i="68" s="1"/>
  <c r="S167" i="68" s="1"/>
  <c r="AY169" i="68"/>
  <c r="D169" i="68" s="1"/>
  <c r="C169" i="68" s="1"/>
  <c r="S169" i="68" s="1"/>
  <c r="C258" i="68"/>
  <c r="S258" i="68" s="1"/>
  <c r="C260" i="68"/>
  <c r="S260" i="68" s="1"/>
  <c r="C262" i="68"/>
  <c r="S262" i="68" s="1"/>
  <c r="C264" i="68"/>
  <c r="S264" i="68" s="1"/>
  <c r="AY267" i="68"/>
  <c r="D267" i="68" s="1"/>
  <c r="C267" i="68" s="1"/>
  <c r="AY269" i="68"/>
  <c r="D269" i="68" s="1"/>
  <c r="C269" i="68" s="1"/>
  <c r="AY272" i="68"/>
  <c r="D272" i="68" s="1"/>
  <c r="C272" i="68" s="1"/>
  <c r="AY274" i="68"/>
  <c r="D274" i="68" s="1"/>
  <c r="C274" i="68" s="1"/>
  <c r="AY276" i="68"/>
  <c r="D276" i="68" s="1"/>
  <c r="C276" i="68" s="1"/>
  <c r="AY279" i="68"/>
  <c r="D279" i="68"/>
  <c r="C279" i="68" s="1"/>
  <c r="AY281" i="68"/>
  <c r="D281" i="68"/>
  <c r="C281" i="68" s="1"/>
  <c r="AY284" i="68"/>
  <c r="D284" i="68" s="1"/>
  <c r="C284" i="68" s="1"/>
  <c r="S284" i="68" s="1"/>
  <c r="AY286" i="68"/>
  <c r="D286" i="68" s="1"/>
  <c r="C286" i="68" s="1"/>
  <c r="AY290" i="68"/>
  <c r="D290" i="68" s="1"/>
  <c r="C290" i="68" s="1"/>
  <c r="D294" i="68"/>
  <c r="C294" i="68" s="1"/>
  <c r="S257" i="68"/>
  <c r="AH257" i="68" s="1"/>
  <c r="AH65" i="68" s="1"/>
  <c r="S259" i="68"/>
  <c r="AH259" i="68" s="1"/>
  <c r="AH67" i="68" s="1"/>
  <c r="S261" i="68"/>
  <c r="AH261" i="68" s="1"/>
  <c r="AH69" i="68" s="1"/>
  <c r="S263" i="68"/>
  <c r="AH263" i="68" s="1"/>
  <c r="AH71" i="68" s="1"/>
  <c r="S266" i="68"/>
  <c r="AH266" i="68" s="1"/>
  <c r="AH74" i="68" s="1"/>
  <c r="O266" i="68"/>
  <c r="O74" i="68" s="1"/>
  <c r="AW268" i="68"/>
  <c r="AW76" i="68" s="1"/>
  <c r="AC268" i="68"/>
  <c r="AC76" i="68" s="1"/>
  <c r="R268" i="68"/>
  <c r="R76" i="68" s="1"/>
  <c r="L268" i="68"/>
  <c r="L76" i="68" s="1"/>
  <c r="AH268" i="68"/>
  <c r="AH76" i="68" s="1"/>
  <c r="AW270" i="68"/>
  <c r="AW78" i="68" s="1"/>
  <c r="AP270" i="68"/>
  <c r="AP78" i="68" s="1"/>
  <c r="AC270" i="68"/>
  <c r="AC78" i="68" s="1"/>
  <c r="R270" i="68"/>
  <c r="R78" i="68" s="1"/>
  <c r="L270" i="68"/>
  <c r="L78" i="68" s="1"/>
  <c r="Q270" i="68"/>
  <c r="Q78" i="68" s="1"/>
  <c r="AH270" i="68"/>
  <c r="AH78" i="68" s="1"/>
  <c r="AP273" i="68"/>
  <c r="AP81" i="68" s="1"/>
  <c r="AS275" i="68"/>
  <c r="AS83" i="68" s="1"/>
  <c r="Z275" i="68"/>
  <c r="Z83" i="68" s="1"/>
  <c r="R275" i="68"/>
  <c r="R83" i="68" s="1"/>
  <c r="L275" i="68"/>
  <c r="L83" i="68" s="1"/>
  <c r="AU275" i="68"/>
  <c r="AU83" i="68" s="1"/>
  <c r="AC277" i="68"/>
  <c r="AC85" i="68" s="1"/>
  <c r="O277" i="68"/>
  <c r="O85" i="68" s="1"/>
  <c r="AW280" i="68"/>
  <c r="AW88" i="68" s="1"/>
  <c r="AS280" i="68"/>
  <c r="AS88" i="68" s="1"/>
  <c r="AG280" i="68"/>
  <c r="AG88" i="68" s="1"/>
  <c r="AC280" i="68"/>
  <c r="AC88" i="68" s="1"/>
  <c r="Z280" i="68"/>
  <c r="Z88" i="68" s="1"/>
  <c r="O280" i="68"/>
  <c r="O88" i="68" s="1"/>
  <c r="L280" i="68"/>
  <c r="L88" i="68" s="1"/>
  <c r="J280" i="68"/>
  <c r="J88" i="68" s="1"/>
  <c r="Q280" i="68"/>
  <c r="Q88" i="68" s="1"/>
  <c r="AB280" i="68"/>
  <c r="AB88" i="68" s="1"/>
  <c r="AU280" i="68"/>
  <c r="AU88" i="68" s="1"/>
  <c r="S282" i="68"/>
  <c r="R282" i="68" s="1"/>
  <c r="R90" i="68" s="1"/>
  <c r="S285" i="68"/>
  <c r="AH285" i="68" s="1"/>
  <c r="AH93" i="68" s="1"/>
  <c r="S288" i="68"/>
  <c r="M288" i="68" s="1"/>
  <c r="M96" i="68" s="1"/>
  <c r="O288" i="68"/>
  <c r="O96" i="68" s="1"/>
  <c r="AG288" i="68"/>
  <c r="AG96" i="68" s="1"/>
  <c r="S292" i="68"/>
  <c r="O292" i="68"/>
  <c r="O100" i="68" s="1"/>
  <c r="S123" i="67"/>
  <c r="AX123" i="67" s="1"/>
  <c r="AX13" i="67" s="1"/>
  <c r="R123" i="67"/>
  <c r="R13" i="67" s="1"/>
  <c r="S127" i="67"/>
  <c r="AX127" i="67" s="1"/>
  <c r="AX17" i="67" s="1"/>
  <c r="AW127" i="67"/>
  <c r="AW17" i="67" s="1"/>
  <c r="AV17" i="67" s="1"/>
  <c r="AP127" i="67"/>
  <c r="AP17" i="67" s="1"/>
  <c r="AO17" i="67" s="1"/>
  <c r="R127" i="67"/>
  <c r="R17" i="67" s="1"/>
  <c r="AS127" i="67"/>
  <c r="AS17" i="67" s="1"/>
  <c r="O127" i="67"/>
  <c r="O17" i="67" s="1"/>
  <c r="N17" i="67" s="1"/>
  <c r="AX132" i="67"/>
  <c r="AX22" i="67" s="1"/>
  <c r="AU132" i="67"/>
  <c r="AU22" i="67" s="1"/>
  <c r="AH132" i="67"/>
  <c r="AH22" i="67" s="1"/>
  <c r="AE132" i="67"/>
  <c r="AE22" i="67" s="1"/>
  <c r="S132" i="67"/>
  <c r="AR132" i="67" s="1"/>
  <c r="AR22" i="67" s="1"/>
  <c r="M132" i="67"/>
  <c r="M22" i="67" s="1"/>
  <c r="J132" i="67"/>
  <c r="AP132" i="67"/>
  <c r="AP22" i="67" s="1"/>
  <c r="AC132" i="67"/>
  <c r="AC22" i="67" s="1"/>
  <c r="R132" i="67"/>
  <c r="R22" i="67" s="1"/>
  <c r="AS132" i="67"/>
  <c r="AS22" i="67" s="1"/>
  <c r="Z132" i="67"/>
  <c r="Z22" i="67" s="1"/>
  <c r="O132" i="67"/>
  <c r="O22" i="67" s="1"/>
  <c r="S137" i="67"/>
  <c r="AX137" i="67" s="1"/>
  <c r="AX27" i="67" s="1"/>
  <c r="AW137" i="67"/>
  <c r="AW27" i="67" s="1"/>
  <c r="AV27" i="67" s="1"/>
  <c r="O137" i="67"/>
  <c r="O27" i="67" s="1"/>
  <c r="N27" i="67" s="1"/>
  <c r="S142" i="67"/>
  <c r="AX142" i="67" s="1"/>
  <c r="AX32" i="67" s="1"/>
  <c r="AW142" i="67"/>
  <c r="AW32" i="67" s="1"/>
  <c r="S146" i="67"/>
  <c r="AX146" i="67" s="1"/>
  <c r="AX36" i="67" s="1"/>
  <c r="AC146" i="67"/>
  <c r="AC36" i="67" s="1"/>
  <c r="S150" i="67"/>
  <c r="AX150" i="67" s="1"/>
  <c r="AX40" i="67" s="1"/>
  <c r="AX118" i="67"/>
  <c r="AX9" i="67" s="1"/>
  <c r="AU118" i="67"/>
  <c r="AU9" i="67" s="1"/>
  <c r="AH118" i="67"/>
  <c r="AE118" i="67"/>
  <c r="AE9" i="67" s="1"/>
  <c r="S118" i="67"/>
  <c r="AR118" i="67" s="1"/>
  <c r="M118" i="67"/>
  <c r="J118" i="67"/>
  <c r="AP118" i="67"/>
  <c r="AP9" i="67" s="1"/>
  <c r="AC118" i="67"/>
  <c r="AC9" i="67" s="1"/>
  <c r="R118" i="67"/>
  <c r="R9" i="67" s="1"/>
  <c r="AS118" i="67"/>
  <c r="AS9" i="67" s="1"/>
  <c r="Z118" i="67"/>
  <c r="Z9" i="67" s="1"/>
  <c r="O118" i="67"/>
  <c r="O9" i="67" s="1"/>
  <c r="S125" i="67"/>
  <c r="AX125" i="67" s="1"/>
  <c r="AX15" i="67" s="1"/>
  <c r="S130" i="67"/>
  <c r="AX130" i="67" s="1"/>
  <c r="AX20" i="67" s="1"/>
  <c r="AW130" i="67"/>
  <c r="AW20" i="67" s="1"/>
  <c r="AV20" i="67" s="1"/>
  <c r="Z130" i="67"/>
  <c r="Z20" i="67" s="1"/>
  <c r="Y20" i="67" s="1"/>
  <c r="S135" i="67"/>
  <c r="AX135" i="67" s="1"/>
  <c r="AX25" i="67" s="1"/>
  <c r="S139" i="67"/>
  <c r="AX139" i="67" s="1"/>
  <c r="AX29" i="67" s="1"/>
  <c r="S144" i="67"/>
  <c r="AX144" i="67" s="1"/>
  <c r="AX34" i="67" s="1"/>
  <c r="S148" i="67"/>
  <c r="AX148" i="67" s="1"/>
  <c r="AX38" i="67" s="1"/>
  <c r="AX116" i="67"/>
  <c r="AX7" i="67" s="1"/>
  <c r="AR116" i="67"/>
  <c r="AR7" i="67" s="1"/>
  <c r="AH116" i="67"/>
  <c r="AB116" i="67"/>
  <c r="AB7" i="67" s="1"/>
  <c r="S116" i="67"/>
  <c r="AE116" i="67" s="1"/>
  <c r="Q116" i="67"/>
  <c r="Q7" i="67" s="1"/>
  <c r="M116" i="67"/>
  <c r="M7" i="67" s="1"/>
  <c r="AW116" i="67"/>
  <c r="AW7" i="67" s="1"/>
  <c r="AC116" i="67"/>
  <c r="AC7" i="67" s="1"/>
  <c r="R116" i="67"/>
  <c r="R7" i="67" s="1"/>
  <c r="L116" i="67"/>
  <c r="L7" i="67" s="1"/>
  <c r="AS116" i="67"/>
  <c r="AS7" i="67" s="1"/>
  <c r="S121" i="67"/>
  <c r="AX121" i="67" s="1"/>
  <c r="AX11" i="67" s="1"/>
  <c r="S153" i="67"/>
  <c r="O153" i="67" s="1"/>
  <c r="O43" i="67" s="1"/>
  <c r="N43" i="67" s="1"/>
  <c r="AP153" i="67"/>
  <c r="AP43" i="67" s="1"/>
  <c r="AO43" i="67" s="1"/>
  <c r="AQ85" i="67"/>
  <c r="AG116" i="67"/>
  <c r="AG7" i="67" s="1"/>
  <c r="S157" i="67"/>
  <c r="AW157" i="67" s="1"/>
  <c r="AW47" i="67" s="1"/>
  <c r="S162" i="67"/>
  <c r="AW162" i="67" s="1"/>
  <c r="AW52" i="67" s="1"/>
  <c r="AS166" i="67"/>
  <c r="AS56" i="67" s="1"/>
  <c r="AP166" i="67"/>
  <c r="AP56" i="67" s="1"/>
  <c r="AC166" i="67"/>
  <c r="AC56" i="67" s="1"/>
  <c r="Z166" i="67"/>
  <c r="Z56" i="67" s="1"/>
  <c r="R166" i="67"/>
  <c r="R56" i="67" s="1"/>
  <c r="O166" i="67"/>
  <c r="O56" i="67" s="1"/>
  <c r="AX166" i="67"/>
  <c r="AX56" i="67" s="1"/>
  <c r="AE166" i="67"/>
  <c r="AE56" i="67" s="1"/>
  <c r="S166" i="67"/>
  <c r="AW166" i="67" s="1"/>
  <c r="AW56" i="67" s="1"/>
  <c r="M166" i="67"/>
  <c r="M56" i="67" s="1"/>
  <c r="J166" i="67"/>
  <c r="J56" i="67" s="1"/>
  <c r="AU166" i="67"/>
  <c r="AU56" i="67" s="1"/>
  <c r="AY154" i="67"/>
  <c r="D154" i="67" s="1"/>
  <c r="C154" i="67" s="1"/>
  <c r="S154" i="67" s="1"/>
  <c r="AY156" i="67"/>
  <c r="D156" i="67" s="1"/>
  <c r="C156" i="67" s="1"/>
  <c r="S156" i="67" s="1"/>
  <c r="AY158" i="67"/>
  <c r="D158" i="67" s="1"/>
  <c r="C158" i="67" s="1"/>
  <c r="S158" i="67" s="1"/>
  <c r="AY161" i="67"/>
  <c r="D161" i="67" s="1"/>
  <c r="C161" i="67" s="1"/>
  <c r="S161" i="67" s="1"/>
  <c r="AY163" i="67"/>
  <c r="D163" i="67" s="1"/>
  <c r="C163" i="67" s="1"/>
  <c r="S163" i="67" s="1"/>
  <c r="AY165" i="67"/>
  <c r="D165" i="67" s="1"/>
  <c r="C165" i="67" s="1"/>
  <c r="S165" i="67" s="1"/>
  <c r="AY167" i="67"/>
  <c r="D167" i="67" s="1"/>
  <c r="C167" i="67" s="1"/>
  <c r="S167" i="67" s="1"/>
  <c r="AY169" i="67"/>
  <c r="D169" i="67" s="1"/>
  <c r="C169" i="67" s="1"/>
  <c r="S169" i="67" s="1"/>
  <c r="C258" i="67"/>
  <c r="S258" i="67" s="1"/>
  <c r="C260" i="67"/>
  <c r="S260" i="67" s="1"/>
  <c r="C262" i="67"/>
  <c r="S262" i="67" s="1"/>
  <c r="C264" i="67"/>
  <c r="S264" i="67" s="1"/>
  <c r="AY267" i="67"/>
  <c r="D267" i="67" s="1"/>
  <c r="C267" i="67" s="1"/>
  <c r="AY269" i="67"/>
  <c r="D269" i="67" s="1"/>
  <c r="C269" i="67" s="1"/>
  <c r="AY272" i="67"/>
  <c r="D272" i="67" s="1"/>
  <c r="C272" i="67" s="1"/>
  <c r="AY274" i="67"/>
  <c r="D274" i="67" s="1"/>
  <c r="C274" i="67" s="1"/>
  <c r="AY276" i="67"/>
  <c r="D276" i="67" s="1"/>
  <c r="C276" i="67" s="1"/>
  <c r="AY279" i="67"/>
  <c r="D279" i="67" s="1"/>
  <c r="C279" i="67" s="1"/>
  <c r="S279" i="67" s="1"/>
  <c r="AY281" i="67"/>
  <c r="D281" i="67" s="1"/>
  <c r="C281" i="67" s="1"/>
  <c r="S281" i="67" s="1"/>
  <c r="AY284" i="67"/>
  <c r="D284" i="67" s="1"/>
  <c r="C284" i="67" s="1"/>
  <c r="S284" i="67" s="1"/>
  <c r="AY286" i="67"/>
  <c r="D286" i="67" s="1"/>
  <c r="C286" i="67" s="1"/>
  <c r="AY290" i="67"/>
  <c r="D290" i="67" s="1"/>
  <c r="C290" i="67" s="1"/>
  <c r="D294" i="67"/>
  <c r="C294" i="67" s="1"/>
  <c r="AY117" i="67"/>
  <c r="D117" i="67" s="1"/>
  <c r="C117" i="67" s="1"/>
  <c r="AY120" i="67"/>
  <c r="D120" i="67" s="1"/>
  <c r="C120" i="67" s="1"/>
  <c r="AY122" i="67"/>
  <c r="D122" i="67" s="1"/>
  <c r="C122" i="67" s="1"/>
  <c r="AY124" i="67"/>
  <c r="D124" i="67" s="1"/>
  <c r="C124" i="67" s="1"/>
  <c r="AY126" i="67"/>
  <c r="D126" i="67" s="1"/>
  <c r="C126" i="67" s="1"/>
  <c r="AY128" i="67"/>
  <c r="D128" i="67" s="1"/>
  <c r="C128" i="67" s="1"/>
  <c r="AY131" i="67"/>
  <c r="D131" i="67" s="1"/>
  <c r="C131" i="67" s="1"/>
  <c r="AY134" i="67"/>
  <c r="D134" i="67" s="1"/>
  <c r="C134" i="67" s="1"/>
  <c r="AY136" i="67"/>
  <c r="D136" i="67" s="1"/>
  <c r="C136" i="67" s="1"/>
  <c r="AY138" i="67"/>
  <c r="D138" i="67" s="1"/>
  <c r="C138" i="67" s="1"/>
  <c r="AY141" i="67"/>
  <c r="D141" i="67" s="1"/>
  <c r="C141" i="67" s="1"/>
  <c r="AY143" i="67"/>
  <c r="D143" i="67" s="1"/>
  <c r="C143" i="67" s="1"/>
  <c r="AY145" i="67"/>
  <c r="D145" i="67" s="1"/>
  <c r="C145" i="67" s="1"/>
  <c r="AY147" i="67"/>
  <c r="D147" i="67" s="1"/>
  <c r="C147" i="67" s="1"/>
  <c r="AY149" i="67"/>
  <c r="D149" i="67" s="1"/>
  <c r="C149" i="67" s="1"/>
  <c r="AY151" i="67"/>
  <c r="D151" i="67" s="1"/>
  <c r="C151" i="67" s="1"/>
  <c r="S155" i="67"/>
  <c r="AS155" i="67" s="1"/>
  <c r="AS45" i="67" s="1"/>
  <c r="S159" i="67"/>
  <c r="AS159" i="67" s="1"/>
  <c r="AS49" i="67" s="1"/>
  <c r="S164" i="67"/>
  <c r="AS164" i="67" s="1"/>
  <c r="AS54" i="67" s="1"/>
  <c r="AH166" i="67"/>
  <c r="AH56" i="67" s="1"/>
  <c r="AW168" i="67"/>
  <c r="AW58" i="67" s="1"/>
  <c r="AS168" i="67"/>
  <c r="AS58" i="67" s="1"/>
  <c r="AG168" i="67"/>
  <c r="AG58" i="67" s="1"/>
  <c r="AC168" i="67"/>
  <c r="AC58" i="67" s="1"/>
  <c r="R168" i="67"/>
  <c r="R58" i="67" s="1"/>
  <c r="L168" i="67"/>
  <c r="L58" i="67" s="1"/>
  <c r="AX168" i="67"/>
  <c r="AX58" i="67" s="1"/>
  <c r="AR168" i="67"/>
  <c r="AR58" i="67" s="1"/>
  <c r="S168" i="67"/>
  <c r="AP168" i="67" s="1"/>
  <c r="AP58" i="67" s="1"/>
  <c r="M168" i="67"/>
  <c r="M58" i="67" s="1"/>
  <c r="AB168" i="67"/>
  <c r="AB58" i="67" s="1"/>
  <c r="S257" i="67"/>
  <c r="AH257" i="67" s="1"/>
  <c r="AH65" i="67" s="1"/>
  <c r="S259" i="67"/>
  <c r="AH259" i="67" s="1"/>
  <c r="AH67" i="67" s="1"/>
  <c r="S261" i="67"/>
  <c r="AH261" i="67" s="1"/>
  <c r="AH69" i="67" s="1"/>
  <c r="S263" i="67"/>
  <c r="AH263" i="67" s="1"/>
  <c r="AH71" i="67" s="1"/>
  <c r="S266" i="67"/>
  <c r="AH266" i="67" s="1"/>
  <c r="AH74" i="67" s="1"/>
  <c r="AW268" i="67"/>
  <c r="AW76" i="67" s="1"/>
  <c r="AS268" i="67"/>
  <c r="AS76" i="67" s="1"/>
  <c r="AP268" i="67"/>
  <c r="AP76" i="67" s="1"/>
  <c r="AG268" i="67"/>
  <c r="AG76" i="67" s="1"/>
  <c r="AC268" i="67"/>
  <c r="AC76" i="67" s="1"/>
  <c r="Z268" i="67"/>
  <c r="Z76" i="67" s="1"/>
  <c r="R268" i="67"/>
  <c r="R76" i="67" s="1"/>
  <c r="O268" i="67"/>
  <c r="O76" i="67" s="1"/>
  <c r="L268" i="67"/>
  <c r="L76" i="67" s="1"/>
  <c r="J268" i="67"/>
  <c r="J76" i="67" s="1"/>
  <c r="Q268" i="67"/>
  <c r="Q76" i="67" s="1"/>
  <c r="AB268" i="67"/>
  <c r="AB76" i="67" s="1"/>
  <c r="AH268" i="67"/>
  <c r="AH76" i="67" s="1"/>
  <c r="AU268" i="67"/>
  <c r="AU76" i="67" s="1"/>
  <c r="AW273" i="67"/>
  <c r="AW81" i="67" s="1"/>
  <c r="AS273" i="67"/>
  <c r="AS81" i="67" s="1"/>
  <c r="AP273" i="67"/>
  <c r="AP81" i="67" s="1"/>
  <c r="AG273" i="67"/>
  <c r="AG81" i="67" s="1"/>
  <c r="AC273" i="67"/>
  <c r="AC81" i="67" s="1"/>
  <c r="Z273" i="67"/>
  <c r="Z81" i="67" s="1"/>
  <c r="R273" i="67"/>
  <c r="R81" i="67" s="1"/>
  <c r="O273" i="67"/>
  <c r="O81" i="67" s="1"/>
  <c r="L273" i="67"/>
  <c r="L81" i="67" s="1"/>
  <c r="J273" i="67"/>
  <c r="J81" i="67" s="1"/>
  <c r="Q273" i="67"/>
  <c r="Q81" i="67" s="1"/>
  <c r="AB273" i="67"/>
  <c r="AB81" i="67" s="1"/>
  <c r="AH273" i="67"/>
  <c r="AH81" i="67" s="1"/>
  <c r="AU273" i="67"/>
  <c r="AU81" i="67" s="1"/>
  <c r="AW275" i="67"/>
  <c r="AW83" i="67" s="1"/>
  <c r="AS275" i="67"/>
  <c r="AS83" i="67" s="1"/>
  <c r="AP275" i="67"/>
  <c r="AP83" i="67" s="1"/>
  <c r="AG275" i="67"/>
  <c r="AG83" i="67" s="1"/>
  <c r="AC275" i="67"/>
  <c r="AC83" i="67" s="1"/>
  <c r="Z275" i="67"/>
  <c r="Z83" i="67" s="1"/>
  <c r="R275" i="67"/>
  <c r="R83" i="67" s="1"/>
  <c r="O275" i="67"/>
  <c r="O83" i="67" s="1"/>
  <c r="L275" i="67"/>
  <c r="L83" i="67" s="1"/>
  <c r="J275" i="67"/>
  <c r="J83" i="67" s="1"/>
  <c r="Q275" i="67"/>
  <c r="Q83" i="67" s="1"/>
  <c r="AB275" i="67"/>
  <c r="AB83" i="67" s="1"/>
  <c r="AH275" i="67"/>
  <c r="AH83" i="67" s="1"/>
  <c r="AU275" i="67"/>
  <c r="AU83" i="67" s="1"/>
  <c r="AW277" i="67"/>
  <c r="AW85" i="67" s="1"/>
  <c r="AS277" i="67"/>
  <c r="AS85" i="67" s="1"/>
  <c r="AP277" i="67"/>
  <c r="AP85" i="67" s="1"/>
  <c r="AG277" i="67"/>
  <c r="AG85" i="67" s="1"/>
  <c r="AC277" i="67"/>
  <c r="AC85" i="67" s="1"/>
  <c r="Z277" i="67"/>
  <c r="Z85" i="67" s="1"/>
  <c r="R277" i="67"/>
  <c r="R85" i="67" s="1"/>
  <c r="O277" i="67"/>
  <c r="O85" i="67" s="1"/>
  <c r="L277" i="67"/>
  <c r="L85" i="67" s="1"/>
  <c r="J277" i="67"/>
  <c r="J85" i="67" s="1"/>
  <c r="Q277" i="67"/>
  <c r="Q85" i="67" s="1"/>
  <c r="AB277" i="67"/>
  <c r="AB85" i="67" s="1"/>
  <c r="AH277" i="67"/>
  <c r="AH85" i="67" s="1"/>
  <c r="AU277" i="67"/>
  <c r="AU85" i="67" s="1"/>
  <c r="S282" i="67"/>
  <c r="AH282" i="67" s="1"/>
  <c r="AH90" i="67" s="1"/>
  <c r="S285" i="67"/>
  <c r="AH285" i="67" s="1"/>
  <c r="AH93" i="67" s="1"/>
  <c r="S292" i="67"/>
  <c r="AH292" i="67" s="1"/>
  <c r="AH100" i="67" s="1"/>
  <c r="S121" i="66"/>
  <c r="AX121" i="66" s="1"/>
  <c r="AX11" i="66" s="1"/>
  <c r="S130" i="66"/>
  <c r="AX130" i="66" s="1"/>
  <c r="AX20" i="66" s="1"/>
  <c r="AQ76" i="66"/>
  <c r="AX116" i="66"/>
  <c r="AX7" i="66" s="1"/>
  <c r="AR116" i="66"/>
  <c r="AR7" i="66" s="1"/>
  <c r="AH116" i="66"/>
  <c r="AB116" i="66"/>
  <c r="AB7" i="66" s="1"/>
  <c r="S116" i="66"/>
  <c r="AE116" i="66" s="1"/>
  <c r="Q116" i="66"/>
  <c r="Q7" i="66" s="1"/>
  <c r="M116" i="66"/>
  <c r="M7" i="66" s="1"/>
  <c r="AW116" i="66"/>
  <c r="AW7" i="66" s="1"/>
  <c r="AC116" i="66"/>
  <c r="AC7" i="66" s="1"/>
  <c r="R116" i="66"/>
  <c r="R7" i="66" s="1"/>
  <c r="L116" i="66"/>
  <c r="L7" i="66" s="1"/>
  <c r="AS116" i="66"/>
  <c r="AS7" i="66" s="1"/>
  <c r="AG116" i="66"/>
  <c r="AG7" i="66" s="1"/>
  <c r="O116" i="66"/>
  <c r="S125" i="66"/>
  <c r="AX125" i="66" s="1"/>
  <c r="AX15" i="66" s="1"/>
  <c r="AQ88" i="66"/>
  <c r="AX118" i="66"/>
  <c r="AX9" i="66" s="1"/>
  <c r="AU118" i="66"/>
  <c r="AU9" i="66" s="1"/>
  <c r="AH118" i="66"/>
  <c r="AE118" i="66"/>
  <c r="AE9" i="66" s="1"/>
  <c r="S118" i="66"/>
  <c r="AR118" i="66" s="1"/>
  <c r="M118" i="66"/>
  <c r="J118" i="66"/>
  <c r="AP118" i="66"/>
  <c r="AP9" i="66" s="1"/>
  <c r="AC118" i="66"/>
  <c r="AC9" i="66" s="1"/>
  <c r="R118" i="66"/>
  <c r="R9" i="66" s="1"/>
  <c r="Z118" i="66"/>
  <c r="Z9" i="66" s="1"/>
  <c r="AS118" i="66"/>
  <c r="AS9" i="66" s="1"/>
  <c r="S123" i="66"/>
  <c r="AX123" i="66" s="1"/>
  <c r="AX13" i="66" s="1"/>
  <c r="L123" i="66"/>
  <c r="L13" i="66" s="1"/>
  <c r="AX132" i="66"/>
  <c r="AX22" i="66" s="1"/>
  <c r="AU132" i="66"/>
  <c r="AU22" i="66" s="1"/>
  <c r="AH132" i="66"/>
  <c r="AH22" i="66" s="1"/>
  <c r="AE132" i="66"/>
  <c r="AE22" i="66" s="1"/>
  <c r="S132" i="66"/>
  <c r="AR132" i="66" s="1"/>
  <c r="AR22" i="66" s="1"/>
  <c r="M132" i="66"/>
  <c r="M22" i="66" s="1"/>
  <c r="J132" i="66"/>
  <c r="AP132" i="66"/>
  <c r="AP22" i="66" s="1"/>
  <c r="AC132" i="66"/>
  <c r="AC22" i="66" s="1"/>
  <c r="R132" i="66"/>
  <c r="R22" i="66" s="1"/>
  <c r="AS132" i="66"/>
  <c r="AS22" i="66" s="1"/>
  <c r="Z132" i="66"/>
  <c r="Z22" i="66" s="1"/>
  <c r="S137" i="66"/>
  <c r="O137" i="66" s="1"/>
  <c r="O27" i="66" s="1"/>
  <c r="N27" i="66" s="1"/>
  <c r="B27" i="66"/>
  <c r="S142" i="66"/>
  <c r="O142" i="66" s="1"/>
  <c r="O32" i="66" s="1"/>
  <c r="N32" i="66" s="1"/>
  <c r="AW142" i="66"/>
  <c r="AW32" i="66" s="1"/>
  <c r="L142" i="66"/>
  <c r="L32" i="66" s="1"/>
  <c r="K32" i="66" s="1"/>
  <c r="S146" i="66"/>
  <c r="O146" i="66" s="1"/>
  <c r="O36" i="66" s="1"/>
  <c r="N36" i="66" s="1"/>
  <c r="S150" i="66"/>
  <c r="O150" i="66" s="1"/>
  <c r="O40" i="66" s="1"/>
  <c r="N40" i="66" s="1"/>
  <c r="AW150" i="66"/>
  <c r="AW40" i="66" s="1"/>
  <c r="S157" i="66"/>
  <c r="AW157" i="66" s="1"/>
  <c r="AW47" i="66" s="1"/>
  <c r="B47" i="66"/>
  <c r="O118" i="66"/>
  <c r="O9" i="66" s="1"/>
  <c r="S135" i="66"/>
  <c r="Z135" i="66" s="1"/>
  <c r="Z25" i="66" s="1"/>
  <c r="Y25" i="66" s="1"/>
  <c r="B25" i="66"/>
  <c r="S144" i="66"/>
  <c r="Z144" i="66" s="1"/>
  <c r="Z34" i="66" s="1"/>
  <c r="Y34" i="66" s="1"/>
  <c r="S148" i="66"/>
  <c r="Z148" i="66" s="1"/>
  <c r="Z38" i="66" s="1"/>
  <c r="Y38" i="66" s="1"/>
  <c r="AW148" i="66"/>
  <c r="AW38" i="66" s="1"/>
  <c r="L148" i="66"/>
  <c r="L38" i="66" s="1"/>
  <c r="K38" i="66" s="1"/>
  <c r="S153" i="66"/>
  <c r="Z153" i="66" s="1"/>
  <c r="Z43" i="66" s="1"/>
  <c r="Y43" i="66" s="1"/>
  <c r="B43" i="66"/>
  <c r="AY258" i="66"/>
  <c r="D258" i="66" s="1"/>
  <c r="C258" i="66" s="1"/>
  <c r="D260" i="66"/>
  <c r="C260" i="66" s="1"/>
  <c r="S260" i="66" s="1"/>
  <c r="AY262" i="66"/>
  <c r="D262" i="66" s="1"/>
  <c r="C262" i="66" s="1"/>
  <c r="D264" i="66"/>
  <c r="C264" i="66" s="1"/>
  <c r="S264" i="66" s="1"/>
  <c r="AY267" i="66"/>
  <c r="D267" i="66" s="1"/>
  <c r="C267" i="66" s="1"/>
  <c r="AY269" i="66"/>
  <c r="D269" i="66" s="1"/>
  <c r="C269" i="66" s="1"/>
  <c r="S269" i="66" s="1"/>
  <c r="AY272" i="66"/>
  <c r="D272" i="66" s="1"/>
  <c r="C272" i="66" s="1"/>
  <c r="AY274" i="66"/>
  <c r="D274" i="66" s="1"/>
  <c r="C274" i="66" s="1"/>
  <c r="S274" i="66" s="1"/>
  <c r="AY276" i="66"/>
  <c r="D276" i="66" s="1"/>
  <c r="C276" i="66" s="1"/>
  <c r="AY279" i="66"/>
  <c r="D279" i="66" s="1"/>
  <c r="C279" i="66" s="1"/>
  <c r="S279" i="66" s="1"/>
  <c r="AY281" i="66"/>
  <c r="D281" i="66" s="1"/>
  <c r="C281" i="66" s="1"/>
  <c r="AY284" i="66"/>
  <c r="D284" i="66" s="1"/>
  <c r="C284" i="66" s="1"/>
  <c r="S284" i="66" s="1"/>
  <c r="AY286" i="66"/>
  <c r="D286" i="66" s="1"/>
  <c r="C286" i="66" s="1"/>
  <c r="AY290" i="66"/>
  <c r="D290" i="66" s="1"/>
  <c r="C290" i="66" s="1"/>
  <c r="D294" i="66"/>
  <c r="C294" i="66" s="1"/>
  <c r="S162" i="66"/>
  <c r="AB162" i="66" s="1"/>
  <c r="AB52" i="66" s="1"/>
  <c r="AA52" i="66" s="1"/>
  <c r="J162" i="66"/>
  <c r="J52" i="66" s="1"/>
  <c r="I52" i="66" s="1"/>
  <c r="AS166" i="66"/>
  <c r="AS56" i="66" s="1"/>
  <c r="AP166" i="66"/>
  <c r="AP56" i="66" s="1"/>
  <c r="AC166" i="66"/>
  <c r="AC56" i="66" s="1"/>
  <c r="Z166" i="66"/>
  <c r="Z56" i="66" s="1"/>
  <c r="R166" i="66"/>
  <c r="R56" i="66" s="1"/>
  <c r="O166" i="66"/>
  <c r="O56" i="66" s="1"/>
  <c r="AX166" i="66"/>
  <c r="AX56" i="66" s="1"/>
  <c r="AE166" i="66"/>
  <c r="AE56" i="66" s="1"/>
  <c r="S166" i="66"/>
  <c r="AB166" i="66" s="1"/>
  <c r="AB56" i="66" s="1"/>
  <c r="M166" i="66"/>
  <c r="M56" i="66" s="1"/>
  <c r="AH166" i="66"/>
  <c r="AH56" i="66" s="1"/>
  <c r="B56" i="66"/>
  <c r="J166" i="66"/>
  <c r="J56" i="66" s="1"/>
  <c r="AU166" i="66"/>
  <c r="AU56" i="66" s="1"/>
  <c r="AY117" i="66"/>
  <c r="D117" i="66" s="1"/>
  <c r="C117" i="66" s="1"/>
  <c r="AY120" i="66"/>
  <c r="D120" i="66" s="1"/>
  <c r="C120" i="66" s="1"/>
  <c r="AY122" i="66"/>
  <c r="D122" i="66" s="1"/>
  <c r="C122" i="66" s="1"/>
  <c r="AY124" i="66"/>
  <c r="D124" i="66" s="1"/>
  <c r="C124" i="66" s="1"/>
  <c r="AY126" i="66"/>
  <c r="D126" i="66" s="1"/>
  <c r="C126" i="66" s="1"/>
  <c r="AY128" i="66"/>
  <c r="D128" i="66" s="1"/>
  <c r="C128" i="66" s="1"/>
  <c r="AY131" i="66"/>
  <c r="D131" i="66" s="1"/>
  <c r="C131" i="66" s="1"/>
  <c r="AY134" i="66"/>
  <c r="D134" i="66" s="1"/>
  <c r="C134" i="66" s="1"/>
  <c r="AY136" i="66"/>
  <c r="D136" i="66" s="1"/>
  <c r="C136" i="66" s="1"/>
  <c r="AY138" i="66"/>
  <c r="D138" i="66" s="1"/>
  <c r="C138" i="66" s="1"/>
  <c r="AY141" i="66"/>
  <c r="D141" i="66" s="1"/>
  <c r="C141" i="66" s="1"/>
  <c r="AY143" i="66"/>
  <c r="D143" i="66" s="1"/>
  <c r="C143" i="66" s="1"/>
  <c r="AY145" i="66"/>
  <c r="D145" i="66" s="1"/>
  <c r="C145" i="66" s="1"/>
  <c r="AY147" i="66"/>
  <c r="D147" i="66" s="1"/>
  <c r="C147" i="66" s="1"/>
  <c r="AY149" i="66"/>
  <c r="D149" i="66" s="1"/>
  <c r="C149" i="66" s="1"/>
  <c r="AY151" i="66"/>
  <c r="D151" i="66" s="1"/>
  <c r="C151" i="66" s="1"/>
  <c r="AY154" i="66"/>
  <c r="D154" i="66" s="1"/>
  <c r="C154" i="66" s="1"/>
  <c r="AY156" i="66"/>
  <c r="D156" i="66" s="1"/>
  <c r="C156" i="66" s="1"/>
  <c r="AY158" i="66"/>
  <c r="D158" i="66" s="1"/>
  <c r="C158" i="66" s="1"/>
  <c r="AY161" i="66"/>
  <c r="D161" i="66" s="1"/>
  <c r="C161" i="66" s="1"/>
  <c r="AY163" i="66"/>
  <c r="D163" i="66" s="1"/>
  <c r="C163" i="66" s="1"/>
  <c r="AY165" i="66"/>
  <c r="D165" i="66" s="1"/>
  <c r="C165" i="66" s="1"/>
  <c r="AY167" i="66"/>
  <c r="D167" i="66" s="1"/>
  <c r="C167" i="66" s="1"/>
  <c r="AY169" i="66"/>
  <c r="D169" i="66" s="1"/>
  <c r="C169" i="66" s="1"/>
  <c r="S155" i="66"/>
  <c r="AS155" i="66" s="1"/>
  <c r="AS45" i="66" s="1"/>
  <c r="AU155" i="66"/>
  <c r="AU45" i="66" s="1"/>
  <c r="AT45" i="66" s="1"/>
  <c r="S164" i="66"/>
  <c r="AS164" i="66" s="1"/>
  <c r="AS54" i="66" s="1"/>
  <c r="S257" i="66"/>
  <c r="AU257" i="66" s="1"/>
  <c r="AU65" i="66" s="1"/>
  <c r="AT65" i="66" s="1"/>
  <c r="S259" i="66"/>
  <c r="AU259" i="66" s="1"/>
  <c r="AU67" i="66" s="1"/>
  <c r="AT67" i="66" s="1"/>
  <c r="S261" i="66"/>
  <c r="AU261" i="66" s="1"/>
  <c r="AU69" i="66" s="1"/>
  <c r="AT69" i="66" s="1"/>
  <c r="S263" i="66"/>
  <c r="AU263" i="66" s="1"/>
  <c r="AU71" i="66" s="1"/>
  <c r="AT71" i="66" s="1"/>
  <c r="S266" i="66"/>
  <c r="AU266" i="66" s="1"/>
  <c r="AU74" i="66" s="1"/>
  <c r="AW268" i="66"/>
  <c r="AW76" i="66" s="1"/>
  <c r="AS268" i="66"/>
  <c r="AS76" i="66" s="1"/>
  <c r="AP268" i="66"/>
  <c r="AP76" i="66" s="1"/>
  <c r="AG268" i="66"/>
  <c r="AG76" i="66" s="1"/>
  <c r="AC268" i="66"/>
  <c r="AC76" i="66" s="1"/>
  <c r="Z268" i="66"/>
  <c r="Z76" i="66" s="1"/>
  <c r="R268" i="66"/>
  <c r="R76" i="66" s="1"/>
  <c r="O268" i="66"/>
  <c r="O76" i="66" s="1"/>
  <c r="L268" i="66"/>
  <c r="L76" i="66" s="1"/>
  <c r="J268" i="66"/>
  <c r="J76" i="66" s="1"/>
  <c r="Q268" i="66"/>
  <c r="Q76" i="66" s="1"/>
  <c r="AB268" i="66"/>
  <c r="AB76" i="66" s="1"/>
  <c r="AH268" i="66"/>
  <c r="AH76" i="66" s="1"/>
  <c r="AU268" i="66"/>
  <c r="AU76" i="66" s="1"/>
  <c r="AW270" i="66"/>
  <c r="AW78" i="66" s="1"/>
  <c r="AS270" i="66"/>
  <c r="AS78" i="66" s="1"/>
  <c r="AP270" i="66"/>
  <c r="AP78" i="66" s="1"/>
  <c r="AG270" i="66"/>
  <c r="AG78" i="66" s="1"/>
  <c r="AC270" i="66"/>
  <c r="AC78" i="66" s="1"/>
  <c r="Z270" i="66"/>
  <c r="Z78" i="66" s="1"/>
  <c r="R270" i="66"/>
  <c r="R78" i="66" s="1"/>
  <c r="O270" i="66"/>
  <c r="O78" i="66" s="1"/>
  <c r="L270" i="66"/>
  <c r="L78" i="66" s="1"/>
  <c r="J270" i="66"/>
  <c r="J78" i="66" s="1"/>
  <c r="Q270" i="66"/>
  <c r="Q78" i="66" s="1"/>
  <c r="AB270" i="66"/>
  <c r="AB78" i="66" s="1"/>
  <c r="AH270" i="66"/>
  <c r="AH78" i="66" s="1"/>
  <c r="AU270" i="66"/>
  <c r="AU78" i="66" s="1"/>
  <c r="AW273" i="66"/>
  <c r="AW81" i="66" s="1"/>
  <c r="AS273" i="66"/>
  <c r="AS81" i="66" s="1"/>
  <c r="AP273" i="66"/>
  <c r="AP81" i="66" s="1"/>
  <c r="AG273" i="66"/>
  <c r="AG81" i="66" s="1"/>
  <c r="AC273" i="66"/>
  <c r="AC81" i="66" s="1"/>
  <c r="Z273" i="66"/>
  <c r="Z81" i="66" s="1"/>
  <c r="R273" i="66"/>
  <c r="R81" i="66" s="1"/>
  <c r="O273" i="66"/>
  <c r="O81" i="66" s="1"/>
  <c r="L273" i="66"/>
  <c r="L81" i="66" s="1"/>
  <c r="J273" i="66"/>
  <c r="J81" i="66" s="1"/>
  <c r="Q273" i="66"/>
  <c r="Q81" i="66" s="1"/>
  <c r="AB273" i="66"/>
  <c r="AB81" i="66" s="1"/>
  <c r="AH273" i="66"/>
  <c r="AH81" i="66" s="1"/>
  <c r="AU273" i="66"/>
  <c r="AU81" i="66" s="1"/>
  <c r="AW275" i="66"/>
  <c r="AW83" i="66" s="1"/>
  <c r="AS275" i="66"/>
  <c r="AS83" i="66" s="1"/>
  <c r="AP275" i="66"/>
  <c r="AP83" i="66" s="1"/>
  <c r="AG275" i="66"/>
  <c r="AG83" i="66" s="1"/>
  <c r="AC275" i="66"/>
  <c r="AC83" i="66" s="1"/>
  <c r="Z275" i="66"/>
  <c r="Z83" i="66" s="1"/>
  <c r="R275" i="66"/>
  <c r="R83" i="66" s="1"/>
  <c r="O275" i="66"/>
  <c r="O83" i="66" s="1"/>
  <c r="L275" i="66"/>
  <c r="L83" i="66" s="1"/>
  <c r="J275" i="66"/>
  <c r="J83" i="66" s="1"/>
  <c r="Q275" i="66"/>
  <c r="Q83" i="66" s="1"/>
  <c r="AB275" i="66"/>
  <c r="AB83" i="66" s="1"/>
  <c r="AH275" i="66"/>
  <c r="AH83" i="66" s="1"/>
  <c r="AU275" i="66"/>
  <c r="AU83" i="66" s="1"/>
  <c r="AW277" i="66"/>
  <c r="AW85" i="66" s="1"/>
  <c r="AS277" i="66"/>
  <c r="AS85" i="66" s="1"/>
  <c r="AP277" i="66"/>
  <c r="AP85" i="66" s="1"/>
  <c r="AG277" i="66"/>
  <c r="AG85" i="66" s="1"/>
  <c r="AC277" i="66"/>
  <c r="AC85" i="66" s="1"/>
  <c r="Z277" i="66"/>
  <c r="Z85" i="66" s="1"/>
  <c r="R277" i="66"/>
  <c r="R85" i="66" s="1"/>
  <c r="O277" i="66"/>
  <c r="O85" i="66" s="1"/>
  <c r="L277" i="66"/>
  <c r="L85" i="66" s="1"/>
  <c r="J277" i="66"/>
  <c r="J85" i="66" s="1"/>
  <c r="Q277" i="66"/>
  <c r="Q85" i="66" s="1"/>
  <c r="AB277" i="66"/>
  <c r="AB85" i="66" s="1"/>
  <c r="AH277" i="66"/>
  <c r="AH85" i="66" s="1"/>
  <c r="AU277" i="66"/>
  <c r="AU85" i="66" s="1"/>
  <c r="AW280" i="66"/>
  <c r="AW88" i="66" s="1"/>
  <c r="AS280" i="66"/>
  <c r="AS88" i="66" s="1"/>
  <c r="AP280" i="66"/>
  <c r="AP88" i="66" s="1"/>
  <c r="AG280" i="66"/>
  <c r="AG88" i="66" s="1"/>
  <c r="AC280" i="66"/>
  <c r="AC88" i="66" s="1"/>
  <c r="Z280" i="66"/>
  <c r="Z88" i="66" s="1"/>
  <c r="R280" i="66"/>
  <c r="R88" i="66" s="1"/>
  <c r="O280" i="66"/>
  <c r="O88" i="66" s="1"/>
  <c r="L280" i="66"/>
  <c r="L88" i="66" s="1"/>
  <c r="J280" i="66"/>
  <c r="J88" i="66" s="1"/>
  <c r="Q280" i="66"/>
  <c r="Q88" i="66" s="1"/>
  <c r="AB280" i="66"/>
  <c r="AB88" i="66" s="1"/>
  <c r="AH280" i="66"/>
  <c r="AH88" i="66" s="1"/>
  <c r="AU280" i="66"/>
  <c r="AU88" i="66" s="1"/>
  <c r="S282" i="66"/>
  <c r="AS282" i="66" s="1"/>
  <c r="AS90" i="66" s="1"/>
  <c r="S285" i="66"/>
  <c r="M285" i="66" s="1"/>
  <c r="M93" i="66" s="1"/>
  <c r="S288" i="66"/>
  <c r="M288" i="66" s="1"/>
  <c r="M96" i="66" s="1"/>
  <c r="S292" i="66"/>
  <c r="M292" i="66" s="1"/>
  <c r="M100" i="66" s="1"/>
  <c r="AQ12" i="65"/>
  <c r="AQ16" i="65"/>
  <c r="AQ14" i="65"/>
  <c r="AQ18" i="65"/>
  <c r="AQ24" i="65"/>
  <c r="F95" i="65"/>
  <c r="AL95" i="65"/>
  <c r="AW116" i="65"/>
  <c r="AW7" i="65" s="1"/>
  <c r="AS116" i="65"/>
  <c r="AS7" i="65" s="1"/>
  <c r="AG116" i="65"/>
  <c r="AG7" i="65" s="1"/>
  <c r="AC116" i="65"/>
  <c r="AC7" i="65" s="1"/>
  <c r="R116" i="65"/>
  <c r="R7" i="65" s="1"/>
  <c r="L116" i="65"/>
  <c r="L7" i="65" s="1"/>
  <c r="AX116" i="65"/>
  <c r="AX7" i="65" s="1"/>
  <c r="AR116" i="65"/>
  <c r="AR7" i="65" s="1"/>
  <c r="S116" i="65"/>
  <c r="Z116" i="65" s="1"/>
  <c r="M116" i="65"/>
  <c r="M7" i="65" s="1"/>
  <c r="AB116" i="65"/>
  <c r="AB7" i="65" s="1"/>
  <c r="AS118" i="65"/>
  <c r="AS9" i="65" s="1"/>
  <c r="AP118" i="65"/>
  <c r="AP9" i="65" s="1"/>
  <c r="AC118" i="65"/>
  <c r="AC9" i="65" s="1"/>
  <c r="Z118" i="65"/>
  <c r="Z9" i="65" s="1"/>
  <c r="R118" i="65"/>
  <c r="R9" i="65" s="1"/>
  <c r="O118" i="65"/>
  <c r="O9" i="65" s="1"/>
  <c r="AX118" i="65"/>
  <c r="AX9" i="65" s="1"/>
  <c r="AE118" i="65"/>
  <c r="AE9" i="65" s="1"/>
  <c r="S118" i="65"/>
  <c r="AW118" i="65" s="1"/>
  <c r="M118" i="65"/>
  <c r="J118" i="65"/>
  <c r="AU118" i="65"/>
  <c r="AU9" i="65" s="1"/>
  <c r="S121" i="65"/>
  <c r="AS121" i="65" s="1"/>
  <c r="AS11" i="65" s="1"/>
  <c r="S123" i="65"/>
  <c r="AW123" i="65" s="1"/>
  <c r="AW13" i="65" s="1"/>
  <c r="AV13" i="65" s="1"/>
  <c r="S125" i="65"/>
  <c r="AW125" i="65" s="1"/>
  <c r="AW15" i="65" s="1"/>
  <c r="AV15" i="65" s="1"/>
  <c r="S127" i="65"/>
  <c r="AW127" i="65" s="1"/>
  <c r="AW17" i="65" s="1"/>
  <c r="AV17" i="65" s="1"/>
  <c r="S130" i="65"/>
  <c r="AW130" i="65" s="1"/>
  <c r="AW20" i="65" s="1"/>
  <c r="AV20" i="65" s="1"/>
  <c r="AS132" i="65"/>
  <c r="AS22" i="65" s="1"/>
  <c r="AP132" i="65"/>
  <c r="AP22" i="65" s="1"/>
  <c r="AC132" i="65"/>
  <c r="AC22" i="65" s="1"/>
  <c r="Z132" i="65"/>
  <c r="Z22" i="65" s="1"/>
  <c r="R132" i="65"/>
  <c r="R22" i="65" s="1"/>
  <c r="O132" i="65"/>
  <c r="O22" i="65" s="1"/>
  <c r="AX132" i="65"/>
  <c r="AX22" i="65" s="1"/>
  <c r="AE132" i="65"/>
  <c r="AE22" i="65" s="1"/>
  <c r="S132" i="65"/>
  <c r="AW132" i="65" s="1"/>
  <c r="AW22" i="65" s="1"/>
  <c r="M132" i="65"/>
  <c r="M22" i="65" s="1"/>
  <c r="B22" i="65"/>
  <c r="J132" i="65"/>
  <c r="AU132" i="65"/>
  <c r="AU22" i="65" s="1"/>
  <c r="S135" i="65"/>
  <c r="AW135" i="65" s="1"/>
  <c r="AW25" i="65" s="1"/>
  <c r="AV25" i="65" s="1"/>
  <c r="S137" i="65"/>
  <c r="AS137" i="65" s="1"/>
  <c r="AS27" i="65" s="1"/>
  <c r="S142" i="65"/>
  <c r="AS142" i="65" s="1"/>
  <c r="AS32" i="65" s="1"/>
  <c r="B32" i="65"/>
  <c r="AB142" i="65"/>
  <c r="AB32" i="65" s="1"/>
  <c r="AA32" i="65" s="1"/>
  <c r="S146" i="65"/>
  <c r="AW146" i="65" s="1"/>
  <c r="AW36" i="65" s="1"/>
  <c r="B36" i="65"/>
  <c r="AB146" i="65"/>
  <c r="AB36" i="65" s="1"/>
  <c r="AA36" i="65" s="1"/>
  <c r="S148" i="65"/>
  <c r="AW148" i="65" s="1"/>
  <c r="AW38" i="65" s="1"/>
  <c r="S150" i="65"/>
  <c r="AW150" i="65" s="1"/>
  <c r="AW40" i="65" s="1"/>
  <c r="B40" i="65"/>
  <c r="S153" i="65"/>
  <c r="AX153" i="65" s="1"/>
  <c r="AX43" i="65" s="1"/>
  <c r="B13" i="65"/>
  <c r="B15" i="65"/>
  <c r="B17" i="65"/>
  <c r="Q116" i="65"/>
  <c r="Q7" i="65" s="1"/>
  <c r="AH116" i="65"/>
  <c r="Q118" i="65"/>
  <c r="AH118" i="65"/>
  <c r="Q123" i="65"/>
  <c r="Q13" i="65" s="1"/>
  <c r="P13" i="65" s="1"/>
  <c r="Q127" i="65"/>
  <c r="Q17" i="65" s="1"/>
  <c r="P17" i="65" s="1"/>
  <c r="AH127" i="65"/>
  <c r="AH17" i="65" s="1"/>
  <c r="AH132" i="65"/>
  <c r="AH22" i="65" s="1"/>
  <c r="Q146" i="65"/>
  <c r="Q36" i="65" s="1"/>
  <c r="AH150" i="65"/>
  <c r="AH40" i="65" s="1"/>
  <c r="M153" i="65"/>
  <c r="M43" i="65" s="1"/>
  <c r="S260" i="65"/>
  <c r="AW260" i="65" s="1"/>
  <c r="AW68" i="65" s="1"/>
  <c r="S264" i="65"/>
  <c r="AW264" i="65" s="1"/>
  <c r="AW72" i="65" s="1"/>
  <c r="AV72" i="65" s="1"/>
  <c r="AY257" i="65"/>
  <c r="D257" i="65" s="1"/>
  <c r="C257" i="65" s="1"/>
  <c r="S257" i="65" s="1"/>
  <c r="AY259" i="65"/>
  <c r="D259" i="65" s="1"/>
  <c r="C259" i="65" s="1"/>
  <c r="S259" i="65" s="1"/>
  <c r="AY261" i="65"/>
  <c r="D261" i="65" s="1"/>
  <c r="C261" i="65" s="1"/>
  <c r="S261" i="65" s="1"/>
  <c r="AY263" i="65"/>
  <c r="D263" i="65" s="1"/>
  <c r="C263" i="65" s="1"/>
  <c r="S263" i="65" s="1"/>
  <c r="AY266" i="65"/>
  <c r="D266" i="65" s="1"/>
  <c r="C266" i="65" s="1"/>
  <c r="S266" i="65" s="1"/>
  <c r="AY270" i="65"/>
  <c r="D270" i="65" s="1"/>
  <c r="C270" i="65" s="1"/>
  <c r="D273" i="65"/>
  <c r="C273" i="65" s="1"/>
  <c r="S273" i="65" s="1"/>
  <c r="AY275" i="65"/>
  <c r="D275" i="65" s="1"/>
  <c r="C275" i="65" s="1"/>
  <c r="AY280" i="65"/>
  <c r="D280" i="65" s="1"/>
  <c r="C280" i="65" s="1"/>
  <c r="AY282" i="65"/>
  <c r="D282" i="65" s="1"/>
  <c r="C282" i="65" s="1"/>
  <c r="S282" i="65" s="1"/>
  <c r="AY285" i="65"/>
  <c r="D285" i="65" s="1"/>
  <c r="C285" i="65" s="1"/>
  <c r="AY288" i="65"/>
  <c r="D288" i="65" s="1"/>
  <c r="C288" i="65" s="1"/>
  <c r="S288" i="65" s="1"/>
  <c r="AY292" i="65"/>
  <c r="D292" i="65" s="1"/>
  <c r="C292" i="65" s="1"/>
  <c r="AW117" i="65"/>
  <c r="AS117" i="65"/>
  <c r="AS8" i="65" s="1"/>
  <c r="AP117" i="65"/>
  <c r="AG117" i="65"/>
  <c r="AC117" i="65"/>
  <c r="AC8" i="65" s="1"/>
  <c r="Z117" i="65"/>
  <c r="R117" i="65"/>
  <c r="R8" i="65" s="1"/>
  <c r="O117" i="65"/>
  <c r="L117" i="65"/>
  <c r="J117" i="65"/>
  <c r="Q117" i="65"/>
  <c r="AB117" i="65"/>
  <c r="AH117" i="65"/>
  <c r="AU117" i="65"/>
  <c r="R120" i="65"/>
  <c r="R10" i="65" s="1"/>
  <c r="AW122" i="65"/>
  <c r="AW12" i="65" s="1"/>
  <c r="AV12" i="65" s="1"/>
  <c r="AS122" i="65"/>
  <c r="AS12" i="65" s="1"/>
  <c r="AP122" i="65"/>
  <c r="AP12" i="65" s="1"/>
  <c r="AO12" i="65" s="1"/>
  <c r="AG122" i="65"/>
  <c r="AG12" i="65" s="1"/>
  <c r="AF12" i="65" s="1"/>
  <c r="AC122" i="65"/>
  <c r="AC12" i="65" s="1"/>
  <c r="Z122" i="65"/>
  <c r="Z12" i="65" s="1"/>
  <c r="Y12" i="65" s="1"/>
  <c r="R122" i="65"/>
  <c r="R12" i="65" s="1"/>
  <c r="O122" i="65"/>
  <c r="O12" i="65" s="1"/>
  <c r="N12" i="65" s="1"/>
  <c r="L122" i="65"/>
  <c r="L12" i="65" s="1"/>
  <c r="J122" i="65"/>
  <c r="J12" i="65" s="1"/>
  <c r="I12" i="65" s="1"/>
  <c r="Q122" i="65"/>
  <c r="Q12" i="65" s="1"/>
  <c r="P12" i="65" s="1"/>
  <c r="AB122" i="65"/>
  <c r="AB12" i="65" s="1"/>
  <c r="AH122" i="65"/>
  <c r="AH12" i="65" s="1"/>
  <c r="AU122" i="65"/>
  <c r="AU12" i="65" s="1"/>
  <c r="AT12" i="65" s="1"/>
  <c r="AW124" i="65"/>
  <c r="AW14" i="65" s="1"/>
  <c r="AV14" i="65" s="1"/>
  <c r="AS124" i="65"/>
  <c r="AS14" i="65" s="1"/>
  <c r="AP124" i="65"/>
  <c r="AP14" i="65" s="1"/>
  <c r="AO14" i="65" s="1"/>
  <c r="AG124" i="65"/>
  <c r="AG14" i="65" s="1"/>
  <c r="AF14" i="65" s="1"/>
  <c r="AC124" i="65"/>
  <c r="AC14" i="65" s="1"/>
  <c r="Z124" i="65"/>
  <c r="Z14" i="65" s="1"/>
  <c r="Y14" i="65" s="1"/>
  <c r="R124" i="65"/>
  <c r="R14" i="65" s="1"/>
  <c r="O124" i="65"/>
  <c r="O14" i="65" s="1"/>
  <c r="N14" i="65" s="1"/>
  <c r="L124" i="65"/>
  <c r="L14" i="65" s="1"/>
  <c r="J124" i="65"/>
  <c r="J14" i="65" s="1"/>
  <c r="I14" i="65" s="1"/>
  <c r="Q124" i="65"/>
  <c r="Q14" i="65" s="1"/>
  <c r="P14" i="65" s="1"/>
  <c r="AB124" i="65"/>
  <c r="AB14" i="65" s="1"/>
  <c r="AH124" i="65"/>
  <c r="AH14" i="65" s="1"/>
  <c r="AU124" i="65"/>
  <c r="AU14" i="65" s="1"/>
  <c r="AT14" i="65" s="1"/>
  <c r="AG126" i="65"/>
  <c r="AG16" i="65" s="1"/>
  <c r="AF16" i="65" s="1"/>
  <c r="AC126" i="65"/>
  <c r="AC16" i="65" s="1"/>
  <c r="AU126" i="65"/>
  <c r="AU16" i="65" s="1"/>
  <c r="AT16" i="65" s="1"/>
  <c r="AW128" i="65"/>
  <c r="AW18" i="65" s="1"/>
  <c r="AV18" i="65" s="1"/>
  <c r="AS128" i="65"/>
  <c r="AS18" i="65" s="1"/>
  <c r="AP128" i="65"/>
  <c r="AP18" i="65" s="1"/>
  <c r="AO18" i="65" s="1"/>
  <c r="AG128" i="65"/>
  <c r="AG18" i="65" s="1"/>
  <c r="AF18" i="65" s="1"/>
  <c r="AC128" i="65"/>
  <c r="AC18" i="65" s="1"/>
  <c r="Z128" i="65"/>
  <c r="Z18" i="65" s="1"/>
  <c r="Y18" i="65" s="1"/>
  <c r="R128" i="65"/>
  <c r="R18" i="65" s="1"/>
  <c r="O128" i="65"/>
  <c r="O18" i="65" s="1"/>
  <c r="N18" i="65" s="1"/>
  <c r="L128" i="65"/>
  <c r="L18" i="65" s="1"/>
  <c r="J128" i="65"/>
  <c r="J18" i="65" s="1"/>
  <c r="I18" i="65" s="1"/>
  <c r="Q128" i="65"/>
  <c r="Q18" i="65" s="1"/>
  <c r="P18" i="65" s="1"/>
  <c r="AB128" i="65"/>
  <c r="AB18" i="65" s="1"/>
  <c r="AH128" i="65"/>
  <c r="AH18" i="65" s="1"/>
  <c r="AU128" i="65"/>
  <c r="AU18" i="65" s="1"/>
  <c r="AT18" i="65" s="1"/>
  <c r="AW131" i="65"/>
  <c r="AW21" i="65" s="1"/>
  <c r="AK21" i="65" s="1"/>
  <c r="AS131" i="65"/>
  <c r="AS21" i="65" s="1"/>
  <c r="AP131" i="65"/>
  <c r="AP21" i="65" s="1"/>
  <c r="AG131" i="65"/>
  <c r="AG21" i="65" s="1"/>
  <c r="AC131" i="65"/>
  <c r="AC21" i="65" s="1"/>
  <c r="Z131" i="65"/>
  <c r="Z21" i="65" s="1"/>
  <c r="R131" i="65"/>
  <c r="R21" i="65" s="1"/>
  <c r="O131" i="65"/>
  <c r="O21" i="65" s="1"/>
  <c r="L131" i="65"/>
  <c r="L21" i="65" s="1"/>
  <c r="J131" i="65"/>
  <c r="J21" i="65" s="1"/>
  <c r="Q131" i="65"/>
  <c r="Q21" i="65" s="1"/>
  <c r="AB131" i="65"/>
  <c r="AB21" i="65" s="1"/>
  <c r="AH131" i="65"/>
  <c r="AH21" i="65" s="1"/>
  <c r="AU131" i="65"/>
  <c r="AU21" i="65" s="1"/>
  <c r="AW134" i="65"/>
  <c r="AW24" i="65" s="1"/>
  <c r="AS134" i="65"/>
  <c r="AS24" i="65" s="1"/>
  <c r="AP134" i="65"/>
  <c r="AP24" i="65" s="1"/>
  <c r="AO24" i="65" s="1"/>
  <c r="AG134" i="65"/>
  <c r="AG24" i="65" s="1"/>
  <c r="AF24" i="65" s="1"/>
  <c r="AC134" i="65"/>
  <c r="AC24" i="65" s="1"/>
  <c r="Z134" i="65"/>
  <c r="Z24" i="65" s="1"/>
  <c r="Y24" i="65" s="1"/>
  <c r="R134" i="65"/>
  <c r="R24" i="65" s="1"/>
  <c r="O134" i="65"/>
  <c r="O24" i="65" s="1"/>
  <c r="N24" i="65" s="1"/>
  <c r="L134" i="65"/>
  <c r="L24" i="65" s="1"/>
  <c r="J134" i="65"/>
  <c r="J24" i="65" s="1"/>
  <c r="I24" i="65" s="1"/>
  <c r="Q134" i="65"/>
  <c r="Q24" i="65" s="1"/>
  <c r="P24" i="65" s="1"/>
  <c r="AB134" i="65"/>
  <c r="AB24" i="65" s="1"/>
  <c r="AH134" i="65"/>
  <c r="AH24" i="65" s="1"/>
  <c r="AU134" i="65"/>
  <c r="AU24" i="65" s="1"/>
  <c r="AT24" i="65" s="1"/>
  <c r="AW136" i="65"/>
  <c r="AW26" i="65" s="1"/>
  <c r="AV26" i="65" s="1"/>
  <c r="AS136" i="65"/>
  <c r="AS26" i="65" s="1"/>
  <c r="AP136" i="65"/>
  <c r="AP26" i="65" s="1"/>
  <c r="AO26" i="65" s="1"/>
  <c r="AG136" i="65"/>
  <c r="AG26" i="65" s="1"/>
  <c r="AF26" i="65" s="1"/>
  <c r="AC136" i="65"/>
  <c r="AC26" i="65" s="1"/>
  <c r="Z136" i="65"/>
  <c r="Z26" i="65" s="1"/>
  <c r="Y26" i="65" s="1"/>
  <c r="R136" i="65"/>
  <c r="R26" i="65" s="1"/>
  <c r="O136" i="65"/>
  <c r="O26" i="65" s="1"/>
  <c r="N26" i="65" s="1"/>
  <c r="L136" i="65"/>
  <c r="L26" i="65" s="1"/>
  <c r="J136" i="65"/>
  <c r="J26" i="65" s="1"/>
  <c r="I26" i="65" s="1"/>
  <c r="Q136" i="65"/>
  <c r="Q26" i="65" s="1"/>
  <c r="P26" i="65" s="1"/>
  <c r="AB136" i="65"/>
  <c r="AB26" i="65" s="1"/>
  <c r="AH136" i="65"/>
  <c r="AH26" i="65" s="1"/>
  <c r="AU136" i="65"/>
  <c r="AU26" i="65" s="1"/>
  <c r="AT26" i="65" s="1"/>
  <c r="AG138" i="65"/>
  <c r="AG28" i="65" s="1"/>
  <c r="AF28" i="65" s="1"/>
  <c r="AC138" i="65"/>
  <c r="AC28" i="65" s="1"/>
  <c r="AU138" i="65"/>
  <c r="AU28" i="65" s="1"/>
  <c r="AT28" i="65" s="1"/>
  <c r="AW141" i="65"/>
  <c r="AW31" i="65" s="1"/>
  <c r="L141" i="65"/>
  <c r="L31" i="65" s="1"/>
  <c r="K31" i="65" s="1"/>
  <c r="J141" i="65"/>
  <c r="J31" i="65" s="1"/>
  <c r="I31" i="65" s="1"/>
  <c r="Q141" i="65"/>
  <c r="Q31" i="65" s="1"/>
  <c r="R143" i="65"/>
  <c r="R33" i="65" s="1"/>
  <c r="AW145" i="65"/>
  <c r="AW35" i="65" s="1"/>
  <c r="AS145" i="65"/>
  <c r="AS35" i="65" s="1"/>
  <c r="AP145" i="65"/>
  <c r="AP35" i="65" s="1"/>
  <c r="AO35" i="65" s="1"/>
  <c r="AG145" i="65"/>
  <c r="AG35" i="65" s="1"/>
  <c r="AC145" i="65"/>
  <c r="AC35" i="65" s="1"/>
  <c r="Z145" i="65"/>
  <c r="Z35" i="65" s="1"/>
  <c r="Y35" i="65" s="1"/>
  <c r="R145" i="65"/>
  <c r="R35" i="65" s="1"/>
  <c r="O145" i="65"/>
  <c r="O35" i="65" s="1"/>
  <c r="N35" i="65" s="1"/>
  <c r="L145" i="65"/>
  <c r="L35" i="65" s="1"/>
  <c r="K35" i="65" s="1"/>
  <c r="J145" i="65"/>
  <c r="J35" i="65" s="1"/>
  <c r="I35" i="65" s="1"/>
  <c r="Q145" i="65"/>
  <c r="Q35" i="65" s="1"/>
  <c r="AB145" i="65"/>
  <c r="AB35" i="65" s="1"/>
  <c r="AA35" i="65" s="1"/>
  <c r="AH145" i="65"/>
  <c r="AH35" i="65" s="1"/>
  <c r="AU145" i="65"/>
  <c r="AU35" i="65" s="1"/>
  <c r="AT35" i="65" s="1"/>
  <c r="AW147" i="65"/>
  <c r="AW37" i="65" s="1"/>
  <c r="AS147" i="65"/>
  <c r="AS37" i="65" s="1"/>
  <c r="AP147" i="65"/>
  <c r="AP37" i="65" s="1"/>
  <c r="AO37" i="65" s="1"/>
  <c r="AG147" i="65"/>
  <c r="AG37" i="65" s="1"/>
  <c r="AC147" i="65"/>
  <c r="AC37" i="65" s="1"/>
  <c r="Z147" i="65"/>
  <c r="Z37" i="65" s="1"/>
  <c r="Y37" i="65" s="1"/>
  <c r="R147" i="65"/>
  <c r="R37" i="65" s="1"/>
  <c r="O147" i="65"/>
  <c r="O37" i="65" s="1"/>
  <c r="N37" i="65" s="1"/>
  <c r="L147" i="65"/>
  <c r="L37" i="65" s="1"/>
  <c r="K37" i="65" s="1"/>
  <c r="J147" i="65"/>
  <c r="J37" i="65" s="1"/>
  <c r="I37" i="65" s="1"/>
  <c r="Q147" i="65"/>
  <c r="Q37" i="65" s="1"/>
  <c r="AB147" i="65"/>
  <c r="AB37" i="65" s="1"/>
  <c r="AA37" i="65" s="1"/>
  <c r="AH147" i="65"/>
  <c r="AH37" i="65" s="1"/>
  <c r="AU147" i="65"/>
  <c r="AU37" i="65" s="1"/>
  <c r="AT37" i="65" s="1"/>
  <c r="AW149" i="65"/>
  <c r="AW39" i="65" s="1"/>
  <c r="AS149" i="65"/>
  <c r="AS39" i="65" s="1"/>
  <c r="AP149" i="65"/>
  <c r="AP39" i="65" s="1"/>
  <c r="AO39" i="65" s="1"/>
  <c r="AG149" i="65"/>
  <c r="AG39" i="65" s="1"/>
  <c r="AC149" i="65"/>
  <c r="AC39" i="65" s="1"/>
  <c r="Z149" i="65"/>
  <c r="Z39" i="65" s="1"/>
  <c r="Y39" i="65" s="1"/>
  <c r="R149" i="65"/>
  <c r="R39" i="65" s="1"/>
  <c r="O149" i="65"/>
  <c r="O39" i="65" s="1"/>
  <c r="N39" i="65" s="1"/>
  <c r="L149" i="65"/>
  <c r="L39" i="65" s="1"/>
  <c r="K39" i="65" s="1"/>
  <c r="J149" i="65"/>
  <c r="J39" i="65" s="1"/>
  <c r="I39" i="65" s="1"/>
  <c r="Q149" i="65"/>
  <c r="Q39" i="65" s="1"/>
  <c r="AB149" i="65"/>
  <c r="AB39" i="65" s="1"/>
  <c r="AA39" i="65" s="1"/>
  <c r="AH149" i="65"/>
  <c r="AH39" i="65" s="1"/>
  <c r="AU149" i="65"/>
  <c r="AU39" i="65" s="1"/>
  <c r="AT39" i="65" s="1"/>
  <c r="AW151" i="65"/>
  <c r="AW41" i="65" s="1"/>
  <c r="AL41" i="65" s="1"/>
  <c r="AS151" i="65"/>
  <c r="AS41" i="65" s="1"/>
  <c r="AP151" i="65"/>
  <c r="AP41" i="65" s="1"/>
  <c r="AG151" i="65"/>
  <c r="AG41" i="65" s="1"/>
  <c r="AC151" i="65"/>
  <c r="AC41" i="65" s="1"/>
  <c r="Z151" i="65"/>
  <c r="Z41" i="65" s="1"/>
  <c r="R151" i="65"/>
  <c r="R41" i="65" s="1"/>
  <c r="O151" i="65"/>
  <c r="O41" i="65" s="1"/>
  <c r="L151" i="65"/>
  <c r="L41" i="65" s="1"/>
  <c r="J151" i="65"/>
  <c r="J41" i="65" s="1"/>
  <c r="Q151" i="65"/>
  <c r="Q41" i="65" s="1"/>
  <c r="AB151" i="65"/>
  <c r="AB41" i="65" s="1"/>
  <c r="AH151" i="65"/>
  <c r="AH41" i="65" s="1"/>
  <c r="AU151" i="65"/>
  <c r="AU41" i="65" s="1"/>
  <c r="AH260" i="65"/>
  <c r="AH68" i="65" s="1"/>
  <c r="Q264" i="65"/>
  <c r="Q72" i="65" s="1"/>
  <c r="P72" i="65" s="1"/>
  <c r="AY268" i="65"/>
  <c r="D268" i="65" s="1"/>
  <c r="C268" i="65" s="1"/>
  <c r="AY277" i="65"/>
  <c r="D277" i="65" s="1"/>
  <c r="C277" i="65" s="1"/>
  <c r="S154" i="65"/>
  <c r="AU154" i="65" s="1"/>
  <c r="AU44" i="65" s="1"/>
  <c r="AT44" i="65" s="1"/>
  <c r="S156" i="65"/>
  <c r="AU156" i="65" s="1"/>
  <c r="AU46" i="65" s="1"/>
  <c r="AT46" i="65" s="1"/>
  <c r="AU158" i="65"/>
  <c r="AU48" i="65" s="1"/>
  <c r="AM48" i="65" s="1"/>
  <c r="AE158" i="65"/>
  <c r="AE48" i="65" s="1"/>
  <c r="S158" i="65"/>
  <c r="AH158" i="65" s="1"/>
  <c r="AH48" i="65" s="1"/>
  <c r="J158" i="65"/>
  <c r="J48" i="65" s="1"/>
  <c r="O158" i="65"/>
  <c r="O48" i="65" s="1"/>
  <c r="Z158" i="65"/>
  <c r="Z48" i="65" s="1"/>
  <c r="S161" i="65"/>
  <c r="AU161" i="65" s="1"/>
  <c r="AU51" i="65" s="1"/>
  <c r="AT51" i="65" s="1"/>
  <c r="S163" i="65"/>
  <c r="AU163" i="65" s="1"/>
  <c r="AU53" i="65" s="1"/>
  <c r="AT53" i="65" s="1"/>
  <c r="AX165" i="65"/>
  <c r="AX55" i="65" s="1"/>
  <c r="AU165" i="65"/>
  <c r="AU55" i="65" s="1"/>
  <c r="AH165" i="65"/>
  <c r="AH55" i="65" s="1"/>
  <c r="AE165" i="65"/>
  <c r="AE55" i="65" s="1"/>
  <c r="S165" i="65"/>
  <c r="AB165" i="65" s="1"/>
  <c r="AB55" i="65" s="1"/>
  <c r="M165" i="65"/>
  <c r="M55" i="65" s="1"/>
  <c r="J165" i="65"/>
  <c r="J55" i="65" s="1"/>
  <c r="O165" i="65"/>
  <c r="O55" i="65" s="1"/>
  <c r="Z165" i="65"/>
  <c r="Z55" i="65" s="1"/>
  <c r="AS165" i="65"/>
  <c r="AS55" i="65" s="1"/>
  <c r="AX167" i="65"/>
  <c r="AX57" i="65" s="1"/>
  <c r="AR167" i="65"/>
  <c r="AR57" i="65" s="1"/>
  <c r="AH167" i="65"/>
  <c r="AH57" i="65" s="1"/>
  <c r="AB167" i="65"/>
  <c r="AB57" i="65" s="1"/>
  <c r="S167" i="65"/>
  <c r="AP167" i="65" s="1"/>
  <c r="AP57" i="65" s="1"/>
  <c r="Q167" i="65"/>
  <c r="Q57" i="65" s="1"/>
  <c r="M167" i="65"/>
  <c r="M57" i="65" s="1"/>
  <c r="AG167" i="65"/>
  <c r="AG57" i="65" s="1"/>
  <c r="AS167" i="65"/>
  <c r="AS57" i="65" s="1"/>
  <c r="S169" i="65"/>
  <c r="AU169" i="65" s="1"/>
  <c r="AU59" i="65" s="1"/>
  <c r="AT59" i="65" s="1"/>
  <c r="C155" i="65"/>
  <c r="S155" i="65" s="1"/>
  <c r="C157" i="65"/>
  <c r="S157" i="65" s="1"/>
  <c r="C159" i="65"/>
  <c r="S159" i="65" s="1"/>
  <c r="C162" i="65"/>
  <c r="S162" i="65" s="1"/>
  <c r="C164" i="65"/>
  <c r="S164" i="65" s="1"/>
  <c r="C166" i="65"/>
  <c r="S166" i="65" s="1"/>
  <c r="C168" i="65"/>
  <c r="S168" i="65" s="1"/>
  <c r="S269" i="65"/>
  <c r="AU269" i="65" s="1"/>
  <c r="AU77" i="65" s="1"/>
  <c r="S272" i="65"/>
  <c r="AU272" i="65" s="1"/>
  <c r="AU80" i="65" s="1"/>
  <c r="S279" i="65"/>
  <c r="AU279" i="65" s="1"/>
  <c r="AU87" i="65" s="1"/>
  <c r="S281" i="65"/>
  <c r="AS281" i="65" s="1"/>
  <c r="AS89" i="65" s="1"/>
  <c r="AQ98" i="64"/>
  <c r="AS117" i="64"/>
  <c r="AS8" i="64" s="1"/>
  <c r="AC117" i="64"/>
  <c r="AC8" i="64" s="1"/>
  <c r="R117" i="64"/>
  <c r="R8" i="64" s="1"/>
  <c r="AX117" i="64"/>
  <c r="AX8" i="64" s="1"/>
  <c r="S117" i="64"/>
  <c r="Q117" i="64" s="1"/>
  <c r="M117" i="64"/>
  <c r="M8" i="64" s="1"/>
  <c r="S120" i="64"/>
  <c r="AH120" i="64" s="1"/>
  <c r="AH10" i="64" s="1"/>
  <c r="AQ92" i="64"/>
  <c r="AW116" i="64"/>
  <c r="AW7" i="64" s="1"/>
  <c r="AS116" i="64"/>
  <c r="AS7" i="64" s="1"/>
  <c r="AP116" i="64"/>
  <c r="AG116" i="64"/>
  <c r="AG7" i="64" s="1"/>
  <c r="AC116" i="64"/>
  <c r="AC7" i="64" s="1"/>
  <c r="Z116" i="64"/>
  <c r="R116" i="64"/>
  <c r="R7" i="64" s="1"/>
  <c r="O116" i="64"/>
  <c r="L116" i="64"/>
  <c r="L7" i="64" s="1"/>
  <c r="J116" i="64"/>
  <c r="Q116" i="64"/>
  <c r="Q7" i="64" s="1"/>
  <c r="AB116" i="64"/>
  <c r="AB7" i="64" s="1"/>
  <c r="AH116" i="64"/>
  <c r="AU116" i="64"/>
  <c r="AU118" i="64"/>
  <c r="AU9" i="64" s="1"/>
  <c r="AW121" i="64"/>
  <c r="AW11" i="64" s="1"/>
  <c r="AV11" i="64" s="1"/>
  <c r="AS121" i="64"/>
  <c r="AS11" i="64" s="1"/>
  <c r="AP121" i="64"/>
  <c r="AP11" i="64" s="1"/>
  <c r="AO11" i="64" s="1"/>
  <c r="AG121" i="64"/>
  <c r="AG11" i="64" s="1"/>
  <c r="AF11" i="64" s="1"/>
  <c r="Z121" i="64"/>
  <c r="Z11" i="64" s="1"/>
  <c r="Y11" i="64" s="1"/>
  <c r="R121" i="64"/>
  <c r="R11" i="64" s="1"/>
  <c r="O121" i="64"/>
  <c r="O11" i="64" s="1"/>
  <c r="N11" i="64" s="1"/>
  <c r="L121" i="64"/>
  <c r="L11" i="64" s="1"/>
  <c r="J121" i="64"/>
  <c r="J11" i="64" s="1"/>
  <c r="I11" i="64" s="1"/>
  <c r="Q121" i="64"/>
  <c r="Q11" i="64" s="1"/>
  <c r="P11" i="64" s="1"/>
  <c r="AB121" i="64"/>
  <c r="AB11" i="64" s="1"/>
  <c r="AH121" i="64"/>
  <c r="AH11" i="64" s="1"/>
  <c r="AU121" i="64"/>
  <c r="AU11" i="64" s="1"/>
  <c r="AT11" i="64" s="1"/>
  <c r="S122" i="64"/>
  <c r="AX122" i="64" s="1"/>
  <c r="AX12" i="64" s="1"/>
  <c r="AR122" i="64"/>
  <c r="AR12" i="64" s="1"/>
  <c r="S125" i="64"/>
  <c r="AS125" i="64" s="1"/>
  <c r="AS15" i="64" s="1"/>
  <c r="AU125" i="64"/>
  <c r="AU15" i="64" s="1"/>
  <c r="AT15" i="64" s="1"/>
  <c r="AE126" i="64"/>
  <c r="AE16" i="64" s="1"/>
  <c r="AD16" i="64" s="1"/>
  <c r="AX126" i="64"/>
  <c r="AX16" i="64" s="1"/>
  <c r="S127" i="64"/>
  <c r="AS127" i="64" s="1"/>
  <c r="AS17" i="64" s="1"/>
  <c r="S130" i="64"/>
  <c r="AS130" i="64" s="1"/>
  <c r="AS20" i="64" s="1"/>
  <c r="AS132" i="64"/>
  <c r="AS22" i="64" s="1"/>
  <c r="AP132" i="64"/>
  <c r="AP22" i="64" s="1"/>
  <c r="AC132" i="64"/>
  <c r="AC22" i="64" s="1"/>
  <c r="Z132" i="64"/>
  <c r="Z22" i="64" s="1"/>
  <c r="R132" i="64"/>
  <c r="R22" i="64" s="1"/>
  <c r="O132" i="64"/>
  <c r="O22" i="64" s="1"/>
  <c r="AX132" i="64"/>
  <c r="AX22" i="64" s="1"/>
  <c r="AE132" i="64"/>
  <c r="AE22" i="64" s="1"/>
  <c r="S132" i="64"/>
  <c r="Q132" i="64" s="1"/>
  <c r="Q22" i="64" s="1"/>
  <c r="M132" i="64"/>
  <c r="M22" i="64" s="1"/>
  <c r="J132" i="64"/>
  <c r="AU132" i="64"/>
  <c r="AU22" i="64" s="1"/>
  <c r="M134" i="64"/>
  <c r="M24" i="64" s="1"/>
  <c r="AE134" i="64"/>
  <c r="AE24" i="64" s="1"/>
  <c r="AD24" i="64" s="1"/>
  <c r="AX134" i="64"/>
  <c r="AX24" i="64" s="1"/>
  <c r="S135" i="64"/>
  <c r="AS135" i="64" s="1"/>
  <c r="AS25" i="64" s="1"/>
  <c r="M136" i="64"/>
  <c r="M26" i="64" s="1"/>
  <c r="AE136" i="64"/>
  <c r="AE26" i="64" s="1"/>
  <c r="AD26" i="64" s="1"/>
  <c r="AX136" i="64"/>
  <c r="AX26" i="64" s="1"/>
  <c r="S137" i="64"/>
  <c r="AS137" i="64" s="1"/>
  <c r="AS27" i="64" s="1"/>
  <c r="M138" i="64"/>
  <c r="M28" i="64" s="1"/>
  <c r="AE138" i="64"/>
  <c r="AE28" i="64" s="1"/>
  <c r="AD28" i="64" s="1"/>
  <c r="AX138" i="64"/>
  <c r="AX28" i="64" s="1"/>
  <c r="S139" i="64"/>
  <c r="AS139" i="64" s="1"/>
  <c r="AS29" i="64" s="1"/>
  <c r="M141" i="64"/>
  <c r="M31" i="64" s="1"/>
  <c r="AE141" i="64"/>
  <c r="AE31" i="64" s="1"/>
  <c r="AD31" i="64" s="1"/>
  <c r="AX141" i="64"/>
  <c r="AX31" i="64" s="1"/>
  <c r="S142" i="64"/>
  <c r="AS142" i="64" s="1"/>
  <c r="AS32" i="64" s="1"/>
  <c r="S144" i="64"/>
  <c r="AS144" i="64" s="1"/>
  <c r="AS34" i="64" s="1"/>
  <c r="M145" i="64"/>
  <c r="M35" i="64" s="1"/>
  <c r="AE145" i="64"/>
  <c r="AE35" i="64" s="1"/>
  <c r="AD35" i="64" s="1"/>
  <c r="AX145" i="64"/>
  <c r="AX35" i="64" s="1"/>
  <c r="S146" i="64"/>
  <c r="AS146" i="64" s="1"/>
  <c r="AS36" i="64" s="1"/>
  <c r="S148" i="64"/>
  <c r="AS148" i="64" s="1"/>
  <c r="AS38" i="64" s="1"/>
  <c r="M149" i="64"/>
  <c r="M39" i="64" s="1"/>
  <c r="AE149" i="64"/>
  <c r="AE39" i="64" s="1"/>
  <c r="AD39" i="64" s="1"/>
  <c r="AX149" i="64"/>
  <c r="AX39" i="64" s="1"/>
  <c r="S150" i="64"/>
  <c r="AS150" i="64" s="1"/>
  <c r="AS40" i="64" s="1"/>
  <c r="M151" i="64"/>
  <c r="M41" i="64" s="1"/>
  <c r="AX151" i="64"/>
  <c r="AX41" i="64" s="1"/>
  <c r="S153" i="64"/>
  <c r="AU153" i="64" s="1"/>
  <c r="AU43" i="64" s="1"/>
  <c r="AT43" i="64" s="1"/>
  <c r="AE121" i="64"/>
  <c r="AE11" i="64" s="1"/>
  <c r="AD11" i="64" s="1"/>
  <c r="AR121" i="64"/>
  <c r="AR11" i="64" s="1"/>
  <c r="AW122" i="64"/>
  <c r="AW12" i="64" s="1"/>
  <c r="AV12" i="64" s="1"/>
  <c r="AS122" i="64"/>
  <c r="AS12" i="64" s="1"/>
  <c r="AP122" i="64"/>
  <c r="AP12" i="64" s="1"/>
  <c r="AO12" i="64" s="1"/>
  <c r="AG122" i="64"/>
  <c r="AG12" i="64" s="1"/>
  <c r="AF12" i="64" s="1"/>
  <c r="AC122" i="64"/>
  <c r="AC12" i="64" s="1"/>
  <c r="Z122" i="64"/>
  <c r="Z12" i="64" s="1"/>
  <c r="Y12" i="64" s="1"/>
  <c r="R122" i="64"/>
  <c r="R12" i="64" s="1"/>
  <c r="O122" i="64"/>
  <c r="O12" i="64" s="1"/>
  <c r="N12" i="64" s="1"/>
  <c r="L122" i="64"/>
  <c r="L12" i="64" s="1"/>
  <c r="J122" i="64"/>
  <c r="J12" i="64" s="1"/>
  <c r="I12" i="64" s="1"/>
  <c r="Q122" i="64"/>
  <c r="Q12" i="64" s="1"/>
  <c r="P12" i="64" s="1"/>
  <c r="AB122" i="64"/>
  <c r="AB12" i="64" s="1"/>
  <c r="AH122" i="64"/>
  <c r="AH12" i="64" s="1"/>
  <c r="AU122" i="64"/>
  <c r="AU12" i="64" s="1"/>
  <c r="AT12" i="64" s="1"/>
  <c r="S124" i="64"/>
  <c r="M124" i="64" s="1"/>
  <c r="M14" i="64" s="1"/>
  <c r="AW126" i="64"/>
  <c r="AW16" i="64" s="1"/>
  <c r="J126" i="64"/>
  <c r="J16" i="64" s="1"/>
  <c r="I16" i="64" s="1"/>
  <c r="Q126" i="64"/>
  <c r="Q16" i="64" s="1"/>
  <c r="P16" i="64" s="1"/>
  <c r="AG128" i="64"/>
  <c r="AG18" i="64" s="1"/>
  <c r="AF18" i="64" s="1"/>
  <c r="Z128" i="64"/>
  <c r="Z18" i="64" s="1"/>
  <c r="Y18" i="64" s="1"/>
  <c r="R128" i="64"/>
  <c r="R18" i="64" s="1"/>
  <c r="AU128" i="64"/>
  <c r="AU18" i="64" s="1"/>
  <c r="AT18" i="64" s="1"/>
  <c r="AW131" i="64"/>
  <c r="AW21" i="64" s="1"/>
  <c r="AS131" i="64"/>
  <c r="AS21" i="64" s="1"/>
  <c r="AP131" i="64"/>
  <c r="AP21" i="64" s="1"/>
  <c r="AG131" i="64"/>
  <c r="AG21" i="64" s="1"/>
  <c r="AC131" i="64"/>
  <c r="AC21" i="64" s="1"/>
  <c r="Z131" i="64"/>
  <c r="Z21" i="64" s="1"/>
  <c r="R131" i="64"/>
  <c r="R21" i="64" s="1"/>
  <c r="O131" i="64"/>
  <c r="O21" i="64" s="1"/>
  <c r="L131" i="64"/>
  <c r="L21" i="64" s="1"/>
  <c r="J131" i="64"/>
  <c r="J21" i="64" s="1"/>
  <c r="Q131" i="64"/>
  <c r="Q21" i="64" s="1"/>
  <c r="AB131" i="64"/>
  <c r="AB21" i="64" s="1"/>
  <c r="AH131" i="64"/>
  <c r="AH21" i="64" s="1"/>
  <c r="AU131" i="64"/>
  <c r="AU21" i="64" s="1"/>
  <c r="AW134" i="64"/>
  <c r="AW24" i="64" s="1"/>
  <c r="AS134" i="64"/>
  <c r="AS24" i="64" s="1"/>
  <c r="AP134" i="64"/>
  <c r="AP24" i="64" s="1"/>
  <c r="AO24" i="64" s="1"/>
  <c r="AG134" i="64"/>
  <c r="AG24" i="64" s="1"/>
  <c r="AF24" i="64" s="1"/>
  <c r="AC134" i="64"/>
  <c r="AC24" i="64" s="1"/>
  <c r="Z134" i="64"/>
  <c r="Z24" i="64" s="1"/>
  <c r="Y24" i="64" s="1"/>
  <c r="R134" i="64"/>
  <c r="R24" i="64" s="1"/>
  <c r="O134" i="64"/>
  <c r="O24" i="64" s="1"/>
  <c r="N24" i="64" s="1"/>
  <c r="L134" i="64"/>
  <c r="L24" i="64" s="1"/>
  <c r="J134" i="64"/>
  <c r="J24" i="64" s="1"/>
  <c r="I24" i="64" s="1"/>
  <c r="Q134" i="64"/>
  <c r="Q24" i="64" s="1"/>
  <c r="P24" i="64" s="1"/>
  <c r="AB134" i="64"/>
  <c r="AB24" i="64" s="1"/>
  <c r="AH134" i="64"/>
  <c r="AH24" i="64" s="1"/>
  <c r="AU134" i="64"/>
  <c r="AU24" i="64" s="1"/>
  <c r="AT24" i="64" s="1"/>
  <c r="AW136" i="64"/>
  <c r="AW26" i="64" s="1"/>
  <c r="AS136" i="64"/>
  <c r="AS26" i="64" s="1"/>
  <c r="AP136" i="64"/>
  <c r="AP26" i="64" s="1"/>
  <c r="AO26" i="64" s="1"/>
  <c r="AG136" i="64"/>
  <c r="AG26" i="64" s="1"/>
  <c r="AF26" i="64" s="1"/>
  <c r="AC136" i="64"/>
  <c r="AC26" i="64" s="1"/>
  <c r="Z136" i="64"/>
  <c r="Z26" i="64" s="1"/>
  <c r="Y26" i="64" s="1"/>
  <c r="R136" i="64"/>
  <c r="R26" i="64" s="1"/>
  <c r="O136" i="64"/>
  <c r="O26" i="64" s="1"/>
  <c r="N26" i="64" s="1"/>
  <c r="L136" i="64"/>
  <c r="L26" i="64" s="1"/>
  <c r="J136" i="64"/>
  <c r="J26" i="64" s="1"/>
  <c r="I26" i="64" s="1"/>
  <c r="Q136" i="64"/>
  <c r="Q26" i="64" s="1"/>
  <c r="P26" i="64" s="1"/>
  <c r="AB136" i="64"/>
  <c r="AB26" i="64" s="1"/>
  <c r="AH136" i="64"/>
  <c r="AH26" i="64" s="1"/>
  <c r="AU136" i="64"/>
  <c r="AU26" i="64" s="1"/>
  <c r="AT26" i="64" s="1"/>
  <c r="AW138" i="64"/>
  <c r="AW28" i="64" s="1"/>
  <c r="AS138" i="64"/>
  <c r="AS28" i="64" s="1"/>
  <c r="AP138" i="64"/>
  <c r="AP28" i="64" s="1"/>
  <c r="AO28" i="64" s="1"/>
  <c r="AG138" i="64"/>
  <c r="AG28" i="64" s="1"/>
  <c r="AF28" i="64" s="1"/>
  <c r="AC138" i="64"/>
  <c r="AC28" i="64" s="1"/>
  <c r="Z138" i="64"/>
  <c r="Z28" i="64" s="1"/>
  <c r="Y28" i="64" s="1"/>
  <c r="R138" i="64"/>
  <c r="R28" i="64" s="1"/>
  <c r="O138" i="64"/>
  <c r="O28" i="64" s="1"/>
  <c r="N28" i="64" s="1"/>
  <c r="L138" i="64"/>
  <c r="L28" i="64" s="1"/>
  <c r="J138" i="64"/>
  <c r="J28" i="64" s="1"/>
  <c r="I28" i="64" s="1"/>
  <c r="Q138" i="64"/>
  <c r="Q28" i="64" s="1"/>
  <c r="P28" i="64" s="1"/>
  <c r="AB138" i="64"/>
  <c r="AB28" i="64" s="1"/>
  <c r="AH138" i="64"/>
  <c r="AH28" i="64" s="1"/>
  <c r="AU138" i="64"/>
  <c r="AU28" i="64" s="1"/>
  <c r="AT28" i="64" s="1"/>
  <c r="AW141" i="64"/>
  <c r="AW31" i="64" s="1"/>
  <c r="AS141" i="64"/>
  <c r="AS31" i="64" s="1"/>
  <c r="AP141" i="64"/>
  <c r="AP31" i="64" s="1"/>
  <c r="AO31" i="64" s="1"/>
  <c r="AG141" i="64"/>
  <c r="AG31" i="64" s="1"/>
  <c r="AC141" i="64"/>
  <c r="AC31" i="64" s="1"/>
  <c r="Z141" i="64"/>
  <c r="Z31" i="64" s="1"/>
  <c r="Y31" i="64" s="1"/>
  <c r="R141" i="64"/>
  <c r="R31" i="64" s="1"/>
  <c r="O141" i="64"/>
  <c r="O31" i="64" s="1"/>
  <c r="N31" i="64" s="1"/>
  <c r="L141" i="64"/>
  <c r="L31" i="64" s="1"/>
  <c r="K31" i="64" s="1"/>
  <c r="J141" i="64"/>
  <c r="J31" i="64" s="1"/>
  <c r="I31" i="64" s="1"/>
  <c r="Q141" i="64"/>
  <c r="Q31" i="64" s="1"/>
  <c r="AB141" i="64"/>
  <c r="AB31" i="64" s="1"/>
  <c r="AA31" i="64" s="1"/>
  <c r="AH141" i="64"/>
  <c r="AH31" i="64" s="1"/>
  <c r="AU141" i="64"/>
  <c r="AU31" i="64" s="1"/>
  <c r="AT31" i="64" s="1"/>
  <c r="AW143" i="64"/>
  <c r="AW33" i="64" s="1"/>
  <c r="AS143" i="64"/>
  <c r="AS33" i="64" s="1"/>
  <c r="AP143" i="64"/>
  <c r="AP33" i="64" s="1"/>
  <c r="AO33" i="64" s="1"/>
  <c r="AG143" i="64"/>
  <c r="AG33" i="64" s="1"/>
  <c r="AC143" i="64"/>
  <c r="AC33" i="64" s="1"/>
  <c r="Z143" i="64"/>
  <c r="Z33" i="64" s="1"/>
  <c r="Y33" i="64" s="1"/>
  <c r="R143" i="64"/>
  <c r="R33" i="64" s="1"/>
  <c r="O143" i="64"/>
  <c r="O33" i="64" s="1"/>
  <c r="N33" i="64" s="1"/>
  <c r="L143" i="64"/>
  <c r="L33" i="64" s="1"/>
  <c r="K33" i="64" s="1"/>
  <c r="J143" i="64"/>
  <c r="J33" i="64" s="1"/>
  <c r="I33" i="64" s="1"/>
  <c r="Q143" i="64"/>
  <c r="Q33" i="64" s="1"/>
  <c r="AB143" i="64"/>
  <c r="AB33" i="64" s="1"/>
  <c r="AA33" i="64" s="1"/>
  <c r="AH143" i="64"/>
  <c r="AH33" i="64" s="1"/>
  <c r="AU143" i="64"/>
  <c r="AU33" i="64" s="1"/>
  <c r="AT33" i="64" s="1"/>
  <c r="AW145" i="64"/>
  <c r="AW35" i="64" s="1"/>
  <c r="AS145" i="64"/>
  <c r="AS35" i="64" s="1"/>
  <c r="AP145" i="64"/>
  <c r="AP35" i="64" s="1"/>
  <c r="AO35" i="64" s="1"/>
  <c r="AG145" i="64"/>
  <c r="AG35" i="64" s="1"/>
  <c r="AC145" i="64"/>
  <c r="AC35" i="64" s="1"/>
  <c r="Z145" i="64"/>
  <c r="Z35" i="64" s="1"/>
  <c r="Y35" i="64" s="1"/>
  <c r="R145" i="64"/>
  <c r="R35" i="64" s="1"/>
  <c r="O145" i="64"/>
  <c r="O35" i="64" s="1"/>
  <c r="N35" i="64" s="1"/>
  <c r="L145" i="64"/>
  <c r="L35" i="64" s="1"/>
  <c r="K35" i="64" s="1"/>
  <c r="J145" i="64"/>
  <c r="J35" i="64" s="1"/>
  <c r="I35" i="64" s="1"/>
  <c r="Q145" i="64"/>
  <c r="Q35" i="64" s="1"/>
  <c r="AB145" i="64"/>
  <c r="AB35" i="64" s="1"/>
  <c r="AA35" i="64" s="1"/>
  <c r="AH145" i="64"/>
  <c r="AH35" i="64" s="1"/>
  <c r="AU145" i="64"/>
  <c r="AU35" i="64" s="1"/>
  <c r="AT35" i="64" s="1"/>
  <c r="AG147" i="64"/>
  <c r="AG37" i="64" s="1"/>
  <c r="AC147" i="64"/>
  <c r="AC37" i="64" s="1"/>
  <c r="AU147" i="64"/>
  <c r="AU37" i="64" s="1"/>
  <c r="AT37" i="64" s="1"/>
  <c r="AW149" i="64"/>
  <c r="AW39" i="64" s="1"/>
  <c r="AS149" i="64"/>
  <c r="AS39" i="64" s="1"/>
  <c r="AP149" i="64"/>
  <c r="AP39" i="64" s="1"/>
  <c r="AO39" i="64" s="1"/>
  <c r="AG149" i="64"/>
  <c r="AG39" i="64" s="1"/>
  <c r="AC149" i="64"/>
  <c r="AC39" i="64" s="1"/>
  <c r="Z149" i="64"/>
  <c r="Z39" i="64" s="1"/>
  <c r="Y39" i="64" s="1"/>
  <c r="R149" i="64"/>
  <c r="R39" i="64" s="1"/>
  <c r="O149" i="64"/>
  <c r="O39" i="64" s="1"/>
  <c r="N39" i="64" s="1"/>
  <c r="L149" i="64"/>
  <c r="L39" i="64" s="1"/>
  <c r="K39" i="64" s="1"/>
  <c r="J149" i="64"/>
  <c r="J39" i="64" s="1"/>
  <c r="I39" i="64" s="1"/>
  <c r="Q149" i="64"/>
  <c r="Q39" i="64" s="1"/>
  <c r="AB149" i="64"/>
  <c r="AB39" i="64" s="1"/>
  <c r="AA39" i="64" s="1"/>
  <c r="AH149" i="64"/>
  <c r="AH39" i="64" s="1"/>
  <c r="AU149" i="64"/>
  <c r="AU39" i="64" s="1"/>
  <c r="AT39" i="64" s="1"/>
  <c r="AW151" i="64"/>
  <c r="AW41" i="64" s="1"/>
  <c r="AL41" i="64" s="1"/>
  <c r="AS151" i="64"/>
  <c r="AS41" i="64" s="1"/>
  <c r="AP151" i="64"/>
  <c r="AP41" i="64" s="1"/>
  <c r="AG151" i="64"/>
  <c r="AG41" i="64" s="1"/>
  <c r="AC151" i="64"/>
  <c r="AC41" i="64" s="1"/>
  <c r="Z151" i="64"/>
  <c r="Z41" i="64" s="1"/>
  <c r="W41" i="64" s="1"/>
  <c r="R151" i="64"/>
  <c r="R41" i="64" s="1"/>
  <c r="O151" i="64"/>
  <c r="O41" i="64" s="1"/>
  <c r="L151" i="64"/>
  <c r="L41" i="64" s="1"/>
  <c r="J151" i="64"/>
  <c r="J41" i="64" s="1"/>
  <c r="Q151" i="64"/>
  <c r="Q41" i="64" s="1"/>
  <c r="AB151" i="64"/>
  <c r="AB41" i="64" s="1"/>
  <c r="AH151" i="64"/>
  <c r="AH41" i="64" s="1"/>
  <c r="AU151" i="64"/>
  <c r="AU41" i="64" s="1"/>
  <c r="S258" i="64"/>
  <c r="AS258" i="64" s="1"/>
  <c r="AS66" i="64" s="1"/>
  <c r="AY257" i="64"/>
  <c r="D257" i="64" s="1"/>
  <c r="C257" i="64" s="1"/>
  <c r="AY259" i="64"/>
  <c r="D259" i="64" s="1"/>
  <c r="C259" i="64" s="1"/>
  <c r="AY261" i="64"/>
  <c r="D261" i="64" s="1"/>
  <c r="C261" i="64" s="1"/>
  <c r="AY263" i="64"/>
  <c r="D263" i="64" s="1"/>
  <c r="C263" i="64" s="1"/>
  <c r="AY266" i="64"/>
  <c r="D266" i="64" s="1"/>
  <c r="C266" i="64" s="1"/>
  <c r="AY282" i="64"/>
  <c r="D282" i="64" s="1"/>
  <c r="C282" i="64" s="1"/>
  <c r="AY285" i="64"/>
  <c r="D285" i="64" s="1"/>
  <c r="C285" i="64" s="1"/>
  <c r="AY288" i="64"/>
  <c r="D288" i="64" s="1"/>
  <c r="C288" i="64" s="1"/>
  <c r="AY292" i="64"/>
  <c r="D292" i="64" s="1"/>
  <c r="C292" i="64" s="1"/>
  <c r="S154" i="64"/>
  <c r="AU154" i="64" s="1"/>
  <c r="AU44" i="64" s="1"/>
  <c r="AT44" i="64" s="1"/>
  <c r="S156" i="64"/>
  <c r="AU156" i="64" s="1"/>
  <c r="AU46" i="64" s="1"/>
  <c r="AT46" i="64" s="1"/>
  <c r="AU158" i="64"/>
  <c r="AU48" i="64" s="1"/>
  <c r="AM48" i="64" s="1"/>
  <c r="AE158" i="64"/>
  <c r="AE48" i="64" s="1"/>
  <c r="S158" i="64"/>
  <c r="AH158" i="64" s="1"/>
  <c r="AH48" i="64" s="1"/>
  <c r="J158" i="64"/>
  <c r="J48" i="64" s="1"/>
  <c r="O158" i="64"/>
  <c r="O48" i="64" s="1"/>
  <c r="Z158" i="64"/>
  <c r="Z48" i="64" s="1"/>
  <c r="S161" i="64"/>
  <c r="AU161" i="64" s="1"/>
  <c r="AU51" i="64" s="1"/>
  <c r="AT51" i="64" s="1"/>
  <c r="S163" i="64"/>
  <c r="AU163" i="64" s="1"/>
  <c r="AU53" i="64" s="1"/>
  <c r="AT53" i="64" s="1"/>
  <c r="AX165" i="64"/>
  <c r="AX55" i="64" s="1"/>
  <c r="AU165" i="64"/>
  <c r="AU55" i="64" s="1"/>
  <c r="AH165" i="64"/>
  <c r="AH55" i="64" s="1"/>
  <c r="AE165" i="64"/>
  <c r="AE55" i="64" s="1"/>
  <c r="S165" i="64"/>
  <c r="AB165" i="64" s="1"/>
  <c r="AB55" i="64" s="1"/>
  <c r="M165" i="64"/>
  <c r="M55" i="64" s="1"/>
  <c r="J165" i="64"/>
  <c r="J55" i="64" s="1"/>
  <c r="O165" i="64"/>
  <c r="O55" i="64" s="1"/>
  <c r="Z165" i="64"/>
  <c r="Z55" i="64" s="1"/>
  <c r="AS165" i="64"/>
  <c r="AS55" i="64" s="1"/>
  <c r="AX167" i="64"/>
  <c r="AX57" i="64" s="1"/>
  <c r="AR167" i="64"/>
  <c r="AR57" i="64" s="1"/>
  <c r="AH167" i="64"/>
  <c r="AH57" i="64" s="1"/>
  <c r="AB167" i="64"/>
  <c r="AB57" i="64" s="1"/>
  <c r="S167" i="64"/>
  <c r="AP167" i="64" s="1"/>
  <c r="AP57" i="64" s="1"/>
  <c r="Q167" i="64"/>
  <c r="Q57" i="64" s="1"/>
  <c r="M167" i="64"/>
  <c r="M57" i="64" s="1"/>
  <c r="AG167" i="64"/>
  <c r="AG57" i="64" s="1"/>
  <c r="AS167" i="64"/>
  <c r="AS57" i="64" s="1"/>
  <c r="S169" i="64"/>
  <c r="O169" i="64" s="1"/>
  <c r="O59" i="64" s="1"/>
  <c r="N59" i="64" s="1"/>
  <c r="C155" i="64"/>
  <c r="S155" i="64" s="1"/>
  <c r="C157" i="64"/>
  <c r="S157" i="64" s="1"/>
  <c r="C159" i="64"/>
  <c r="S159" i="64" s="1"/>
  <c r="C162" i="64"/>
  <c r="S162" i="64" s="1"/>
  <c r="C166" i="64"/>
  <c r="S166" i="64" s="1"/>
  <c r="C168" i="64"/>
  <c r="S168" i="64" s="1"/>
  <c r="S260" i="64"/>
  <c r="AS260" i="64" s="1"/>
  <c r="AS68" i="64" s="1"/>
  <c r="S262" i="64"/>
  <c r="AW262" i="64" s="1"/>
  <c r="AW70" i="64" s="1"/>
  <c r="S264" i="64"/>
  <c r="AS264" i="64" s="1"/>
  <c r="AS72" i="64" s="1"/>
  <c r="S267" i="64"/>
  <c r="AW267" i="64" s="1"/>
  <c r="AW75" i="64" s="1"/>
  <c r="D268" i="64"/>
  <c r="C268" i="64" s="1"/>
  <c r="AY270" i="64"/>
  <c r="D270" i="64" s="1"/>
  <c r="C270" i="64" s="1"/>
  <c r="D273" i="64"/>
  <c r="C273" i="64" s="1"/>
  <c r="AY275" i="64"/>
  <c r="D275" i="64" s="1"/>
  <c r="C275" i="64" s="1"/>
  <c r="D277" i="64"/>
  <c r="C277" i="64" s="1"/>
  <c r="AY280" i="64"/>
  <c r="D280" i="64" s="1"/>
  <c r="C280" i="64" s="1"/>
  <c r="S269" i="64"/>
  <c r="M269" i="64" s="1"/>
  <c r="M77" i="64" s="1"/>
  <c r="S272" i="64"/>
  <c r="M272" i="64" s="1"/>
  <c r="M80" i="64" s="1"/>
  <c r="S274" i="64"/>
  <c r="AU274" i="64" s="1"/>
  <c r="AU82" i="64" s="1"/>
  <c r="S276" i="64"/>
  <c r="M276" i="64" s="1"/>
  <c r="M84" i="64" s="1"/>
  <c r="S279" i="64"/>
  <c r="M279" i="64" s="1"/>
  <c r="M87" i="64" s="1"/>
  <c r="S281" i="64"/>
  <c r="AS281" i="64" s="1"/>
  <c r="AS89" i="64" s="1"/>
  <c r="AW284" i="64"/>
  <c r="AW92" i="64" s="1"/>
  <c r="AS284" i="64"/>
  <c r="AS92" i="64" s="1"/>
  <c r="AP284" i="64"/>
  <c r="AP92" i="64" s="1"/>
  <c r="AG284" i="64"/>
  <c r="AG92" i="64" s="1"/>
  <c r="AC284" i="64"/>
  <c r="AC92" i="64" s="1"/>
  <c r="Z284" i="64"/>
  <c r="Z92" i="64" s="1"/>
  <c r="R284" i="64"/>
  <c r="R92" i="64" s="1"/>
  <c r="O284" i="64"/>
  <c r="O92" i="64" s="1"/>
  <c r="L284" i="64"/>
  <c r="L92" i="64" s="1"/>
  <c r="J284" i="64"/>
  <c r="J92" i="64" s="1"/>
  <c r="Q284" i="64"/>
  <c r="Q92" i="64" s="1"/>
  <c r="AB284" i="64"/>
  <c r="AB92" i="64" s="1"/>
  <c r="AH284" i="64"/>
  <c r="AH92" i="64" s="1"/>
  <c r="AU284" i="64"/>
  <c r="AU92" i="64" s="1"/>
  <c r="Z286" i="64"/>
  <c r="Z94" i="64" s="1"/>
  <c r="R286" i="64"/>
  <c r="R94" i="64" s="1"/>
  <c r="AW290" i="64"/>
  <c r="AW98" i="64" s="1"/>
  <c r="AS290" i="64"/>
  <c r="AS98" i="64" s="1"/>
  <c r="AP290" i="64"/>
  <c r="AP98" i="64" s="1"/>
  <c r="AG290" i="64"/>
  <c r="AG98" i="64" s="1"/>
  <c r="AC290" i="64"/>
  <c r="AC98" i="64" s="1"/>
  <c r="Z290" i="64"/>
  <c r="Z98" i="64" s="1"/>
  <c r="R290" i="64"/>
  <c r="R98" i="64" s="1"/>
  <c r="O290" i="64"/>
  <c r="O98" i="64" s="1"/>
  <c r="L290" i="64"/>
  <c r="L98" i="64" s="1"/>
  <c r="J290" i="64"/>
  <c r="J98" i="64" s="1"/>
  <c r="Q290" i="64"/>
  <c r="Q98" i="64" s="1"/>
  <c r="AB290" i="64"/>
  <c r="AB98" i="64" s="1"/>
  <c r="AH290" i="64"/>
  <c r="AH98" i="64" s="1"/>
  <c r="AU290" i="64"/>
  <c r="AU98" i="64" s="1"/>
  <c r="AW294" i="64"/>
  <c r="AW102" i="64" s="1"/>
  <c r="AS294" i="64"/>
  <c r="AS102" i="64" s="1"/>
  <c r="AP294" i="64"/>
  <c r="AP102" i="64" s="1"/>
  <c r="AG294" i="64"/>
  <c r="AG102" i="64" s="1"/>
  <c r="AC294" i="64"/>
  <c r="AC102" i="64" s="1"/>
  <c r="Z294" i="64"/>
  <c r="Z102" i="64" s="1"/>
  <c r="R294" i="64"/>
  <c r="R102" i="64" s="1"/>
  <c r="O294" i="64"/>
  <c r="O102" i="64" s="1"/>
  <c r="L294" i="64"/>
  <c r="L102" i="64" s="1"/>
  <c r="J294" i="64"/>
  <c r="J102" i="64" s="1"/>
  <c r="Q294" i="64"/>
  <c r="Q102" i="64" s="1"/>
  <c r="AB294" i="64"/>
  <c r="AB102" i="64" s="1"/>
  <c r="AH294" i="64"/>
  <c r="AH102" i="64" s="1"/>
  <c r="AU294" i="64"/>
  <c r="AU102" i="64" s="1"/>
  <c r="AW116" i="63"/>
  <c r="AW7" i="63" s="1"/>
  <c r="AS116" i="63"/>
  <c r="AS7" i="63" s="1"/>
  <c r="AG116" i="63"/>
  <c r="AG7" i="63" s="1"/>
  <c r="AC116" i="63"/>
  <c r="AC7" i="63" s="1"/>
  <c r="R116" i="63"/>
  <c r="R7" i="63" s="1"/>
  <c r="L116" i="63"/>
  <c r="L7" i="63" s="1"/>
  <c r="Q116" i="63"/>
  <c r="Q7" i="63" s="1"/>
  <c r="AB116" i="63"/>
  <c r="AB7" i="63" s="1"/>
  <c r="AH116" i="63"/>
  <c r="M117" i="63"/>
  <c r="M8" i="63" s="1"/>
  <c r="S120" i="63"/>
  <c r="AS120" i="63" s="1"/>
  <c r="AS10" i="63" s="1"/>
  <c r="S122" i="63"/>
  <c r="AS122" i="63" s="1"/>
  <c r="AS12" i="63" s="1"/>
  <c r="AS117" i="63"/>
  <c r="AS8" i="63" s="1"/>
  <c r="AC117" i="63"/>
  <c r="AC8" i="63" s="1"/>
  <c r="R117" i="63"/>
  <c r="R8" i="63" s="1"/>
  <c r="AX117" i="63"/>
  <c r="AX8" i="63" s="1"/>
  <c r="S117" i="63"/>
  <c r="AU117" i="63" s="1"/>
  <c r="AH117" i="63"/>
  <c r="AS118" i="63"/>
  <c r="AS9" i="63" s="1"/>
  <c r="AP118" i="63"/>
  <c r="AP9" i="63" s="1"/>
  <c r="AC118" i="63"/>
  <c r="AC9" i="63" s="1"/>
  <c r="Z118" i="63"/>
  <c r="Z9" i="63" s="1"/>
  <c r="R118" i="63"/>
  <c r="R9" i="63" s="1"/>
  <c r="O118" i="63"/>
  <c r="O9" i="63" s="1"/>
  <c r="J118" i="63"/>
  <c r="AH118" i="63"/>
  <c r="AU118" i="63"/>
  <c r="AU9" i="63" s="1"/>
  <c r="S124" i="63"/>
  <c r="AX124" i="63" s="1"/>
  <c r="AX14" i="63" s="1"/>
  <c r="S126" i="63"/>
  <c r="AX126" i="63" s="1"/>
  <c r="AX16" i="63" s="1"/>
  <c r="S128" i="63"/>
  <c r="AX128" i="63" s="1"/>
  <c r="AX18" i="63" s="1"/>
  <c r="M131" i="63"/>
  <c r="M21" i="63" s="1"/>
  <c r="S131" i="63"/>
  <c r="AG131" i="63" s="1"/>
  <c r="AG21" i="63" s="1"/>
  <c r="AE131" i="63"/>
  <c r="AE21" i="63" s="1"/>
  <c r="AS132" i="63"/>
  <c r="AS22" i="63" s="1"/>
  <c r="AP132" i="63"/>
  <c r="AP22" i="63" s="1"/>
  <c r="AC132" i="63"/>
  <c r="AC22" i="63" s="1"/>
  <c r="Z132" i="63"/>
  <c r="Z22" i="63" s="1"/>
  <c r="R132" i="63"/>
  <c r="R22" i="63" s="1"/>
  <c r="O132" i="63"/>
  <c r="O22" i="63" s="1"/>
  <c r="J132" i="63"/>
  <c r="AH132" i="63"/>
  <c r="AH22" i="63" s="1"/>
  <c r="AU132" i="63"/>
  <c r="AU22" i="63" s="1"/>
  <c r="S134" i="63"/>
  <c r="AX134" i="63" s="1"/>
  <c r="AX24" i="63" s="1"/>
  <c r="S136" i="63"/>
  <c r="M136" i="63" s="1"/>
  <c r="M26" i="63" s="1"/>
  <c r="S138" i="63"/>
  <c r="AX138" i="63" s="1"/>
  <c r="AX28" i="63" s="1"/>
  <c r="S258" i="63"/>
  <c r="AX258" i="63" s="1"/>
  <c r="AX66" i="63" s="1"/>
  <c r="M258" i="63"/>
  <c r="M66" i="63" s="1"/>
  <c r="AW258" i="63"/>
  <c r="AW66" i="63" s="1"/>
  <c r="AC124" i="63"/>
  <c r="AC14" i="63" s="1"/>
  <c r="AC126" i="63"/>
  <c r="AC16" i="63" s="1"/>
  <c r="L126" i="63"/>
  <c r="L16" i="63" s="1"/>
  <c r="Q126" i="63"/>
  <c r="Q16" i="63" s="1"/>
  <c r="P16" i="63" s="1"/>
  <c r="AH126" i="63"/>
  <c r="AH16" i="63" s="1"/>
  <c r="AW128" i="63"/>
  <c r="AW18" i="63" s="1"/>
  <c r="AV18" i="63" s="1"/>
  <c r="AP128" i="63"/>
  <c r="AP18" i="63" s="1"/>
  <c r="AO18" i="63" s="1"/>
  <c r="AC128" i="63"/>
  <c r="AC18" i="63" s="1"/>
  <c r="Q128" i="63"/>
  <c r="Q18" i="63" s="1"/>
  <c r="P18" i="63" s="1"/>
  <c r="AS131" i="63"/>
  <c r="AS21" i="63" s="1"/>
  <c r="AP131" i="63"/>
  <c r="AP21" i="63" s="1"/>
  <c r="AC131" i="63"/>
  <c r="AC21" i="63" s="1"/>
  <c r="Z131" i="63"/>
  <c r="Z21" i="63" s="1"/>
  <c r="R131" i="63"/>
  <c r="R21" i="63" s="1"/>
  <c r="O131" i="63"/>
  <c r="O21" i="63" s="1"/>
  <c r="J131" i="63"/>
  <c r="J21" i="63" s="1"/>
  <c r="Q131" i="63"/>
  <c r="Q21" i="63" s="1"/>
  <c r="AH131" i="63"/>
  <c r="AH21" i="63" s="1"/>
  <c r="AU131" i="63"/>
  <c r="AU21" i="63" s="1"/>
  <c r="AW134" i="63"/>
  <c r="AW24" i="63" s="1"/>
  <c r="AV24" i="63" s="1"/>
  <c r="AP134" i="63"/>
  <c r="AP24" i="63" s="1"/>
  <c r="AO24" i="63" s="1"/>
  <c r="AC134" i="63"/>
  <c r="AC24" i="63" s="1"/>
  <c r="R134" i="63"/>
  <c r="R24" i="63" s="1"/>
  <c r="L134" i="63"/>
  <c r="L24" i="63" s="1"/>
  <c r="AH134" i="63"/>
  <c r="AH24" i="63" s="1"/>
  <c r="R136" i="63"/>
  <c r="R26" i="63" s="1"/>
  <c r="Q136" i="63"/>
  <c r="Q26" i="63" s="1"/>
  <c r="P26" i="63" s="1"/>
  <c r="S142" i="63"/>
  <c r="M142" i="63" s="1"/>
  <c r="M32" i="63" s="1"/>
  <c r="S144" i="63"/>
  <c r="M144" i="63" s="1"/>
  <c r="M34" i="63" s="1"/>
  <c r="S146" i="63"/>
  <c r="M146" i="63" s="1"/>
  <c r="M36" i="63" s="1"/>
  <c r="S148" i="63"/>
  <c r="M148" i="63" s="1"/>
  <c r="M38" i="63" s="1"/>
  <c r="S150" i="63"/>
  <c r="M150" i="63" s="1"/>
  <c r="M40" i="63" s="1"/>
  <c r="S153" i="63"/>
  <c r="M153" i="63" s="1"/>
  <c r="M43" i="63" s="1"/>
  <c r="S155" i="63"/>
  <c r="M155" i="63" s="1"/>
  <c r="M45" i="63" s="1"/>
  <c r="S157" i="63"/>
  <c r="M157" i="63" s="1"/>
  <c r="M47" i="63" s="1"/>
  <c r="S159" i="63"/>
  <c r="M159" i="63" s="1"/>
  <c r="M49" i="63" s="1"/>
  <c r="S162" i="63"/>
  <c r="AX162" i="63" s="1"/>
  <c r="AX52" i="63" s="1"/>
  <c r="S164" i="63"/>
  <c r="O164" i="63" s="1"/>
  <c r="O54" i="63" s="1"/>
  <c r="N54" i="63" s="1"/>
  <c r="AS166" i="63"/>
  <c r="AS56" i="63" s="1"/>
  <c r="AX166" i="63"/>
  <c r="AX56" i="63" s="1"/>
  <c r="AH166" i="63"/>
  <c r="AH56" i="63" s="1"/>
  <c r="AE166" i="63"/>
  <c r="AE56" i="63" s="1"/>
  <c r="S166" i="63"/>
  <c r="L166" i="63" s="1"/>
  <c r="L56" i="63" s="1"/>
  <c r="M166" i="63"/>
  <c r="M56" i="63" s="1"/>
  <c r="J166" i="63"/>
  <c r="J56" i="63" s="1"/>
  <c r="O166" i="63"/>
  <c r="O56" i="63" s="1"/>
  <c r="Z166" i="63"/>
  <c r="Z56" i="63" s="1"/>
  <c r="AU166" i="63"/>
  <c r="AU56" i="63" s="1"/>
  <c r="Q168" i="63"/>
  <c r="Q58" i="63" s="1"/>
  <c r="S141" i="63"/>
  <c r="J141" i="63" s="1"/>
  <c r="J31" i="63" s="1"/>
  <c r="I31" i="63" s="1"/>
  <c r="C143" i="63"/>
  <c r="C145" i="63"/>
  <c r="C147" i="63"/>
  <c r="C149" i="63"/>
  <c r="C151" i="63"/>
  <c r="C154" i="63"/>
  <c r="C156" i="63"/>
  <c r="C158" i="63"/>
  <c r="C161" i="63"/>
  <c r="C163" i="63"/>
  <c r="C165" i="63"/>
  <c r="AY167" i="63"/>
  <c r="D167" i="63" s="1"/>
  <c r="C167" i="63" s="1"/>
  <c r="AY169" i="63"/>
  <c r="D169" i="63" s="1"/>
  <c r="C169" i="63" s="1"/>
  <c r="S262" i="63"/>
  <c r="AX262" i="63" s="1"/>
  <c r="AX70" i="63" s="1"/>
  <c r="S264" i="63"/>
  <c r="AH264" i="63" s="1"/>
  <c r="AH72" i="63" s="1"/>
  <c r="S267" i="63"/>
  <c r="Z267" i="63" s="1"/>
  <c r="Z75" i="63" s="1"/>
  <c r="L267" i="63"/>
  <c r="L75" i="63" s="1"/>
  <c r="S269" i="63"/>
  <c r="AX269" i="63" s="1"/>
  <c r="AX77" i="63" s="1"/>
  <c r="S272" i="63"/>
  <c r="Z272" i="63" s="1"/>
  <c r="Z80" i="63" s="1"/>
  <c r="S274" i="63"/>
  <c r="AH274" i="63" s="1"/>
  <c r="AH82" i="63" s="1"/>
  <c r="S276" i="63"/>
  <c r="AB276" i="63" s="1"/>
  <c r="AB84" i="63" s="1"/>
  <c r="S279" i="63"/>
  <c r="AU279" i="63" s="1"/>
  <c r="AU87" i="63" s="1"/>
  <c r="AW168" i="63"/>
  <c r="AW58" i="63" s="1"/>
  <c r="AS168" i="63"/>
  <c r="AS58" i="63" s="1"/>
  <c r="AG168" i="63"/>
  <c r="AG58" i="63" s="1"/>
  <c r="AC168" i="63"/>
  <c r="AC58" i="63" s="1"/>
  <c r="R168" i="63"/>
  <c r="R58" i="63" s="1"/>
  <c r="L168" i="63"/>
  <c r="L58" i="63" s="1"/>
  <c r="AX168" i="63"/>
  <c r="AX58" i="63" s="1"/>
  <c r="AR168" i="63"/>
  <c r="AR58" i="63" s="1"/>
  <c r="S168" i="63"/>
  <c r="Z168" i="63" s="1"/>
  <c r="Z58" i="63" s="1"/>
  <c r="M168" i="63"/>
  <c r="M58" i="63" s="1"/>
  <c r="J168" i="63"/>
  <c r="J58" i="63" s="1"/>
  <c r="AB168" i="63"/>
  <c r="AB58" i="63" s="1"/>
  <c r="S260" i="63"/>
  <c r="AG260" i="63" s="1"/>
  <c r="AG68" i="63" s="1"/>
  <c r="S257" i="63"/>
  <c r="AX257" i="63" s="1"/>
  <c r="AX65" i="63" s="1"/>
  <c r="S259" i="63"/>
  <c r="AE259" i="63" s="1"/>
  <c r="AE67" i="63" s="1"/>
  <c r="AD67" i="63" s="1"/>
  <c r="S261" i="63"/>
  <c r="AE261" i="63" s="1"/>
  <c r="AE69" i="63" s="1"/>
  <c r="AD69" i="63" s="1"/>
  <c r="S281" i="63"/>
  <c r="AB281" i="63" s="1"/>
  <c r="AB89" i="63" s="1"/>
  <c r="S263" i="63"/>
  <c r="AE263" i="63" s="1"/>
  <c r="AE71" i="63" s="1"/>
  <c r="AD71" i="63" s="1"/>
  <c r="S266" i="63"/>
  <c r="M266" i="63" s="1"/>
  <c r="M74" i="63" s="1"/>
  <c r="S268" i="63"/>
  <c r="M268" i="63" s="1"/>
  <c r="M76" i="63" s="1"/>
  <c r="S273" i="63"/>
  <c r="M273" i="63" s="1"/>
  <c r="M81" i="63" s="1"/>
  <c r="S275" i="63"/>
  <c r="M275" i="63" s="1"/>
  <c r="M83" i="63" s="1"/>
  <c r="S286" i="63"/>
  <c r="AB286" i="63" s="1"/>
  <c r="AB94" i="63" s="1"/>
  <c r="S294" i="63"/>
  <c r="AB294" i="63" s="1"/>
  <c r="AB102" i="63" s="1"/>
  <c r="S284" i="63"/>
  <c r="AP284" i="63" s="1"/>
  <c r="AP92" i="63" s="1"/>
  <c r="S290" i="63"/>
  <c r="AS290" i="63" s="1"/>
  <c r="AS98" i="63" s="1"/>
  <c r="AY282" i="63"/>
  <c r="D282" i="63" s="1"/>
  <c r="C282" i="63" s="1"/>
  <c r="AY285" i="63"/>
  <c r="D285" i="63" s="1"/>
  <c r="C285" i="63" s="1"/>
  <c r="AY288" i="63"/>
  <c r="D288" i="63" s="1"/>
  <c r="C288" i="63" s="1"/>
  <c r="AY292" i="63"/>
  <c r="D292" i="63" s="1"/>
  <c r="C292" i="63" s="1"/>
  <c r="AW116" i="62"/>
  <c r="AW7" i="62" s="1"/>
  <c r="AS116" i="62"/>
  <c r="AS7" i="62" s="1"/>
  <c r="AG116" i="62"/>
  <c r="AG7" i="62" s="1"/>
  <c r="AC116" i="62"/>
  <c r="AC7" i="62" s="1"/>
  <c r="R116" i="62"/>
  <c r="R7" i="62" s="1"/>
  <c r="L116" i="62"/>
  <c r="L7" i="62" s="1"/>
  <c r="AX116" i="62"/>
  <c r="AX7" i="62" s="1"/>
  <c r="AR116" i="62"/>
  <c r="AR7" i="62" s="1"/>
  <c r="S116" i="62"/>
  <c r="AP116" i="62" s="1"/>
  <c r="M116" i="62"/>
  <c r="M7" i="62" s="1"/>
  <c r="AB116" i="62"/>
  <c r="AB7" i="62" s="1"/>
  <c r="AS118" i="62"/>
  <c r="AS9" i="62" s="1"/>
  <c r="AP118" i="62"/>
  <c r="AP9" i="62" s="1"/>
  <c r="AC118" i="62"/>
  <c r="AC9" i="62" s="1"/>
  <c r="Z118" i="62"/>
  <c r="Z9" i="62" s="1"/>
  <c r="R118" i="62"/>
  <c r="R9" i="62" s="1"/>
  <c r="O118" i="62"/>
  <c r="O9" i="62" s="1"/>
  <c r="AX118" i="62"/>
  <c r="AX9" i="62" s="1"/>
  <c r="AE118" i="62"/>
  <c r="AE9" i="62" s="1"/>
  <c r="S118" i="62"/>
  <c r="M118" i="62"/>
  <c r="J118" i="62"/>
  <c r="AU118" i="62"/>
  <c r="AU9" i="62" s="1"/>
  <c r="S121" i="62"/>
  <c r="AU121" i="62" s="1"/>
  <c r="AU11" i="62" s="1"/>
  <c r="AT11" i="62" s="1"/>
  <c r="S123" i="62"/>
  <c r="AS123" i="62" s="1"/>
  <c r="AS13" i="62" s="1"/>
  <c r="S125" i="62"/>
  <c r="S127" i="62"/>
  <c r="S130" i="62"/>
  <c r="Q116" i="62"/>
  <c r="Q7" i="62" s="1"/>
  <c r="AH116" i="62"/>
  <c r="AH118" i="62"/>
  <c r="AS132" i="62"/>
  <c r="AS22" i="62" s="1"/>
  <c r="AP132" i="62"/>
  <c r="AP22" i="62" s="1"/>
  <c r="AC132" i="62"/>
  <c r="AC22" i="62" s="1"/>
  <c r="Z132" i="62"/>
  <c r="Z22" i="62" s="1"/>
  <c r="R132" i="62"/>
  <c r="R22" i="62" s="1"/>
  <c r="O132" i="62"/>
  <c r="O22" i="62" s="1"/>
  <c r="J132" i="62"/>
  <c r="AH132" i="62"/>
  <c r="AH22" i="62" s="1"/>
  <c r="AU132" i="62"/>
  <c r="AU22" i="62" s="1"/>
  <c r="S146" i="62"/>
  <c r="AS146" i="62" s="1"/>
  <c r="AS36" i="62" s="1"/>
  <c r="S148" i="62"/>
  <c r="M148" i="62" s="1"/>
  <c r="M38" i="62" s="1"/>
  <c r="S268" i="62"/>
  <c r="AW268" i="62" s="1"/>
  <c r="AW76" i="62" s="1"/>
  <c r="AS117" i="62"/>
  <c r="AS8" i="62" s="1"/>
  <c r="AC117" i="62"/>
  <c r="AC8" i="62" s="1"/>
  <c r="R117" i="62"/>
  <c r="R8" i="62" s="1"/>
  <c r="AH117" i="62"/>
  <c r="AS131" i="62"/>
  <c r="AS21" i="62" s="1"/>
  <c r="AP131" i="62"/>
  <c r="AP21" i="62" s="1"/>
  <c r="AC131" i="62"/>
  <c r="AC21" i="62" s="1"/>
  <c r="Z131" i="62"/>
  <c r="Z21" i="62" s="1"/>
  <c r="R131" i="62"/>
  <c r="R21" i="62" s="1"/>
  <c r="O131" i="62"/>
  <c r="O21" i="62" s="1"/>
  <c r="J131" i="62"/>
  <c r="J21" i="62" s="1"/>
  <c r="AH131" i="62"/>
  <c r="AH21" i="62" s="1"/>
  <c r="AU131" i="62"/>
  <c r="AU21" i="62" s="1"/>
  <c r="M132" i="62"/>
  <c r="M22" i="62" s="1"/>
  <c r="S132" i="62"/>
  <c r="AG132" i="62" s="1"/>
  <c r="AG22" i="62" s="1"/>
  <c r="AE132" i="62"/>
  <c r="AE22" i="62" s="1"/>
  <c r="AX132" i="62"/>
  <c r="AX22" i="62" s="1"/>
  <c r="S135" i="62"/>
  <c r="AS135" i="62" s="1"/>
  <c r="AS25" i="62" s="1"/>
  <c r="S137" i="62"/>
  <c r="S139" i="62"/>
  <c r="AS139" i="62" s="1"/>
  <c r="AS29" i="62" s="1"/>
  <c r="S142" i="62"/>
  <c r="AS142" i="62" s="1"/>
  <c r="AS32" i="62" s="1"/>
  <c r="S144" i="62"/>
  <c r="AS144" i="62" s="1"/>
  <c r="AS34" i="62" s="1"/>
  <c r="M146" i="62"/>
  <c r="M36" i="62" s="1"/>
  <c r="S263" i="62"/>
  <c r="L263" i="62" s="1"/>
  <c r="L71" i="62" s="1"/>
  <c r="K71" i="62" s="1"/>
  <c r="S273" i="62"/>
  <c r="AW273" i="62" s="1"/>
  <c r="AW81" i="62" s="1"/>
  <c r="S147" i="62"/>
  <c r="AW147" i="62" s="1"/>
  <c r="AW37" i="62" s="1"/>
  <c r="S266" i="62"/>
  <c r="AU266" i="62" s="1"/>
  <c r="AU74" i="62" s="1"/>
  <c r="S270" i="62"/>
  <c r="AX270" i="62" s="1"/>
  <c r="AX78" i="62" s="1"/>
  <c r="S275" i="62"/>
  <c r="AU275" i="62" s="1"/>
  <c r="AU83" i="62" s="1"/>
  <c r="S276" i="62"/>
  <c r="AE276" i="62" s="1"/>
  <c r="AE84" i="62" s="1"/>
  <c r="S279" i="62"/>
  <c r="AU279" i="62" s="1"/>
  <c r="AU87" i="62" s="1"/>
  <c r="S281" i="62"/>
  <c r="O281" i="62" s="1"/>
  <c r="O89" i="62" s="1"/>
  <c r="S288" i="62"/>
  <c r="AX288" i="62" s="1"/>
  <c r="AX96" i="62" s="1"/>
  <c r="AW288" i="62"/>
  <c r="AW96" i="62" s="1"/>
  <c r="S149" i="62"/>
  <c r="AH149" i="62" s="1"/>
  <c r="AH39" i="62" s="1"/>
  <c r="AU151" i="62"/>
  <c r="AU41" i="62" s="1"/>
  <c r="AE151" i="62"/>
  <c r="AE41" i="62" s="1"/>
  <c r="S151" i="62"/>
  <c r="AH151" i="62" s="1"/>
  <c r="AH41" i="62" s="1"/>
  <c r="J151" i="62"/>
  <c r="J41" i="62" s="1"/>
  <c r="O151" i="62"/>
  <c r="O41" i="62" s="1"/>
  <c r="Z151" i="62"/>
  <c r="Z41" i="62" s="1"/>
  <c r="S154" i="62"/>
  <c r="AH154" i="62" s="1"/>
  <c r="AH44" i="62" s="1"/>
  <c r="S156" i="62"/>
  <c r="M156" i="62" s="1"/>
  <c r="M46" i="62" s="1"/>
  <c r="AU158" i="62"/>
  <c r="AU48" i="62" s="1"/>
  <c r="AM48" i="62" s="1"/>
  <c r="AE158" i="62"/>
  <c r="AE48" i="62" s="1"/>
  <c r="S158" i="62"/>
  <c r="M158" i="62" s="1"/>
  <c r="M48" i="62" s="1"/>
  <c r="J158" i="62"/>
  <c r="J48" i="62" s="1"/>
  <c r="O158" i="62"/>
  <c r="O48" i="62" s="1"/>
  <c r="Z158" i="62"/>
  <c r="Z48" i="62" s="1"/>
  <c r="S161" i="62"/>
  <c r="O161" i="62" s="1"/>
  <c r="O51" i="62" s="1"/>
  <c r="N51" i="62" s="1"/>
  <c r="S163" i="62"/>
  <c r="O163" i="62" s="1"/>
  <c r="O53" i="62" s="1"/>
  <c r="N53" i="62" s="1"/>
  <c r="AX165" i="62"/>
  <c r="AX55" i="62" s="1"/>
  <c r="AU165" i="62"/>
  <c r="AU55" i="62" s="1"/>
  <c r="AH165" i="62"/>
  <c r="AH55" i="62" s="1"/>
  <c r="AE165" i="62"/>
  <c r="AE55" i="62" s="1"/>
  <c r="S165" i="62"/>
  <c r="AB165" i="62" s="1"/>
  <c r="AB55" i="62" s="1"/>
  <c r="M165" i="62"/>
  <c r="M55" i="62" s="1"/>
  <c r="J165" i="62"/>
  <c r="J55" i="62" s="1"/>
  <c r="O165" i="62"/>
  <c r="O55" i="62" s="1"/>
  <c r="Z165" i="62"/>
  <c r="Z55" i="62" s="1"/>
  <c r="AS165" i="62"/>
  <c r="AS55" i="62" s="1"/>
  <c r="AX167" i="62"/>
  <c r="AX57" i="62" s="1"/>
  <c r="AR167" i="62"/>
  <c r="AR57" i="62" s="1"/>
  <c r="AH167" i="62"/>
  <c r="AH57" i="62" s="1"/>
  <c r="AB167" i="62"/>
  <c r="AB57" i="62" s="1"/>
  <c r="S167" i="62"/>
  <c r="Q167" i="62"/>
  <c r="Q57" i="62" s="1"/>
  <c r="M167" i="62"/>
  <c r="M57" i="62" s="1"/>
  <c r="AG167" i="62"/>
  <c r="AG57" i="62" s="1"/>
  <c r="AS167" i="62"/>
  <c r="AS57" i="62" s="1"/>
  <c r="S169" i="62"/>
  <c r="C150" i="62"/>
  <c r="C153" i="62"/>
  <c r="C155" i="62"/>
  <c r="C157" i="62"/>
  <c r="C159" i="62"/>
  <c r="C162" i="62"/>
  <c r="C164" i="62"/>
  <c r="C166" i="62"/>
  <c r="C168" i="62"/>
  <c r="S258" i="62"/>
  <c r="AS258" i="62" s="1"/>
  <c r="AS66" i="62" s="1"/>
  <c r="S260" i="62"/>
  <c r="AS260" i="62" s="1"/>
  <c r="AS68" i="62" s="1"/>
  <c r="S262" i="62"/>
  <c r="AS262" i="62" s="1"/>
  <c r="AS70" i="62" s="1"/>
  <c r="O266" i="62"/>
  <c r="O74" i="62" s="1"/>
  <c r="O270" i="62"/>
  <c r="O78" i="62" s="1"/>
  <c r="AG270" i="62"/>
  <c r="AG78" i="62" s="1"/>
  <c r="S285" i="62"/>
  <c r="AS288" i="62"/>
  <c r="AS96" i="62" s="1"/>
  <c r="S292" i="62"/>
  <c r="O292" i="62" s="1"/>
  <c r="O100" i="62" s="1"/>
  <c r="S264" i="62"/>
  <c r="AH264" i="62" s="1"/>
  <c r="AH72" i="62" s="1"/>
  <c r="S267" i="62"/>
  <c r="AH267" i="62" s="1"/>
  <c r="AH75" i="62" s="1"/>
  <c r="S269" i="62"/>
  <c r="AH269" i="62" s="1"/>
  <c r="AH77" i="62" s="1"/>
  <c r="O269" i="62"/>
  <c r="O77" i="62" s="1"/>
  <c r="S272" i="62"/>
  <c r="AH272" i="62" s="1"/>
  <c r="AH80" i="62" s="1"/>
  <c r="S274" i="62"/>
  <c r="S277" i="62"/>
  <c r="AH277" i="62" s="1"/>
  <c r="AH85" i="62" s="1"/>
  <c r="S280" i="62"/>
  <c r="O280" i="62" s="1"/>
  <c r="O88" i="62" s="1"/>
  <c r="S282" i="62"/>
  <c r="AH282" i="62" s="1"/>
  <c r="AH90" i="62" s="1"/>
  <c r="O282" i="62"/>
  <c r="O90" i="62" s="1"/>
  <c r="C284" i="62"/>
  <c r="C286" i="62"/>
  <c r="C290" i="62"/>
  <c r="C294" i="62"/>
  <c r="S156" i="60"/>
  <c r="O156" i="60" s="1"/>
  <c r="O46" i="60" s="1"/>
  <c r="N46" i="60" s="1"/>
  <c r="S161" i="60"/>
  <c r="O161" i="60" s="1"/>
  <c r="O51" i="60" s="1"/>
  <c r="N51" i="60" s="1"/>
  <c r="B51" i="60"/>
  <c r="AX165" i="60"/>
  <c r="AX55" i="60" s="1"/>
  <c r="AU165" i="60"/>
  <c r="AU55" i="60" s="1"/>
  <c r="AH165" i="60"/>
  <c r="AH55" i="60" s="1"/>
  <c r="AE165" i="60"/>
  <c r="AE55" i="60" s="1"/>
  <c r="S165" i="60"/>
  <c r="AB165" i="60" s="1"/>
  <c r="AB55" i="60" s="1"/>
  <c r="M165" i="60"/>
  <c r="M55" i="60" s="1"/>
  <c r="J165" i="60"/>
  <c r="J55" i="60" s="1"/>
  <c r="AP165" i="60"/>
  <c r="AP55" i="60" s="1"/>
  <c r="AC165" i="60"/>
  <c r="AC55" i="60" s="1"/>
  <c r="R165" i="60"/>
  <c r="R55" i="60" s="1"/>
  <c r="AS165" i="60"/>
  <c r="AS55" i="60" s="1"/>
  <c r="Z165" i="60"/>
  <c r="Z55" i="60" s="1"/>
  <c r="B55" i="60"/>
  <c r="S169" i="60"/>
  <c r="O169" i="60" s="1"/>
  <c r="O59" i="60" s="1"/>
  <c r="N59" i="60" s="1"/>
  <c r="B59" i="60"/>
  <c r="AY153" i="60"/>
  <c r="D153" i="60" s="1"/>
  <c r="C153" i="60" s="1"/>
  <c r="AY155" i="60"/>
  <c r="D155" i="60" s="1"/>
  <c r="C155" i="60" s="1"/>
  <c r="AY157" i="60"/>
  <c r="D157" i="60" s="1"/>
  <c r="C157" i="60" s="1"/>
  <c r="AY159" i="60"/>
  <c r="D159" i="60" s="1"/>
  <c r="C159" i="60" s="1"/>
  <c r="AY162" i="60"/>
  <c r="D162" i="60" s="1"/>
  <c r="C162" i="60" s="1"/>
  <c r="AY164" i="60"/>
  <c r="D164" i="60" s="1"/>
  <c r="C164" i="60" s="1"/>
  <c r="AY166" i="60"/>
  <c r="D166" i="60" s="1"/>
  <c r="C166" i="60" s="1"/>
  <c r="AY168" i="60"/>
  <c r="D168" i="60" s="1"/>
  <c r="C168" i="60" s="1"/>
  <c r="AX260" i="60"/>
  <c r="AX68" i="60" s="1"/>
  <c r="M260" i="60"/>
  <c r="M68" i="60" s="1"/>
  <c r="AX264" i="60"/>
  <c r="AX72" i="60" s="1"/>
  <c r="M264" i="60"/>
  <c r="M72" i="60" s="1"/>
  <c r="I5" i="60"/>
  <c r="K5" i="60"/>
  <c r="Y5" i="60"/>
  <c r="AA5" i="60"/>
  <c r="AO5" i="60"/>
  <c r="B46" i="60"/>
  <c r="D116" i="60"/>
  <c r="C116" i="60" s="1"/>
  <c r="AY118" i="60"/>
  <c r="D118" i="60" s="1"/>
  <c r="C118" i="60" s="1"/>
  <c r="D121" i="60"/>
  <c r="C121" i="60" s="1"/>
  <c r="AY123" i="60"/>
  <c r="D123" i="60" s="1"/>
  <c r="C123" i="60" s="1"/>
  <c r="D125" i="60"/>
  <c r="C125" i="60" s="1"/>
  <c r="AY127" i="60"/>
  <c r="D127" i="60" s="1"/>
  <c r="C127" i="60" s="1"/>
  <c r="D130" i="60"/>
  <c r="C130" i="60" s="1"/>
  <c r="AY132" i="60"/>
  <c r="D132" i="60" s="1"/>
  <c r="C132" i="60" s="1"/>
  <c r="D135" i="60"/>
  <c r="C135" i="60" s="1"/>
  <c r="AY137" i="60"/>
  <c r="D137" i="60" s="1"/>
  <c r="C137" i="60" s="1"/>
  <c r="D139" i="60"/>
  <c r="C139" i="60" s="1"/>
  <c r="AY142" i="60"/>
  <c r="D142" i="60" s="1"/>
  <c r="C142" i="60" s="1"/>
  <c r="D144" i="60"/>
  <c r="C144" i="60" s="1"/>
  <c r="AY146" i="60"/>
  <c r="D146" i="60" s="1"/>
  <c r="C146" i="60" s="1"/>
  <c r="D148" i="60"/>
  <c r="C148" i="60" s="1"/>
  <c r="AY150" i="60"/>
  <c r="D150" i="60" s="1"/>
  <c r="C150" i="60" s="1"/>
  <c r="S154" i="60"/>
  <c r="Z154" i="60" s="1"/>
  <c r="Z44" i="60" s="1"/>
  <c r="Y44" i="60" s="1"/>
  <c r="L154" i="60"/>
  <c r="L44" i="60" s="1"/>
  <c r="AX117" i="60"/>
  <c r="AX8" i="60" s="1"/>
  <c r="AH117" i="60"/>
  <c r="S117" i="60"/>
  <c r="AG117" i="60" s="1"/>
  <c r="M117" i="60"/>
  <c r="M8" i="60" s="1"/>
  <c r="AS117" i="60"/>
  <c r="AS8" i="60" s="1"/>
  <c r="Z131" i="60"/>
  <c r="Z21" i="60" s="1"/>
  <c r="S134" i="60"/>
  <c r="M134" i="60" s="1"/>
  <c r="M24" i="60" s="1"/>
  <c r="S136" i="60"/>
  <c r="M136" i="60" s="1"/>
  <c r="M26" i="60" s="1"/>
  <c r="S145" i="60"/>
  <c r="M145" i="60" s="1"/>
  <c r="M35" i="60" s="1"/>
  <c r="O258" i="60"/>
  <c r="O66" i="60" s="1"/>
  <c r="N66" i="60" s="1"/>
  <c r="J258" i="60"/>
  <c r="J66" i="60" s="1"/>
  <c r="I66" i="60" s="1"/>
  <c r="AB258" i="60"/>
  <c r="AB66" i="60" s="1"/>
  <c r="AA66" i="60" s="1"/>
  <c r="AU258" i="60"/>
  <c r="AU66" i="60" s="1"/>
  <c r="AT66" i="60" s="1"/>
  <c r="AS260" i="60"/>
  <c r="AS68" i="60" s="1"/>
  <c r="AG260" i="60"/>
  <c r="AG68" i="60" s="1"/>
  <c r="Z260" i="60"/>
  <c r="Z68" i="60" s="1"/>
  <c r="Y68" i="60" s="1"/>
  <c r="O260" i="60"/>
  <c r="O68" i="60" s="1"/>
  <c r="N68" i="60" s="1"/>
  <c r="J260" i="60"/>
  <c r="J68" i="60" s="1"/>
  <c r="I68" i="60" s="1"/>
  <c r="AB260" i="60"/>
  <c r="AB68" i="60" s="1"/>
  <c r="AA68" i="60" s="1"/>
  <c r="AU260" i="60"/>
  <c r="AU68" i="60" s="1"/>
  <c r="AT68" i="60" s="1"/>
  <c r="AG262" i="60"/>
  <c r="AG70" i="60" s="1"/>
  <c r="Z262" i="60"/>
  <c r="Z70" i="60" s="1"/>
  <c r="Y70" i="60" s="1"/>
  <c r="O262" i="60"/>
  <c r="O70" i="60" s="1"/>
  <c r="N70" i="60" s="1"/>
  <c r="AS264" i="60"/>
  <c r="AS72" i="60" s="1"/>
  <c r="AG264" i="60"/>
  <c r="AG72" i="60" s="1"/>
  <c r="AF72" i="60" s="1"/>
  <c r="Z264" i="60"/>
  <c r="Z72" i="60" s="1"/>
  <c r="Y72" i="60" s="1"/>
  <c r="O264" i="60"/>
  <c r="O72" i="60" s="1"/>
  <c r="N72" i="60" s="1"/>
  <c r="J264" i="60"/>
  <c r="J72" i="60" s="1"/>
  <c r="I72" i="60" s="1"/>
  <c r="AB264" i="60"/>
  <c r="AB72" i="60" s="1"/>
  <c r="AU264" i="60"/>
  <c r="AU72" i="60" s="1"/>
  <c r="AT72" i="60" s="1"/>
  <c r="C270" i="60"/>
  <c r="S270" i="60" s="1"/>
  <c r="C273" i="60"/>
  <c r="S273" i="60" s="1"/>
  <c r="C275" i="60"/>
  <c r="S275" i="60" s="1"/>
  <c r="C280" i="60"/>
  <c r="S280" i="60" s="1"/>
  <c r="AY282" i="60"/>
  <c r="D282" i="60" s="1"/>
  <c r="C282" i="60" s="1"/>
  <c r="AY285" i="60"/>
  <c r="D285" i="60" s="1"/>
  <c r="C285" i="60" s="1"/>
  <c r="AY288" i="60"/>
  <c r="D288" i="60" s="1"/>
  <c r="C288" i="60" s="1"/>
  <c r="AY292" i="60"/>
  <c r="D292" i="60" s="1"/>
  <c r="C292" i="60" s="1"/>
  <c r="D257" i="60"/>
  <c r="C257" i="60" s="1"/>
  <c r="D259" i="60"/>
  <c r="C259" i="60" s="1"/>
  <c r="D261" i="60"/>
  <c r="C261" i="60" s="1"/>
  <c r="D263" i="60"/>
  <c r="C263" i="60" s="1"/>
  <c r="D266" i="60"/>
  <c r="C266" i="60" s="1"/>
  <c r="S269" i="60"/>
  <c r="AH269" i="60" s="1"/>
  <c r="AH77" i="60" s="1"/>
  <c r="S272" i="60"/>
  <c r="AH272" i="60" s="1"/>
  <c r="AH80" i="60" s="1"/>
  <c r="S274" i="60"/>
  <c r="AH274" i="60" s="1"/>
  <c r="AH82" i="60" s="1"/>
  <c r="S276" i="60"/>
  <c r="AU276" i="60" s="1"/>
  <c r="AU84" i="60" s="1"/>
  <c r="S279" i="60"/>
  <c r="AH279" i="60" s="1"/>
  <c r="AH87" i="60" s="1"/>
  <c r="S281" i="60"/>
  <c r="AS281" i="60" s="1"/>
  <c r="AS89" i="60" s="1"/>
  <c r="AW284" i="60"/>
  <c r="AW92" i="60" s="1"/>
  <c r="AS284" i="60"/>
  <c r="AS92" i="60" s="1"/>
  <c r="AP284" i="60"/>
  <c r="AP92" i="60" s="1"/>
  <c r="AG284" i="60"/>
  <c r="AG92" i="60" s="1"/>
  <c r="AC284" i="60"/>
  <c r="AC92" i="60" s="1"/>
  <c r="Z284" i="60"/>
  <c r="Z92" i="60" s="1"/>
  <c r="R284" i="60"/>
  <c r="R92" i="60" s="1"/>
  <c r="O284" i="60"/>
  <c r="O92" i="60" s="1"/>
  <c r="L284" i="60"/>
  <c r="L92" i="60" s="1"/>
  <c r="J284" i="60"/>
  <c r="J92" i="60" s="1"/>
  <c r="Q284" i="60"/>
  <c r="Q92" i="60" s="1"/>
  <c r="AB284" i="60"/>
  <c r="AB92" i="60" s="1"/>
  <c r="AH284" i="60"/>
  <c r="AH92" i="60" s="1"/>
  <c r="AU284" i="60"/>
  <c r="AU92" i="60" s="1"/>
  <c r="AB286" i="60"/>
  <c r="AB94" i="60" s="1"/>
  <c r="AU286" i="60"/>
  <c r="AU94" i="60" s="1"/>
  <c r="AS290" i="60"/>
  <c r="AS98" i="60" s="1"/>
  <c r="AG290" i="60"/>
  <c r="AG98" i="60" s="1"/>
  <c r="Z290" i="60"/>
  <c r="Z98" i="60" s="1"/>
  <c r="O290" i="60"/>
  <c r="O98" i="60" s="1"/>
  <c r="J290" i="60"/>
  <c r="J98" i="60" s="1"/>
  <c r="AB290" i="60"/>
  <c r="AB98" i="60" s="1"/>
  <c r="AU290" i="60"/>
  <c r="AU98" i="60" s="1"/>
  <c r="AW294" i="60"/>
  <c r="AW102" i="60" s="1"/>
  <c r="AS294" i="60"/>
  <c r="AS102" i="60" s="1"/>
  <c r="AP294" i="60"/>
  <c r="AP102" i="60" s="1"/>
  <c r="AG294" i="60"/>
  <c r="AG102" i="60" s="1"/>
  <c r="AC294" i="60"/>
  <c r="AC102" i="60" s="1"/>
  <c r="Z294" i="60"/>
  <c r="Z102" i="60" s="1"/>
  <c r="R294" i="60"/>
  <c r="R102" i="60" s="1"/>
  <c r="O294" i="60"/>
  <c r="O102" i="60" s="1"/>
  <c r="L294" i="60"/>
  <c r="L102" i="60" s="1"/>
  <c r="J294" i="60"/>
  <c r="J102" i="60" s="1"/>
  <c r="Q294" i="60"/>
  <c r="Q102" i="60" s="1"/>
  <c r="AB294" i="60"/>
  <c r="AB102" i="60" s="1"/>
  <c r="AH294" i="60"/>
  <c r="AH102" i="60" s="1"/>
  <c r="AU294" i="60"/>
  <c r="AU102" i="60" s="1"/>
  <c r="AE290" i="60" l="1"/>
  <c r="AE98" i="60" s="1"/>
  <c r="AQ102" i="60"/>
  <c r="S138" i="60"/>
  <c r="M138" i="60" s="1"/>
  <c r="M28" i="60" s="1"/>
  <c r="AR267" i="60"/>
  <c r="AR75" i="60" s="1"/>
  <c r="AS262" i="60"/>
  <c r="AS70" i="60" s="1"/>
  <c r="AR262" i="60"/>
  <c r="AR70" i="60" s="1"/>
  <c r="O286" i="60"/>
  <c r="O94" i="60" s="1"/>
  <c r="Z258" i="60"/>
  <c r="Z66" i="60" s="1"/>
  <c r="Y66" i="60" s="1"/>
  <c r="AX131" i="60"/>
  <c r="AX21" i="60" s="1"/>
  <c r="AR258" i="60"/>
  <c r="AR66" i="60" s="1"/>
  <c r="AQ66" i="60" s="1"/>
  <c r="AE262" i="60"/>
  <c r="AE70" i="60" s="1"/>
  <c r="AD70" i="60" s="1"/>
  <c r="J267" i="60"/>
  <c r="J75" i="60" s="1"/>
  <c r="Z286" i="60"/>
  <c r="Z94" i="60" s="1"/>
  <c r="O267" i="60"/>
  <c r="O75" i="60" s="1"/>
  <c r="AG258" i="60"/>
  <c r="AG66" i="60" s="1"/>
  <c r="AE258" i="60"/>
  <c r="AE66" i="60" s="1"/>
  <c r="AD66" i="60" s="1"/>
  <c r="S131" i="60"/>
  <c r="AG131" i="60" s="1"/>
  <c r="AG21" i="60" s="1"/>
  <c r="AE267" i="60"/>
  <c r="AE75" i="60" s="1"/>
  <c r="AU267" i="60"/>
  <c r="AU75" i="60" s="1"/>
  <c r="Z267" i="60"/>
  <c r="Z75" i="60" s="1"/>
  <c r="AU262" i="60"/>
  <c r="AU70" i="60" s="1"/>
  <c r="AT70" i="60" s="1"/>
  <c r="AS258" i="60"/>
  <c r="AS66" i="60" s="1"/>
  <c r="AS286" i="60"/>
  <c r="AS94" i="60" s="1"/>
  <c r="AG267" i="60"/>
  <c r="AG75" i="60" s="1"/>
  <c r="AB262" i="60"/>
  <c r="AB70" i="60" s="1"/>
  <c r="AA70" i="60" s="1"/>
  <c r="S147" i="60"/>
  <c r="M147" i="60" s="1"/>
  <c r="M37" i="60" s="1"/>
  <c r="J286" i="60"/>
  <c r="J94" i="60" s="1"/>
  <c r="AB267" i="60"/>
  <c r="AB75" i="60" s="1"/>
  <c r="AG286" i="60"/>
  <c r="AG94" i="60" s="1"/>
  <c r="U94" i="60" s="1"/>
  <c r="AS267" i="60"/>
  <c r="AS75" i="60" s="1"/>
  <c r="J262" i="60"/>
  <c r="J70" i="60" s="1"/>
  <c r="I70" i="60" s="1"/>
  <c r="S124" i="60"/>
  <c r="M124" i="60" s="1"/>
  <c r="M14" i="60" s="1"/>
  <c r="AG161" i="60"/>
  <c r="AG51" i="60" s="1"/>
  <c r="O117" i="60"/>
  <c r="L125" i="67"/>
  <c r="L15" i="67" s="1"/>
  <c r="L142" i="67"/>
  <c r="L32" i="67" s="1"/>
  <c r="K32" i="67" s="1"/>
  <c r="J168" i="67"/>
  <c r="J58" i="67" s="1"/>
  <c r="AC139" i="67"/>
  <c r="AC29" i="67" s="1"/>
  <c r="L137" i="67"/>
  <c r="L27" i="67" s="1"/>
  <c r="Z153" i="67"/>
  <c r="Z43" i="67" s="1"/>
  <c r="Y43" i="67" s="1"/>
  <c r="AG123" i="67"/>
  <c r="AG13" i="67" s="1"/>
  <c r="AF13" i="67" s="1"/>
  <c r="O142" i="67"/>
  <c r="O32" i="67" s="1"/>
  <c r="N32" i="67" s="1"/>
  <c r="AP124" i="63"/>
  <c r="AP14" i="63" s="1"/>
  <c r="AO14" i="63" s="1"/>
  <c r="AU168" i="63"/>
  <c r="AU58" i="63" s="1"/>
  <c r="L131" i="63"/>
  <c r="L21" i="63" s="1"/>
  <c r="Z258" i="63"/>
  <c r="Z66" i="63" s="1"/>
  <c r="Y66" i="63" s="1"/>
  <c r="Q124" i="63"/>
  <c r="Q14" i="63" s="1"/>
  <c r="P14" i="63" s="1"/>
  <c r="AR131" i="63"/>
  <c r="AR21" i="63" s="1"/>
  <c r="AW131" i="63"/>
  <c r="AW21" i="63" s="1"/>
  <c r="L124" i="63"/>
  <c r="L14" i="63" s="1"/>
  <c r="AS144" i="65"/>
  <c r="AS34" i="65" s="1"/>
  <c r="Q144" i="65"/>
  <c r="Q34" i="65" s="1"/>
  <c r="Z120" i="65"/>
  <c r="Z10" i="65" s="1"/>
  <c r="Y10" i="65" s="1"/>
  <c r="S274" i="65"/>
  <c r="AU274" i="65" s="1"/>
  <c r="AU82" i="65" s="1"/>
  <c r="AU143" i="65"/>
  <c r="AU33" i="65" s="1"/>
  <c r="AT33" i="65" s="1"/>
  <c r="AG143" i="65"/>
  <c r="AG33" i="65" s="1"/>
  <c r="O141" i="65"/>
  <c r="O31" i="65" s="1"/>
  <c r="N31" i="65" s="1"/>
  <c r="AB138" i="65"/>
  <c r="AB28" i="65" s="1"/>
  <c r="U28" i="65" s="1"/>
  <c r="AS138" i="65"/>
  <c r="AS28" i="65" s="1"/>
  <c r="AB126" i="65"/>
  <c r="AB16" i="65" s="1"/>
  <c r="AA16" i="65" s="1"/>
  <c r="AS126" i="65"/>
  <c r="AS16" i="65" s="1"/>
  <c r="AU120" i="65"/>
  <c r="AU10" i="65" s="1"/>
  <c r="AT10" i="65" s="1"/>
  <c r="AG120" i="65"/>
  <c r="AG10" i="65" s="1"/>
  <c r="AF10" i="65" s="1"/>
  <c r="AH143" i="65"/>
  <c r="AH33" i="65" s="1"/>
  <c r="AP143" i="65"/>
  <c r="AP33" i="65" s="1"/>
  <c r="AO33" i="65" s="1"/>
  <c r="R141" i="65"/>
  <c r="R31" i="65" s="1"/>
  <c r="Q138" i="65"/>
  <c r="Q28" i="65" s="1"/>
  <c r="P28" i="65" s="1"/>
  <c r="AW138" i="65"/>
  <c r="AW28" i="65" s="1"/>
  <c r="AM28" i="65" s="1"/>
  <c r="Q126" i="65"/>
  <c r="Q16" i="65" s="1"/>
  <c r="P16" i="65" s="1"/>
  <c r="AW126" i="65"/>
  <c r="AW16" i="65" s="1"/>
  <c r="AV16" i="65" s="1"/>
  <c r="AH120" i="65"/>
  <c r="AH10" i="65" s="1"/>
  <c r="AP120" i="65"/>
  <c r="AP10" i="65" s="1"/>
  <c r="AO10" i="65" s="1"/>
  <c r="Q132" i="65"/>
  <c r="Q22" i="65" s="1"/>
  <c r="B34" i="65"/>
  <c r="S276" i="65"/>
  <c r="AU276" i="65" s="1"/>
  <c r="AU84" i="65" s="1"/>
  <c r="AB143" i="65"/>
  <c r="AB33" i="65" s="1"/>
  <c r="AA33" i="65" s="1"/>
  <c r="AS143" i="65"/>
  <c r="AS33" i="65" s="1"/>
  <c r="Z141" i="65"/>
  <c r="Z31" i="65" s="1"/>
  <c r="Y31" i="65" s="1"/>
  <c r="J138" i="65"/>
  <c r="J28" i="65" s="1"/>
  <c r="I28" i="65" s="1"/>
  <c r="J126" i="65"/>
  <c r="J16" i="65" s="1"/>
  <c r="I16" i="65" s="1"/>
  <c r="AB120" i="65"/>
  <c r="AB10" i="65" s="1"/>
  <c r="AS120" i="65"/>
  <c r="AS10" i="65" s="1"/>
  <c r="AH126" i="65"/>
  <c r="AH16" i="65" s="1"/>
  <c r="Q143" i="65"/>
  <c r="Q33" i="65" s="1"/>
  <c r="AW143" i="65"/>
  <c r="AW33" i="65" s="1"/>
  <c r="AC141" i="65"/>
  <c r="AC31" i="65" s="1"/>
  <c r="L138" i="65"/>
  <c r="L28" i="65" s="1"/>
  <c r="L126" i="65"/>
  <c r="L16" i="65" s="1"/>
  <c r="K16" i="65" s="1"/>
  <c r="Q120" i="65"/>
  <c r="Q10" i="65" s="1"/>
  <c r="P10" i="65" s="1"/>
  <c r="AW120" i="65"/>
  <c r="AW10" i="65" s="1"/>
  <c r="AV10" i="65" s="1"/>
  <c r="Z143" i="65"/>
  <c r="Z33" i="65" s="1"/>
  <c r="Y33" i="65" s="1"/>
  <c r="AH138" i="65"/>
  <c r="AH28" i="65" s="1"/>
  <c r="J143" i="65"/>
  <c r="J33" i="65" s="1"/>
  <c r="I33" i="65" s="1"/>
  <c r="AU141" i="65"/>
  <c r="AU31" i="65" s="1"/>
  <c r="AT31" i="65" s="1"/>
  <c r="AG141" i="65"/>
  <c r="AG31" i="65" s="1"/>
  <c r="O138" i="65"/>
  <c r="O28" i="65" s="1"/>
  <c r="N28" i="65" s="1"/>
  <c r="O126" i="65"/>
  <c r="O16" i="65" s="1"/>
  <c r="N16" i="65" s="1"/>
  <c r="J120" i="65"/>
  <c r="J10" i="65" s="1"/>
  <c r="I10" i="65" s="1"/>
  <c r="AQ10" i="65"/>
  <c r="AC143" i="65"/>
  <c r="AC33" i="65" s="1"/>
  <c r="AP126" i="65"/>
  <c r="AP16" i="65" s="1"/>
  <c r="AO16" i="65" s="1"/>
  <c r="AC120" i="65"/>
  <c r="AC10" i="65" s="1"/>
  <c r="L143" i="65"/>
  <c r="L33" i="65" s="1"/>
  <c r="K33" i="65" s="1"/>
  <c r="AH141" i="65"/>
  <c r="AH31" i="65" s="1"/>
  <c r="AP141" i="65"/>
  <c r="AP31" i="65" s="1"/>
  <c r="AO31" i="65" s="1"/>
  <c r="R138" i="65"/>
  <c r="R28" i="65" s="1"/>
  <c r="R126" i="65"/>
  <c r="R16" i="65" s="1"/>
  <c r="L120" i="65"/>
  <c r="L10" i="65" s="1"/>
  <c r="E10" i="65" s="1"/>
  <c r="Q148" i="65"/>
  <c r="Q38" i="65" s="1"/>
  <c r="P38" i="65" s="1"/>
  <c r="AB148" i="65"/>
  <c r="AB38" i="65" s="1"/>
  <c r="AA38" i="65" s="1"/>
  <c r="AP138" i="65"/>
  <c r="AP28" i="65" s="1"/>
  <c r="AO28" i="65" s="1"/>
  <c r="Q135" i="65"/>
  <c r="Q25" i="65" s="1"/>
  <c r="P25" i="65" s="1"/>
  <c r="O143" i="65"/>
  <c r="O33" i="65" s="1"/>
  <c r="N33" i="65" s="1"/>
  <c r="AB141" i="65"/>
  <c r="AB31" i="65" s="1"/>
  <c r="AA31" i="65" s="1"/>
  <c r="AS141" i="65"/>
  <c r="AS31" i="65" s="1"/>
  <c r="Z138" i="65"/>
  <c r="Z28" i="65" s="1"/>
  <c r="Y28" i="65" s="1"/>
  <c r="Z126" i="65"/>
  <c r="Z16" i="65" s="1"/>
  <c r="Y16" i="65" s="1"/>
  <c r="O120" i="65"/>
  <c r="O10" i="65" s="1"/>
  <c r="N10" i="65" s="1"/>
  <c r="S139" i="65"/>
  <c r="J139" i="65" s="1"/>
  <c r="J29" i="65" s="1"/>
  <c r="L150" i="66"/>
  <c r="L40" i="66" s="1"/>
  <c r="K40" i="66" s="1"/>
  <c r="AE118" i="64"/>
  <c r="AE9" i="64" s="1"/>
  <c r="AC286" i="64"/>
  <c r="AC94" i="64" s="1"/>
  <c r="AH147" i="64"/>
  <c r="AH37" i="64" s="1"/>
  <c r="AP147" i="64"/>
  <c r="AP37" i="64" s="1"/>
  <c r="AO37" i="64" s="1"/>
  <c r="AC128" i="64"/>
  <c r="AC18" i="64" s="1"/>
  <c r="L126" i="64"/>
  <c r="L16" i="64" s="1"/>
  <c r="M126" i="64"/>
  <c r="M16" i="64" s="1"/>
  <c r="AS118" i="64"/>
  <c r="AS9" i="64" s="1"/>
  <c r="S118" i="64"/>
  <c r="AB118" i="64" s="1"/>
  <c r="AX118" i="64"/>
  <c r="AX9" i="64" s="1"/>
  <c r="O126" i="64"/>
  <c r="O16" i="64" s="1"/>
  <c r="N16" i="64" s="1"/>
  <c r="AH286" i="64"/>
  <c r="AH94" i="64" s="1"/>
  <c r="AP286" i="64"/>
  <c r="AP94" i="64" s="1"/>
  <c r="Q147" i="64"/>
  <c r="Q37" i="64" s="1"/>
  <c r="AW147" i="64"/>
  <c r="AW37" i="64" s="1"/>
  <c r="AH128" i="64"/>
  <c r="AH18" i="64" s="1"/>
  <c r="AP128" i="64"/>
  <c r="AP18" i="64" s="1"/>
  <c r="AO18" i="64" s="1"/>
  <c r="R126" i="64"/>
  <c r="R16" i="64" s="1"/>
  <c r="AX143" i="64"/>
  <c r="AX33" i="64" s="1"/>
  <c r="J118" i="64"/>
  <c r="AB286" i="64"/>
  <c r="AB94" i="64" s="1"/>
  <c r="AS286" i="64"/>
  <c r="AS94" i="64" s="1"/>
  <c r="J147" i="64"/>
  <c r="J37" i="64" s="1"/>
  <c r="I37" i="64" s="1"/>
  <c r="AB128" i="64"/>
  <c r="AB18" i="64" s="1"/>
  <c r="AS128" i="64"/>
  <c r="AS18" i="64" s="1"/>
  <c r="Z126" i="64"/>
  <c r="Z16" i="64" s="1"/>
  <c r="Y16" i="64" s="1"/>
  <c r="AE143" i="64"/>
  <c r="AE33" i="64" s="1"/>
  <c r="AD33" i="64" s="1"/>
  <c r="AG286" i="64"/>
  <c r="AG94" i="64" s="1"/>
  <c r="AF94" i="64" s="1"/>
  <c r="AB147" i="64"/>
  <c r="AB37" i="64" s="1"/>
  <c r="AA37" i="64" s="1"/>
  <c r="Q286" i="64"/>
  <c r="Q94" i="64" s="1"/>
  <c r="AW286" i="64"/>
  <c r="AW94" i="64" s="1"/>
  <c r="L147" i="64"/>
  <c r="L37" i="64" s="1"/>
  <c r="K37" i="64" s="1"/>
  <c r="Q128" i="64"/>
  <c r="Q18" i="64" s="1"/>
  <c r="P18" i="64" s="1"/>
  <c r="AW128" i="64"/>
  <c r="AW18" i="64" s="1"/>
  <c r="AC126" i="64"/>
  <c r="AC16" i="64" s="1"/>
  <c r="AX147" i="64"/>
  <c r="AX37" i="64" s="1"/>
  <c r="M143" i="64"/>
  <c r="M33" i="64" s="1"/>
  <c r="AX128" i="64"/>
  <c r="AX18" i="64" s="1"/>
  <c r="O118" i="64"/>
  <c r="O9" i="64" s="1"/>
  <c r="AH118" i="64"/>
  <c r="AS147" i="64"/>
  <c r="AS37" i="64" s="1"/>
  <c r="J286" i="64"/>
  <c r="J94" i="64" s="1"/>
  <c r="O147" i="64"/>
  <c r="O37" i="64" s="1"/>
  <c r="N37" i="64" s="1"/>
  <c r="J128" i="64"/>
  <c r="J18" i="64" s="1"/>
  <c r="I18" i="64" s="1"/>
  <c r="AU126" i="64"/>
  <c r="AU16" i="64" s="1"/>
  <c r="AT16" i="64" s="1"/>
  <c r="AG126" i="64"/>
  <c r="AG16" i="64" s="1"/>
  <c r="AF16" i="64" s="1"/>
  <c r="AE147" i="64"/>
  <c r="AE37" i="64" s="1"/>
  <c r="AD37" i="64" s="1"/>
  <c r="AE128" i="64"/>
  <c r="AE18" i="64" s="1"/>
  <c r="AD18" i="64" s="1"/>
  <c r="R118" i="64"/>
  <c r="R9" i="64" s="1"/>
  <c r="AP118" i="64"/>
  <c r="AP9" i="64" s="1"/>
  <c r="L286" i="64"/>
  <c r="L94" i="64" s="1"/>
  <c r="R147" i="64"/>
  <c r="R37" i="64" s="1"/>
  <c r="L128" i="64"/>
  <c r="L18" i="64" s="1"/>
  <c r="AH126" i="64"/>
  <c r="AH16" i="64" s="1"/>
  <c r="AP126" i="64"/>
  <c r="AP16" i="64" s="1"/>
  <c r="AO16" i="64" s="1"/>
  <c r="M147" i="64"/>
  <c r="M37" i="64" s="1"/>
  <c r="M128" i="64"/>
  <c r="M18" i="64" s="1"/>
  <c r="Z118" i="64"/>
  <c r="Z9" i="64" s="1"/>
  <c r="AU286" i="64"/>
  <c r="AU94" i="64" s="1"/>
  <c r="O286" i="64"/>
  <c r="O94" i="64" s="1"/>
  <c r="Z147" i="64"/>
  <c r="Z37" i="64" s="1"/>
  <c r="Y37" i="64" s="1"/>
  <c r="O128" i="64"/>
  <c r="O18" i="64" s="1"/>
  <c r="N18" i="64" s="1"/>
  <c r="AB126" i="64"/>
  <c r="AB16" i="64" s="1"/>
  <c r="AA16" i="64" s="1"/>
  <c r="AS126" i="64"/>
  <c r="AS16" i="64" s="1"/>
  <c r="AC118" i="64"/>
  <c r="AC9" i="64" s="1"/>
  <c r="L270" i="62"/>
  <c r="L78" i="62" s="1"/>
  <c r="O156" i="62"/>
  <c r="O46" i="62" s="1"/>
  <c r="N46" i="62" s="1"/>
  <c r="AP147" i="62"/>
  <c r="AP37" i="62" s="1"/>
  <c r="AO37" i="62" s="1"/>
  <c r="AW270" i="62"/>
  <c r="AW78" i="62" s="1"/>
  <c r="R147" i="62"/>
  <c r="R37" i="62" s="1"/>
  <c r="AH277" i="68"/>
  <c r="AH85" i="68" s="1"/>
  <c r="J168" i="68"/>
  <c r="J58" i="68" s="1"/>
  <c r="O264" i="62"/>
  <c r="O72" i="62" s="1"/>
  <c r="N72" i="62" s="1"/>
  <c r="L288" i="62"/>
  <c r="L96" i="62" s="1"/>
  <c r="J277" i="68"/>
  <c r="J85" i="68" s="1"/>
  <c r="Z277" i="68"/>
  <c r="Z85" i="68" s="1"/>
  <c r="AP277" i="68"/>
  <c r="AP85" i="68" s="1"/>
  <c r="AX123" i="64"/>
  <c r="AX13" i="64" s="1"/>
  <c r="L123" i="64"/>
  <c r="L13" i="64" s="1"/>
  <c r="AR123" i="64"/>
  <c r="AR13" i="64" s="1"/>
  <c r="J123" i="64"/>
  <c r="J13" i="64" s="1"/>
  <c r="AW123" i="64"/>
  <c r="AW13" i="64" s="1"/>
  <c r="AV13" i="64" s="1"/>
  <c r="Q123" i="64"/>
  <c r="Q13" i="64" s="1"/>
  <c r="P13" i="64" s="1"/>
  <c r="AS123" i="64"/>
  <c r="AS13" i="64" s="1"/>
  <c r="AB123" i="64"/>
  <c r="AB13" i="64" s="1"/>
  <c r="AA13" i="64" s="1"/>
  <c r="AP123" i="64"/>
  <c r="AP13" i="64" s="1"/>
  <c r="AO13" i="64" s="1"/>
  <c r="AH123" i="64"/>
  <c r="AH13" i="64" s="1"/>
  <c r="AG123" i="64"/>
  <c r="AG13" i="64" s="1"/>
  <c r="AF13" i="64" s="1"/>
  <c r="AU123" i="64"/>
  <c r="AU13" i="64" s="1"/>
  <c r="AT13" i="64" s="1"/>
  <c r="AC123" i="64"/>
  <c r="AC13" i="64" s="1"/>
  <c r="Z123" i="64"/>
  <c r="Z13" i="64" s="1"/>
  <c r="Y13" i="64" s="1"/>
  <c r="R123" i="64"/>
  <c r="R13" i="64" s="1"/>
  <c r="O123" i="64"/>
  <c r="O13" i="64" s="1"/>
  <c r="N13" i="64" s="1"/>
  <c r="AE123" i="64"/>
  <c r="AE13" i="64" s="1"/>
  <c r="AD13" i="64" s="1"/>
  <c r="O274" i="64"/>
  <c r="O82" i="64" s="1"/>
  <c r="AC121" i="64"/>
  <c r="AC11" i="64" s="1"/>
  <c r="AE286" i="64"/>
  <c r="AE94" i="64" s="1"/>
  <c r="L273" i="62"/>
  <c r="L81" i="62" s="1"/>
  <c r="J116" i="62"/>
  <c r="R273" i="68"/>
  <c r="R81" i="68" s="1"/>
  <c r="O259" i="68"/>
  <c r="O67" i="68" s="1"/>
  <c r="N67" i="68" s="1"/>
  <c r="J159" i="68"/>
  <c r="J49" i="68" s="1"/>
  <c r="O275" i="68"/>
  <c r="O83" i="68" s="1"/>
  <c r="AC273" i="68"/>
  <c r="AC81" i="68" s="1"/>
  <c r="M259" i="68"/>
  <c r="M67" i="68" s="1"/>
  <c r="AH159" i="68"/>
  <c r="AH49" i="68" s="1"/>
  <c r="AW273" i="68"/>
  <c r="AW81" i="68" s="1"/>
  <c r="AE268" i="68"/>
  <c r="AE76" i="68" s="1"/>
  <c r="AG275" i="68"/>
  <c r="AG83" i="68" s="1"/>
  <c r="AE273" i="68"/>
  <c r="AE81" i="68" s="1"/>
  <c r="O285" i="68"/>
  <c r="O93" i="68" s="1"/>
  <c r="AP275" i="68"/>
  <c r="AP83" i="68" s="1"/>
  <c r="AH275" i="68"/>
  <c r="AH83" i="68" s="1"/>
  <c r="AH273" i="68"/>
  <c r="AH81" i="68" s="1"/>
  <c r="AU116" i="62"/>
  <c r="AB275" i="68"/>
  <c r="AB83" i="68" s="1"/>
  <c r="Q273" i="68"/>
  <c r="Q81" i="68" s="1"/>
  <c r="J275" i="68"/>
  <c r="J83" i="68" s="1"/>
  <c r="L273" i="68"/>
  <c r="L81" i="68" s="1"/>
  <c r="AE284" i="60"/>
  <c r="AE92" i="60" s="1"/>
  <c r="AH138" i="63"/>
  <c r="AH28" i="63" s="1"/>
  <c r="O279" i="60"/>
  <c r="O87" i="60" s="1"/>
  <c r="L268" i="62"/>
  <c r="L76" i="62" s="1"/>
  <c r="AU290" i="63"/>
  <c r="AU98" i="63" s="1"/>
  <c r="O276" i="63"/>
  <c r="O84" i="63" s="1"/>
  <c r="Z262" i="63"/>
  <c r="Z70" i="63" s="1"/>
  <c r="Y70" i="63" s="1"/>
  <c r="Q138" i="63"/>
  <c r="Q28" i="63" s="1"/>
  <c r="P28" i="63" s="1"/>
  <c r="Q134" i="63"/>
  <c r="Q24" i="63" s="1"/>
  <c r="P24" i="63" s="1"/>
  <c r="L128" i="63"/>
  <c r="L18" i="63" s="1"/>
  <c r="AP126" i="63"/>
  <c r="AP16" i="63" s="1"/>
  <c r="AO16" i="63" s="1"/>
  <c r="O258" i="63"/>
  <c r="O66" i="63" s="1"/>
  <c r="N66" i="63" s="1"/>
  <c r="AU122" i="63"/>
  <c r="AU12" i="63" s="1"/>
  <c r="AT12" i="63" s="1"/>
  <c r="J117" i="64"/>
  <c r="Q150" i="65"/>
  <c r="Q40" i="65" s="1"/>
  <c r="AU123" i="65"/>
  <c r="AU13" i="65" s="1"/>
  <c r="AT13" i="65" s="1"/>
  <c r="AU164" i="66"/>
  <c r="AU54" i="66" s="1"/>
  <c r="AT54" i="66" s="1"/>
  <c r="L137" i="66"/>
  <c r="L27" i="66" s="1"/>
  <c r="L121" i="66"/>
  <c r="L11" i="66" s="1"/>
  <c r="L135" i="67"/>
  <c r="L25" i="67" s="1"/>
  <c r="M127" i="67"/>
  <c r="M17" i="67" s="1"/>
  <c r="AU277" i="68"/>
  <c r="AU85" i="68" s="1"/>
  <c r="AG277" i="68"/>
  <c r="AG85" i="68" s="1"/>
  <c r="M277" i="67"/>
  <c r="M85" i="67" s="1"/>
  <c r="R276" i="62"/>
  <c r="R84" i="62" s="1"/>
  <c r="L281" i="62"/>
  <c r="L89" i="62" s="1"/>
  <c r="AP262" i="63"/>
  <c r="AP70" i="63" s="1"/>
  <c r="AO70" i="63" s="1"/>
  <c r="L138" i="63"/>
  <c r="L28" i="63" s="1"/>
  <c r="R128" i="63"/>
  <c r="R18" i="63" s="1"/>
  <c r="AW126" i="63"/>
  <c r="AW16" i="63" s="1"/>
  <c r="AV16" i="63" s="1"/>
  <c r="L258" i="63"/>
  <c r="L66" i="63" s="1"/>
  <c r="K66" i="63" s="1"/>
  <c r="O276" i="64"/>
  <c r="O84" i="64" s="1"/>
  <c r="Q166" i="67"/>
  <c r="Q56" i="67" s="1"/>
  <c r="AG263" i="68"/>
  <c r="AG71" i="68" s="1"/>
  <c r="AG257" i="68"/>
  <c r="AG65" i="68" s="1"/>
  <c r="AW281" i="62"/>
  <c r="AW89" i="62" s="1"/>
  <c r="L274" i="63"/>
  <c r="L82" i="63" s="1"/>
  <c r="R138" i="63"/>
  <c r="R28" i="63" s="1"/>
  <c r="AH124" i="63"/>
  <c r="AH14" i="63" s="1"/>
  <c r="AC258" i="63"/>
  <c r="AC66" i="63" s="1"/>
  <c r="AB258" i="64"/>
  <c r="AB66" i="64" s="1"/>
  <c r="AA66" i="64" s="1"/>
  <c r="AB144" i="65"/>
  <c r="AB34" i="65" s="1"/>
  <c r="AA34" i="65" s="1"/>
  <c r="AG127" i="67"/>
  <c r="AG17" i="67" s="1"/>
  <c r="AF17" i="67" s="1"/>
  <c r="AB277" i="68"/>
  <c r="AB85" i="68" s="1"/>
  <c r="AS277" i="68"/>
  <c r="AS85" i="68" s="1"/>
  <c r="O263" i="68"/>
  <c r="O71" i="68" s="1"/>
  <c r="N71" i="68" s="1"/>
  <c r="O257" i="68"/>
  <c r="O65" i="68" s="1"/>
  <c r="N65" i="68" s="1"/>
  <c r="AR132" i="62"/>
  <c r="AR22" i="62" s="1"/>
  <c r="AW274" i="63"/>
  <c r="AW82" i="63" s="1"/>
  <c r="AC138" i="63"/>
  <c r="AC28" i="63" s="1"/>
  <c r="AH144" i="65"/>
  <c r="AH34" i="65" s="1"/>
  <c r="AH125" i="65"/>
  <c r="AH15" i="65" s="1"/>
  <c r="AB150" i="65"/>
  <c r="AB40" i="65" s="1"/>
  <c r="AA40" i="65" s="1"/>
  <c r="AB132" i="65"/>
  <c r="AB22" i="65" s="1"/>
  <c r="Z116" i="66"/>
  <c r="O261" i="67"/>
  <c r="O69" i="67" s="1"/>
  <c r="N69" i="67" s="1"/>
  <c r="AH162" i="67"/>
  <c r="AH52" i="67" s="1"/>
  <c r="Z139" i="67"/>
  <c r="Z29" i="67" s="1"/>
  <c r="Y29" i="67" s="1"/>
  <c r="L130" i="67"/>
  <c r="L20" i="67" s="1"/>
  <c r="O146" i="67"/>
  <c r="O36" i="67" s="1"/>
  <c r="N36" i="67" s="1"/>
  <c r="Z127" i="67"/>
  <c r="Z17" i="67" s="1"/>
  <c r="Y17" i="67" s="1"/>
  <c r="AS123" i="67"/>
  <c r="AS13" i="67" s="1"/>
  <c r="R280" i="68"/>
  <c r="R88" i="68" s="1"/>
  <c r="Q277" i="68"/>
  <c r="Q85" i="68" s="1"/>
  <c r="AW277" i="68"/>
  <c r="AW85" i="68" s="1"/>
  <c r="AC275" i="68"/>
  <c r="AC83" i="68" s="1"/>
  <c r="Q268" i="68"/>
  <c r="Q76" i="68" s="1"/>
  <c r="M263" i="68"/>
  <c r="M71" i="68" s="1"/>
  <c r="M257" i="68"/>
  <c r="M65" i="68" s="1"/>
  <c r="O149" i="62"/>
  <c r="O39" i="62" s="1"/>
  <c r="N39" i="62" s="1"/>
  <c r="L279" i="62"/>
  <c r="L87" i="62" s="1"/>
  <c r="L260" i="63"/>
  <c r="L68" i="63" s="1"/>
  <c r="K68" i="63" s="1"/>
  <c r="AP138" i="63"/>
  <c r="AP28" i="63" s="1"/>
  <c r="AO28" i="63" s="1"/>
  <c r="Q162" i="67"/>
  <c r="Q52" i="67" s="1"/>
  <c r="O139" i="67"/>
  <c r="O29" i="67" s="1"/>
  <c r="N29" i="67" s="1"/>
  <c r="Z146" i="67"/>
  <c r="Z36" i="67" s="1"/>
  <c r="Y36" i="67" s="1"/>
  <c r="AE277" i="68"/>
  <c r="AE85" i="68" s="1"/>
  <c r="AW138" i="63"/>
  <c r="AW28" i="63" s="1"/>
  <c r="AV28" i="63" s="1"/>
  <c r="R124" i="63"/>
  <c r="R14" i="63" s="1"/>
  <c r="AH139" i="65"/>
  <c r="AH29" i="65" s="1"/>
  <c r="AU116" i="65"/>
  <c r="AU7" i="65" s="1"/>
  <c r="L139" i="67"/>
  <c r="L29" i="67" s="1"/>
  <c r="L146" i="67"/>
  <c r="L36" i="67" s="1"/>
  <c r="K36" i="67" s="1"/>
  <c r="L127" i="67"/>
  <c r="L17" i="67" s="1"/>
  <c r="L277" i="68"/>
  <c r="L85" i="68" s="1"/>
  <c r="O261" i="68"/>
  <c r="O69" i="68" s="1"/>
  <c r="N69" i="68" s="1"/>
  <c r="Q260" i="65"/>
  <c r="Q68" i="65" s="1"/>
  <c r="AG153" i="65"/>
  <c r="AG43" i="65" s="1"/>
  <c r="AH137" i="65"/>
  <c r="AH27" i="65" s="1"/>
  <c r="AU127" i="65"/>
  <c r="AU17" i="65" s="1"/>
  <c r="AT17" i="65" s="1"/>
  <c r="J116" i="65"/>
  <c r="J7" i="65" s="1"/>
  <c r="AG123" i="66"/>
  <c r="AG13" i="66" s="1"/>
  <c r="AF13" i="66" s="1"/>
  <c r="AU168" i="67"/>
  <c r="AU58" i="67" s="1"/>
  <c r="AW139" i="67"/>
  <c r="AW29" i="67" s="1"/>
  <c r="AV29" i="67" s="1"/>
  <c r="AW146" i="67"/>
  <c r="AW36" i="67" s="1"/>
  <c r="AC127" i="67"/>
  <c r="AC17" i="67" s="1"/>
  <c r="AH280" i="68"/>
  <c r="AH88" i="68" s="1"/>
  <c r="AP280" i="68"/>
  <c r="AP88" i="68" s="1"/>
  <c r="R277" i="68"/>
  <c r="R85" i="68" s="1"/>
  <c r="Q275" i="68"/>
  <c r="Q83" i="68" s="1"/>
  <c r="AW275" i="68"/>
  <c r="AW83" i="68" s="1"/>
  <c r="AP268" i="68"/>
  <c r="AP76" i="68" s="1"/>
  <c r="AG259" i="68"/>
  <c r="AG67" i="68" s="1"/>
  <c r="Q155" i="68"/>
  <c r="Q45" i="68" s="1"/>
  <c r="AP136" i="63"/>
  <c r="AP26" i="63" s="1"/>
  <c r="AO26" i="63" s="1"/>
  <c r="AH128" i="63"/>
  <c r="AH18" i="63" s="1"/>
  <c r="R126" i="63"/>
  <c r="R16" i="63" s="1"/>
  <c r="AW124" i="63"/>
  <c r="AW14" i="63" s="1"/>
  <c r="AV14" i="63" s="1"/>
  <c r="AU120" i="64"/>
  <c r="AU10" i="64" s="1"/>
  <c r="AT10" i="64" s="1"/>
  <c r="AU139" i="65"/>
  <c r="AU29" i="65" s="1"/>
  <c r="AT29" i="65" s="1"/>
  <c r="AS137" i="66"/>
  <c r="AS27" i="66" s="1"/>
  <c r="O130" i="66"/>
  <c r="O20" i="66" s="1"/>
  <c r="N20" i="66" s="1"/>
  <c r="AU162" i="67"/>
  <c r="AU52" i="67" s="1"/>
  <c r="AT52" i="67" s="1"/>
  <c r="M139" i="67"/>
  <c r="M29" i="67" s="1"/>
  <c r="M146" i="67"/>
  <c r="M36" i="67" s="1"/>
  <c r="O145" i="60"/>
  <c r="O35" i="60" s="1"/>
  <c r="N35" i="60" s="1"/>
  <c r="O138" i="60"/>
  <c r="O28" i="60" s="1"/>
  <c r="N28" i="60" s="1"/>
  <c r="O136" i="60"/>
  <c r="O26" i="60" s="1"/>
  <c r="N26" i="60" s="1"/>
  <c r="O134" i="60"/>
  <c r="O24" i="60" s="1"/>
  <c r="N24" i="60" s="1"/>
  <c r="AW154" i="60"/>
  <c r="AW44" i="60" s="1"/>
  <c r="AV44" i="60" s="1"/>
  <c r="AW123" i="66"/>
  <c r="AW13" i="66" s="1"/>
  <c r="AV13" i="66" s="1"/>
  <c r="L125" i="66"/>
  <c r="L15" i="66" s="1"/>
  <c r="L130" i="66"/>
  <c r="L20" i="66" s="1"/>
  <c r="O285" i="67"/>
  <c r="O93" i="67" s="1"/>
  <c r="AU164" i="67"/>
  <c r="AU54" i="67" s="1"/>
  <c r="AT54" i="67" s="1"/>
  <c r="AW123" i="67"/>
  <c r="AW13" i="67" s="1"/>
  <c r="AV13" i="67" s="1"/>
  <c r="O123" i="68"/>
  <c r="O13" i="68" s="1"/>
  <c r="N13" i="68" s="1"/>
  <c r="O121" i="68"/>
  <c r="O11" i="68" s="1"/>
  <c r="N11" i="68" s="1"/>
  <c r="J164" i="68"/>
  <c r="J54" i="68" s="1"/>
  <c r="I54" i="68" s="1"/>
  <c r="AG269" i="62"/>
  <c r="AG77" i="62" s="1"/>
  <c r="M269" i="62"/>
  <c r="M77" i="62" s="1"/>
  <c r="O267" i="62"/>
  <c r="O75" i="62" s="1"/>
  <c r="AG264" i="62"/>
  <c r="AG72" i="62" s="1"/>
  <c r="AF72" i="62" s="1"/>
  <c r="M264" i="62"/>
  <c r="M72" i="62" s="1"/>
  <c r="L292" i="62"/>
  <c r="L100" i="62" s="1"/>
  <c r="AG158" i="62"/>
  <c r="AG48" i="62" s="1"/>
  <c r="AG156" i="62"/>
  <c r="AG46" i="62" s="1"/>
  <c r="O154" i="62"/>
  <c r="O44" i="62" s="1"/>
  <c r="N44" i="62" s="1"/>
  <c r="AG151" i="62"/>
  <c r="AG41" i="62" s="1"/>
  <c r="M151" i="62"/>
  <c r="M41" i="62" s="1"/>
  <c r="AG149" i="62"/>
  <c r="AG39" i="62" s="1"/>
  <c r="M149" i="62"/>
  <c r="M39" i="62" s="1"/>
  <c r="O288" i="62"/>
  <c r="O96" i="62" s="1"/>
  <c r="AC288" i="62"/>
  <c r="AC96" i="62" s="1"/>
  <c r="M288" i="62"/>
  <c r="M96" i="62" s="1"/>
  <c r="Z281" i="62"/>
  <c r="Z89" i="62" s="1"/>
  <c r="AC281" i="62"/>
  <c r="AC89" i="62" s="1"/>
  <c r="M281" i="62"/>
  <c r="M89" i="62" s="1"/>
  <c r="AE281" i="62"/>
  <c r="AE89" i="62" s="1"/>
  <c r="AW279" i="62"/>
  <c r="AW87" i="62" s="1"/>
  <c r="AS276" i="62"/>
  <c r="AS84" i="62" s="1"/>
  <c r="L275" i="62"/>
  <c r="L83" i="62" s="1"/>
  <c r="AS270" i="62"/>
  <c r="AS78" i="62" s="1"/>
  <c r="AC270" i="62"/>
  <c r="AC78" i="62" s="1"/>
  <c r="M270" i="62"/>
  <c r="M78" i="62" s="1"/>
  <c r="L266" i="62"/>
  <c r="L74" i="62" s="1"/>
  <c r="AR147" i="62"/>
  <c r="AR37" i="62" s="1"/>
  <c r="AQ37" i="62" s="1"/>
  <c r="O273" i="62"/>
  <c r="O81" i="62" s="1"/>
  <c r="O268" i="62"/>
  <c r="O76" i="62" s="1"/>
  <c r="J146" i="62"/>
  <c r="J36" i="62" s="1"/>
  <c r="I36" i="62" s="1"/>
  <c r="O279" i="64"/>
  <c r="O87" i="64" s="1"/>
  <c r="O156" i="64"/>
  <c r="O46" i="64" s="1"/>
  <c r="N46" i="64" s="1"/>
  <c r="O154" i="64"/>
  <c r="O44" i="64" s="1"/>
  <c r="N44" i="64" s="1"/>
  <c r="AU258" i="64"/>
  <c r="AU66" i="64" s="1"/>
  <c r="AT66" i="64" s="1"/>
  <c r="AU148" i="64"/>
  <c r="AU38" i="64" s="1"/>
  <c r="AT38" i="64" s="1"/>
  <c r="AH276" i="63"/>
  <c r="AH84" i="63" s="1"/>
  <c r="Z274" i="63"/>
  <c r="Z82" i="63" s="1"/>
  <c r="AC274" i="63"/>
  <c r="AC82" i="63" s="1"/>
  <c r="M274" i="63"/>
  <c r="M82" i="63" s="1"/>
  <c r="L272" i="63"/>
  <c r="L80" i="63" s="1"/>
  <c r="AW267" i="63"/>
  <c r="AW75" i="63" s="1"/>
  <c r="AV75" i="63" s="1"/>
  <c r="L264" i="63"/>
  <c r="L72" i="63" s="1"/>
  <c r="K72" i="63" s="1"/>
  <c r="O159" i="63"/>
  <c r="O49" i="63" s="1"/>
  <c r="N49" i="63" s="1"/>
  <c r="O157" i="63"/>
  <c r="O47" i="63" s="1"/>
  <c r="N47" i="63" s="1"/>
  <c r="O155" i="63"/>
  <c r="O45" i="63" s="1"/>
  <c r="N45" i="63" s="1"/>
  <c r="O153" i="63"/>
  <c r="O43" i="63" s="1"/>
  <c r="N43" i="63" s="1"/>
  <c r="O150" i="63"/>
  <c r="O40" i="63" s="1"/>
  <c r="N40" i="63" s="1"/>
  <c r="O148" i="63"/>
  <c r="O38" i="63" s="1"/>
  <c r="N38" i="63" s="1"/>
  <c r="O146" i="63"/>
  <c r="O36" i="63" s="1"/>
  <c r="N36" i="63" s="1"/>
  <c r="O144" i="63"/>
  <c r="O34" i="63" s="1"/>
  <c r="N34" i="63" s="1"/>
  <c r="O142" i="63"/>
  <c r="O32" i="63" s="1"/>
  <c r="N32" i="63" s="1"/>
  <c r="O281" i="60"/>
  <c r="O89" i="60" s="1"/>
  <c r="AG279" i="60"/>
  <c r="AG87" i="60" s="1"/>
  <c r="AF87" i="60" s="1"/>
  <c r="M279" i="60"/>
  <c r="M87" i="60" s="1"/>
  <c r="L161" i="60"/>
  <c r="L51" i="60" s="1"/>
  <c r="O292" i="66"/>
  <c r="O100" i="66" s="1"/>
  <c r="O288" i="66"/>
  <c r="O96" i="66" s="1"/>
  <c r="O285" i="66"/>
  <c r="O93" i="66" s="1"/>
  <c r="R282" i="66"/>
  <c r="R90" i="66" s="1"/>
  <c r="O148" i="66"/>
  <c r="O38" i="66" s="1"/>
  <c r="N38" i="66" s="1"/>
  <c r="AC148" i="66"/>
  <c r="AC38" i="66" s="1"/>
  <c r="M148" i="66"/>
  <c r="M38" i="66" s="1"/>
  <c r="L144" i="66"/>
  <c r="L34" i="66" s="1"/>
  <c r="K34" i="66" s="1"/>
  <c r="AG135" i="66"/>
  <c r="AG25" i="66" s="1"/>
  <c r="AF25" i="66" s="1"/>
  <c r="L135" i="66"/>
  <c r="L25" i="66" s="1"/>
  <c r="AW137" i="66"/>
  <c r="AW27" i="66" s="1"/>
  <c r="AV27" i="66" s="1"/>
  <c r="AW130" i="66"/>
  <c r="AW20" i="66" s="1"/>
  <c r="AV20" i="66" s="1"/>
  <c r="O292" i="67"/>
  <c r="O100" i="67" s="1"/>
  <c r="AG285" i="67"/>
  <c r="AG93" i="67" s="1"/>
  <c r="M285" i="67"/>
  <c r="M93" i="67" s="1"/>
  <c r="R282" i="67"/>
  <c r="R90" i="67" s="1"/>
  <c r="O266" i="67"/>
  <c r="O74" i="67" s="1"/>
  <c r="O257" i="67"/>
  <c r="O65" i="67" s="1"/>
  <c r="N65" i="67" s="1"/>
  <c r="J162" i="67"/>
  <c r="J52" i="67" s="1"/>
  <c r="I52" i="67" s="1"/>
  <c r="AU157" i="67"/>
  <c r="AU47" i="67" s="1"/>
  <c r="AT47" i="67" s="1"/>
  <c r="AG153" i="67"/>
  <c r="AG43" i="67" s="1"/>
  <c r="R153" i="67"/>
  <c r="R43" i="67" s="1"/>
  <c r="M153" i="67"/>
  <c r="M43" i="67" s="1"/>
  <c r="L121" i="67"/>
  <c r="L11" i="67" s="1"/>
  <c r="AH169" i="62"/>
  <c r="AH59" i="62" s="1"/>
  <c r="O169" i="62"/>
  <c r="O59" i="62" s="1"/>
  <c r="N59" i="62" s="1"/>
  <c r="AS137" i="62"/>
  <c r="AS27" i="62" s="1"/>
  <c r="AR137" i="62"/>
  <c r="AR27" i="62" s="1"/>
  <c r="AW130" i="62"/>
  <c r="AW20" i="62" s="1"/>
  <c r="AV20" i="62" s="1"/>
  <c r="J130" i="62"/>
  <c r="J20" i="62" s="1"/>
  <c r="Q130" i="62"/>
  <c r="Q20" i="62" s="1"/>
  <c r="P20" i="62" s="1"/>
  <c r="AW125" i="62"/>
  <c r="AW15" i="62" s="1"/>
  <c r="AV15" i="62" s="1"/>
  <c r="AU125" i="62"/>
  <c r="AU15" i="62" s="1"/>
  <c r="AT15" i="62" s="1"/>
  <c r="AH282" i="68"/>
  <c r="AH90" i="68" s="1"/>
  <c r="AS282" i="68"/>
  <c r="AS90" i="68" s="1"/>
  <c r="L282" i="68"/>
  <c r="L90" i="68" s="1"/>
  <c r="AH280" i="62"/>
  <c r="AH88" i="62" s="1"/>
  <c r="AU280" i="62"/>
  <c r="AU88" i="62" s="1"/>
  <c r="AH274" i="62"/>
  <c r="AH82" i="62" s="1"/>
  <c r="O274" i="62"/>
  <c r="O82" i="62" s="1"/>
  <c r="AC282" i="62"/>
  <c r="AC90" i="62" s="1"/>
  <c r="AG280" i="62"/>
  <c r="AG88" i="62" s="1"/>
  <c r="M280" i="62"/>
  <c r="M88" i="62" s="1"/>
  <c r="O285" i="62"/>
  <c r="O93" i="62" s="1"/>
  <c r="L285" i="62"/>
  <c r="L93" i="62" s="1"/>
  <c r="AP167" i="62"/>
  <c r="AP57" i="62" s="1"/>
  <c r="O167" i="62"/>
  <c r="O57" i="62" s="1"/>
  <c r="AH163" i="62"/>
  <c r="AH53" i="62" s="1"/>
  <c r="M163" i="62"/>
  <c r="M53" i="62" s="1"/>
  <c r="AG163" i="62"/>
  <c r="AG53" i="62" s="1"/>
  <c r="AH161" i="62"/>
  <c r="AH51" i="62" s="1"/>
  <c r="M161" i="62"/>
  <c r="M51" i="62" s="1"/>
  <c r="AG161" i="62"/>
  <c r="AG51" i="62" s="1"/>
  <c r="AH158" i="62"/>
  <c r="AH48" i="62" s="1"/>
  <c r="AB158" i="62"/>
  <c r="AB48" i="62" s="1"/>
  <c r="Q158" i="62"/>
  <c r="Q48" i="62" s="1"/>
  <c r="AS158" i="62"/>
  <c r="AS48" i="62" s="1"/>
  <c r="AH156" i="62"/>
  <c r="AH46" i="62" s="1"/>
  <c r="AB156" i="62"/>
  <c r="AB46" i="62" s="1"/>
  <c r="AA46" i="62" s="1"/>
  <c r="Q156" i="62"/>
  <c r="Q46" i="62" s="1"/>
  <c r="J156" i="62"/>
  <c r="J46" i="62" s="1"/>
  <c r="I46" i="62" s="1"/>
  <c r="Z156" i="62"/>
  <c r="Z46" i="62" s="1"/>
  <c r="Y46" i="62" s="1"/>
  <c r="AS156" i="62"/>
  <c r="AS46" i="62" s="1"/>
  <c r="AX273" i="62"/>
  <c r="AX81" i="62" s="1"/>
  <c r="M273" i="62"/>
  <c r="M81" i="62" s="1"/>
  <c r="AC273" i="62"/>
  <c r="AC81" i="62" s="1"/>
  <c r="Z273" i="62"/>
  <c r="Z81" i="62" s="1"/>
  <c r="AU263" i="62"/>
  <c r="AU71" i="62" s="1"/>
  <c r="AT71" i="62" s="1"/>
  <c r="AW263" i="62"/>
  <c r="AW71" i="62" s="1"/>
  <c r="O263" i="62"/>
  <c r="O71" i="62" s="1"/>
  <c r="N71" i="62" s="1"/>
  <c r="AX268" i="62"/>
  <c r="AX76" i="62" s="1"/>
  <c r="M268" i="62"/>
  <c r="M76" i="62" s="1"/>
  <c r="AC268" i="62"/>
  <c r="AC76" i="62" s="1"/>
  <c r="Z268" i="62"/>
  <c r="Z76" i="62" s="1"/>
  <c r="AU148" i="62"/>
  <c r="AU38" i="62" s="1"/>
  <c r="AT38" i="62" s="1"/>
  <c r="AB148" i="62"/>
  <c r="AB38" i="62" s="1"/>
  <c r="AA38" i="62" s="1"/>
  <c r="Q148" i="62"/>
  <c r="Q38" i="62" s="1"/>
  <c r="J148" i="62"/>
  <c r="J38" i="62" s="1"/>
  <c r="I38" i="62" s="1"/>
  <c r="Q125" i="62"/>
  <c r="Q15" i="62" s="1"/>
  <c r="P15" i="62" s="1"/>
  <c r="AU130" i="62"/>
  <c r="AU20" i="62" s="1"/>
  <c r="AT20" i="62" s="1"/>
  <c r="AS127" i="62"/>
  <c r="AS17" i="62" s="1"/>
  <c r="AU127" i="62"/>
  <c r="AU17" i="62" s="1"/>
  <c r="AT17" i="62" s="1"/>
  <c r="AW121" i="62"/>
  <c r="AW11" i="62" s="1"/>
  <c r="AV11" i="62" s="1"/>
  <c r="J121" i="62"/>
  <c r="J11" i="62" s="1"/>
  <c r="I11" i="62" s="1"/>
  <c r="AH121" i="62"/>
  <c r="AH11" i="62" s="1"/>
  <c r="AG118" i="62"/>
  <c r="Q118" i="62"/>
  <c r="AH292" i="68"/>
  <c r="AH100" i="68" s="1"/>
  <c r="M292" i="68"/>
  <c r="M100" i="68" s="1"/>
  <c r="AG292" i="68"/>
  <c r="AG100" i="68" s="1"/>
  <c r="AH288" i="68"/>
  <c r="AH96" i="68" s="1"/>
  <c r="AB288" i="68"/>
  <c r="AB96" i="68" s="1"/>
  <c r="Q288" i="68"/>
  <c r="Q96" i="68" s="1"/>
  <c r="J288" i="68"/>
  <c r="J96" i="68" s="1"/>
  <c r="Z288" i="68"/>
  <c r="Z96" i="68" s="1"/>
  <c r="AS288" i="68"/>
  <c r="AS96" i="68" s="1"/>
  <c r="Z282" i="68"/>
  <c r="Z90" i="68" s="1"/>
  <c r="AU273" i="68"/>
  <c r="AU81" i="68" s="1"/>
  <c r="AB273" i="68"/>
  <c r="AB81" i="68" s="1"/>
  <c r="J273" i="68"/>
  <c r="J81" i="68" s="1"/>
  <c r="O273" i="68"/>
  <c r="O81" i="68" s="1"/>
  <c r="Z273" i="68"/>
  <c r="Z81" i="68" s="1"/>
  <c r="AG273" i="68"/>
  <c r="AG81" i="68" s="1"/>
  <c r="AS273" i="68"/>
  <c r="AS81" i="68" s="1"/>
  <c r="AU270" i="68"/>
  <c r="AU78" i="68" s="1"/>
  <c r="AB270" i="68"/>
  <c r="AB78" i="68" s="1"/>
  <c r="J270" i="68"/>
  <c r="J78" i="68" s="1"/>
  <c r="O270" i="68"/>
  <c r="O78" i="68" s="1"/>
  <c r="Z270" i="68"/>
  <c r="Z78" i="68" s="1"/>
  <c r="AG270" i="68"/>
  <c r="AG78" i="68" s="1"/>
  <c r="AS270" i="68"/>
  <c r="AS78" i="68" s="1"/>
  <c r="AU268" i="68"/>
  <c r="AU76" i="68" s="1"/>
  <c r="AB268" i="68"/>
  <c r="AB76" i="68" s="1"/>
  <c r="J268" i="68"/>
  <c r="J76" i="68" s="1"/>
  <c r="O268" i="68"/>
  <c r="O76" i="68" s="1"/>
  <c r="Z268" i="68"/>
  <c r="Z76" i="68" s="1"/>
  <c r="AG268" i="68"/>
  <c r="AG76" i="68" s="1"/>
  <c r="AS268" i="68"/>
  <c r="AS76" i="68" s="1"/>
  <c r="AG266" i="68"/>
  <c r="AG74" i="68" s="1"/>
  <c r="M266" i="68"/>
  <c r="M74" i="68" s="1"/>
  <c r="AS263" i="68"/>
  <c r="AS71" i="68" s="1"/>
  <c r="Z263" i="68"/>
  <c r="Z71" i="68" s="1"/>
  <c r="Y71" i="68" s="1"/>
  <c r="J263" i="68"/>
  <c r="J71" i="68" s="1"/>
  <c r="I71" i="68" s="1"/>
  <c r="Q263" i="68"/>
  <c r="Q71" i="68" s="1"/>
  <c r="AB263" i="68"/>
  <c r="AB71" i="68" s="1"/>
  <c r="AA71" i="68" s="1"/>
  <c r="AU162" i="68"/>
  <c r="AU52" i="68" s="1"/>
  <c r="AT52" i="68" s="1"/>
  <c r="AU157" i="68"/>
  <c r="AU47" i="68" s="1"/>
  <c r="AT47" i="68" s="1"/>
  <c r="AB159" i="68"/>
  <c r="AB49" i="68" s="1"/>
  <c r="AA49" i="68" s="1"/>
  <c r="O153" i="68"/>
  <c r="O43" i="68" s="1"/>
  <c r="N43" i="68" s="1"/>
  <c r="AH164" i="68"/>
  <c r="AH54" i="68" s="1"/>
  <c r="AU159" i="68"/>
  <c r="AU49" i="68" s="1"/>
  <c r="AT49" i="68" s="1"/>
  <c r="Q159" i="68"/>
  <c r="Q49" i="68" s="1"/>
  <c r="M159" i="68"/>
  <c r="M49" i="68" s="1"/>
  <c r="M273" i="68"/>
  <c r="M81" i="68" s="1"/>
  <c r="AX273" i="68"/>
  <c r="AX81" i="68" s="1"/>
  <c r="O161" i="64"/>
  <c r="O51" i="64" s="1"/>
  <c r="N51" i="64" s="1"/>
  <c r="AQ102" i="64"/>
  <c r="AU139" i="64"/>
  <c r="AU29" i="64" s="1"/>
  <c r="AT29" i="64" s="1"/>
  <c r="AU260" i="65"/>
  <c r="AU68" i="65" s="1"/>
  <c r="AT68" i="65" s="1"/>
  <c r="AU150" i="65"/>
  <c r="AU40" i="65" s="1"/>
  <c r="AT40" i="65" s="1"/>
  <c r="J150" i="65"/>
  <c r="J40" i="65" s="1"/>
  <c r="I40" i="65" s="1"/>
  <c r="M150" i="65"/>
  <c r="M40" i="65" s="1"/>
  <c r="AE150" i="65"/>
  <c r="AE40" i="65" s="1"/>
  <c r="AD40" i="65" s="1"/>
  <c r="AU137" i="65"/>
  <c r="AU27" i="65" s="1"/>
  <c r="AT27" i="65" s="1"/>
  <c r="AU135" i="65"/>
  <c r="AU25" i="65" s="1"/>
  <c r="AT25" i="65" s="1"/>
  <c r="J290" i="63"/>
  <c r="J98" i="63" s="1"/>
  <c r="AU284" i="63"/>
  <c r="AU92" i="63" s="1"/>
  <c r="J294" i="63"/>
  <c r="J102" i="63" s="1"/>
  <c r="J286" i="63"/>
  <c r="J94" i="63" s="1"/>
  <c r="O275" i="63"/>
  <c r="O83" i="63" s="1"/>
  <c r="O273" i="63"/>
  <c r="O81" i="63" s="1"/>
  <c r="O268" i="63"/>
  <c r="O76" i="63" s="1"/>
  <c r="O266" i="63"/>
  <c r="O74" i="63" s="1"/>
  <c r="O263" i="63"/>
  <c r="O71" i="63" s="1"/>
  <c r="N71" i="63" s="1"/>
  <c r="J281" i="63"/>
  <c r="J89" i="63" s="1"/>
  <c r="AW260" i="63"/>
  <c r="AW68" i="63" s="1"/>
  <c r="AV68" i="63" s="1"/>
  <c r="AS274" i="63"/>
  <c r="AS82" i="63" s="1"/>
  <c r="R274" i="63"/>
  <c r="R82" i="63" s="1"/>
  <c r="AP274" i="63"/>
  <c r="AP82" i="63" s="1"/>
  <c r="J274" i="63"/>
  <c r="J82" i="63" s="1"/>
  <c r="Q274" i="63"/>
  <c r="Q82" i="63" s="1"/>
  <c r="AB274" i="63"/>
  <c r="AB82" i="63" s="1"/>
  <c r="AW272" i="63"/>
  <c r="AW80" i="63" s="1"/>
  <c r="L269" i="63"/>
  <c r="L77" i="63" s="1"/>
  <c r="R262" i="63"/>
  <c r="R70" i="63" s="1"/>
  <c r="M262" i="63"/>
  <c r="M70" i="63" s="1"/>
  <c r="AG166" i="63"/>
  <c r="AG56" i="63" s="1"/>
  <c r="AG164" i="63"/>
  <c r="AG54" i="63" s="1"/>
  <c r="O162" i="63"/>
  <c r="O52" i="63" s="1"/>
  <c r="N52" i="63" s="1"/>
  <c r="AG159" i="63"/>
  <c r="AG49" i="63" s="1"/>
  <c r="AG157" i="63"/>
  <c r="AG47" i="63" s="1"/>
  <c r="AG155" i="63"/>
  <c r="AG45" i="63" s="1"/>
  <c r="AG153" i="63"/>
  <c r="AG43" i="63" s="1"/>
  <c r="AG150" i="63"/>
  <c r="AG40" i="63" s="1"/>
  <c r="AG148" i="63"/>
  <c r="AG38" i="63" s="1"/>
  <c r="AF38" i="63" s="1"/>
  <c r="AG146" i="63"/>
  <c r="AG36" i="63" s="1"/>
  <c r="AF36" i="63" s="1"/>
  <c r="AG144" i="63"/>
  <c r="AG34" i="63" s="1"/>
  <c r="AG142" i="63"/>
  <c r="AG32" i="63" s="1"/>
  <c r="J122" i="63"/>
  <c r="J12" i="63" s="1"/>
  <c r="I12" i="63" s="1"/>
  <c r="AU120" i="63"/>
  <c r="AU10" i="63" s="1"/>
  <c r="AT10" i="63" s="1"/>
  <c r="AQ70" i="60"/>
  <c r="AQ94" i="60"/>
  <c r="AQ98" i="60"/>
  <c r="O269" i="60"/>
  <c r="O77" i="60" s="1"/>
  <c r="AW161" i="60"/>
  <c r="AW51" i="60" s="1"/>
  <c r="AS156" i="60"/>
  <c r="AS46" i="60" s="1"/>
  <c r="AQ92" i="60"/>
  <c r="GO22" i="42"/>
  <c r="B58" i="66"/>
  <c r="Q168" i="66"/>
  <c r="Q58" i="66" s="1"/>
  <c r="AW168" i="66"/>
  <c r="AW58" i="66" s="1"/>
  <c r="AG168" i="66"/>
  <c r="AG58" i="66" s="1"/>
  <c r="R168" i="66"/>
  <c r="R58" i="66" s="1"/>
  <c r="AX168" i="66"/>
  <c r="AX58" i="66" s="1"/>
  <c r="S168" i="66"/>
  <c r="AP168" i="66" s="1"/>
  <c r="AP58" i="66" s="1"/>
  <c r="AS168" i="66"/>
  <c r="AS58" i="66" s="1"/>
  <c r="AC168" i="66"/>
  <c r="AC58" i="66" s="1"/>
  <c r="L168" i="66"/>
  <c r="L58" i="66" s="1"/>
  <c r="M168" i="66"/>
  <c r="M58" i="66" s="1"/>
  <c r="AB168" i="66"/>
  <c r="AB58" i="66" s="1"/>
  <c r="AR168" i="66"/>
  <c r="AR58" i="66" s="1"/>
  <c r="AU157" i="66"/>
  <c r="AU47" i="66" s="1"/>
  <c r="AT47" i="66" s="1"/>
  <c r="AP153" i="66"/>
  <c r="AP43" i="66" s="1"/>
  <c r="AO43" i="66" s="1"/>
  <c r="AG150" i="66"/>
  <c r="AG40" i="66" s="1"/>
  <c r="AW135" i="66"/>
  <c r="AW25" i="66" s="1"/>
  <c r="AV25" i="66" s="1"/>
  <c r="AG132" i="66"/>
  <c r="AG22" i="66" s="1"/>
  <c r="O123" i="66"/>
  <c r="O13" i="66" s="1"/>
  <c r="N13" i="66" s="1"/>
  <c r="Z150" i="66"/>
  <c r="Z40" i="66" s="1"/>
  <c r="Y40" i="66" s="1"/>
  <c r="AC150" i="66"/>
  <c r="AC40" i="66" s="1"/>
  <c r="M150" i="66"/>
  <c r="M40" i="66" s="1"/>
  <c r="L146" i="66"/>
  <c r="L36" i="66" s="1"/>
  <c r="K36" i="66" s="1"/>
  <c r="AC137" i="66"/>
  <c r="AC27" i="66" s="1"/>
  <c r="M137" i="66"/>
  <c r="M27" i="66" s="1"/>
  <c r="L132" i="66"/>
  <c r="L22" i="66" s="1"/>
  <c r="AW132" i="66"/>
  <c r="AW22" i="66" s="1"/>
  <c r="AS123" i="66"/>
  <c r="AS13" i="66" s="1"/>
  <c r="AC123" i="66"/>
  <c r="AC13" i="66" s="1"/>
  <c r="M123" i="66"/>
  <c r="M13" i="66" s="1"/>
  <c r="L118" i="66"/>
  <c r="AW118" i="66"/>
  <c r="O125" i="66"/>
  <c r="O15" i="66" s="1"/>
  <c r="N15" i="66" s="1"/>
  <c r="AW125" i="66"/>
  <c r="AW15" i="66" s="1"/>
  <c r="AV15" i="66" s="1"/>
  <c r="Z130" i="66"/>
  <c r="Z20" i="66" s="1"/>
  <c r="Y20" i="66" s="1"/>
  <c r="AC130" i="66"/>
  <c r="AC20" i="66" s="1"/>
  <c r="M130" i="66"/>
  <c r="M20" i="66" s="1"/>
  <c r="O121" i="66"/>
  <c r="O11" i="66" s="1"/>
  <c r="N11" i="66" s="1"/>
  <c r="AW121" i="66"/>
  <c r="AW11" i="66" s="1"/>
  <c r="AV11" i="66" s="1"/>
  <c r="AG292" i="67"/>
  <c r="AG100" i="67" s="1"/>
  <c r="M292" i="67"/>
  <c r="M100" i="67" s="1"/>
  <c r="AS285" i="67"/>
  <c r="AS93" i="67" s="1"/>
  <c r="Z285" i="67"/>
  <c r="Z93" i="67" s="1"/>
  <c r="J285" i="67"/>
  <c r="J93" i="67" s="1"/>
  <c r="Q285" i="67"/>
  <c r="Q93" i="67" s="1"/>
  <c r="AB285" i="67"/>
  <c r="AB93" i="67" s="1"/>
  <c r="Z282" i="67"/>
  <c r="Z90" i="67" s="1"/>
  <c r="AG266" i="67"/>
  <c r="AG74" i="67" s="1"/>
  <c r="M266" i="67"/>
  <c r="M74" i="67" s="1"/>
  <c r="O263" i="67"/>
  <c r="O71" i="67" s="1"/>
  <c r="N71" i="67" s="1"/>
  <c r="AG261" i="67"/>
  <c r="AG69" i="67" s="1"/>
  <c r="M261" i="67"/>
  <c r="M69" i="67" s="1"/>
  <c r="O259" i="67"/>
  <c r="O67" i="67" s="1"/>
  <c r="N67" i="67" s="1"/>
  <c r="AG257" i="67"/>
  <c r="AG65" i="67" s="1"/>
  <c r="U65" i="67" s="1"/>
  <c r="M257" i="67"/>
  <c r="M65" i="67" s="1"/>
  <c r="J164" i="67"/>
  <c r="J54" i="67" s="1"/>
  <c r="I54" i="67" s="1"/>
  <c r="AU159" i="67"/>
  <c r="AU49" i="67" s="1"/>
  <c r="AT49" i="67" s="1"/>
  <c r="AU155" i="67"/>
  <c r="AU45" i="67" s="1"/>
  <c r="AT45" i="67" s="1"/>
  <c r="AU153" i="67"/>
  <c r="AU43" i="67" s="1"/>
  <c r="AT43" i="67" s="1"/>
  <c r="L153" i="67"/>
  <c r="L43" i="67" s="1"/>
  <c r="K43" i="67" s="1"/>
  <c r="AC153" i="67"/>
  <c r="AC43" i="67" s="1"/>
  <c r="J153" i="67"/>
  <c r="J43" i="67" s="1"/>
  <c r="I43" i="67" s="1"/>
  <c r="Q153" i="67"/>
  <c r="Q43" i="67" s="1"/>
  <c r="AB153" i="67"/>
  <c r="AB43" i="67" s="1"/>
  <c r="AA43" i="67" s="1"/>
  <c r="AW121" i="67"/>
  <c r="AW11" i="67" s="1"/>
  <c r="AV11" i="67" s="1"/>
  <c r="L148" i="67"/>
  <c r="L38" i="67" s="1"/>
  <c r="K38" i="67" s="1"/>
  <c r="AS139" i="67"/>
  <c r="AS29" i="67" s="1"/>
  <c r="AG139" i="67"/>
  <c r="AG29" i="67" s="1"/>
  <c r="AF29" i="67" s="1"/>
  <c r="R139" i="67"/>
  <c r="R29" i="67" s="1"/>
  <c r="AP139" i="67"/>
  <c r="AP29" i="67" s="1"/>
  <c r="AO29" i="67" s="1"/>
  <c r="J139" i="67"/>
  <c r="J29" i="67" s="1"/>
  <c r="I29" i="67" s="1"/>
  <c r="Q139" i="67"/>
  <c r="Q29" i="67" s="1"/>
  <c r="P29" i="67" s="1"/>
  <c r="AB139" i="67"/>
  <c r="AB29" i="67" s="1"/>
  <c r="O130" i="67"/>
  <c r="O20" i="67" s="1"/>
  <c r="N20" i="67" s="1"/>
  <c r="AC130" i="67"/>
  <c r="AC20" i="67" s="1"/>
  <c r="M130" i="67"/>
  <c r="M20" i="67" s="1"/>
  <c r="Z125" i="67"/>
  <c r="Z15" i="67" s="1"/>
  <c r="Y15" i="67" s="1"/>
  <c r="AW125" i="67"/>
  <c r="AW15" i="67" s="1"/>
  <c r="AV15" i="67" s="1"/>
  <c r="L150" i="67"/>
  <c r="L40" i="67" s="1"/>
  <c r="K40" i="67" s="1"/>
  <c r="Z137" i="67"/>
  <c r="Z27" i="67" s="1"/>
  <c r="Y27" i="67" s="1"/>
  <c r="AC137" i="67"/>
  <c r="AC27" i="67" s="1"/>
  <c r="M137" i="67"/>
  <c r="M27" i="67" s="1"/>
  <c r="J127" i="67"/>
  <c r="J17" i="67" s="1"/>
  <c r="I17" i="67" s="1"/>
  <c r="Q127" i="67"/>
  <c r="Q17" i="67" s="1"/>
  <c r="P17" i="67" s="1"/>
  <c r="AB127" i="67"/>
  <c r="AB17" i="67" s="1"/>
  <c r="O277" i="62"/>
  <c r="O85" i="62" s="1"/>
  <c r="AG274" i="62"/>
  <c r="AG82" i="62" s="1"/>
  <c r="M274" i="62"/>
  <c r="M82" i="62" s="1"/>
  <c r="AW292" i="62"/>
  <c r="AW100" i="62" s="1"/>
  <c r="AR260" i="62"/>
  <c r="AR68" i="62" s="1"/>
  <c r="AQ68" i="62" s="1"/>
  <c r="AR258" i="62"/>
  <c r="AR66" i="62" s="1"/>
  <c r="AQ66" i="62" s="1"/>
  <c r="AG165" i="62"/>
  <c r="AG55" i="62" s="1"/>
  <c r="AS163" i="62"/>
  <c r="AS53" i="62" s="1"/>
  <c r="Z163" i="62"/>
  <c r="Z53" i="62" s="1"/>
  <c r="Y53" i="62" s="1"/>
  <c r="J163" i="62"/>
  <c r="J53" i="62" s="1"/>
  <c r="I53" i="62" s="1"/>
  <c r="Q163" i="62"/>
  <c r="Q53" i="62" s="1"/>
  <c r="AB163" i="62"/>
  <c r="AB53" i="62" s="1"/>
  <c r="AA53" i="62" s="1"/>
  <c r="AG154" i="62"/>
  <c r="AG44" i="62" s="1"/>
  <c r="M154" i="62"/>
  <c r="M44" i="62" s="1"/>
  <c r="AS151" i="62"/>
  <c r="AS41" i="62" s="1"/>
  <c r="Q151" i="62"/>
  <c r="Q41" i="62" s="1"/>
  <c r="AB151" i="62"/>
  <c r="AB41" i="62" s="1"/>
  <c r="AS149" i="62"/>
  <c r="AS39" i="62" s="1"/>
  <c r="Z149" i="62"/>
  <c r="Z39" i="62" s="1"/>
  <c r="Y39" i="62" s="1"/>
  <c r="J149" i="62"/>
  <c r="J39" i="62" s="1"/>
  <c r="I39" i="62" s="1"/>
  <c r="Q149" i="62"/>
  <c r="Q39" i="62" s="1"/>
  <c r="AB149" i="62"/>
  <c r="AB39" i="62" s="1"/>
  <c r="AA39" i="62" s="1"/>
  <c r="Z270" i="62"/>
  <c r="Z78" i="62" s="1"/>
  <c r="R270" i="62"/>
  <c r="R78" i="62" s="1"/>
  <c r="AP270" i="62"/>
  <c r="AP78" i="62" s="1"/>
  <c r="J270" i="62"/>
  <c r="J78" i="62" s="1"/>
  <c r="Q270" i="62"/>
  <c r="Q78" i="62" s="1"/>
  <c r="AB270" i="62"/>
  <c r="AB78" i="62" s="1"/>
  <c r="AG273" i="62"/>
  <c r="AG81" i="62" s="1"/>
  <c r="AS273" i="62"/>
  <c r="AS81" i="62" s="1"/>
  <c r="R273" i="62"/>
  <c r="R81" i="62" s="1"/>
  <c r="AP273" i="62"/>
  <c r="AP81" i="62" s="1"/>
  <c r="J273" i="62"/>
  <c r="J81" i="62" s="1"/>
  <c r="Q273" i="62"/>
  <c r="Q81" i="62" s="1"/>
  <c r="AB273" i="62"/>
  <c r="AB81" i="62" s="1"/>
  <c r="AC148" i="62"/>
  <c r="AC38" i="62" s="1"/>
  <c r="Q123" i="62"/>
  <c r="Q13" i="62" s="1"/>
  <c r="P13" i="62" s="1"/>
  <c r="J125" i="62"/>
  <c r="J15" i="62" s="1"/>
  <c r="I15" i="62" s="1"/>
  <c r="AU123" i="62"/>
  <c r="AU13" i="62" s="1"/>
  <c r="AT13" i="62" s="1"/>
  <c r="AG285" i="68"/>
  <c r="AG93" i="68" s="1"/>
  <c r="M285" i="68"/>
  <c r="M93" i="68" s="1"/>
  <c r="AP282" i="68"/>
  <c r="AP90" i="68" s="1"/>
  <c r="J282" i="68"/>
  <c r="J90" i="68" s="1"/>
  <c r="O282" i="68"/>
  <c r="O90" i="68" s="1"/>
  <c r="AG282" i="68"/>
  <c r="AG90" i="68" s="1"/>
  <c r="Q282" i="68"/>
  <c r="Q90" i="68" s="1"/>
  <c r="AB282" i="68"/>
  <c r="AB90" i="68" s="1"/>
  <c r="AG261" i="68"/>
  <c r="AG69" i="68" s="1"/>
  <c r="M261" i="68"/>
  <c r="M69" i="68" s="1"/>
  <c r="AS259" i="68"/>
  <c r="AS67" i="68" s="1"/>
  <c r="Z259" i="68"/>
  <c r="Z67" i="68" s="1"/>
  <c r="Y67" i="68" s="1"/>
  <c r="J259" i="68"/>
  <c r="J67" i="68" s="1"/>
  <c r="I67" i="68" s="1"/>
  <c r="Q259" i="68"/>
  <c r="Q67" i="68" s="1"/>
  <c r="AB259" i="68"/>
  <c r="AB67" i="68" s="1"/>
  <c r="AA67" i="68" s="1"/>
  <c r="J157" i="68"/>
  <c r="J47" i="68" s="1"/>
  <c r="I47" i="68" s="1"/>
  <c r="AG153" i="68"/>
  <c r="AG43" i="68" s="1"/>
  <c r="M153" i="68"/>
  <c r="M43" i="68" s="1"/>
  <c r="O150" i="68"/>
  <c r="O40" i="68" s="1"/>
  <c r="N40" i="68" s="1"/>
  <c r="O148" i="68"/>
  <c r="O38" i="68" s="1"/>
  <c r="N38" i="68" s="1"/>
  <c r="O146" i="68"/>
  <c r="O36" i="68" s="1"/>
  <c r="N36" i="68" s="1"/>
  <c r="O144" i="68"/>
  <c r="O34" i="68" s="1"/>
  <c r="N34" i="68" s="1"/>
  <c r="O142" i="68"/>
  <c r="O32" i="68" s="1"/>
  <c r="N32" i="68" s="1"/>
  <c r="O139" i="68"/>
  <c r="O29" i="68" s="1"/>
  <c r="N29" i="68" s="1"/>
  <c r="O137" i="68"/>
  <c r="O27" i="68" s="1"/>
  <c r="N27" i="68" s="1"/>
  <c r="O135" i="68"/>
  <c r="O25" i="68" s="1"/>
  <c r="N25" i="68" s="1"/>
  <c r="O130" i="68"/>
  <c r="O20" i="68" s="1"/>
  <c r="N20" i="68" s="1"/>
  <c r="O127" i="68"/>
  <c r="O17" i="68" s="1"/>
  <c r="N17" i="68" s="1"/>
  <c r="O125" i="68"/>
  <c r="O15" i="68" s="1"/>
  <c r="N15" i="68" s="1"/>
  <c r="AG159" i="68"/>
  <c r="AG49" i="68" s="1"/>
  <c r="AE159" i="68"/>
  <c r="AE49" i="68" s="1"/>
  <c r="AD49" i="68" s="1"/>
  <c r="AU144" i="64"/>
  <c r="AU34" i="64" s="1"/>
  <c r="AT34" i="64" s="1"/>
  <c r="AU135" i="64"/>
  <c r="AU25" i="64" s="1"/>
  <c r="AT25" i="64" s="1"/>
  <c r="M286" i="64"/>
  <c r="M94" i="64" s="1"/>
  <c r="AX286" i="64"/>
  <c r="AX94" i="64" s="1"/>
  <c r="M123" i="64"/>
  <c r="M13" i="64" s="1"/>
  <c r="AR260" i="64"/>
  <c r="AR68" i="64" s="1"/>
  <c r="AQ68" i="64" s="1"/>
  <c r="AG169" i="64"/>
  <c r="AG59" i="64" s="1"/>
  <c r="AF59" i="64" s="1"/>
  <c r="B75" i="65"/>
  <c r="S267" i="65"/>
  <c r="AS267" i="65" s="1"/>
  <c r="AS75" i="65" s="1"/>
  <c r="O163" i="65"/>
  <c r="O53" i="65" s="1"/>
  <c r="N53" i="65" s="1"/>
  <c r="O161" i="65"/>
  <c r="O51" i="65" s="1"/>
  <c r="N51" i="65" s="1"/>
  <c r="O156" i="65"/>
  <c r="O46" i="65" s="1"/>
  <c r="N46" i="65" s="1"/>
  <c r="O154" i="65"/>
  <c r="O44" i="65" s="1"/>
  <c r="N44" i="65" s="1"/>
  <c r="J260" i="65"/>
  <c r="J68" i="65" s="1"/>
  <c r="I68" i="65" s="1"/>
  <c r="J153" i="65"/>
  <c r="J43" i="65" s="1"/>
  <c r="I43" i="65" s="1"/>
  <c r="J135" i="65"/>
  <c r="J25" i="65" s="1"/>
  <c r="I25" i="65" s="1"/>
  <c r="J127" i="65"/>
  <c r="J17" i="65" s="1"/>
  <c r="I17" i="65" s="1"/>
  <c r="AU125" i="65"/>
  <c r="AU15" i="65" s="1"/>
  <c r="AT15" i="65" s="1"/>
  <c r="AB118" i="65"/>
  <c r="AX141" i="65"/>
  <c r="AX31" i="65" s="1"/>
  <c r="L276" i="63"/>
  <c r="L84" i="63" s="1"/>
  <c r="M276" i="63"/>
  <c r="M84" i="63" s="1"/>
  <c r="AW269" i="63"/>
  <c r="AW77" i="63" s="1"/>
  <c r="AW264" i="63"/>
  <c r="AW72" i="63" s="1"/>
  <c r="AV72" i="63" s="1"/>
  <c r="AS258" i="63"/>
  <c r="AS66" i="63" s="1"/>
  <c r="AG258" i="63"/>
  <c r="AG66" i="63" s="1"/>
  <c r="R258" i="63"/>
  <c r="R66" i="63" s="1"/>
  <c r="AP258" i="63"/>
  <c r="AP66" i="63" s="1"/>
  <c r="AO66" i="63" s="1"/>
  <c r="J258" i="63"/>
  <c r="J66" i="63" s="1"/>
  <c r="I66" i="63" s="1"/>
  <c r="Q258" i="63"/>
  <c r="Q66" i="63" s="1"/>
  <c r="AB258" i="63"/>
  <c r="AB66" i="63" s="1"/>
  <c r="AA66" i="63" s="1"/>
  <c r="AB122" i="63"/>
  <c r="AB12" i="63" s="1"/>
  <c r="U12" i="63" s="1"/>
  <c r="M122" i="63"/>
  <c r="M12" i="63" s="1"/>
  <c r="AE122" i="63"/>
  <c r="AE12" i="63" s="1"/>
  <c r="AD12" i="63" s="1"/>
  <c r="J120" i="63"/>
  <c r="J10" i="63" s="1"/>
  <c r="I10" i="63" s="1"/>
  <c r="B96" i="67"/>
  <c r="S288" i="67"/>
  <c r="AH288" i="67" s="1"/>
  <c r="AH96" i="67" s="1"/>
  <c r="B78" i="67"/>
  <c r="S270" i="67"/>
  <c r="AR270" i="67" s="1"/>
  <c r="AR78" i="67" s="1"/>
  <c r="AQ78" i="67" s="1"/>
  <c r="S139" i="66"/>
  <c r="Z139" i="66" s="1"/>
  <c r="Z29" i="66" s="1"/>
  <c r="Y29" i="66" s="1"/>
  <c r="B29" i="66"/>
  <c r="S280" i="67"/>
  <c r="AR280" i="67" s="1"/>
  <c r="AR88" i="67" s="1"/>
  <c r="AQ88" i="67" s="1"/>
  <c r="B88" i="67"/>
  <c r="AP280" i="67"/>
  <c r="AP88" i="67" s="1"/>
  <c r="L280" i="67"/>
  <c r="L88" i="67" s="1"/>
  <c r="AH280" i="67"/>
  <c r="AH88" i="67" s="1"/>
  <c r="AU274" i="62"/>
  <c r="AU82" i="62" s="1"/>
  <c r="O272" i="62"/>
  <c r="O80" i="62" s="1"/>
  <c r="AU269" i="62"/>
  <c r="AU77" i="62" s="1"/>
  <c r="AU264" i="62"/>
  <c r="AU72" i="62" s="1"/>
  <c r="AT72" i="62" s="1"/>
  <c r="AH137" i="62"/>
  <c r="AH27" i="62" s="1"/>
  <c r="AC137" i="62"/>
  <c r="AC27" i="62" s="1"/>
  <c r="I20" i="62"/>
  <c r="AE14" i="42"/>
  <c r="O130" i="62"/>
  <c r="O20" i="62" s="1"/>
  <c r="N20" i="62" s="1"/>
  <c r="O125" i="62"/>
  <c r="O15" i="62" s="1"/>
  <c r="N15" i="62" s="1"/>
  <c r="O121" i="62"/>
  <c r="O11" i="62" s="1"/>
  <c r="N11" i="62" s="1"/>
  <c r="AW276" i="63"/>
  <c r="AW84" i="63" s="1"/>
  <c r="D8" i="42"/>
  <c r="AG120" i="63"/>
  <c r="AG10" i="63" s="1"/>
  <c r="AF10" i="63" s="1"/>
  <c r="AG258" i="64"/>
  <c r="AG66" i="64" s="1"/>
  <c r="I13" i="64"/>
  <c r="M12" i="42"/>
  <c r="AB260" i="65"/>
  <c r="AB68" i="65" s="1"/>
  <c r="AA68" i="65" s="1"/>
  <c r="M260" i="65"/>
  <c r="M68" i="65" s="1"/>
  <c r="AE260" i="65"/>
  <c r="AE68" i="65" s="1"/>
  <c r="AD68" i="65" s="1"/>
  <c r="AH148" i="65"/>
  <c r="AH38" i="65" s="1"/>
  <c r="AH146" i="65"/>
  <c r="AH36" i="65" s="1"/>
  <c r="AH142" i="65"/>
  <c r="AH32" i="65" s="1"/>
  <c r="AH135" i="65"/>
  <c r="AH25" i="65" s="1"/>
  <c r="AH130" i="65"/>
  <c r="AH20" i="65" s="1"/>
  <c r="AH123" i="65"/>
  <c r="AH13" i="65" s="1"/>
  <c r="AH121" i="65"/>
  <c r="AH11" i="65" s="1"/>
  <c r="AC153" i="65"/>
  <c r="AC43" i="65" s="1"/>
  <c r="AG150" i="65"/>
  <c r="AG40" i="65" s="1"/>
  <c r="AU146" i="65"/>
  <c r="AU36" i="65" s="1"/>
  <c r="AT36" i="65" s="1"/>
  <c r="J146" i="65"/>
  <c r="J36" i="65" s="1"/>
  <c r="I36" i="65" s="1"/>
  <c r="M146" i="65"/>
  <c r="M36" i="65" s="1"/>
  <c r="AE146" i="65"/>
  <c r="AE36" i="65" s="1"/>
  <c r="AD36" i="65" s="1"/>
  <c r="AB135" i="65"/>
  <c r="AB25" i="65" s="1"/>
  <c r="M135" i="65"/>
  <c r="M25" i="65" s="1"/>
  <c r="AU130" i="65"/>
  <c r="AU20" i="65" s="1"/>
  <c r="AT20" i="65" s="1"/>
  <c r="J123" i="65"/>
  <c r="J13" i="65" s="1"/>
  <c r="AU121" i="65"/>
  <c r="AU11" i="65" s="1"/>
  <c r="AT11" i="65" s="1"/>
  <c r="Z282" i="66"/>
  <c r="Z90" i="66" s="1"/>
  <c r="O266" i="66"/>
  <c r="O74" i="66" s="1"/>
  <c r="O263" i="66"/>
  <c r="O71" i="66" s="1"/>
  <c r="N71" i="66" s="1"/>
  <c r="O261" i="66"/>
  <c r="O69" i="66" s="1"/>
  <c r="N69" i="66" s="1"/>
  <c r="O259" i="66"/>
  <c r="O67" i="66" s="1"/>
  <c r="N67" i="66" s="1"/>
  <c r="O257" i="66"/>
  <c r="O65" i="66" s="1"/>
  <c r="N65" i="66" s="1"/>
  <c r="AH162" i="66"/>
  <c r="AH52" i="66" s="1"/>
  <c r="O153" i="66"/>
  <c r="O43" i="66" s="1"/>
  <c r="N43" i="66" s="1"/>
  <c r="R153" i="66"/>
  <c r="R43" i="66" s="1"/>
  <c r="M153" i="66"/>
  <c r="M43" i="66" s="1"/>
  <c r="AW144" i="66"/>
  <c r="AW34" i="66" s="1"/>
  <c r="AW146" i="66"/>
  <c r="AW36" i="66" s="1"/>
  <c r="AV36" i="66" s="1"/>
  <c r="Z142" i="66"/>
  <c r="Z32" i="66" s="1"/>
  <c r="Y32" i="66" s="1"/>
  <c r="AC142" i="66"/>
  <c r="AC32" i="66" s="1"/>
  <c r="M142" i="66"/>
  <c r="M32" i="66" s="1"/>
  <c r="Z121" i="66"/>
  <c r="Z11" i="66" s="1"/>
  <c r="Y11" i="66" s="1"/>
  <c r="AC121" i="66"/>
  <c r="AC11" i="66" s="1"/>
  <c r="M121" i="66"/>
  <c r="M11" i="66" s="1"/>
  <c r="AS292" i="67"/>
  <c r="AS100" i="67" s="1"/>
  <c r="Z292" i="67"/>
  <c r="Z100" i="67" s="1"/>
  <c r="J292" i="67"/>
  <c r="J100" i="67" s="1"/>
  <c r="Q292" i="67"/>
  <c r="Q100" i="67" s="1"/>
  <c r="AB292" i="67"/>
  <c r="AB100" i="67" s="1"/>
  <c r="U100" i="67" s="1"/>
  <c r="AG121" i="67"/>
  <c r="AG11" i="67" s="1"/>
  <c r="AF11" i="67" s="1"/>
  <c r="AS121" i="67"/>
  <c r="AS11" i="67" s="1"/>
  <c r="AC121" i="67"/>
  <c r="AC11" i="67" s="1"/>
  <c r="M121" i="67"/>
  <c r="M11" i="67" s="1"/>
  <c r="Z148" i="67"/>
  <c r="Z38" i="67" s="1"/>
  <c r="Y38" i="67" s="1"/>
  <c r="AW148" i="67"/>
  <c r="AW38" i="67" s="1"/>
  <c r="L144" i="67"/>
  <c r="L34" i="67" s="1"/>
  <c r="K34" i="67" s="1"/>
  <c r="Z135" i="67"/>
  <c r="Z25" i="67" s="1"/>
  <c r="Y25" i="67" s="1"/>
  <c r="AW135" i="67"/>
  <c r="AW25" i="67" s="1"/>
  <c r="AV25" i="67" s="1"/>
  <c r="L118" i="67"/>
  <c r="AW118" i="67"/>
  <c r="AG146" i="67"/>
  <c r="AG36" i="67" s="1"/>
  <c r="AS146" i="67"/>
  <c r="AS36" i="67" s="1"/>
  <c r="R146" i="67"/>
  <c r="R36" i="67" s="1"/>
  <c r="AP146" i="67"/>
  <c r="AP36" i="67" s="1"/>
  <c r="AO36" i="67" s="1"/>
  <c r="J146" i="67"/>
  <c r="J36" i="67" s="1"/>
  <c r="I36" i="67" s="1"/>
  <c r="Q146" i="67"/>
  <c r="Q36" i="67" s="1"/>
  <c r="AB146" i="67"/>
  <c r="AB36" i="67" s="1"/>
  <c r="AA36" i="67" s="1"/>
  <c r="Z142" i="67"/>
  <c r="Z32" i="67" s="1"/>
  <c r="Y32" i="67" s="1"/>
  <c r="AC142" i="67"/>
  <c r="AC32" i="67" s="1"/>
  <c r="M142" i="67"/>
  <c r="M32" i="67" s="1"/>
  <c r="AU288" i="68"/>
  <c r="AU96" i="68" s="1"/>
  <c r="AU282" i="68"/>
  <c r="AU90" i="68" s="1"/>
  <c r="AU263" i="68"/>
  <c r="AU71" i="68" s="1"/>
  <c r="AT71" i="68" s="1"/>
  <c r="AU259" i="68"/>
  <c r="AU67" i="68" s="1"/>
  <c r="AT67" i="68" s="1"/>
  <c r="J162" i="68"/>
  <c r="J52" i="68" s="1"/>
  <c r="I52" i="68" s="1"/>
  <c r="AG132" i="68"/>
  <c r="AG22" i="68" s="1"/>
  <c r="AG130" i="68"/>
  <c r="AG20" i="68" s="1"/>
  <c r="AF20" i="68" s="1"/>
  <c r="M130" i="68"/>
  <c r="M20" i="68" s="1"/>
  <c r="AG127" i="68"/>
  <c r="AG17" i="68" s="1"/>
  <c r="AF17" i="68" s="1"/>
  <c r="M127" i="68"/>
  <c r="M17" i="68" s="1"/>
  <c r="AG125" i="68"/>
  <c r="AG15" i="68" s="1"/>
  <c r="AF15" i="68" s="1"/>
  <c r="M125" i="68"/>
  <c r="M15" i="68" s="1"/>
  <c r="AG123" i="68"/>
  <c r="AG13" i="68" s="1"/>
  <c r="AF13" i="68" s="1"/>
  <c r="M123" i="68"/>
  <c r="M13" i="68" s="1"/>
  <c r="AG121" i="68"/>
  <c r="AG11" i="68" s="1"/>
  <c r="AF11" i="68" s="1"/>
  <c r="M121" i="68"/>
  <c r="M11" i="68" s="1"/>
  <c r="AU164" i="68"/>
  <c r="AU54" i="68" s="1"/>
  <c r="AT54" i="68" s="1"/>
  <c r="Q164" i="68"/>
  <c r="Q54" i="68" s="1"/>
  <c r="M164" i="68"/>
  <c r="M54" i="68" s="1"/>
  <c r="AE164" i="68"/>
  <c r="AE54" i="68" s="1"/>
  <c r="AD54" i="68" s="1"/>
  <c r="AG164" i="68"/>
  <c r="AG54" i="68" s="1"/>
  <c r="I49" i="68"/>
  <c r="CY20" i="42"/>
  <c r="O159" i="68"/>
  <c r="O49" i="68" s="1"/>
  <c r="N49" i="68" s="1"/>
  <c r="AU155" i="68"/>
  <c r="AU45" i="68" s="1"/>
  <c r="AT45" i="68" s="1"/>
  <c r="M273" i="67"/>
  <c r="M81" i="67" s="1"/>
  <c r="M277" i="66"/>
  <c r="M85" i="66" s="1"/>
  <c r="M268" i="66"/>
  <c r="M76" i="66" s="1"/>
  <c r="AX275" i="68"/>
  <c r="AX83" i="68" s="1"/>
  <c r="M275" i="68"/>
  <c r="M83" i="68" s="1"/>
  <c r="M268" i="67"/>
  <c r="M76" i="67" s="1"/>
  <c r="M273" i="66"/>
  <c r="M81" i="66" s="1"/>
  <c r="AX134" i="65"/>
  <c r="AX24" i="65" s="1"/>
  <c r="M134" i="65"/>
  <c r="M24" i="65" s="1"/>
  <c r="AX284" i="64"/>
  <c r="AX92" i="64" s="1"/>
  <c r="AX149" i="65"/>
  <c r="AX39" i="65" s="1"/>
  <c r="AE117" i="65"/>
  <c r="AR281" i="60"/>
  <c r="AR89" i="60" s="1"/>
  <c r="M281" i="60"/>
  <c r="M89" i="60" s="1"/>
  <c r="AS279" i="60"/>
  <c r="AS87" i="60" s="1"/>
  <c r="Z279" i="60"/>
  <c r="Z87" i="60" s="1"/>
  <c r="J279" i="60"/>
  <c r="J87" i="60" s="1"/>
  <c r="Q279" i="60"/>
  <c r="Q87" i="60" s="1"/>
  <c r="AB279" i="60"/>
  <c r="AB87" i="60" s="1"/>
  <c r="O274" i="60"/>
  <c r="O82" i="60" s="1"/>
  <c r="O272" i="60"/>
  <c r="O80" i="60" s="1"/>
  <c r="AG269" i="60"/>
  <c r="AG77" i="60" s="1"/>
  <c r="M269" i="60"/>
  <c r="M77" i="60" s="1"/>
  <c r="K44" i="60"/>
  <c r="L169" i="60"/>
  <c r="L59" i="60" s="1"/>
  <c r="K59" i="60" s="1"/>
  <c r="K51" i="60"/>
  <c r="AP156" i="60"/>
  <c r="AP46" i="60" s="1"/>
  <c r="AO46" i="60" s="1"/>
  <c r="M282" i="62"/>
  <c r="M90" i="62" s="1"/>
  <c r="AW282" i="62"/>
  <c r="AW90" i="62" s="1"/>
  <c r="AS280" i="62"/>
  <c r="AS88" i="62" s="1"/>
  <c r="Z280" i="62"/>
  <c r="Z88" i="62" s="1"/>
  <c r="J280" i="62"/>
  <c r="J88" i="62" s="1"/>
  <c r="Q280" i="62"/>
  <c r="Q88" i="62" s="1"/>
  <c r="AB280" i="62"/>
  <c r="AB88" i="62" s="1"/>
  <c r="AG277" i="62"/>
  <c r="AG85" i="62" s="1"/>
  <c r="M277" i="62"/>
  <c r="M85" i="62" s="1"/>
  <c r="AS274" i="62"/>
  <c r="AS82" i="62" s="1"/>
  <c r="Z274" i="62"/>
  <c r="Z82" i="62" s="1"/>
  <c r="J274" i="62"/>
  <c r="J82" i="62" s="1"/>
  <c r="Q274" i="62"/>
  <c r="Q82" i="62" s="1"/>
  <c r="AB274" i="62"/>
  <c r="AB82" i="62" s="1"/>
  <c r="V82" i="62" s="1"/>
  <c r="AG272" i="62"/>
  <c r="AG80" i="62" s="1"/>
  <c r="M272" i="62"/>
  <c r="M80" i="62" s="1"/>
  <c r="AS269" i="62"/>
  <c r="AS77" i="62" s="1"/>
  <c r="Z269" i="62"/>
  <c r="Z77" i="62" s="1"/>
  <c r="J269" i="62"/>
  <c r="J77" i="62" s="1"/>
  <c r="Q269" i="62"/>
  <c r="Q77" i="62" s="1"/>
  <c r="AB269" i="62"/>
  <c r="AB77" i="62" s="1"/>
  <c r="U77" i="62" s="1"/>
  <c r="AG267" i="62"/>
  <c r="AG75" i="62" s="1"/>
  <c r="M267" i="62"/>
  <c r="M75" i="62" s="1"/>
  <c r="AS264" i="62"/>
  <c r="AS72" i="62" s="1"/>
  <c r="Z264" i="62"/>
  <c r="Z72" i="62" s="1"/>
  <c r="Y72" i="62" s="1"/>
  <c r="J264" i="62"/>
  <c r="J72" i="62" s="1"/>
  <c r="I72" i="62" s="1"/>
  <c r="Q264" i="62"/>
  <c r="Q72" i="62" s="1"/>
  <c r="P72" i="62" s="1"/>
  <c r="AB264" i="62"/>
  <c r="AB72" i="62" s="1"/>
  <c r="Z292" i="62"/>
  <c r="Z100" i="62" s="1"/>
  <c r="AC292" i="62"/>
  <c r="AC100" i="62" s="1"/>
  <c r="M292" i="62"/>
  <c r="M100" i="62" s="1"/>
  <c r="AW285" i="62"/>
  <c r="AW93" i="62" s="1"/>
  <c r="AG169" i="62"/>
  <c r="AG59" i="62" s="1"/>
  <c r="AF59" i="62" s="1"/>
  <c r="M169" i="62"/>
  <c r="M59" i="62" s="1"/>
  <c r="Z167" i="62"/>
  <c r="Z57" i="62" s="1"/>
  <c r="J167" i="62"/>
  <c r="J57" i="62" s="1"/>
  <c r="F57" i="62" s="1"/>
  <c r="AU163" i="62"/>
  <c r="AU53" i="62" s="1"/>
  <c r="AT53" i="62" s="1"/>
  <c r="AU156" i="62"/>
  <c r="AU46" i="62" s="1"/>
  <c r="AT46" i="62" s="1"/>
  <c r="AU149" i="62"/>
  <c r="AU39" i="62" s="1"/>
  <c r="AT39" i="62" s="1"/>
  <c r="AC147" i="62"/>
  <c r="AC37" i="62" s="1"/>
  <c r="L147" i="62"/>
  <c r="L37" i="62" s="1"/>
  <c r="K37" i="62" s="1"/>
  <c r="AW275" i="62"/>
  <c r="AW83" i="62" s="1"/>
  <c r="AU270" i="62"/>
  <c r="AU78" i="62" s="1"/>
  <c r="AW266" i="62"/>
  <c r="AW74" i="62" s="1"/>
  <c r="AX147" i="62"/>
  <c r="AX37" i="62" s="1"/>
  <c r="AE147" i="62"/>
  <c r="AE37" i="62" s="1"/>
  <c r="AD37" i="62" s="1"/>
  <c r="AU273" i="62"/>
  <c r="AU81" i="62" s="1"/>
  <c r="Z263" i="62"/>
  <c r="Z71" i="62" s="1"/>
  <c r="Y71" i="62" s="1"/>
  <c r="AC263" i="62"/>
  <c r="AC71" i="62" s="1"/>
  <c r="M263" i="62"/>
  <c r="M71" i="62" s="1"/>
  <c r="AR142" i="62"/>
  <c r="AR32" i="62" s="1"/>
  <c r="AQ32" i="62" s="1"/>
  <c r="AR139" i="62"/>
  <c r="AR29" i="62" s="1"/>
  <c r="AX137" i="62"/>
  <c r="AX27" i="62" s="1"/>
  <c r="AE137" i="62"/>
  <c r="AE27" i="62" s="1"/>
  <c r="AD27" i="62" s="1"/>
  <c r="M137" i="62"/>
  <c r="M27" i="62" s="1"/>
  <c r="L148" i="62"/>
  <c r="L38" i="62" s="1"/>
  <c r="K38" i="62" s="1"/>
  <c r="AR148" i="62"/>
  <c r="AR38" i="62" s="1"/>
  <c r="AQ38" i="62" s="1"/>
  <c r="L137" i="62"/>
  <c r="L27" i="62" s="1"/>
  <c r="AW137" i="62"/>
  <c r="AW27" i="62" s="1"/>
  <c r="AV27" i="62" s="1"/>
  <c r="AH130" i="62"/>
  <c r="AH20" i="62" s="1"/>
  <c r="AH125" i="62"/>
  <c r="AH15" i="62" s="1"/>
  <c r="Q121" i="62"/>
  <c r="Q11" i="62" s="1"/>
  <c r="P11" i="62" s="1"/>
  <c r="AB130" i="62"/>
  <c r="AB20" i="62" s="1"/>
  <c r="M130" i="62"/>
  <c r="M20" i="62" s="1"/>
  <c r="AE130" i="62"/>
  <c r="AE20" i="62" s="1"/>
  <c r="AD20" i="62" s="1"/>
  <c r="AG130" i="62"/>
  <c r="AG20" i="62" s="1"/>
  <c r="AF20" i="62" s="1"/>
  <c r="AB125" i="62"/>
  <c r="AB15" i="62" s="1"/>
  <c r="M125" i="62"/>
  <c r="M15" i="62" s="1"/>
  <c r="AE125" i="62"/>
  <c r="AE15" i="62" s="1"/>
  <c r="AD15" i="62" s="1"/>
  <c r="AG125" i="62"/>
  <c r="AG15" i="62" s="1"/>
  <c r="AF15" i="62" s="1"/>
  <c r="AB121" i="62"/>
  <c r="AB11" i="62" s="1"/>
  <c r="M121" i="62"/>
  <c r="M11" i="62" s="1"/>
  <c r="AE121" i="62"/>
  <c r="AE11" i="62" s="1"/>
  <c r="AD11" i="62" s="1"/>
  <c r="AG121" i="62"/>
  <c r="AG11" i="62" s="1"/>
  <c r="AF11" i="62" s="1"/>
  <c r="AU281" i="63"/>
  <c r="AU89" i="63" s="1"/>
  <c r="Z281" i="63"/>
  <c r="Z89" i="63" s="1"/>
  <c r="O259" i="63"/>
  <c r="O67" i="63" s="1"/>
  <c r="N67" i="63" s="1"/>
  <c r="O257" i="63"/>
  <c r="O65" i="63" s="1"/>
  <c r="N65" i="63" s="1"/>
  <c r="AU276" i="63"/>
  <c r="AU84" i="63" s="1"/>
  <c r="R276" i="63"/>
  <c r="R84" i="63" s="1"/>
  <c r="J276" i="63"/>
  <c r="J84" i="63" s="1"/>
  <c r="Q276" i="63"/>
  <c r="Q84" i="63" s="1"/>
  <c r="AE276" i="63"/>
  <c r="AE84" i="63" s="1"/>
  <c r="O272" i="63"/>
  <c r="O80" i="63" s="1"/>
  <c r="AC272" i="63"/>
  <c r="AC80" i="63" s="1"/>
  <c r="M272" i="63"/>
  <c r="M80" i="63" s="1"/>
  <c r="Z269" i="63"/>
  <c r="Z77" i="63" s="1"/>
  <c r="AC269" i="63"/>
  <c r="AC77" i="63" s="1"/>
  <c r="M269" i="63"/>
  <c r="M77" i="63" s="1"/>
  <c r="O267" i="63"/>
  <c r="O75" i="63" s="1"/>
  <c r="AC267" i="63"/>
  <c r="AC75" i="63" s="1"/>
  <c r="M267" i="63"/>
  <c r="M75" i="63" s="1"/>
  <c r="Z264" i="63"/>
  <c r="Z72" i="63" s="1"/>
  <c r="Y72" i="63" s="1"/>
  <c r="AC264" i="63"/>
  <c r="AC72" i="63" s="1"/>
  <c r="M264" i="63"/>
  <c r="M72" i="63" s="1"/>
  <c r="AS262" i="63"/>
  <c r="AS70" i="63" s="1"/>
  <c r="L262" i="63"/>
  <c r="L70" i="63" s="1"/>
  <c r="K70" i="63" s="1"/>
  <c r="AC262" i="63"/>
  <c r="AC70" i="63" s="1"/>
  <c r="J262" i="63"/>
  <c r="J70" i="63" s="1"/>
  <c r="I70" i="63" s="1"/>
  <c r="Q262" i="63"/>
  <c r="Q70" i="63" s="1"/>
  <c r="AB262" i="63"/>
  <c r="AB70" i="63" s="1"/>
  <c r="AA70" i="63" s="1"/>
  <c r="AH136" i="63"/>
  <c r="AH26" i="63" s="1"/>
  <c r="L136" i="63"/>
  <c r="L26" i="63" s="1"/>
  <c r="AC136" i="63"/>
  <c r="AC26" i="63" s="1"/>
  <c r="AW136" i="63"/>
  <c r="AW26" i="63" s="1"/>
  <c r="AV26" i="63" s="1"/>
  <c r="AU128" i="63"/>
  <c r="AU18" i="63" s="1"/>
  <c r="AT18" i="63" s="1"/>
  <c r="AB128" i="63"/>
  <c r="AB18" i="63" s="1"/>
  <c r="J128" i="63"/>
  <c r="J18" i="63" s="1"/>
  <c r="I18" i="63" s="1"/>
  <c r="O128" i="63"/>
  <c r="O18" i="63" s="1"/>
  <c r="N18" i="63" s="1"/>
  <c r="Z128" i="63"/>
  <c r="Z18" i="63" s="1"/>
  <c r="Y18" i="63" s="1"/>
  <c r="AG128" i="63"/>
  <c r="AG18" i="63" s="1"/>
  <c r="AF18" i="63" s="1"/>
  <c r="AS128" i="63"/>
  <c r="AS18" i="63" s="1"/>
  <c r="AU126" i="63"/>
  <c r="AU16" i="63" s="1"/>
  <c r="AT16" i="63" s="1"/>
  <c r="AB126" i="63"/>
  <c r="AB16" i="63" s="1"/>
  <c r="J126" i="63"/>
  <c r="J16" i="63" s="1"/>
  <c r="I16" i="63" s="1"/>
  <c r="O126" i="63"/>
  <c r="O16" i="63" s="1"/>
  <c r="N16" i="63" s="1"/>
  <c r="Z126" i="63"/>
  <c r="Z16" i="63" s="1"/>
  <c r="Y16" i="63" s="1"/>
  <c r="AG126" i="63"/>
  <c r="AG16" i="63" s="1"/>
  <c r="AF16" i="63" s="1"/>
  <c r="AS126" i="63"/>
  <c r="AS16" i="63" s="1"/>
  <c r="AU124" i="63"/>
  <c r="AU14" i="63" s="1"/>
  <c r="AT14" i="63" s="1"/>
  <c r="AB124" i="63"/>
  <c r="AB14" i="63" s="1"/>
  <c r="J124" i="63"/>
  <c r="J14" i="63" s="1"/>
  <c r="I14" i="63" s="1"/>
  <c r="O124" i="63"/>
  <c r="O14" i="63" s="1"/>
  <c r="N14" i="63" s="1"/>
  <c r="Z124" i="63"/>
  <c r="Z14" i="63" s="1"/>
  <c r="Y14" i="63" s="1"/>
  <c r="AG124" i="63"/>
  <c r="AG14" i="63" s="1"/>
  <c r="AF14" i="63" s="1"/>
  <c r="AS124" i="63"/>
  <c r="AS14" i="63" s="1"/>
  <c r="AR128" i="63"/>
  <c r="AR18" i="63" s="1"/>
  <c r="AR126" i="63"/>
  <c r="AR16" i="63" s="1"/>
  <c r="AR124" i="63"/>
  <c r="AR14" i="63" s="1"/>
  <c r="Q117" i="63"/>
  <c r="AG122" i="63"/>
  <c r="AG12" i="63" s="1"/>
  <c r="AF12" i="63" s="1"/>
  <c r="AB120" i="63"/>
  <c r="AB10" i="63" s="1"/>
  <c r="M120" i="63"/>
  <c r="M10" i="63" s="1"/>
  <c r="AE120" i="63"/>
  <c r="AE10" i="63" s="1"/>
  <c r="AD10" i="63" s="1"/>
  <c r="O281" i="64"/>
  <c r="O89" i="64" s="1"/>
  <c r="AG279" i="64"/>
  <c r="AG87" i="64" s="1"/>
  <c r="AG276" i="64"/>
  <c r="AG84" i="64" s="1"/>
  <c r="AG274" i="64"/>
  <c r="AG82" i="64" s="1"/>
  <c r="M274" i="64"/>
  <c r="M82" i="64" s="1"/>
  <c r="AE274" i="64"/>
  <c r="AE82" i="64" s="1"/>
  <c r="AR264" i="64"/>
  <c r="AR72" i="64" s="1"/>
  <c r="AR262" i="64"/>
  <c r="AR70" i="64" s="1"/>
  <c r="AQ70" i="64" s="1"/>
  <c r="AX260" i="64"/>
  <c r="AX68" i="64" s="1"/>
  <c r="AE260" i="64"/>
  <c r="AE68" i="64" s="1"/>
  <c r="AD68" i="64" s="1"/>
  <c r="M260" i="64"/>
  <c r="M68" i="64" s="1"/>
  <c r="O167" i="64"/>
  <c r="O57" i="64" s="1"/>
  <c r="O163" i="64"/>
  <c r="O53" i="64" s="1"/>
  <c r="N53" i="64" s="1"/>
  <c r="AG161" i="64"/>
  <c r="AG51" i="64" s="1"/>
  <c r="M161" i="64"/>
  <c r="M51" i="64" s="1"/>
  <c r="AG158" i="64"/>
  <c r="AG48" i="64" s="1"/>
  <c r="U48" i="64" s="1"/>
  <c r="G48" i="64"/>
  <c r="M158" i="64"/>
  <c r="M48" i="64" s="1"/>
  <c r="W48" i="64"/>
  <c r="AG156" i="64"/>
  <c r="AG46" i="64" s="1"/>
  <c r="M156" i="64"/>
  <c r="M46" i="64" s="1"/>
  <c r="AG154" i="64"/>
  <c r="AG44" i="64" s="1"/>
  <c r="M154" i="64"/>
  <c r="M44" i="64" s="1"/>
  <c r="J258" i="64"/>
  <c r="J66" i="64" s="1"/>
  <c r="I66" i="64" s="1"/>
  <c r="M258" i="64"/>
  <c r="M66" i="64" s="1"/>
  <c r="AE258" i="64"/>
  <c r="AE66" i="64" s="1"/>
  <c r="AD66" i="64" s="1"/>
  <c r="AU150" i="64"/>
  <c r="AU40" i="64" s="1"/>
  <c r="AT40" i="64" s="1"/>
  <c r="AU146" i="64"/>
  <c r="AU36" i="64" s="1"/>
  <c r="AT36" i="64" s="1"/>
  <c r="AU142" i="64"/>
  <c r="AU32" i="64" s="1"/>
  <c r="AT32" i="64" s="1"/>
  <c r="AU137" i="64"/>
  <c r="AU27" i="64" s="1"/>
  <c r="AT27" i="64" s="1"/>
  <c r="AU130" i="64"/>
  <c r="AU20" i="64" s="1"/>
  <c r="AT20" i="64" s="1"/>
  <c r="J120" i="64"/>
  <c r="J10" i="64" s="1"/>
  <c r="AU117" i="64"/>
  <c r="AG260" i="65"/>
  <c r="AG68" i="65" s="1"/>
  <c r="AG146" i="65"/>
  <c r="AG36" i="65" s="1"/>
  <c r="O164" i="68"/>
  <c r="O54" i="68" s="1"/>
  <c r="N54" i="68" s="1"/>
  <c r="AH290" i="60"/>
  <c r="AH98" i="60" s="1"/>
  <c r="Q290" i="60"/>
  <c r="Q98" i="60" s="1"/>
  <c r="L290" i="60"/>
  <c r="L98" i="60" s="1"/>
  <c r="R290" i="60"/>
  <c r="R98" i="60" s="1"/>
  <c r="AC290" i="60"/>
  <c r="AC98" i="60" s="1"/>
  <c r="AP290" i="60"/>
  <c r="AP98" i="60" s="1"/>
  <c r="AW290" i="60"/>
  <c r="AW98" i="60" s="1"/>
  <c r="AV98" i="60" s="1"/>
  <c r="AH286" i="60"/>
  <c r="AH94" i="60" s="1"/>
  <c r="Q286" i="60"/>
  <c r="Q94" i="60" s="1"/>
  <c r="P94" i="60" s="1"/>
  <c r="L286" i="60"/>
  <c r="L94" i="60" s="1"/>
  <c r="R286" i="60"/>
  <c r="R94" i="60" s="1"/>
  <c r="AC286" i="60"/>
  <c r="AC94" i="60" s="1"/>
  <c r="AP286" i="60"/>
  <c r="AP94" i="60" s="1"/>
  <c r="AW286" i="60"/>
  <c r="AW94" i="60" s="1"/>
  <c r="AV94" i="60" s="1"/>
  <c r="AH267" i="60"/>
  <c r="AH75" i="60" s="1"/>
  <c r="Q267" i="60"/>
  <c r="Q75" i="60" s="1"/>
  <c r="P75" i="60" s="1"/>
  <c r="L267" i="60"/>
  <c r="L75" i="60" s="1"/>
  <c r="EY22" i="42" s="1"/>
  <c r="R267" i="60"/>
  <c r="R75" i="60" s="1"/>
  <c r="AC267" i="60"/>
  <c r="AC75" i="60" s="1"/>
  <c r="AP267" i="60"/>
  <c r="AP75" i="60" s="1"/>
  <c r="AW267" i="60"/>
  <c r="AW75" i="60" s="1"/>
  <c r="AH264" i="60"/>
  <c r="AH72" i="60" s="1"/>
  <c r="Q264" i="60"/>
  <c r="Q72" i="60" s="1"/>
  <c r="P72" i="60" s="1"/>
  <c r="L264" i="60"/>
  <c r="L72" i="60" s="1"/>
  <c r="R264" i="60"/>
  <c r="R72" i="60" s="1"/>
  <c r="AC264" i="60"/>
  <c r="AC72" i="60" s="1"/>
  <c r="AP264" i="60"/>
  <c r="AP72" i="60" s="1"/>
  <c r="AO72" i="60" s="1"/>
  <c r="AW264" i="60"/>
  <c r="AW72" i="60" s="1"/>
  <c r="AV72" i="60" s="1"/>
  <c r="AH262" i="60"/>
  <c r="AH70" i="60" s="1"/>
  <c r="Q262" i="60"/>
  <c r="Q70" i="60" s="1"/>
  <c r="P70" i="60" s="1"/>
  <c r="L262" i="60"/>
  <c r="L70" i="60" s="1"/>
  <c r="R262" i="60"/>
  <c r="R70" i="60" s="1"/>
  <c r="AC262" i="60"/>
  <c r="AC70" i="60" s="1"/>
  <c r="AP262" i="60"/>
  <c r="AP70" i="60" s="1"/>
  <c r="AO70" i="60" s="1"/>
  <c r="AW262" i="60"/>
  <c r="AW70" i="60" s="1"/>
  <c r="AH260" i="60"/>
  <c r="AH68" i="60" s="1"/>
  <c r="Q260" i="60"/>
  <c r="Q68" i="60" s="1"/>
  <c r="L260" i="60"/>
  <c r="L68" i="60" s="1"/>
  <c r="R260" i="60"/>
  <c r="R68" i="60" s="1"/>
  <c r="AC260" i="60"/>
  <c r="AC68" i="60" s="1"/>
  <c r="AP260" i="60"/>
  <c r="AP68" i="60" s="1"/>
  <c r="AO68" i="60" s="1"/>
  <c r="AW260" i="60"/>
  <c r="AW68" i="60" s="1"/>
  <c r="AH258" i="60"/>
  <c r="AH66" i="60" s="1"/>
  <c r="Q258" i="60"/>
  <c r="Q66" i="60" s="1"/>
  <c r="P66" i="60" s="1"/>
  <c r="L258" i="60"/>
  <c r="L66" i="60" s="1"/>
  <c r="R258" i="60"/>
  <c r="R66" i="60" s="1"/>
  <c r="AC258" i="60"/>
  <c r="AC66" i="60" s="1"/>
  <c r="AP258" i="60"/>
  <c r="AP66" i="60" s="1"/>
  <c r="AO66" i="60" s="1"/>
  <c r="AW258" i="60"/>
  <c r="AW66" i="60" s="1"/>
  <c r="AL66" i="60" s="1"/>
  <c r="S143" i="60"/>
  <c r="J131" i="60"/>
  <c r="J21" i="60" s="1"/>
  <c r="AH6" i="42" s="1"/>
  <c r="AH22" i="42" s="1"/>
  <c r="AH131" i="60"/>
  <c r="AH21" i="60" s="1"/>
  <c r="S126" i="60"/>
  <c r="M126" i="60" s="1"/>
  <c r="M16" i="60" s="1"/>
  <c r="S122" i="60"/>
  <c r="M122" i="60" s="1"/>
  <c r="M12" i="60" s="1"/>
  <c r="M267" i="60"/>
  <c r="M75" i="60" s="1"/>
  <c r="M262" i="60"/>
  <c r="M70" i="60" s="1"/>
  <c r="M258" i="60"/>
  <c r="M66" i="60" s="1"/>
  <c r="O154" i="60"/>
  <c r="O44" i="60" s="1"/>
  <c r="N44" i="60" s="1"/>
  <c r="AC154" i="60"/>
  <c r="AC44" i="60" s="1"/>
  <c r="M154" i="60"/>
  <c r="M44" i="60" s="1"/>
  <c r="AR264" i="60"/>
  <c r="AR72" i="60" s="1"/>
  <c r="AR260" i="60"/>
  <c r="AR68" i="60" s="1"/>
  <c r="AW169" i="60"/>
  <c r="AW59" i="60" s="1"/>
  <c r="AV59" i="60" s="1"/>
  <c r="R156" i="60"/>
  <c r="R46" i="60" s="1"/>
  <c r="J156" i="60"/>
  <c r="J46" i="60" s="1"/>
  <c r="B78" i="63"/>
  <c r="S270" i="63"/>
  <c r="M270" i="63" s="1"/>
  <c r="M78" i="63" s="1"/>
  <c r="O290" i="63"/>
  <c r="O98" i="63" s="1"/>
  <c r="AW281" i="63"/>
  <c r="AW89" i="63" s="1"/>
  <c r="AB290" i="63"/>
  <c r="AB98" i="63" s="1"/>
  <c r="M290" i="63"/>
  <c r="M98" i="63" s="1"/>
  <c r="AE290" i="63"/>
  <c r="AE98" i="63" s="1"/>
  <c r="AG290" i="63"/>
  <c r="AG98" i="63" s="1"/>
  <c r="V98" i="63" s="1"/>
  <c r="AH286" i="63"/>
  <c r="AH94" i="63" s="1"/>
  <c r="AG275" i="63"/>
  <c r="AG83" i="63" s="1"/>
  <c r="AG273" i="63"/>
  <c r="AG81" i="63" s="1"/>
  <c r="AG268" i="63"/>
  <c r="AG76" i="63" s="1"/>
  <c r="AG266" i="63"/>
  <c r="AG74" i="63" s="1"/>
  <c r="AG263" i="63"/>
  <c r="AG71" i="63" s="1"/>
  <c r="M263" i="63"/>
  <c r="M71" i="63" s="1"/>
  <c r="Q281" i="63"/>
  <c r="Q89" i="63" s="1"/>
  <c r="M281" i="63"/>
  <c r="M89" i="63" s="1"/>
  <c r="AH281" i="63"/>
  <c r="AH89" i="63" s="1"/>
  <c r="AC281" i="63"/>
  <c r="AC89" i="63" s="1"/>
  <c r="O261" i="63"/>
  <c r="O69" i="63" s="1"/>
  <c r="N69" i="63" s="1"/>
  <c r="AG259" i="63"/>
  <c r="AG67" i="63" s="1"/>
  <c r="M259" i="63"/>
  <c r="M67" i="63" s="1"/>
  <c r="AG257" i="63"/>
  <c r="AG65" i="63" s="1"/>
  <c r="M257" i="63"/>
  <c r="M65" i="63" s="1"/>
  <c r="AS260" i="63"/>
  <c r="AS68" i="63" s="1"/>
  <c r="AC260" i="63"/>
  <c r="AC68" i="63" s="1"/>
  <c r="M260" i="63"/>
  <c r="M68" i="63" s="1"/>
  <c r="AC276" i="63"/>
  <c r="AC84" i="63" s="1"/>
  <c r="AU274" i="63"/>
  <c r="AU82" i="63" s="1"/>
  <c r="AW262" i="63"/>
  <c r="AW70" i="63" s="1"/>
  <c r="Q166" i="63"/>
  <c r="Q56" i="63" s="1"/>
  <c r="AB166" i="63"/>
  <c r="AB56" i="63" s="1"/>
  <c r="U56" i="63" s="1"/>
  <c r="AU258" i="63"/>
  <c r="AU66" i="63" s="1"/>
  <c r="AT66" i="63" s="1"/>
  <c r="AE128" i="63"/>
  <c r="AE18" i="63" s="1"/>
  <c r="AD18" i="63" s="1"/>
  <c r="M128" i="63"/>
  <c r="M18" i="63" s="1"/>
  <c r="AE126" i="63"/>
  <c r="AE16" i="63" s="1"/>
  <c r="AD16" i="63" s="1"/>
  <c r="M126" i="63"/>
  <c r="M16" i="63" s="1"/>
  <c r="AE124" i="63"/>
  <c r="AE14" i="63" s="1"/>
  <c r="AD14" i="63" s="1"/>
  <c r="M124" i="63"/>
  <c r="M14" i="63" s="1"/>
  <c r="L117" i="63"/>
  <c r="O122" i="63"/>
  <c r="O12" i="63" s="1"/>
  <c r="N12" i="63" s="1"/>
  <c r="O120" i="63"/>
  <c r="O10" i="63" s="1"/>
  <c r="N10" i="63" s="1"/>
  <c r="B66" i="65"/>
  <c r="S258" i="65"/>
  <c r="AS258" i="65" s="1"/>
  <c r="AS66" i="65" s="1"/>
  <c r="J258" i="65"/>
  <c r="J66" i="65" s="1"/>
  <c r="I66" i="65" s="1"/>
  <c r="O148" i="65"/>
  <c r="O38" i="65" s="1"/>
  <c r="N38" i="65" s="1"/>
  <c r="O144" i="65"/>
  <c r="O34" i="65" s="1"/>
  <c r="N34" i="65" s="1"/>
  <c r="AX120" i="65"/>
  <c r="AX10" i="65" s="1"/>
  <c r="AE149" i="65"/>
  <c r="AE39" i="65" s="1"/>
  <c r="AD39" i="65" s="1"/>
  <c r="AX145" i="65"/>
  <c r="AX35" i="65" s="1"/>
  <c r="M145" i="65"/>
  <c r="M35" i="65" s="1"/>
  <c r="AE141" i="65"/>
  <c r="AE31" i="65" s="1"/>
  <c r="AD31" i="65" s="1"/>
  <c r="AX122" i="65"/>
  <c r="AX12" i="65" s="1"/>
  <c r="O281" i="65"/>
  <c r="O89" i="65" s="1"/>
  <c r="O279" i="65"/>
  <c r="O87" i="65" s="1"/>
  <c r="O276" i="65"/>
  <c r="O84" i="65" s="1"/>
  <c r="O274" i="65"/>
  <c r="O82" i="65" s="1"/>
  <c r="O272" i="65"/>
  <c r="O80" i="65" s="1"/>
  <c r="O269" i="65"/>
  <c r="O77" i="65" s="1"/>
  <c r="O169" i="65"/>
  <c r="O59" i="65" s="1"/>
  <c r="N59" i="65" s="1"/>
  <c r="AG165" i="65"/>
  <c r="AG55" i="65" s="1"/>
  <c r="AG163" i="65"/>
  <c r="AG53" i="65" s="1"/>
  <c r="M163" i="65"/>
  <c r="M53" i="65" s="1"/>
  <c r="AG161" i="65"/>
  <c r="AG51" i="65" s="1"/>
  <c r="M161" i="65"/>
  <c r="M51" i="65" s="1"/>
  <c r="AG158" i="65"/>
  <c r="AG48" i="65" s="1"/>
  <c r="G48" i="65"/>
  <c r="M158" i="65"/>
  <c r="M48" i="65" s="1"/>
  <c r="W48" i="65"/>
  <c r="AG156" i="65"/>
  <c r="AG46" i="65" s="1"/>
  <c r="M156" i="65"/>
  <c r="M46" i="65" s="1"/>
  <c r="AG154" i="65"/>
  <c r="AG44" i="65" s="1"/>
  <c r="M154" i="65"/>
  <c r="M44" i="65" s="1"/>
  <c r="AU264" i="65"/>
  <c r="AU72" i="65" s="1"/>
  <c r="AT72" i="65" s="1"/>
  <c r="O260" i="65"/>
  <c r="O68" i="65" s="1"/>
  <c r="N68" i="65" s="1"/>
  <c r="L153" i="65"/>
  <c r="L43" i="65" s="1"/>
  <c r="K43" i="65" s="1"/>
  <c r="AH153" i="65"/>
  <c r="AH43" i="65" s="1"/>
  <c r="O150" i="65"/>
  <c r="O40" i="65" s="1"/>
  <c r="N40" i="65" s="1"/>
  <c r="AU148" i="65"/>
  <c r="AU38" i="65" s="1"/>
  <c r="AT38" i="65" s="1"/>
  <c r="J148" i="65"/>
  <c r="J38" i="65" s="1"/>
  <c r="I38" i="65" s="1"/>
  <c r="M148" i="65"/>
  <c r="M38" i="65" s="1"/>
  <c r="AE148" i="65"/>
  <c r="AE38" i="65" s="1"/>
  <c r="AD38" i="65" s="1"/>
  <c r="AG148" i="65"/>
  <c r="AG38" i="65" s="1"/>
  <c r="O146" i="65"/>
  <c r="O36" i="65" s="1"/>
  <c r="N36" i="65" s="1"/>
  <c r="AU144" i="65"/>
  <c r="AU34" i="65" s="1"/>
  <c r="AT34" i="65" s="1"/>
  <c r="J144" i="65"/>
  <c r="J34" i="65" s="1"/>
  <c r="I34" i="65" s="1"/>
  <c r="M144" i="65"/>
  <c r="M34" i="65" s="1"/>
  <c r="AE144" i="65"/>
  <c r="AE34" i="65" s="1"/>
  <c r="AD34" i="65" s="1"/>
  <c r="AG144" i="65"/>
  <c r="AG34" i="65" s="1"/>
  <c r="J137" i="65"/>
  <c r="J27" i="65" s="1"/>
  <c r="I27" i="65" s="1"/>
  <c r="J130" i="65"/>
  <c r="J20" i="65" s="1"/>
  <c r="J125" i="65"/>
  <c r="J15" i="65" s="1"/>
  <c r="I15" i="65" s="1"/>
  <c r="J121" i="65"/>
  <c r="J11" i="65" s="1"/>
  <c r="I11" i="65" s="1"/>
  <c r="AE120" i="65"/>
  <c r="AE10" i="65" s="1"/>
  <c r="AD10" i="65" s="1"/>
  <c r="AE122" i="65"/>
  <c r="AE12" i="65" s="1"/>
  <c r="AD12" i="65" s="1"/>
  <c r="AU124" i="64"/>
  <c r="AU14" i="64" s="1"/>
  <c r="AT14" i="64" s="1"/>
  <c r="AS124" i="64"/>
  <c r="AS14" i="64" s="1"/>
  <c r="O120" i="64"/>
  <c r="O10" i="64" s="1"/>
  <c r="N10" i="64" s="1"/>
  <c r="O272" i="64"/>
  <c r="O80" i="64" s="1"/>
  <c r="O269" i="64"/>
  <c r="O77" i="64" s="1"/>
  <c r="O258" i="64"/>
  <c r="O66" i="64" s="1"/>
  <c r="N66" i="64" s="1"/>
  <c r="AM41" i="64"/>
  <c r="AR124" i="64"/>
  <c r="AR14" i="64" s="1"/>
  <c r="AQ14" i="64" s="1"/>
  <c r="J124" i="64"/>
  <c r="J14" i="64" s="1"/>
  <c r="I14" i="64" s="1"/>
  <c r="Z124" i="64"/>
  <c r="Z14" i="64" s="1"/>
  <c r="Y14" i="64" s="1"/>
  <c r="J150" i="64"/>
  <c r="J40" i="64" s="1"/>
  <c r="I40" i="64" s="1"/>
  <c r="J148" i="64"/>
  <c r="J38" i="64" s="1"/>
  <c r="I38" i="64" s="1"/>
  <c r="J146" i="64"/>
  <c r="J36" i="64" s="1"/>
  <c r="I36" i="64" s="1"/>
  <c r="J144" i="64"/>
  <c r="J34" i="64" s="1"/>
  <c r="I34" i="64" s="1"/>
  <c r="J142" i="64"/>
  <c r="J32" i="64" s="1"/>
  <c r="I32" i="64" s="1"/>
  <c r="J139" i="64"/>
  <c r="J29" i="64" s="1"/>
  <c r="J137" i="64"/>
  <c r="J27" i="64" s="1"/>
  <c r="I27" i="64" s="1"/>
  <c r="J135" i="64"/>
  <c r="J25" i="64" s="1"/>
  <c r="I25" i="64" s="1"/>
  <c r="AU127" i="64"/>
  <c r="AU17" i="64" s="1"/>
  <c r="AT17" i="64" s="1"/>
  <c r="AE122" i="64"/>
  <c r="AE12" i="64" s="1"/>
  <c r="AD12" i="64" s="1"/>
  <c r="M122" i="64"/>
  <c r="M12" i="64" s="1"/>
  <c r="AB120" i="64"/>
  <c r="AB10" i="64" s="1"/>
  <c r="M120" i="64"/>
  <c r="M10" i="64" s="1"/>
  <c r="AE120" i="64"/>
  <c r="AE10" i="64" s="1"/>
  <c r="AD10" i="64" s="1"/>
  <c r="AG120" i="64"/>
  <c r="AG10" i="64" s="1"/>
  <c r="AF10" i="64" s="1"/>
  <c r="AE284" i="64"/>
  <c r="AE92" i="64" s="1"/>
  <c r="B49" i="66"/>
  <c r="S159" i="66"/>
  <c r="AS159" i="66" s="1"/>
  <c r="AS49" i="66" s="1"/>
  <c r="B17" i="66"/>
  <c r="S127" i="66"/>
  <c r="AX127" i="66" s="1"/>
  <c r="AX17" i="66" s="1"/>
  <c r="O127" i="66"/>
  <c r="O17" i="66" s="1"/>
  <c r="N17" i="66" s="1"/>
  <c r="O162" i="66"/>
  <c r="O52" i="66" s="1"/>
  <c r="N52" i="66" s="1"/>
  <c r="AU148" i="66"/>
  <c r="AU38" i="66" s="1"/>
  <c r="AT38" i="66" s="1"/>
  <c r="AU150" i="66"/>
  <c r="AU40" i="66" s="1"/>
  <c r="AT40" i="66" s="1"/>
  <c r="AU142" i="66"/>
  <c r="AU32" i="66" s="1"/>
  <c r="AT32" i="66" s="1"/>
  <c r="AU130" i="66"/>
  <c r="AU20" i="66" s="1"/>
  <c r="AT20" i="66" s="1"/>
  <c r="AG292" i="66"/>
  <c r="AG100" i="66" s="1"/>
  <c r="AG288" i="66"/>
  <c r="AG96" i="66" s="1"/>
  <c r="AG285" i="66"/>
  <c r="AG93" i="66" s="1"/>
  <c r="O168" i="66"/>
  <c r="O58" i="66" s="1"/>
  <c r="J164" i="66"/>
  <c r="J54" i="66" s="1"/>
  <c r="I54" i="66" s="1"/>
  <c r="J155" i="66"/>
  <c r="J45" i="66" s="1"/>
  <c r="I45" i="66" s="1"/>
  <c r="AU162" i="66"/>
  <c r="AU52" i="66" s="1"/>
  <c r="AT52" i="66" s="1"/>
  <c r="Q162" i="66"/>
  <c r="Q52" i="66" s="1"/>
  <c r="M162" i="66"/>
  <c r="M52" i="66" s="1"/>
  <c r="AE162" i="66"/>
  <c r="AE52" i="66" s="1"/>
  <c r="AD52" i="66" s="1"/>
  <c r="AG162" i="66"/>
  <c r="AG52" i="66" s="1"/>
  <c r="V52" i="66" s="1"/>
  <c r="AS148" i="66"/>
  <c r="AS38" i="66" s="1"/>
  <c r="AG148" i="66"/>
  <c r="AG38" i="66" s="1"/>
  <c r="U38" i="66" s="1"/>
  <c r="R148" i="66"/>
  <c r="R38" i="66" s="1"/>
  <c r="AP148" i="66"/>
  <c r="AP38" i="66" s="1"/>
  <c r="AO38" i="66" s="1"/>
  <c r="J148" i="66"/>
  <c r="J38" i="66" s="1"/>
  <c r="I38" i="66" s="1"/>
  <c r="Q148" i="66"/>
  <c r="Q38" i="66" s="1"/>
  <c r="F38" i="66" s="1"/>
  <c r="AB148" i="66"/>
  <c r="AB38" i="66" s="1"/>
  <c r="AA38" i="66" s="1"/>
  <c r="O144" i="66"/>
  <c r="O34" i="66" s="1"/>
  <c r="N34" i="66" s="1"/>
  <c r="AC144" i="66"/>
  <c r="AC34" i="66" s="1"/>
  <c r="M144" i="66"/>
  <c r="M34" i="66" s="1"/>
  <c r="AG142" i="66"/>
  <c r="AG32" i="66" s="1"/>
  <c r="AW139" i="66"/>
  <c r="AW29" i="66" s="1"/>
  <c r="AV29" i="66" s="1"/>
  <c r="AS135" i="66"/>
  <c r="AS25" i="66" s="1"/>
  <c r="AC135" i="66"/>
  <c r="AC25" i="66" s="1"/>
  <c r="M135" i="66"/>
  <c r="M25" i="66" s="1"/>
  <c r="AS150" i="66"/>
  <c r="AS40" i="66" s="1"/>
  <c r="R150" i="66"/>
  <c r="R40" i="66" s="1"/>
  <c r="AP150" i="66"/>
  <c r="AP40" i="66" s="1"/>
  <c r="AO40" i="66" s="1"/>
  <c r="J150" i="66"/>
  <c r="J40" i="66" s="1"/>
  <c r="I40" i="66" s="1"/>
  <c r="Q150" i="66"/>
  <c r="Q40" i="66" s="1"/>
  <c r="F40" i="66" s="1"/>
  <c r="AB150" i="66"/>
  <c r="AB40" i="66" s="1"/>
  <c r="AA40" i="66" s="1"/>
  <c r="AS142" i="66"/>
  <c r="AS32" i="66" s="1"/>
  <c r="R142" i="66"/>
  <c r="R32" i="66" s="1"/>
  <c r="AP142" i="66"/>
  <c r="AP32" i="66" s="1"/>
  <c r="AO32" i="66" s="1"/>
  <c r="J142" i="66"/>
  <c r="J32" i="66" s="1"/>
  <c r="I32" i="66" s="1"/>
  <c r="Q142" i="66"/>
  <c r="Q32" i="66" s="1"/>
  <c r="F32" i="66" s="1"/>
  <c r="AB142" i="66"/>
  <c r="AB32" i="66" s="1"/>
  <c r="AA32" i="66" s="1"/>
  <c r="Z125" i="66"/>
  <c r="Z15" i="66" s="1"/>
  <c r="Y15" i="66" s="1"/>
  <c r="AC125" i="66"/>
  <c r="AC15" i="66" s="1"/>
  <c r="M125" i="66"/>
  <c r="M15" i="66" s="1"/>
  <c r="AG130" i="66"/>
  <c r="AG20" i="66" s="1"/>
  <c r="AF20" i="66" s="1"/>
  <c r="AS130" i="66"/>
  <c r="AS20" i="66" s="1"/>
  <c r="R130" i="66"/>
  <c r="R20" i="66" s="1"/>
  <c r="AP130" i="66"/>
  <c r="AP20" i="66" s="1"/>
  <c r="AO20" i="66" s="1"/>
  <c r="J130" i="66"/>
  <c r="J20" i="66" s="1"/>
  <c r="Q130" i="66"/>
  <c r="Q20" i="66" s="1"/>
  <c r="P20" i="66" s="1"/>
  <c r="AB130" i="66"/>
  <c r="AB20" i="66" s="1"/>
  <c r="AE277" i="66"/>
  <c r="AE85" i="66" s="1"/>
  <c r="AX277" i="66"/>
  <c r="AX85" i="66" s="1"/>
  <c r="AX275" i="66"/>
  <c r="AX83" i="66" s="1"/>
  <c r="M275" i="66"/>
  <c r="M83" i="66" s="1"/>
  <c r="AH168" i="66"/>
  <c r="AH58" i="66" s="1"/>
  <c r="AE273" i="66"/>
  <c r="AE81" i="66" s="1"/>
  <c r="AX273" i="66"/>
  <c r="AX81" i="66" s="1"/>
  <c r="AX270" i="66"/>
  <c r="AX78" i="66" s="1"/>
  <c r="M270" i="66"/>
  <c r="M78" i="66" s="1"/>
  <c r="AU292" i="67"/>
  <c r="AU100" i="67" s="1"/>
  <c r="AU285" i="67"/>
  <c r="AU93" i="67" s="1"/>
  <c r="L282" i="67"/>
  <c r="L90" i="67" s="1"/>
  <c r="AS282" i="67"/>
  <c r="AS90" i="67" s="1"/>
  <c r="AS266" i="67"/>
  <c r="AS74" i="67" s="1"/>
  <c r="Z266" i="67"/>
  <c r="Z74" i="67" s="1"/>
  <c r="J266" i="67"/>
  <c r="J74" i="67" s="1"/>
  <c r="Q266" i="67"/>
  <c r="Q74" i="67" s="1"/>
  <c r="AB266" i="67"/>
  <c r="AB74" i="67" s="1"/>
  <c r="AG263" i="67"/>
  <c r="AG71" i="67" s="1"/>
  <c r="M263" i="67"/>
  <c r="M71" i="67" s="1"/>
  <c r="AS261" i="67"/>
  <c r="AS69" i="67" s="1"/>
  <c r="Z261" i="67"/>
  <c r="Z69" i="67" s="1"/>
  <c r="Y69" i="67" s="1"/>
  <c r="J261" i="67"/>
  <c r="J69" i="67" s="1"/>
  <c r="I69" i="67" s="1"/>
  <c r="Q261" i="67"/>
  <c r="Q69" i="67" s="1"/>
  <c r="AB261" i="67"/>
  <c r="AB69" i="67" s="1"/>
  <c r="AA69" i="67" s="1"/>
  <c r="AG259" i="67"/>
  <c r="AG67" i="67" s="1"/>
  <c r="M259" i="67"/>
  <c r="M67" i="67" s="1"/>
  <c r="AS257" i="67"/>
  <c r="AS65" i="67" s="1"/>
  <c r="Z257" i="67"/>
  <c r="Z65" i="67" s="1"/>
  <c r="Y65" i="67" s="1"/>
  <c r="J257" i="67"/>
  <c r="J65" i="67" s="1"/>
  <c r="I65" i="67" s="1"/>
  <c r="Q257" i="67"/>
  <c r="Q65" i="67" s="1"/>
  <c r="P65" i="67" s="1"/>
  <c r="AB257" i="67"/>
  <c r="AB65" i="67" s="1"/>
  <c r="AA65" i="67" s="1"/>
  <c r="AB164" i="67"/>
  <c r="AB54" i="67" s="1"/>
  <c r="AA54" i="67" s="1"/>
  <c r="M164" i="67"/>
  <c r="M54" i="67" s="1"/>
  <c r="AE164" i="67"/>
  <c r="AE54" i="67" s="1"/>
  <c r="AD54" i="67" s="1"/>
  <c r="AG164" i="67"/>
  <c r="AG54" i="67" s="1"/>
  <c r="J155" i="67"/>
  <c r="J45" i="67" s="1"/>
  <c r="I45" i="67" s="1"/>
  <c r="AB162" i="67"/>
  <c r="AB52" i="67" s="1"/>
  <c r="AA52" i="67" s="1"/>
  <c r="M162" i="67"/>
  <c r="M52" i="67" s="1"/>
  <c r="AE162" i="67"/>
  <c r="AE52" i="67" s="1"/>
  <c r="AD52" i="67" s="1"/>
  <c r="AG162" i="67"/>
  <c r="AG52" i="67" s="1"/>
  <c r="V52" i="67" s="1"/>
  <c r="AX153" i="67"/>
  <c r="AX43" i="67" s="1"/>
  <c r="O148" i="67"/>
  <c r="O38" i="67" s="1"/>
  <c r="N38" i="67" s="1"/>
  <c r="AC148" i="67"/>
  <c r="AC38" i="67" s="1"/>
  <c r="M148" i="67"/>
  <c r="M38" i="67" s="1"/>
  <c r="Z144" i="67"/>
  <c r="Z34" i="67" s="1"/>
  <c r="Y34" i="67" s="1"/>
  <c r="AW144" i="67"/>
  <c r="AW34" i="67" s="1"/>
  <c r="AU139" i="67"/>
  <c r="AU29" i="67" s="1"/>
  <c r="AT29" i="67" s="1"/>
  <c r="O135" i="67"/>
  <c r="O25" i="67" s="1"/>
  <c r="N25" i="67" s="1"/>
  <c r="AC135" i="67"/>
  <c r="AC25" i="67" s="1"/>
  <c r="M135" i="67"/>
  <c r="M25" i="67" s="1"/>
  <c r="AG118" i="67"/>
  <c r="Q118" i="67"/>
  <c r="AB118" i="67"/>
  <c r="O150" i="67"/>
  <c r="O40" i="67" s="1"/>
  <c r="N40" i="67" s="1"/>
  <c r="AW150" i="67"/>
  <c r="AW40" i="67" s="1"/>
  <c r="AU146" i="67"/>
  <c r="AU36" i="67" s="1"/>
  <c r="AT36" i="67" s="1"/>
  <c r="AU127" i="67"/>
  <c r="AU17" i="67" s="1"/>
  <c r="AT17" i="67" s="1"/>
  <c r="AU266" i="67"/>
  <c r="AU74" i="67" s="1"/>
  <c r="AU261" i="67"/>
  <c r="AU69" i="67" s="1"/>
  <c r="AT69" i="67" s="1"/>
  <c r="AU257" i="67"/>
  <c r="AU65" i="67" s="1"/>
  <c r="AT65" i="67" s="1"/>
  <c r="O164" i="67"/>
  <c r="O54" i="67" s="1"/>
  <c r="N54" i="67" s="1"/>
  <c r="O162" i="67"/>
  <c r="O52" i="67" s="1"/>
  <c r="N52" i="67" s="1"/>
  <c r="O276" i="60"/>
  <c r="O84" i="60" s="1"/>
  <c r="AG274" i="60"/>
  <c r="AG82" i="60" s="1"/>
  <c r="AF82" i="60" s="1"/>
  <c r="M274" i="60"/>
  <c r="M82" i="60" s="1"/>
  <c r="AG272" i="60"/>
  <c r="AG80" i="60" s="1"/>
  <c r="M272" i="60"/>
  <c r="M80" i="60" s="1"/>
  <c r="AS269" i="60"/>
  <c r="AS77" i="60" s="1"/>
  <c r="Z269" i="60"/>
  <c r="Z77" i="60" s="1"/>
  <c r="J269" i="60"/>
  <c r="J77" i="60" s="1"/>
  <c r="Q269" i="60"/>
  <c r="Q77" i="60" s="1"/>
  <c r="P77" i="60" s="1"/>
  <c r="AB269" i="60"/>
  <c r="AB77" i="60" s="1"/>
  <c r="V77" i="60" s="1"/>
  <c r="AS154" i="60"/>
  <c r="AS44" i="60" s="1"/>
  <c r="AG154" i="60"/>
  <c r="AG44" i="60" s="1"/>
  <c r="AF44" i="60" s="1"/>
  <c r="R154" i="60"/>
  <c r="R44" i="60" s="1"/>
  <c r="AP154" i="60"/>
  <c r="AP44" i="60" s="1"/>
  <c r="AO44" i="60" s="1"/>
  <c r="J154" i="60"/>
  <c r="J44" i="60" s="1"/>
  <c r="Q154" i="60"/>
  <c r="Q44" i="60" s="1"/>
  <c r="AB154" i="60"/>
  <c r="AB44" i="60" s="1"/>
  <c r="AA44" i="60" s="1"/>
  <c r="AX284" i="60"/>
  <c r="AX92" i="60" s="1"/>
  <c r="Z281" i="60"/>
  <c r="Z89" i="60" s="1"/>
  <c r="J281" i="60"/>
  <c r="J89" i="60" s="1"/>
  <c r="Q281" i="60"/>
  <c r="Q89" i="60" s="1"/>
  <c r="P89" i="60" s="1"/>
  <c r="AB281" i="60"/>
  <c r="AB89" i="60" s="1"/>
  <c r="AA89" i="60" s="1"/>
  <c r="AG276" i="60"/>
  <c r="AG84" i="60" s="1"/>
  <c r="M276" i="60"/>
  <c r="M84" i="60" s="1"/>
  <c r="AS274" i="60"/>
  <c r="AS82" i="60" s="1"/>
  <c r="Z274" i="60"/>
  <c r="Z82" i="60" s="1"/>
  <c r="J274" i="60"/>
  <c r="J82" i="60" s="1"/>
  <c r="Q274" i="60"/>
  <c r="Q82" i="60" s="1"/>
  <c r="AB274" i="60"/>
  <c r="AB82" i="60" s="1"/>
  <c r="AG147" i="60"/>
  <c r="AG37" i="60" s="1"/>
  <c r="AF37" i="60" s="1"/>
  <c r="AG145" i="60"/>
  <c r="AG35" i="60" s="1"/>
  <c r="AF35" i="60" s="1"/>
  <c r="AG138" i="60"/>
  <c r="AG28" i="60" s="1"/>
  <c r="AF28" i="60" s="1"/>
  <c r="AG136" i="60"/>
  <c r="AG26" i="60" s="1"/>
  <c r="AF26" i="60" s="1"/>
  <c r="AG134" i="60"/>
  <c r="AG24" i="60" s="1"/>
  <c r="AF24" i="60" s="1"/>
  <c r="AS131" i="60"/>
  <c r="AS21" i="60" s="1"/>
  <c r="O131" i="60"/>
  <c r="O21" i="60" s="1"/>
  <c r="M131" i="60"/>
  <c r="M21" i="60" s="1"/>
  <c r="AE131" i="60"/>
  <c r="AE21" i="60" s="1"/>
  <c r="AG169" i="60"/>
  <c r="AG59" i="60" s="1"/>
  <c r="AF59" i="60" s="1"/>
  <c r="AG156" i="60"/>
  <c r="AG46" i="60" s="1"/>
  <c r="Z169" i="60"/>
  <c r="Z59" i="60" s="1"/>
  <c r="Y59" i="60" s="1"/>
  <c r="AC169" i="60"/>
  <c r="AC59" i="60" s="1"/>
  <c r="M169" i="60"/>
  <c r="M59" i="60" s="1"/>
  <c r="Z161" i="60"/>
  <c r="Z51" i="60" s="1"/>
  <c r="Y51" i="60" s="1"/>
  <c r="AC161" i="60"/>
  <c r="AC51" i="60" s="1"/>
  <c r="M161" i="60"/>
  <c r="M51" i="60" s="1"/>
  <c r="Z156" i="60"/>
  <c r="Z46" i="60" s="1"/>
  <c r="Y46" i="60" s="1"/>
  <c r="L156" i="60"/>
  <c r="L46" i="60" s="1"/>
  <c r="AC156" i="60"/>
  <c r="AC46" i="60" s="1"/>
  <c r="AW156" i="60"/>
  <c r="AW46" i="60" s="1"/>
  <c r="AV46" i="60" s="1"/>
  <c r="M156" i="60"/>
  <c r="M46" i="60" s="1"/>
  <c r="AG281" i="60"/>
  <c r="AG89" i="60" s="1"/>
  <c r="AF89" i="60" s="1"/>
  <c r="AU279" i="60"/>
  <c r="AU87" i="60" s="1"/>
  <c r="AU274" i="60"/>
  <c r="AU82" i="60" s="1"/>
  <c r="AU269" i="60"/>
  <c r="AU77" i="60" s="1"/>
  <c r="AU154" i="60"/>
  <c r="AU44" i="60" s="1"/>
  <c r="AT44" i="60" s="1"/>
  <c r="M290" i="60"/>
  <c r="M98" i="60" s="1"/>
  <c r="AR294" i="65"/>
  <c r="AR102" i="65" s="1"/>
  <c r="AW294" i="65"/>
  <c r="AW102" i="65" s="1"/>
  <c r="AP294" i="65"/>
  <c r="AP102" i="65" s="1"/>
  <c r="AC294" i="65"/>
  <c r="AC102" i="65" s="1"/>
  <c r="R294" i="65"/>
  <c r="R102" i="65" s="1"/>
  <c r="L294" i="65"/>
  <c r="L102" i="65" s="1"/>
  <c r="K102" i="65" s="1"/>
  <c r="Q294" i="65"/>
  <c r="Q102" i="65" s="1"/>
  <c r="AH294" i="65"/>
  <c r="AH102" i="65" s="1"/>
  <c r="AS294" i="65"/>
  <c r="AS102" i="65" s="1"/>
  <c r="AG294" i="65"/>
  <c r="AG102" i="65" s="1"/>
  <c r="Z294" i="65"/>
  <c r="Z102" i="65" s="1"/>
  <c r="O294" i="65"/>
  <c r="O102" i="65" s="1"/>
  <c r="J294" i="65"/>
  <c r="J102" i="65" s="1"/>
  <c r="AB294" i="65"/>
  <c r="AB102" i="65" s="1"/>
  <c r="AU294" i="65"/>
  <c r="AU102" i="65" s="1"/>
  <c r="S163" i="60"/>
  <c r="Z163" i="60" s="1"/>
  <c r="Z53" i="60" s="1"/>
  <c r="Y53" i="60" s="1"/>
  <c r="B53" i="60"/>
  <c r="B39" i="60"/>
  <c r="S149" i="60"/>
  <c r="M149" i="60" s="1"/>
  <c r="M39" i="60" s="1"/>
  <c r="B31" i="60"/>
  <c r="S141" i="60"/>
  <c r="AG141" i="60" s="1"/>
  <c r="AG31" i="60" s="1"/>
  <c r="AR286" i="65"/>
  <c r="AR94" i="65" s="1"/>
  <c r="AW286" i="65"/>
  <c r="AW94" i="65" s="1"/>
  <c r="AP286" i="65"/>
  <c r="AP94" i="65" s="1"/>
  <c r="AC286" i="65"/>
  <c r="AC94" i="65" s="1"/>
  <c r="R286" i="65"/>
  <c r="R94" i="65" s="1"/>
  <c r="L286" i="65"/>
  <c r="L94" i="65" s="1"/>
  <c r="Q286" i="65"/>
  <c r="Q94" i="65" s="1"/>
  <c r="F94" i="65" s="1"/>
  <c r="AH286" i="65"/>
  <c r="AH94" i="65" s="1"/>
  <c r="AS286" i="65"/>
  <c r="AS94" i="65" s="1"/>
  <c r="AG286" i="65"/>
  <c r="AG94" i="65" s="1"/>
  <c r="Z286" i="65"/>
  <c r="Z94" i="65" s="1"/>
  <c r="O286" i="65"/>
  <c r="O94" i="65" s="1"/>
  <c r="J286" i="65"/>
  <c r="J94" i="65" s="1"/>
  <c r="AB286" i="65"/>
  <c r="AB94" i="65" s="1"/>
  <c r="AU286" i="65"/>
  <c r="AU94" i="65" s="1"/>
  <c r="B70" i="65"/>
  <c r="S262" i="65"/>
  <c r="AS262" i="65" s="1"/>
  <c r="AS70" i="65" s="1"/>
  <c r="AX137" i="63"/>
  <c r="AX27" i="63" s="1"/>
  <c r="AW137" i="63"/>
  <c r="AW27" i="63" s="1"/>
  <c r="AV27" i="63" s="1"/>
  <c r="AP137" i="63"/>
  <c r="AP27" i="63" s="1"/>
  <c r="AO27" i="63" s="1"/>
  <c r="AC137" i="63"/>
  <c r="AC27" i="63" s="1"/>
  <c r="R137" i="63"/>
  <c r="R27" i="63" s="1"/>
  <c r="L137" i="63"/>
  <c r="L27" i="63" s="1"/>
  <c r="Q137" i="63"/>
  <c r="Q27" i="63" s="1"/>
  <c r="P27" i="63" s="1"/>
  <c r="AH137" i="63"/>
  <c r="AH27" i="63" s="1"/>
  <c r="AE137" i="63"/>
  <c r="AE27" i="63" s="1"/>
  <c r="AD27" i="63" s="1"/>
  <c r="AS137" i="63"/>
  <c r="AS27" i="63" s="1"/>
  <c r="AG137" i="63"/>
  <c r="AG27" i="63" s="1"/>
  <c r="AF27" i="63" s="1"/>
  <c r="Z137" i="63"/>
  <c r="Z27" i="63" s="1"/>
  <c r="Y27" i="63" s="1"/>
  <c r="O137" i="63"/>
  <c r="O27" i="63" s="1"/>
  <c r="N27" i="63" s="1"/>
  <c r="J137" i="63"/>
  <c r="J27" i="63" s="1"/>
  <c r="I27" i="63" s="1"/>
  <c r="AB137" i="63"/>
  <c r="AB27" i="63" s="1"/>
  <c r="AU137" i="63"/>
  <c r="AU27" i="63" s="1"/>
  <c r="AT27" i="63" s="1"/>
  <c r="AR137" i="63"/>
  <c r="AR27" i="63" s="1"/>
  <c r="AR132" i="63"/>
  <c r="AR22" i="63" s="1"/>
  <c r="AW132" i="63"/>
  <c r="AW22" i="63" s="1"/>
  <c r="L132" i="63"/>
  <c r="L22" i="63" s="1"/>
  <c r="Q132" i="63"/>
  <c r="Q22" i="63" s="1"/>
  <c r="AG132" i="63"/>
  <c r="AG22" i="63" s="1"/>
  <c r="AB132" i="63"/>
  <c r="AB22" i="63" s="1"/>
  <c r="AX127" i="63"/>
  <c r="AX17" i="63" s="1"/>
  <c r="AW127" i="63"/>
  <c r="AW17" i="63" s="1"/>
  <c r="AV17" i="63" s="1"/>
  <c r="AP127" i="63"/>
  <c r="AP17" i="63" s="1"/>
  <c r="AO17" i="63" s="1"/>
  <c r="AC127" i="63"/>
  <c r="AC17" i="63" s="1"/>
  <c r="R127" i="63"/>
  <c r="R17" i="63" s="1"/>
  <c r="L127" i="63"/>
  <c r="L17" i="63" s="1"/>
  <c r="K17" i="63" s="1"/>
  <c r="Q127" i="63"/>
  <c r="Q17" i="63" s="1"/>
  <c r="P17" i="63" s="1"/>
  <c r="AH127" i="63"/>
  <c r="AH17" i="63" s="1"/>
  <c r="AE127" i="63"/>
  <c r="AE17" i="63" s="1"/>
  <c r="AD17" i="63" s="1"/>
  <c r="AS127" i="63"/>
  <c r="AS17" i="63" s="1"/>
  <c r="AG127" i="63"/>
  <c r="AG17" i="63" s="1"/>
  <c r="AF17" i="63" s="1"/>
  <c r="Z127" i="63"/>
  <c r="Z17" i="63" s="1"/>
  <c r="Y17" i="63" s="1"/>
  <c r="O127" i="63"/>
  <c r="O17" i="63" s="1"/>
  <c r="N17" i="63" s="1"/>
  <c r="J127" i="63"/>
  <c r="J17" i="63" s="1"/>
  <c r="I17" i="63" s="1"/>
  <c r="AB127" i="63"/>
  <c r="AB17" i="63" s="1"/>
  <c r="AU127" i="63"/>
  <c r="AU17" i="63" s="1"/>
  <c r="AT17" i="63" s="1"/>
  <c r="AR127" i="63"/>
  <c r="AR17" i="63" s="1"/>
  <c r="AQ17" i="63" s="1"/>
  <c r="AX167" i="60"/>
  <c r="AX57" i="60" s="1"/>
  <c r="AR167" i="60"/>
  <c r="AR57" i="60" s="1"/>
  <c r="AB167" i="60"/>
  <c r="AB57" i="60" s="1"/>
  <c r="Q167" i="60"/>
  <c r="Q57" i="60" s="1"/>
  <c r="R167" i="60"/>
  <c r="R57" i="60" s="1"/>
  <c r="AG167" i="60"/>
  <c r="AG57" i="60" s="1"/>
  <c r="B57" i="60"/>
  <c r="AH167" i="60"/>
  <c r="AH57" i="60" s="1"/>
  <c r="S167" i="60"/>
  <c r="Z167" i="60" s="1"/>
  <c r="Z57" i="60" s="1"/>
  <c r="M167" i="60"/>
  <c r="M57" i="60" s="1"/>
  <c r="AW167" i="60"/>
  <c r="AW57" i="60" s="1"/>
  <c r="AC167" i="60"/>
  <c r="AC57" i="60" s="1"/>
  <c r="L167" i="60"/>
  <c r="L57" i="60" s="1"/>
  <c r="AS167" i="60"/>
  <c r="AS57" i="60" s="1"/>
  <c r="B18" i="60"/>
  <c r="S128" i="60"/>
  <c r="O128" i="60" s="1"/>
  <c r="O18" i="60" s="1"/>
  <c r="N18" i="60" s="1"/>
  <c r="B10" i="60"/>
  <c r="S120" i="60"/>
  <c r="O120" i="60" s="1"/>
  <c r="O10" i="60" s="1"/>
  <c r="N10" i="60" s="1"/>
  <c r="AP151" i="60"/>
  <c r="AP41" i="60" s="1"/>
  <c r="B41" i="60"/>
  <c r="AE151" i="60"/>
  <c r="AE41" i="60" s="1"/>
  <c r="O151" i="60"/>
  <c r="O41" i="60" s="1"/>
  <c r="AU151" i="60"/>
  <c r="AU41" i="60" s="1"/>
  <c r="S151" i="60"/>
  <c r="M151" i="60" s="1"/>
  <c r="M41" i="60" s="1"/>
  <c r="J151" i="60"/>
  <c r="J41" i="60" s="1"/>
  <c r="Z151" i="60"/>
  <c r="Z41" i="60" s="1"/>
  <c r="B48" i="60"/>
  <c r="Z158" i="60"/>
  <c r="Z48" i="60" s="1"/>
  <c r="AU158" i="60"/>
  <c r="AU48" i="60" s="1"/>
  <c r="S158" i="60"/>
  <c r="AH158" i="60" s="1"/>
  <c r="AH48" i="60" s="1"/>
  <c r="J158" i="60"/>
  <c r="J48" i="60" s="1"/>
  <c r="AP158" i="60"/>
  <c r="AP48" i="60" s="1"/>
  <c r="AE158" i="60"/>
  <c r="AE48" i="60" s="1"/>
  <c r="O158" i="60"/>
  <c r="O48" i="60" s="1"/>
  <c r="AH276" i="60"/>
  <c r="AH84" i="60" s="1"/>
  <c r="V102" i="60"/>
  <c r="U102" i="60"/>
  <c r="U98" i="60"/>
  <c r="V98" i="60"/>
  <c r="U92" i="60"/>
  <c r="V92" i="60"/>
  <c r="AU281" i="60"/>
  <c r="AU89" i="60" s="1"/>
  <c r="V87" i="60"/>
  <c r="AS276" i="60"/>
  <c r="AS84" i="60" s="1"/>
  <c r="Z276" i="60"/>
  <c r="Z84" i="60" s="1"/>
  <c r="J276" i="60"/>
  <c r="J84" i="60" s="1"/>
  <c r="Q276" i="60"/>
  <c r="Q84" i="60" s="1"/>
  <c r="P84" i="60" s="1"/>
  <c r="AB276" i="60"/>
  <c r="AB84" i="60" s="1"/>
  <c r="AS272" i="60"/>
  <c r="AS80" i="60" s="1"/>
  <c r="Z272" i="60"/>
  <c r="Z80" i="60" s="1"/>
  <c r="J272" i="60"/>
  <c r="J80" i="60" s="1"/>
  <c r="Q272" i="60"/>
  <c r="Q80" i="60" s="1"/>
  <c r="P80" i="60" s="1"/>
  <c r="AB272" i="60"/>
  <c r="AB80" i="60" s="1"/>
  <c r="V80" i="60" s="1"/>
  <c r="AU272" i="60"/>
  <c r="AU80" i="60" s="1"/>
  <c r="AG126" i="60"/>
  <c r="AG16" i="60" s="1"/>
  <c r="AF16" i="60" s="1"/>
  <c r="AG122" i="60"/>
  <c r="AG12" i="60" s="1"/>
  <c r="AF12" i="60" s="1"/>
  <c r="AG165" i="60"/>
  <c r="AG55" i="60" s="1"/>
  <c r="AH154" i="60"/>
  <c r="AH44" i="60" s="1"/>
  <c r="L165" i="60"/>
  <c r="L55" i="60" s="1"/>
  <c r="AW165" i="60"/>
  <c r="AW55" i="60" s="1"/>
  <c r="AS161" i="60"/>
  <c r="AS51" i="60" s="1"/>
  <c r="R161" i="60"/>
  <c r="R51" i="60" s="1"/>
  <c r="AP161" i="60"/>
  <c r="AP51" i="60" s="1"/>
  <c r="AO51" i="60" s="1"/>
  <c r="J161" i="60"/>
  <c r="J51" i="60" s="1"/>
  <c r="Q161" i="60"/>
  <c r="Q51" i="60" s="1"/>
  <c r="AB161" i="60"/>
  <c r="AB51" i="60" s="1"/>
  <c r="AA51" i="60" s="1"/>
  <c r="AU161" i="60"/>
  <c r="AU51" i="60" s="1"/>
  <c r="AT51" i="60" s="1"/>
  <c r="AG282" i="62"/>
  <c r="AG90" i="62" s="1"/>
  <c r="J282" i="62"/>
  <c r="J90" i="62" s="1"/>
  <c r="R282" i="62"/>
  <c r="R90" i="62" s="1"/>
  <c r="AP282" i="62"/>
  <c r="AP90" i="62" s="1"/>
  <c r="Q282" i="62"/>
  <c r="Q90" i="62" s="1"/>
  <c r="AB282" i="62"/>
  <c r="AB90" i="62" s="1"/>
  <c r="AU282" i="62"/>
  <c r="AU90" i="62" s="1"/>
  <c r="U88" i="62"/>
  <c r="V88" i="62"/>
  <c r="AS277" i="62"/>
  <c r="AS85" i="62" s="1"/>
  <c r="Z277" i="62"/>
  <c r="Z85" i="62" s="1"/>
  <c r="J277" i="62"/>
  <c r="J85" i="62" s="1"/>
  <c r="Q277" i="62"/>
  <c r="Q85" i="62" s="1"/>
  <c r="AB277" i="62"/>
  <c r="AB85" i="62" s="1"/>
  <c r="AU277" i="62"/>
  <c r="AU85" i="62" s="1"/>
  <c r="AS272" i="62"/>
  <c r="AS80" i="62" s="1"/>
  <c r="Z272" i="62"/>
  <c r="Z80" i="62" s="1"/>
  <c r="J272" i="62"/>
  <c r="J80" i="62" s="1"/>
  <c r="Q272" i="62"/>
  <c r="Q80" i="62" s="1"/>
  <c r="AB272" i="62"/>
  <c r="AB80" i="62" s="1"/>
  <c r="V80" i="62" s="1"/>
  <c r="AU272" i="62"/>
  <c r="AU80" i="62" s="1"/>
  <c r="V77" i="62"/>
  <c r="AS267" i="62"/>
  <c r="AS75" i="62" s="1"/>
  <c r="Z267" i="62"/>
  <c r="Z75" i="62" s="1"/>
  <c r="J267" i="62"/>
  <c r="J75" i="62" s="1"/>
  <c r="Q267" i="62"/>
  <c r="Q75" i="62" s="1"/>
  <c r="AB267" i="62"/>
  <c r="AB75" i="62" s="1"/>
  <c r="AU267" i="62"/>
  <c r="AU75" i="62" s="1"/>
  <c r="AG292" i="62"/>
  <c r="AG100" i="62" s="1"/>
  <c r="AS292" i="62"/>
  <c r="AS100" i="62" s="1"/>
  <c r="R292" i="62"/>
  <c r="R100" i="62" s="1"/>
  <c r="AP292" i="62"/>
  <c r="AP100" i="62" s="1"/>
  <c r="J292" i="62"/>
  <c r="J100" i="62" s="1"/>
  <c r="Q292" i="62"/>
  <c r="Q100" i="62" s="1"/>
  <c r="AB292" i="62"/>
  <c r="AB100" i="62" s="1"/>
  <c r="AU292" i="62"/>
  <c r="AU100" i="62" s="1"/>
  <c r="Z285" i="62"/>
  <c r="Z93" i="62" s="1"/>
  <c r="AC285" i="62"/>
  <c r="AC93" i="62" s="1"/>
  <c r="M285" i="62"/>
  <c r="M93" i="62" s="1"/>
  <c r="Z279" i="62"/>
  <c r="Z87" i="62" s="1"/>
  <c r="O275" i="62"/>
  <c r="O83" i="62" s="1"/>
  <c r="AR262" i="62"/>
  <c r="AR70" i="62" s="1"/>
  <c r="AQ70" i="62" s="1"/>
  <c r="AX260" i="62"/>
  <c r="AX68" i="62" s="1"/>
  <c r="AE260" i="62"/>
  <c r="AE68" i="62" s="1"/>
  <c r="AD68" i="62" s="1"/>
  <c r="M260" i="62"/>
  <c r="M68" i="62" s="1"/>
  <c r="AS169" i="62"/>
  <c r="AS59" i="62" s="1"/>
  <c r="Z169" i="62"/>
  <c r="Z59" i="62" s="1"/>
  <c r="Y59" i="62" s="1"/>
  <c r="J169" i="62"/>
  <c r="J59" i="62" s="1"/>
  <c r="I59" i="62" s="1"/>
  <c r="Q169" i="62"/>
  <c r="Q59" i="62" s="1"/>
  <c r="P59" i="62" s="1"/>
  <c r="AB169" i="62"/>
  <c r="AB59" i="62" s="1"/>
  <c r="AU169" i="62"/>
  <c r="AU59" i="62" s="1"/>
  <c r="AT59" i="62" s="1"/>
  <c r="AU167" i="62"/>
  <c r="AU57" i="62" s="1"/>
  <c r="AL57" i="62" s="1"/>
  <c r="Q165" i="62"/>
  <c r="Q55" i="62" s="1"/>
  <c r="V53" i="62"/>
  <c r="U53" i="62"/>
  <c r="AS161" i="62"/>
  <c r="AS51" i="62" s="1"/>
  <c r="Z161" i="62"/>
  <c r="Z51" i="62" s="1"/>
  <c r="Y51" i="62" s="1"/>
  <c r="J161" i="62"/>
  <c r="J51" i="62" s="1"/>
  <c r="I51" i="62" s="1"/>
  <c r="Q161" i="62"/>
  <c r="Q51" i="62" s="1"/>
  <c r="AB161" i="62"/>
  <c r="AB51" i="62" s="1"/>
  <c r="AA51" i="62" s="1"/>
  <c r="AU161" i="62"/>
  <c r="AU51" i="62" s="1"/>
  <c r="AT51" i="62" s="1"/>
  <c r="V48" i="62"/>
  <c r="U48" i="62"/>
  <c r="W48" i="62"/>
  <c r="V46" i="62"/>
  <c r="AS154" i="62"/>
  <c r="AS44" i="62" s="1"/>
  <c r="Z154" i="62"/>
  <c r="Z44" i="62" s="1"/>
  <c r="Y44" i="62" s="1"/>
  <c r="J154" i="62"/>
  <c r="J44" i="62" s="1"/>
  <c r="I44" i="62" s="1"/>
  <c r="Q154" i="62"/>
  <c r="Q44" i="62" s="1"/>
  <c r="AB154" i="62"/>
  <c r="AB44" i="62" s="1"/>
  <c r="AA44" i="62" s="1"/>
  <c r="AU154" i="62"/>
  <c r="AU44" i="62" s="1"/>
  <c r="AT44" i="62" s="1"/>
  <c r="V41" i="62"/>
  <c r="U41" i="62"/>
  <c r="W41" i="62"/>
  <c r="V39" i="62"/>
  <c r="U39" i="62"/>
  <c r="AS147" i="62"/>
  <c r="AS37" i="62" s="1"/>
  <c r="AG147" i="62"/>
  <c r="AG37" i="62" s="1"/>
  <c r="Z147" i="62"/>
  <c r="Z37" i="62" s="1"/>
  <c r="Y37" i="62" s="1"/>
  <c r="O147" i="62"/>
  <c r="O37" i="62" s="1"/>
  <c r="N37" i="62" s="1"/>
  <c r="Z288" i="62"/>
  <c r="Z96" i="62" s="1"/>
  <c r="AG288" i="62"/>
  <c r="AG96" i="62" s="1"/>
  <c r="R288" i="62"/>
  <c r="R96" i="62" s="1"/>
  <c r="AP288" i="62"/>
  <c r="AP96" i="62" s="1"/>
  <c r="J288" i="62"/>
  <c r="J96" i="62" s="1"/>
  <c r="Q288" i="62"/>
  <c r="Q96" i="62" s="1"/>
  <c r="AB288" i="62"/>
  <c r="AB96" i="62" s="1"/>
  <c r="AU288" i="62"/>
  <c r="AU96" i="62" s="1"/>
  <c r="O279" i="62"/>
  <c r="O87" i="62" s="1"/>
  <c r="AC279" i="62"/>
  <c r="AC87" i="62" s="1"/>
  <c r="M279" i="62"/>
  <c r="M87" i="62" s="1"/>
  <c r="Z276" i="62"/>
  <c r="Z84" i="62" s="1"/>
  <c r="M276" i="62"/>
  <c r="M84" i="62" s="1"/>
  <c r="AS275" i="62"/>
  <c r="AS83" i="62" s="1"/>
  <c r="AC275" i="62"/>
  <c r="AC83" i="62" s="1"/>
  <c r="M275" i="62"/>
  <c r="M83" i="62" s="1"/>
  <c r="AH270" i="62"/>
  <c r="AH78" i="62" s="1"/>
  <c r="AS266" i="62"/>
  <c r="AS74" i="62" s="1"/>
  <c r="AC266" i="62"/>
  <c r="AC74" i="62" s="1"/>
  <c r="M266" i="62"/>
  <c r="M74" i="62" s="1"/>
  <c r="AH260" i="62"/>
  <c r="AH68" i="62" s="1"/>
  <c r="L260" i="62"/>
  <c r="L68" i="62" s="1"/>
  <c r="K68" i="62" s="1"/>
  <c r="AC260" i="62"/>
  <c r="AC68" i="62" s="1"/>
  <c r="AW260" i="62"/>
  <c r="AW68" i="62" s="1"/>
  <c r="AU147" i="62"/>
  <c r="AU37" i="62" s="1"/>
  <c r="AT37" i="62" s="1"/>
  <c r="AH147" i="62"/>
  <c r="AH37" i="62" s="1"/>
  <c r="AB147" i="62"/>
  <c r="AB37" i="62" s="1"/>
  <c r="AA37" i="62" s="1"/>
  <c r="Q147" i="62"/>
  <c r="Q37" i="62" s="1"/>
  <c r="AH273" i="62"/>
  <c r="AH81" i="62" s="1"/>
  <c r="AR144" i="62"/>
  <c r="AR34" i="62" s="1"/>
  <c r="AQ34" i="62" s="1"/>
  <c r="AX142" i="62"/>
  <c r="AX32" i="62" s="1"/>
  <c r="AE142" i="62"/>
  <c r="AE32" i="62" s="1"/>
  <c r="AD32" i="62" s="1"/>
  <c r="M142" i="62"/>
  <c r="M32" i="62" s="1"/>
  <c r="AR135" i="62"/>
  <c r="AR25" i="62" s="1"/>
  <c r="AG268" i="62"/>
  <c r="AG76" i="62" s="1"/>
  <c r="AS268" i="62"/>
  <c r="AS76" i="62" s="1"/>
  <c r="R268" i="62"/>
  <c r="R76" i="62" s="1"/>
  <c r="AP268" i="62"/>
  <c r="AP76" i="62" s="1"/>
  <c r="J268" i="62"/>
  <c r="J76" i="62" s="1"/>
  <c r="Q268" i="62"/>
  <c r="Q76" i="62" s="1"/>
  <c r="AB268" i="62"/>
  <c r="AB76" i="62" s="1"/>
  <c r="AU268" i="62"/>
  <c r="AU76" i="62" s="1"/>
  <c r="AH148" i="62"/>
  <c r="AH38" i="62" s="1"/>
  <c r="R148" i="62"/>
  <c r="R38" i="62" s="1"/>
  <c r="AP148" i="62"/>
  <c r="AP38" i="62" s="1"/>
  <c r="AO38" i="62" s="1"/>
  <c r="AX148" i="62"/>
  <c r="AX38" i="62" s="1"/>
  <c r="Q146" i="62"/>
  <c r="Q36" i="62" s="1"/>
  <c r="AB146" i="62"/>
  <c r="AB36" i="62" s="1"/>
  <c r="AA36" i="62" s="1"/>
  <c r="AU146" i="62"/>
  <c r="AU36" i="62" s="1"/>
  <c r="AT36" i="62" s="1"/>
  <c r="R146" i="62"/>
  <c r="R36" i="62" s="1"/>
  <c r="AP146" i="62"/>
  <c r="AP36" i="62" s="1"/>
  <c r="AO36" i="62" s="1"/>
  <c r="AH142" i="62"/>
  <c r="AH32" i="62" s="1"/>
  <c r="L142" i="62"/>
  <c r="L32" i="62" s="1"/>
  <c r="K32" i="62" s="1"/>
  <c r="AC142" i="62"/>
  <c r="AC32" i="62" s="1"/>
  <c r="AW142" i="62"/>
  <c r="AW32" i="62" s="1"/>
  <c r="Q137" i="62"/>
  <c r="Q27" i="62" s="1"/>
  <c r="P27" i="62" s="1"/>
  <c r="R137" i="62"/>
  <c r="R27" i="62" s="1"/>
  <c r="AP137" i="62"/>
  <c r="AP27" i="62" s="1"/>
  <c r="AO27" i="62" s="1"/>
  <c r="Q132" i="62"/>
  <c r="Q22" i="62" s="1"/>
  <c r="L132" i="62"/>
  <c r="L22" i="62" s="1"/>
  <c r="Q127" i="62"/>
  <c r="Q17" i="62" s="1"/>
  <c r="P17" i="62" s="1"/>
  <c r="AX130" i="62"/>
  <c r="AX20" i="62" s="1"/>
  <c r="Z130" i="62"/>
  <c r="Z20" i="62" s="1"/>
  <c r="Y20" i="62" s="1"/>
  <c r="AS130" i="62"/>
  <c r="AS20" i="62" s="1"/>
  <c r="J127" i="62"/>
  <c r="J17" i="62" s="1"/>
  <c r="I17" i="62" s="1"/>
  <c r="AX125" i="62"/>
  <c r="AX15" i="62" s="1"/>
  <c r="Z125" i="62"/>
  <c r="Z15" i="62" s="1"/>
  <c r="Y15" i="62" s="1"/>
  <c r="AS125" i="62"/>
  <c r="AS15" i="62" s="1"/>
  <c r="J123" i="62"/>
  <c r="J13" i="62" s="1"/>
  <c r="AX121" i="62"/>
  <c r="AX11" i="62" s="1"/>
  <c r="Z121" i="62"/>
  <c r="Z11" i="62" s="1"/>
  <c r="Y11" i="62" s="1"/>
  <c r="AS121" i="62"/>
  <c r="AS11" i="62" s="1"/>
  <c r="AE116" i="62"/>
  <c r="O116" i="62"/>
  <c r="Z116" i="62"/>
  <c r="AX290" i="63"/>
  <c r="AX98" i="63" s="1"/>
  <c r="Z290" i="63"/>
  <c r="Z98" i="63" s="1"/>
  <c r="AH294" i="63"/>
  <c r="AH102" i="63" s="1"/>
  <c r="O281" i="63"/>
  <c r="O89" i="63" s="1"/>
  <c r="AR281" i="63"/>
  <c r="AR89" i="63" s="1"/>
  <c r="AL89" i="63" s="1"/>
  <c r="AP281" i="63"/>
  <c r="AP89" i="63" s="1"/>
  <c r="AG261" i="63"/>
  <c r="AG69" i="63" s="1"/>
  <c r="M261" i="63"/>
  <c r="M69" i="63" s="1"/>
  <c r="Z260" i="63"/>
  <c r="Z68" i="63" s="1"/>
  <c r="Y68" i="63" s="1"/>
  <c r="R260" i="63"/>
  <c r="R68" i="63" s="1"/>
  <c r="AP260" i="63"/>
  <c r="AP68" i="63" s="1"/>
  <c r="AO68" i="63" s="1"/>
  <c r="J260" i="63"/>
  <c r="J68" i="63" s="1"/>
  <c r="I68" i="63" s="1"/>
  <c r="Q260" i="63"/>
  <c r="Q68" i="63" s="1"/>
  <c r="AB260" i="63"/>
  <c r="AB68" i="63" s="1"/>
  <c r="AA68" i="63" s="1"/>
  <c r="AU260" i="63"/>
  <c r="AU68" i="63" s="1"/>
  <c r="AT68" i="63" s="1"/>
  <c r="AB279" i="63"/>
  <c r="AB87" i="63" s="1"/>
  <c r="AX276" i="63"/>
  <c r="AX84" i="63" s="1"/>
  <c r="AP276" i="63"/>
  <c r="AP84" i="63" s="1"/>
  <c r="AS272" i="63"/>
  <c r="AS80" i="63" s="1"/>
  <c r="AG272" i="63"/>
  <c r="AG80" i="63" s="1"/>
  <c r="AF80" i="63" s="1"/>
  <c r="R272" i="63"/>
  <c r="R80" i="63" s="1"/>
  <c r="AP272" i="63"/>
  <c r="AP80" i="63" s="1"/>
  <c r="J272" i="63"/>
  <c r="J80" i="63" s="1"/>
  <c r="Q272" i="63"/>
  <c r="Q80" i="63" s="1"/>
  <c r="F80" i="63" s="1"/>
  <c r="FJ8" i="42" s="1"/>
  <c r="AB272" i="63"/>
  <c r="AB80" i="63" s="1"/>
  <c r="AA80" i="63" s="1"/>
  <c r="AU272" i="63"/>
  <c r="AU80" i="63" s="1"/>
  <c r="AS264" i="63"/>
  <c r="AS72" i="63" s="1"/>
  <c r="R264" i="63"/>
  <c r="R72" i="63" s="1"/>
  <c r="AP264" i="63"/>
  <c r="AP72" i="63" s="1"/>
  <c r="AO72" i="63" s="1"/>
  <c r="J264" i="63"/>
  <c r="J72" i="63" s="1"/>
  <c r="I72" i="63" s="1"/>
  <c r="Q264" i="63"/>
  <c r="Q72" i="63" s="1"/>
  <c r="P72" i="63" s="1"/>
  <c r="AB264" i="63"/>
  <c r="AB72" i="63" s="1"/>
  <c r="AU264" i="63"/>
  <c r="AU72" i="63" s="1"/>
  <c r="AT72" i="63" s="1"/>
  <c r="AH262" i="63"/>
  <c r="AH70" i="63" s="1"/>
  <c r="V56" i="63"/>
  <c r="AW166" i="63"/>
  <c r="AW56" i="63" s="1"/>
  <c r="AG162" i="63"/>
  <c r="AG52" i="63" s="1"/>
  <c r="M162" i="63"/>
  <c r="M52" i="63" s="1"/>
  <c r="AE162" i="63"/>
  <c r="AE52" i="63" s="1"/>
  <c r="AD52" i="63" s="1"/>
  <c r="U18" i="63"/>
  <c r="V18" i="63"/>
  <c r="U16" i="63"/>
  <c r="V16" i="63"/>
  <c r="AH258" i="63"/>
  <c r="AH66" i="63" s="1"/>
  <c r="AR138" i="63"/>
  <c r="AR28" i="63" s="1"/>
  <c r="AR136" i="63"/>
  <c r="AR26" i="63" s="1"/>
  <c r="AR134" i="63"/>
  <c r="AR24" i="63" s="1"/>
  <c r="AK24" i="63" s="1"/>
  <c r="AX122" i="63"/>
  <c r="AX12" i="63" s="1"/>
  <c r="Z122" i="63"/>
  <c r="Z12" i="63" s="1"/>
  <c r="Y12" i="63" s="1"/>
  <c r="AX120" i="63"/>
  <c r="AX10" i="63" s="1"/>
  <c r="Z120" i="63"/>
  <c r="Z10" i="63" s="1"/>
  <c r="Y10" i="63" s="1"/>
  <c r="AR281" i="64"/>
  <c r="AR89" i="64" s="1"/>
  <c r="M281" i="64"/>
  <c r="M89" i="64" s="1"/>
  <c r="AH281" i="64"/>
  <c r="AH89" i="64" s="1"/>
  <c r="AG272" i="64"/>
  <c r="AG80" i="64" s="1"/>
  <c r="AG269" i="64"/>
  <c r="AG77" i="64" s="1"/>
  <c r="AR267" i="64"/>
  <c r="AR75" i="64" s="1"/>
  <c r="AX264" i="64"/>
  <c r="AX72" i="64" s="1"/>
  <c r="AE264" i="64"/>
  <c r="AE72" i="64" s="1"/>
  <c r="AD72" i="64" s="1"/>
  <c r="M264" i="64"/>
  <c r="M72" i="64" s="1"/>
  <c r="AG165" i="64"/>
  <c r="AG55" i="64" s="1"/>
  <c r="U55" i="64" s="1"/>
  <c r="AG163" i="64"/>
  <c r="AG53" i="64" s="1"/>
  <c r="M163" i="64"/>
  <c r="M53" i="64" s="1"/>
  <c r="AE163" i="64"/>
  <c r="AE53" i="64" s="1"/>
  <c r="AD53" i="64" s="1"/>
  <c r="AH264" i="64"/>
  <c r="AH72" i="64" s="1"/>
  <c r="L264" i="64"/>
  <c r="L72" i="64" s="1"/>
  <c r="AC264" i="64"/>
  <c r="AC72" i="64" s="1"/>
  <c r="AW264" i="64"/>
  <c r="AW72" i="64" s="1"/>
  <c r="AV72" i="64" s="1"/>
  <c r="Q260" i="64"/>
  <c r="Q68" i="64" s="1"/>
  <c r="P68" i="64" s="1"/>
  <c r="R260" i="64"/>
  <c r="R68" i="64" s="1"/>
  <c r="AP260" i="64"/>
  <c r="AP68" i="64" s="1"/>
  <c r="AO68" i="64" s="1"/>
  <c r="AX258" i="64"/>
  <c r="AX66" i="64" s="1"/>
  <c r="Z258" i="64"/>
  <c r="Z66" i="64" s="1"/>
  <c r="Y66" i="64" s="1"/>
  <c r="AB124" i="64"/>
  <c r="AB14" i="64" s="1"/>
  <c r="O124" i="64"/>
  <c r="O14" i="64" s="1"/>
  <c r="N14" i="64" s="1"/>
  <c r="AG124" i="64"/>
  <c r="AG14" i="64" s="1"/>
  <c r="AF14" i="64" s="1"/>
  <c r="AB150" i="64"/>
  <c r="AB40" i="64" s="1"/>
  <c r="AA40" i="64" s="1"/>
  <c r="M150" i="64"/>
  <c r="M40" i="64" s="1"/>
  <c r="AE150" i="64"/>
  <c r="AE40" i="64" s="1"/>
  <c r="AD40" i="64" s="1"/>
  <c r="O150" i="64"/>
  <c r="O40" i="64" s="1"/>
  <c r="N40" i="64" s="1"/>
  <c r="AG150" i="64"/>
  <c r="AG40" i="64" s="1"/>
  <c r="U40" i="64" s="1"/>
  <c r="AB148" i="64"/>
  <c r="AB38" i="64" s="1"/>
  <c r="AA38" i="64" s="1"/>
  <c r="M148" i="64"/>
  <c r="M38" i="64" s="1"/>
  <c r="AE148" i="64"/>
  <c r="AE38" i="64" s="1"/>
  <c r="AD38" i="64" s="1"/>
  <c r="O148" i="64"/>
  <c r="O38" i="64" s="1"/>
  <c r="N38" i="64" s="1"/>
  <c r="AG148" i="64"/>
  <c r="AG38" i="64" s="1"/>
  <c r="AB146" i="64"/>
  <c r="AB36" i="64" s="1"/>
  <c r="AA36" i="64" s="1"/>
  <c r="M146" i="64"/>
  <c r="M36" i="64" s="1"/>
  <c r="AE146" i="64"/>
  <c r="AE36" i="64" s="1"/>
  <c r="AD36" i="64" s="1"/>
  <c r="O146" i="64"/>
  <c r="O36" i="64" s="1"/>
  <c r="N36" i="64" s="1"/>
  <c r="AG146" i="64"/>
  <c r="AG36" i="64" s="1"/>
  <c r="U36" i="64" s="1"/>
  <c r="AB144" i="64"/>
  <c r="AB34" i="64" s="1"/>
  <c r="AA34" i="64" s="1"/>
  <c r="M144" i="64"/>
  <c r="M34" i="64" s="1"/>
  <c r="AE144" i="64"/>
  <c r="AE34" i="64" s="1"/>
  <c r="AD34" i="64" s="1"/>
  <c r="O144" i="64"/>
  <c r="O34" i="64" s="1"/>
  <c r="N34" i="64" s="1"/>
  <c r="AG144" i="64"/>
  <c r="AG34" i="64" s="1"/>
  <c r="AB142" i="64"/>
  <c r="AB32" i="64" s="1"/>
  <c r="AA32" i="64" s="1"/>
  <c r="M142" i="64"/>
  <c r="M32" i="64" s="1"/>
  <c r="AE142" i="64"/>
  <c r="AE32" i="64" s="1"/>
  <c r="AD32" i="64" s="1"/>
  <c r="O142" i="64"/>
  <c r="O32" i="64" s="1"/>
  <c r="N32" i="64" s="1"/>
  <c r="AG142" i="64"/>
  <c r="AG32" i="64" s="1"/>
  <c r="AF32" i="64" s="1"/>
  <c r="AB139" i="64"/>
  <c r="AB29" i="64" s="1"/>
  <c r="M139" i="64"/>
  <c r="M29" i="64" s="1"/>
  <c r="AE139" i="64"/>
  <c r="AE29" i="64" s="1"/>
  <c r="AD29" i="64" s="1"/>
  <c r="O139" i="64"/>
  <c r="O29" i="64" s="1"/>
  <c r="N29" i="64" s="1"/>
  <c r="AG139" i="64"/>
  <c r="AG29" i="64" s="1"/>
  <c r="AF29" i="64" s="1"/>
  <c r="AB137" i="64"/>
  <c r="AB27" i="64" s="1"/>
  <c r="M137" i="64"/>
  <c r="M27" i="64" s="1"/>
  <c r="AE137" i="64"/>
  <c r="AE27" i="64" s="1"/>
  <c r="AD27" i="64" s="1"/>
  <c r="O137" i="64"/>
  <c r="O27" i="64" s="1"/>
  <c r="N27" i="64" s="1"/>
  <c r="AG137" i="64"/>
  <c r="AG27" i="64" s="1"/>
  <c r="AF27" i="64" s="1"/>
  <c r="AB135" i="64"/>
  <c r="AB25" i="64" s="1"/>
  <c r="M135" i="64"/>
  <c r="M25" i="64" s="1"/>
  <c r="AE135" i="64"/>
  <c r="AE25" i="64" s="1"/>
  <c r="AD25" i="64" s="1"/>
  <c r="O135" i="64"/>
  <c r="O25" i="64" s="1"/>
  <c r="N25" i="64" s="1"/>
  <c r="AG135" i="64"/>
  <c r="AG25" i="64" s="1"/>
  <c r="AF25" i="64" s="1"/>
  <c r="AB132" i="64"/>
  <c r="AB22" i="64" s="1"/>
  <c r="AG132" i="64"/>
  <c r="AG22" i="64" s="1"/>
  <c r="J130" i="64"/>
  <c r="J20" i="64" s="1"/>
  <c r="J127" i="64"/>
  <c r="J17" i="64" s="1"/>
  <c r="I17" i="64" s="1"/>
  <c r="J125" i="64"/>
  <c r="J15" i="64" s="1"/>
  <c r="I15" i="64" s="1"/>
  <c r="AX120" i="64"/>
  <c r="AX10" i="64" s="1"/>
  <c r="Z120" i="64"/>
  <c r="Z10" i="64" s="1"/>
  <c r="Y10" i="64" s="1"/>
  <c r="AS120" i="64"/>
  <c r="AS10" i="64" s="1"/>
  <c r="AR281" i="65"/>
  <c r="AR89" i="65" s="1"/>
  <c r="M281" i="65"/>
  <c r="M89" i="65" s="1"/>
  <c r="AG279" i="65"/>
  <c r="AG87" i="65" s="1"/>
  <c r="M279" i="65"/>
  <c r="M87" i="65" s="1"/>
  <c r="AG276" i="65"/>
  <c r="AG84" i="65" s="1"/>
  <c r="M276" i="65"/>
  <c r="M84" i="65" s="1"/>
  <c r="AG274" i="65"/>
  <c r="AG82" i="65" s="1"/>
  <c r="M274" i="65"/>
  <c r="M82" i="65" s="1"/>
  <c r="AG272" i="65"/>
  <c r="AG80" i="65" s="1"/>
  <c r="M272" i="65"/>
  <c r="M80" i="65" s="1"/>
  <c r="AG269" i="65"/>
  <c r="AG77" i="65" s="1"/>
  <c r="M269" i="65"/>
  <c r="M77" i="65" s="1"/>
  <c r="AG169" i="65"/>
  <c r="AG59" i="65" s="1"/>
  <c r="AF59" i="65" s="1"/>
  <c r="M169" i="65"/>
  <c r="M59" i="65" s="1"/>
  <c r="O167" i="65"/>
  <c r="O57" i="65" s="1"/>
  <c r="AB267" i="65"/>
  <c r="AB75" i="65" s="1"/>
  <c r="M267" i="65"/>
  <c r="M75" i="65" s="1"/>
  <c r="AE267" i="65"/>
  <c r="AE75" i="65" s="1"/>
  <c r="O267" i="65"/>
  <c r="O75" i="65" s="1"/>
  <c r="AG267" i="65"/>
  <c r="AG75" i="65" s="1"/>
  <c r="AH264" i="65"/>
  <c r="AH72" i="65" s="1"/>
  <c r="AB258" i="65"/>
  <c r="AB66" i="65" s="1"/>
  <c r="AA66" i="65" s="1"/>
  <c r="M258" i="65"/>
  <c r="M66" i="65" s="1"/>
  <c r="AE258" i="65"/>
  <c r="AE66" i="65" s="1"/>
  <c r="AD66" i="65" s="1"/>
  <c r="O258" i="65"/>
  <c r="O66" i="65" s="1"/>
  <c r="N66" i="65" s="1"/>
  <c r="AG258" i="65"/>
  <c r="AG66" i="65" s="1"/>
  <c r="AM41" i="65"/>
  <c r="U41" i="65"/>
  <c r="V41" i="65"/>
  <c r="U39" i="65"/>
  <c r="V39" i="65"/>
  <c r="U37" i="65"/>
  <c r="V37" i="65"/>
  <c r="U35" i="65"/>
  <c r="V35" i="65"/>
  <c r="U33" i="65"/>
  <c r="V33" i="65"/>
  <c r="U31" i="65"/>
  <c r="V31" i="65"/>
  <c r="U26" i="65"/>
  <c r="V26" i="65"/>
  <c r="U24" i="65"/>
  <c r="V24" i="65"/>
  <c r="V21" i="65"/>
  <c r="U21" i="65"/>
  <c r="V18" i="65"/>
  <c r="U18" i="65"/>
  <c r="V14" i="65"/>
  <c r="U14" i="65"/>
  <c r="V12" i="65"/>
  <c r="U12" i="65"/>
  <c r="V10" i="65"/>
  <c r="U10" i="65"/>
  <c r="J264" i="65"/>
  <c r="J72" i="65" s="1"/>
  <c r="I72" i="65" s="1"/>
  <c r="AX260" i="65"/>
  <c r="AX68" i="65" s="1"/>
  <c r="Z260" i="65"/>
  <c r="Z68" i="65" s="1"/>
  <c r="Y68" i="65" s="1"/>
  <c r="AS260" i="65"/>
  <c r="AS68" i="65" s="1"/>
  <c r="Q142" i="65"/>
  <c r="Q32" i="65" s="1"/>
  <c r="Q137" i="65"/>
  <c r="Q27" i="65" s="1"/>
  <c r="P27" i="65" s="1"/>
  <c r="Q130" i="65"/>
  <c r="Q20" i="65" s="1"/>
  <c r="P20" i="65" s="1"/>
  <c r="Q125" i="65"/>
  <c r="Q15" i="65" s="1"/>
  <c r="P15" i="65" s="1"/>
  <c r="Q121" i="65"/>
  <c r="Q11" i="65" s="1"/>
  <c r="P11" i="65" s="1"/>
  <c r="AB153" i="65"/>
  <c r="AB43" i="65" s="1"/>
  <c r="AA43" i="65" s="1"/>
  <c r="R153" i="65"/>
  <c r="R43" i="65" s="1"/>
  <c r="AW153" i="65"/>
  <c r="AW43" i="65" s="1"/>
  <c r="AU153" i="65"/>
  <c r="AU43" i="65" s="1"/>
  <c r="AT43" i="65" s="1"/>
  <c r="AX150" i="65"/>
  <c r="AX40" i="65" s="1"/>
  <c r="Z150" i="65"/>
  <c r="Z40" i="65" s="1"/>
  <c r="Y40" i="65" s="1"/>
  <c r="AS150" i="65"/>
  <c r="AS40" i="65" s="1"/>
  <c r="AX148" i="65"/>
  <c r="AX38" i="65" s="1"/>
  <c r="Z148" i="65"/>
  <c r="Z38" i="65" s="1"/>
  <c r="Y38" i="65" s="1"/>
  <c r="AS148" i="65"/>
  <c r="AS38" i="65" s="1"/>
  <c r="AX146" i="65"/>
  <c r="AX36" i="65" s="1"/>
  <c r="Z146" i="65"/>
  <c r="Z36" i="65" s="1"/>
  <c r="Y36" i="65" s="1"/>
  <c r="AS146" i="65"/>
  <c r="AS36" i="65" s="1"/>
  <c r="AX144" i="65"/>
  <c r="AX34" i="65" s="1"/>
  <c r="Z144" i="65"/>
  <c r="Z34" i="65" s="1"/>
  <c r="Y34" i="65" s="1"/>
  <c r="AU142" i="65"/>
  <c r="AU32" i="65" s="1"/>
  <c r="AT32" i="65" s="1"/>
  <c r="J142" i="65"/>
  <c r="J32" i="65" s="1"/>
  <c r="I32" i="65" s="1"/>
  <c r="M142" i="65"/>
  <c r="M32" i="65" s="1"/>
  <c r="AB137" i="65"/>
  <c r="AB27" i="65" s="1"/>
  <c r="M137" i="65"/>
  <c r="M27" i="65" s="1"/>
  <c r="AB130" i="65"/>
  <c r="AB20" i="65" s="1"/>
  <c r="M130" i="65"/>
  <c r="M20" i="65" s="1"/>
  <c r="AE130" i="65"/>
  <c r="AE20" i="65" s="1"/>
  <c r="AD20" i="65" s="1"/>
  <c r="O130" i="65"/>
  <c r="O20" i="65" s="1"/>
  <c r="N20" i="65" s="1"/>
  <c r="AG130" i="65"/>
  <c r="AG20" i="65" s="1"/>
  <c r="AF20" i="65" s="1"/>
  <c r="AB125" i="65"/>
  <c r="AB15" i="65" s="1"/>
  <c r="M125" i="65"/>
  <c r="M15" i="65" s="1"/>
  <c r="AE125" i="65"/>
  <c r="AE15" i="65" s="1"/>
  <c r="AD15" i="65" s="1"/>
  <c r="O125" i="65"/>
  <c r="O15" i="65" s="1"/>
  <c r="N15" i="65" s="1"/>
  <c r="AG125" i="65"/>
  <c r="AG15" i="65" s="1"/>
  <c r="AF15" i="65" s="1"/>
  <c r="AB121" i="65"/>
  <c r="AB11" i="65" s="1"/>
  <c r="M121" i="65"/>
  <c r="M11" i="65" s="1"/>
  <c r="AE121" i="65"/>
  <c r="AE11" i="65" s="1"/>
  <c r="AD11" i="65" s="1"/>
  <c r="L282" i="66"/>
  <c r="L90" i="66" s="1"/>
  <c r="K90" i="66" s="1"/>
  <c r="V88" i="66"/>
  <c r="U88" i="66"/>
  <c r="V85" i="66"/>
  <c r="U85" i="66"/>
  <c r="V83" i="66"/>
  <c r="U83" i="66"/>
  <c r="V81" i="66"/>
  <c r="U81" i="66"/>
  <c r="V78" i="66"/>
  <c r="U78" i="66"/>
  <c r="V76" i="66"/>
  <c r="U76" i="66"/>
  <c r="AG266" i="66"/>
  <c r="AG74" i="66" s="1"/>
  <c r="M266" i="66"/>
  <c r="M74" i="66" s="1"/>
  <c r="AG263" i="66"/>
  <c r="AG71" i="66" s="1"/>
  <c r="M263" i="66"/>
  <c r="M71" i="66" s="1"/>
  <c r="AG261" i="66"/>
  <c r="AG69" i="66" s="1"/>
  <c r="M261" i="66"/>
  <c r="M69" i="66" s="1"/>
  <c r="AG259" i="66"/>
  <c r="AG67" i="66" s="1"/>
  <c r="M259" i="66"/>
  <c r="M67" i="66" s="1"/>
  <c r="AG257" i="66"/>
  <c r="AG65" i="66" s="1"/>
  <c r="M257" i="66"/>
  <c r="M65" i="66" s="1"/>
  <c r="AB159" i="66"/>
  <c r="AB49" i="66" s="1"/>
  <c r="AA49" i="66" s="1"/>
  <c r="AE159" i="66"/>
  <c r="AE49" i="66" s="1"/>
  <c r="AD49" i="66" s="1"/>
  <c r="AG159" i="66"/>
  <c r="AG49" i="66" s="1"/>
  <c r="Q166" i="66"/>
  <c r="Q56" i="66" s="1"/>
  <c r="AG166" i="66"/>
  <c r="AG56" i="66" s="1"/>
  <c r="AX162" i="66"/>
  <c r="AX52" i="66" s="1"/>
  <c r="Z162" i="66"/>
  <c r="Z52" i="66" s="1"/>
  <c r="Y52" i="66" s="1"/>
  <c r="AS162" i="66"/>
  <c r="AS52" i="66" s="1"/>
  <c r="AU153" i="66"/>
  <c r="AU43" i="66" s="1"/>
  <c r="AT43" i="66" s="1"/>
  <c r="AG153" i="66"/>
  <c r="AG43" i="66" s="1"/>
  <c r="L153" i="66"/>
  <c r="L43" i="66" s="1"/>
  <c r="K43" i="66" s="1"/>
  <c r="AC153" i="66"/>
  <c r="AC43" i="66" s="1"/>
  <c r="J153" i="66"/>
  <c r="J43" i="66" s="1"/>
  <c r="I43" i="66" s="1"/>
  <c r="Q153" i="66"/>
  <c r="Q43" i="66" s="1"/>
  <c r="AB153" i="66"/>
  <c r="AB43" i="66" s="1"/>
  <c r="AA43" i="66" s="1"/>
  <c r="AX153" i="66"/>
  <c r="AX43" i="66" s="1"/>
  <c r="V40" i="66"/>
  <c r="AH148" i="66"/>
  <c r="AH38" i="66" s="1"/>
  <c r="AG146" i="66"/>
  <c r="AG36" i="66" s="1"/>
  <c r="AS139" i="66"/>
  <c r="AS29" i="66" s="1"/>
  <c r="M139" i="66"/>
  <c r="M29" i="66" s="1"/>
  <c r="AG137" i="66"/>
  <c r="AG27" i="66" s="1"/>
  <c r="AF27" i="66" s="1"/>
  <c r="AG118" i="66"/>
  <c r="J157" i="66"/>
  <c r="J47" i="66" s="1"/>
  <c r="I47" i="66" s="1"/>
  <c r="AH157" i="66"/>
  <c r="AH47" i="66" s="1"/>
  <c r="AH150" i="66"/>
  <c r="AH40" i="66" s="1"/>
  <c r="Z146" i="66"/>
  <c r="Z36" i="66" s="1"/>
  <c r="Y36" i="66" s="1"/>
  <c r="AC146" i="66"/>
  <c r="AC36" i="66" s="1"/>
  <c r="M146" i="66"/>
  <c r="M36" i="66" s="1"/>
  <c r="AH142" i="66"/>
  <c r="AH32" i="66" s="1"/>
  <c r="Z137" i="66"/>
  <c r="Z27" i="66" s="1"/>
  <c r="Y27" i="66" s="1"/>
  <c r="R137" i="66"/>
  <c r="R27" i="66" s="1"/>
  <c r="AP137" i="66"/>
  <c r="AP27" i="66" s="1"/>
  <c r="AO27" i="66" s="1"/>
  <c r="J137" i="66"/>
  <c r="J27" i="66" s="1"/>
  <c r="I27" i="66" s="1"/>
  <c r="Q137" i="66"/>
  <c r="Q27" i="66" s="1"/>
  <c r="P27" i="66" s="1"/>
  <c r="AB137" i="66"/>
  <c r="AB27" i="66" s="1"/>
  <c r="AU137" i="66"/>
  <c r="AU27" i="66" s="1"/>
  <c r="AT27" i="66" s="1"/>
  <c r="Q118" i="66"/>
  <c r="AB118" i="66"/>
  <c r="AG125" i="66"/>
  <c r="AG15" i="66" s="1"/>
  <c r="AF15" i="66" s="1"/>
  <c r="AS125" i="66"/>
  <c r="AS15" i="66" s="1"/>
  <c r="R125" i="66"/>
  <c r="R15" i="66" s="1"/>
  <c r="AP125" i="66"/>
  <c r="AP15" i="66" s="1"/>
  <c r="AO15" i="66" s="1"/>
  <c r="J125" i="66"/>
  <c r="J15" i="66" s="1"/>
  <c r="I15" i="66" s="1"/>
  <c r="Q125" i="66"/>
  <c r="Q15" i="66" s="1"/>
  <c r="P15" i="66" s="1"/>
  <c r="AB125" i="66"/>
  <c r="AB15" i="66" s="1"/>
  <c r="AU125" i="66"/>
  <c r="AU15" i="66" s="1"/>
  <c r="AT15" i="66" s="1"/>
  <c r="E20" i="66"/>
  <c r="AH130" i="66"/>
  <c r="AH20" i="66" s="1"/>
  <c r="V100" i="67"/>
  <c r="AS288" i="67"/>
  <c r="AS96" i="67" s="1"/>
  <c r="Z288" i="67"/>
  <c r="Z96" i="67" s="1"/>
  <c r="J288" i="67"/>
  <c r="J96" i="67" s="1"/>
  <c r="Q288" i="67"/>
  <c r="Q96" i="67" s="1"/>
  <c r="AB288" i="67"/>
  <c r="AB96" i="67" s="1"/>
  <c r="AU288" i="67"/>
  <c r="AU96" i="67" s="1"/>
  <c r="V93" i="67"/>
  <c r="U93" i="67"/>
  <c r="AP282" i="67"/>
  <c r="AP90" i="67" s="1"/>
  <c r="J282" i="67"/>
  <c r="J90" i="67" s="1"/>
  <c r="O282" i="67"/>
  <c r="O90" i="67" s="1"/>
  <c r="AG282" i="67"/>
  <c r="AG90" i="67" s="1"/>
  <c r="Q282" i="67"/>
  <c r="Q90" i="67" s="1"/>
  <c r="AB282" i="67"/>
  <c r="AB90" i="67" s="1"/>
  <c r="AU282" i="67"/>
  <c r="AU90" i="67" s="1"/>
  <c r="V74" i="67"/>
  <c r="U74" i="67"/>
  <c r="AS263" i="67"/>
  <c r="AS71" i="67" s="1"/>
  <c r="Z263" i="67"/>
  <c r="Z71" i="67" s="1"/>
  <c r="Y71" i="67" s="1"/>
  <c r="J263" i="67"/>
  <c r="J71" i="67" s="1"/>
  <c r="I71" i="67" s="1"/>
  <c r="Q263" i="67"/>
  <c r="Q71" i="67" s="1"/>
  <c r="P71" i="67" s="1"/>
  <c r="AB263" i="67"/>
  <c r="AB71" i="67" s="1"/>
  <c r="AA71" i="67" s="1"/>
  <c r="AU263" i="67"/>
  <c r="AU71" i="67" s="1"/>
  <c r="AT71" i="67" s="1"/>
  <c r="V69" i="67"/>
  <c r="U69" i="67"/>
  <c r="AS259" i="67"/>
  <c r="AS67" i="67" s="1"/>
  <c r="Z259" i="67"/>
  <c r="Z67" i="67" s="1"/>
  <c r="Y67" i="67" s="1"/>
  <c r="J259" i="67"/>
  <c r="J67" i="67" s="1"/>
  <c r="I67" i="67" s="1"/>
  <c r="Q259" i="67"/>
  <c r="Q67" i="67" s="1"/>
  <c r="AB259" i="67"/>
  <c r="AB67" i="67" s="1"/>
  <c r="AA67" i="67" s="1"/>
  <c r="AU259" i="67"/>
  <c r="AU67" i="67" s="1"/>
  <c r="AT67" i="67" s="1"/>
  <c r="AX164" i="67"/>
  <c r="AX54" i="67" s="1"/>
  <c r="Z164" i="67"/>
  <c r="Z54" i="67" s="1"/>
  <c r="Y54" i="67" s="1"/>
  <c r="J159" i="67"/>
  <c r="J49" i="67" s="1"/>
  <c r="Q157" i="67"/>
  <c r="Q47" i="67" s="1"/>
  <c r="AB155" i="67"/>
  <c r="AB45" i="67" s="1"/>
  <c r="AA45" i="67" s="1"/>
  <c r="M155" i="67"/>
  <c r="M45" i="67" s="1"/>
  <c r="AE155" i="67"/>
  <c r="AE45" i="67" s="1"/>
  <c r="AD45" i="67" s="1"/>
  <c r="O155" i="67"/>
  <c r="O45" i="67" s="1"/>
  <c r="N45" i="67" s="1"/>
  <c r="AG155" i="67"/>
  <c r="AG45" i="67" s="1"/>
  <c r="AX162" i="67"/>
  <c r="AX52" i="67" s="1"/>
  <c r="Z162" i="67"/>
  <c r="Z52" i="67" s="1"/>
  <c r="Y52" i="67" s="1"/>
  <c r="AS162" i="67"/>
  <c r="AS52" i="67" s="1"/>
  <c r="J157" i="67"/>
  <c r="J47" i="67" s="1"/>
  <c r="I47" i="67" s="1"/>
  <c r="O121" i="67"/>
  <c r="O11" i="67" s="1"/>
  <c r="N11" i="67" s="1"/>
  <c r="AH153" i="67"/>
  <c r="AH43" i="67" s="1"/>
  <c r="AW153" i="67"/>
  <c r="AW43" i="67" s="1"/>
  <c r="AV43" i="67" s="1"/>
  <c r="Z121" i="67"/>
  <c r="Z11" i="67" s="1"/>
  <c r="Y11" i="67" s="1"/>
  <c r="R121" i="67"/>
  <c r="R11" i="67" s="1"/>
  <c r="AP121" i="67"/>
  <c r="AP11" i="67" s="1"/>
  <c r="AO11" i="67" s="1"/>
  <c r="J121" i="67"/>
  <c r="J11" i="67" s="1"/>
  <c r="I11" i="67" s="1"/>
  <c r="Q121" i="67"/>
  <c r="Q11" i="67" s="1"/>
  <c r="P11" i="67" s="1"/>
  <c r="AB121" i="67"/>
  <c r="AB11" i="67" s="1"/>
  <c r="AU121" i="67"/>
  <c r="AU11" i="67" s="1"/>
  <c r="AT11" i="67" s="1"/>
  <c r="AS148" i="67"/>
  <c r="AS38" i="67" s="1"/>
  <c r="AG148" i="67"/>
  <c r="AG38" i="67" s="1"/>
  <c r="AF38" i="67" s="1"/>
  <c r="R148" i="67"/>
  <c r="R38" i="67" s="1"/>
  <c r="AP148" i="67"/>
  <c r="AP38" i="67" s="1"/>
  <c r="AO38" i="67" s="1"/>
  <c r="J148" i="67"/>
  <c r="J38" i="67" s="1"/>
  <c r="I38" i="67" s="1"/>
  <c r="Q148" i="67"/>
  <c r="Q38" i="67" s="1"/>
  <c r="AB148" i="67"/>
  <c r="AB38" i="67" s="1"/>
  <c r="AA38" i="67" s="1"/>
  <c r="AU148" i="67"/>
  <c r="AU38" i="67" s="1"/>
  <c r="AT38" i="67" s="1"/>
  <c r="O144" i="67"/>
  <c r="O34" i="67" s="1"/>
  <c r="N34" i="67" s="1"/>
  <c r="AC144" i="67"/>
  <c r="AC34" i="67" s="1"/>
  <c r="M144" i="67"/>
  <c r="M34" i="67" s="1"/>
  <c r="AH139" i="67"/>
  <c r="AH29" i="67" s="1"/>
  <c r="AS130" i="67"/>
  <c r="AS20" i="67" s="1"/>
  <c r="AG130" i="67"/>
  <c r="AG20" i="67" s="1"/>
  <c r="AF20" i="67" s="1"/>
  <c r="R130" i="67"/>
  <c r="R20" i="67" s="1"/>
  <c r="AP130" i="67"/>
  <c r="AP20" i="67" s="1"/>
  <c r="AO20" i="67" s="1"/>
  <c r="J130" i="67"/>
  <c r="J20" i="67" s="1"/>
  <c r="Q130" i="67"/>
  <c r="Q20" i="67" s="1"/>
  <c r="P20" i="67" s="1"/>
  <c r="AB130" i="67"/>
  <c r="AB20" i="67" s="1"/>
  <c r="AU130" i="67"/>
  <c r="AU20" i="67" s="1"/>
  <c r="AT20" i="67" s="1"/>
  <c r="O125" i="67"/>
  <c r="O15" i="67" s="1"/>
  <c r="N15" i="67" s="1"/>
  <c r="AC125" i="67"/>
  <c r="AC15" i="67" s="1"/>
  <c r="M125" i="67"/>
  <c r="M15" i="67" s="1"/>
  <c r="Z150" i="67"/>
  <c r="Z40" i="67" s="1"/>
  <c r="Y40" i="67" s="1"/>
  <c r="AC150" i="67"/>
  <c r="AC40" i="67" s="1"/>
  <c r="M150" i="67"/>
  <c r="M40" i="67" s="1"/>
  <c r="AH146" i="67"/>
  <c r="AH36" i="67" s="1"/>
  <c r="AG137" i="67"/>
  <c r="AG27" i="67" s="1"/>
  <c r="AF27" i="67" s="1"/>
  <c r="AS137" i="67"/>
  <c r="AS27" i="67" s="1"/>
  <c r="R137" i="67"/>
  <c r="R27" i="67" s="1"/>
  <c r="AP137" i="67"/>
  <c r="AP27" i="67" s="1"/>
  <c r="AO27" i="67" s="1"/>
  <c r="J137" i="67"/>
  <c r="J27" i="67" s="1"/>
  <c r="I27" i="67" s="1"/>
  <c r="Q137" i="67"/>
  <c r="Q27" i="67" s="1"/>
  <c r="P27" i="67" s="1"/>
  <c r="AB137" i="67"/>
  <c r="AB27" i="67" s="1"/>
  <c r="AU137" i="67"/>
  <c r="AU27" i="67" s="1"/>
  <c r="AT27" i="67" s="1"/>
  <c r="L132" i="67"/>
  <c r="L22" i="67" s="1"/>
  <c r="AW132" i="67"/>
  <c r="AW22" i="67" s="1"/>
  <c r="AH127" i="67"/>
  <c r="AH17" i="67" s="1"/>
  <c r="O123" i="67"/>
  <c r="O13" i="67" s="1"/>
  <c r="N13" i="67" s="1"/>
  <c r="Z123" i="67"/>
  <c r="Z13" i="67" s="1"/>
  <c r="Y13" i="67" s="1"/>
  <c r="L123" i="67"/>
  <c r="L13" i="67" s="1"/>
  <c r="AC123" i="67"/>
  <c r="AC13" i="67" s="1"/>
  <c r="M123" i="67"/>
  <c r="M13" i="67" s="1"/>
  <c r="AS292" i="68"/>
  <c r="AS100" i="68" s="1"/>
  <c r="Z292" i="68"/>
  <c r="Z100" i="68" s="1"/>
  <c r="J292" i="68"/>
  <c r="J100" i="68" s="1"/>
  <c r="Q292" i="68"/>
  <c r="Q100" i="68" s="1"/>
  <c r="AB292" i="68"/>
  <c r="AB100" i="68" s="1"/>
  <c r="U100" i="68" s="1"/>
  <c r="AU292" i="68"/>
  <c r="AU100" i="68" s="1"/>
  <c r="V96" i="68"/>
  <c r="U96" i="68"/>
  <c r="AS285" i="68"/>
  <c r="AS93" i="68" s="1"/>
  <c r="Z285" i="68"/>
  <c r="Z93" i="68" s="1"/>
  <c r="J285" i="68"/>
  <c r="J93" i="68" s="1"/>
  <c r="Q285" i="68"/>
  <c r="Q93" i="68" s="1"/>
  <c r="AB285" i="68"/>
  <c r="AB93" i="68" s="1"/>
  <c r="AA93" i="68" s="1"/>
  <c r="AU285" i="68"/>
  <c r="AU93" i="68" s="1"/>
  <c r="V88" i="68"/>
  <c r="U88" i="68"/>
  <c r="V85" i="68"/>
  <c r="U85" i="68"/>
  <c r="V83" i="68"/>
  <c r="U83" i="68"/>
  <c r="V81" i="68"/>
  <c r="U81" i="68"/>
  <c r="V78" i="68"/>
  <c r="U78" i="68"/>
  <c r="V76" i="68"/>
  <c r="U76" i="68"/>
  <c r="AS266" i="68"/>
  <c r="AS74" i="68" s="1"/>
  <c r="Z266" i="68"/>
  <c r="Z74" i="68" s="1"/>
  <c r="J266" i="68"/>
  <c r="J74" i="68" s="1"/>
  <c r="Q266" i="68"/>
  <c r="Q74" i="68" s="1"/>
  <c r="AB266" i="68"/>
  <c r="AB74" i="68" s="1"/>
  <c r="U74" i="68" s="1"/>
  <c r="AU266" i="68"/>
  <c r="AU74" i="68" s="1"/>
  <c r="V71" i="68"/>
  <c r="U71" i="68"/>
  <c r="AS261" i="68"/>
  <c r="AS69" i="68" s="1"/>
  <c r="Z261" i="68"/>
  <c r="Z69" i="68" s="1"/>
  <c r="Y69" i="68" s="1"/>
  <c r="J261" i="68"/>
  <c r="J69" i="68" s="1"/>
  <c r="I69" i="68" s="1"/>
  <c r="Q261" i="68"/>
  <c r="Q69" i="68" s="1"/>
  <c r="AB261" i="68"/>
  <c r="AB69" i="68" s="1"/>
  <c r="AA69" i="68" s="1"/>
  <c r="AU261" i="68"/>
  <c r="AU69" i="68" s="1"/>
  <c r="AT69" i="68" s="1"/>
  <c r="V67" i="68"/>
  <c r="U67" i="68"/>
  <c r="AS257" i="68"/>
  <c r="AS65" i="68" s="1"/>
  <c r="Z257" i="68"/>
  <c r="Z65" i="68" s="1"/>
  <c r="Y65" i="68" s="1"/>
  <c r="J257" i="68"/>
  <c r="J65" i="68" s="1"/>
  <c r="I65" i="68" s="1"/>
  <c r="Q257" i="68"/>
  <c r="Q65" i="68" s="1"/>
  <c r="AB257" i="68"/>
  <c r="AB65" i="68" s="1"/>
  <c r="AA65" i="68" s="1"/>
  <c r="AU257" i="68"/>
  <c r="AU65" i="68" s="1"/>
  <c r="AT65" i="68" s="1"/>
  <c r="AB162" i="68"/>
  <c r="AB52" i="68" s="1"/>
  <c r="AA52" i="68" s="1"/>
  <c r="M162" i="68"/>
  <c r="M52" i="68" s="1"/>
  <c r="AE162" i="68"/>
  <c r="AE52" i="68" s="1"/>
  <c r="AD52" i="68" s="1"/>
  <c r="O162" i="68"/>
  <c r="O52" i="68" s="1"/>
  <c r="N52" i="68" s="1"/>
  <c r="AG162" i="68"/>
  <c r="AG52" i="68" s="1"/>
  <c r="AF52" i="68" s="1"/>
  <c r="AH155" i="68"/>
  <c r="AH45" i="68" s="1"/>
  <c r="AU153" i="68"/>
  <c r="AU43" i="68" s="1"/>
  <c r="AT43" i="68" s="1"/>
  <c r="Z153" i="68"/>
  <c r="Z43" i="68" s="1"/>
  <c r="Y43" i="68" s="1"/>
  <c r="J153" i="68"/>
  <c r="J43" i="68" s="1"/>
  <c r="I43" i="68" s="1"/>
  <c r="Q153" i="68"/>
  <c r="Q43" i="68" s="1"/>
  <c r="AB153" i="68"/>
  <c r="AB43" i="68" s="1"/>
  <c r="AA43" i="68" s="1"/>
  <c r="AX153" i="68"/>
  <c r="AX43" i="68" s="1"/>
  <c r="AG150" i="68"/>
  <c r="AG40" i="68" s="1"/>
  <c r="AF40" i="68" s="1"/>
  <c r="M150" i="68"/>
  <c r="M40" i="68" s="1"/>
  <c r="AG148" i="68"/>
  <c r="AG38" i="68" s="1"/>
  <c r="M148" i="68"/>
  <c r="M38" i="68" s="1"/>
  <c r="AG146" i="68"/>
  <c r="AG36" i="68" s="1"/>
  <c r="M146" i="68"/>
  <c r="M36" i="68" s="1"/>
  <c r="AG144" i="68"/>
  <c r="AG34" i="68" s="1"/>
  <c r="M144" i="68"/>
  <c r="M34" i="68" s="1"/>
  <c r="AG142" i="68"/>
  <c r="AG32" i="68" s="1"/>
  <c r="M142" i="68"/>
  <c r="M32" i="68" s="1"/>
  <c r="AG139" i="68"/>
  <c r="AG29" i="68" s="1"/>
  <c r="AF29" i="68" s="1"/>
  <c r="M139" i="68"/>
  <c r="M29" i="68" s="1"/>
  <c r="AG137" i="68"/>
  <c r="AG27" i="68" s="1"/>
  <c r="AF27" i="68" s="1"/>
  <c r="M137" i="68"/>
  <c r="M27" i="68" s="1"/>
  <c r="AG135" i="68"/>
  <c r="AG25" i="68" s="1"/>
  <c r="AF25" i="68" s="1"/>
  <c r="M135" i="68"/>
  <c r="M25" i="68" s="1"/>
  <c r="AG118" i="68"/>
  <c r="O116" i="68"/>
  <c r="AU168" i="68"/>
  <c r="AU58" i="68" s="1"/>
  <c r="AE168" i="68"/>
  <c r="AE58" i="68" s="1"/>
  <c r="O168" i="68"/>
  <c r="O58" i="68" s="1"/>
  <c r="E58" i="68" s="1"/>
  <c r="Z168" i="68"/>
  <c r="Z58" i="68" s="1"/>
  <c r="AX164" i="68"/>
  <c r="AX54" i="68" s="1"/>
  <c r="Z164" i="68"/>
  <c r="Z54" i="68" s="1"/>
  <c r="Y54" i="68" s="1"/>
  <c r="AS164" i="68"/>
  <c r="AS54" i="68" s="1"/>
  <c r="AX159" i="68"/>
  <c r="AX49" i="68" s="1"/>
  <c r="Z159" i="68"/>
  <c r="Z49" i="68" s="1"/>
  <c r="Y49" i="68" s="1"/>
  <c r="AS159" i="68"/>
  <c r="AS49" i="68" s="1"/>
  <c r="J155" i="68"/>
  <c r="J45" i="68" s="1"/>
  <c r="I45" i="68" s="1"/>
  <c r="AX280" i="68"/>
  <c r="AX88" i="68" s="1"/>
  <c r="M280" i="68"/>
  <c r="M88" i="68" s="1"/>
  <c r="M277" i="68"/>
  <c r="M85" i="68" s="1"/>
  <c r="AX277" i="68"/>
  <c r="AX85" i="68" s="1"/>
  <c r="AX270" i="68"/>
  <c r="AX78" i="68" s="1"/>
  <c r="M270" i="68"/>
  <c r="M78" i="68" s="1"/>
  <c r="M268" i="68"/>
  <c r="M76" i="68" s="1"/>
  <c r="AX268" i="68"/>
  <c r="AX76" i="68" s="1"/>
  <c r="AX280" i="67"/>
  <c r="AX88" i="67" s="1"/>
  <c r="M280" i="67"/>
  <c r="M88" i="67" s="1"/>
  <c r="AE273" i="67"/>
  <c r="AE81" i="67" s="1"/>
  <c r="AX273" i="67"/>
  <c r="AX81" i="67" s="1"/>
  <c r="AE275" i="66"/>
  <c r="AE83" i="66" s="1"/>
  <c r="AE268" i="66"/>
  <c r="AE76" i="66" s="1"/>
  <c r="AX268" i="66"/>
  <c r="AX76" i="66" s="1"/>
  <c r="AE7" i="64"/>
  <c r="AD7" i="64"/>
  <c r="AE275" i="68"/>
  <c r="AE83" i="68" s="1"/>
  <c r="AE277" i="67"/>
  <c r="AE85" i="67" s="1"/>
  <c r="AX277" i="67"/>
  <c r="AX85" i="67" s="1"/>
  <c r="AX275" i="67"/>
  <c r="AX83" i="67" s="1"/>
  <c r="M275" i="67"/>
  <c r="M83" i="67" s="1"/>
  <c r="AE268" i="67"/>
  <c r="AE76" i="67" s="1"/>
  <c r="AX268" i="67"/>
  <c r="AX76" i="67" s="1"/>
  <c r="AX280" i="66"/>
  <c r="AX88" i="66" s="1"/>
  <c r="M280" i="66"/>
  <c r="M88" i="66" s="1"/>
  <c r="AE270" i="66"/>
  <c r="AE78" i="66" s="1"/>
  <c r="B85" i="63"/>
  <c r="B29" i="63"/>
  <c r="B25" i="63"/>
  <c r="B20" i="63"/>
  <c r="B15" i="63"/>
  <c r="S121" i="63"/>
  <c r="B11" i="63"/>
  <c r="AR116" i="63"/>
  <c r="AR7" i="63" s="1"/>
  <c r="M116" i="63"/>
  <c r="M7" i="63" s="1"/>
  <c r="AX116" i="63"/>
  <c r="AX7" i="63" s="1"/>
  <c r="S259" i="62"/>
  <c r="M259" i="62" s="1"/>
  <c r="M67" i="62" s="1"/>
  <c r="B67" i="62"/>
  <c r="AP165" i="62"/>
  <c r="AP55" i="62" s="1"/>
  <c r="AC165" i="62"/>
  <c r="AC55" i="62" s="1"/>
  <c r="B55" i="62"/>
  <c r="R165" i="62"/>
  <c r="R55" i="62" s="1"/>
  <c r="S143" i="62"/>
  <c r="M143" i="62" s="1"/>
  <c r="M33" i="62" s="1"/>
  <c r="B33" i="62"/>
  <c r="S138" i="62"/>
  <c r="M138" i="62" s="1"/>
  <c r="M28" i="62" s="1"/>
  <c r="B28" i="62"/>
  <c r="S134" i="62"/>
  <c r="B24" i="62"/>
  <c r="S128" i="62"/>
  <c r="M128" i="62" s="1"/>
  <c r="M18" i="62" s="1"/>
  <c r="B18" i="62"/>
  <c r="S124" i="62"/>
  <c r="AX124" i="62" s="1"/>
  <c r="AX14" i="62" s="1"/>
  <c r="B14" i="62"/>
  <c r="S120" i="62"/>
  <c r="M120" i="62" s="1"/>
  <c r="M10" i="62" s="1"/>
  <c r="B10" i="62"/>
  <c r="AX147" i="65"/>
  <c r="AX37" i="65" s="1"/>
  <c r="M147" i="65"/>
  <c r="M37" i="65" s="1"/>
  <c r="AX143" i="65"/>
  <c r="AX33" i="65" s="1"/>
  <c r="AE143" i="65"/>
  <c r="AE33" i="65" s="1"/>
  <c r="AD33" i="65" s="1"/>
  <c r="AX138" i="65"/>
  <c r="AX28" i="65" s="1"/>
  <c r="M138" i="65"/>
  <c r="M28" i="65" s="1"/>
  <c r="AE134" i="65"/>
  <c r="AE24" i="65" s="1"/>
  <c r="AD24" i="65" s="1"/>
  <c r="AX128" i="65"/>
  <c r="AX18" i="65" s="1"/>
  <c r="M128" i="65"/>
  <c r="M18" i="65" s="1"/>
  <c r="AX124" i="65"/>
  <c r="AX14" i="65" s="1"/>
  <c r="AE124" i="65"/>
  <c r="AE14" i="65" s="1"/>
  <c r="AD14" i="65" s="1"/>
  <c r="M120" i="65"/>
  <c r="M10" i="65" s="1"/>
  <c r="M294" i="64"/>
  <c r="M102" i="64" s="1"/>
  <c r="AX294" i="64"/>
  <c r="AX102" i="64" s="1"/>
  <c r="M284" i="64"/>
  <c r="M92" i="64" s="1"/>
  <c r="M121" i="64"/>
  <c r="M11" i="64" s="1"/>
  <c r="AX294" i="60"/>
  <c r="AX102" i="60" s="1"/>
  <c r="M294" i="60"/>
  <c r="M102" i="60" s="1"/>
  <c r="AX286" i="60"/>
  <c r="AX94" i="60" s="1"/>
  <c r="M286" i="60"/>
  <c r="M94" i="60" s="1"/>
  <c r="AC117" i="60"/>
  <c r="AC8" i="60" s="1"/>
  <c r="R117" i="60"/>
  <c r="R8" i="60" s="1"/>
  <c r="M149" i="65"/>
  <c r="M39" i="65" s="1"/>
  <c r="AE145" i="65"/>
  <c r="AE35" i="65" s="1"/>
  <c r="AD35" i="65" s="1"/>
  <c r="M141" i="65"/>
  <c r="M31" i="65" s="1"/>
  <c r="AX136" i="65"/>
  <c r="AX26" i="65" s="1"/>
  <c r="AE136" i="65"/>
  <c r="AE26" i="65" s="1"/>
  <c r="AD26" i="65" s="1"/>
  <c r="AX126" i="65"/>
  <c r="AX16" i="65" s="1"/>
  <c r="AE126" i="65"/>
  <c r="AE16" i="65" s="1"/>
  <c r="AD16" i="65" s="1"/>
  <c r="M122" i="65"/>
  <c r="M12" i="65" s="1"/>
  <c r="AQ8" i="65"/>
  <c r="AR8" i="65"/>
  <c r="AX290" i="64"/>
  <c r="AX98" i="64" s="1"/>
  <c r="AE290" i="64"/>
  <c r="AE98" i="64" s="1"/>
  <c r="S277" i="63"/>
  <c r="S123" i="63"/>
  <c r="S116" i="63"/>
  <c r="AX290" i="60"/>
  <c r="AX98" i="60" s="1"/>
  <c r="U75" i="60"/>
  <c r="V75" i="60"/>
  <c r="U72" i="60"/>
  <c r="V72" i="60"/>
  <c r="U70" i="60"/>
  <c r="V70" i="60"/>
  <c r="U68" i="60"/>
  <c r="V68" i="60"/>
  <c r="U66" i="60"/>
  <c r="V66" i="60"/>
  <c r="AH161" i="60"/>
  <c r="AH51" i="60" s="1"/>
  <c r="U85" i="62"/>
  <c r="V85" i="62"/>
  <c r="U80" i="62"/>
  <c r="V75" i="62"/>
  <c r="V72" i="62"/>
  <c r="U72" i="62"/>
  <c r="AH292" i="62"/>
  <c r="AH100" i="62" s="1"/>
  <c r="U78" i="62"/>
  <c r="V78" i="62"/>
  <c r="V55" i="62"/>
  <c r="U55" i="62"/>
  <c r="V51" i="62"/>
  <c r="U51" i="62"/>
  <c r="V44" i="62"/>
  <c r="U44" i="62"/>
  <c r="AH288" i="62"/>
  <c r="AH96" i="62" s="1"/>
  <c r="Q260" i="62"/>
  <c r="Q68" i="62" s="1"/>
  <c r="R260" i="62"/>
  <c r="R68" i="62" s="1"/>
  <c r="AP260" i="62"/>
  <c r="AP68" i="62" s="1"/>
  <c r="AO68" i="62" s="1"/>
  <c r="J147" i="62"/>
  <c r="J37" i="62" s="1"/>
  <c r="I37" i="62" s="1"/>
  <c r="U81" i="62"/>
  <c r="V81" i="62"/>
  <c r="AH268" i="62"/>
  <c r="AH76" i="62" s="1"/>
  <c r="AH146" i="62"/>
  <c r="AH36" i="62" s="1"/>
  <c r="L146" i="62"/>
  <c r="L36" i="62" s="1"/>
  <c r="K36" i="62" s="1"/>
  <c r="AC146" i="62"/>
  <c r="AC36" i="62" s="1"/>
  <c r="AW146" i="62"/>
  <c r="AW36" i="62" s="1"/>
  <c r="Q142" i="62"/>
  <c r="Q32" i="62" s="1"/>
  <c r="R142" i="62"/>
  <c r="R32" i="62" s="1"/>
  <c r="AP142" i="62"/>
  <c r="AP32" i="62" s="1"/>
  <c r="AO32" i="62" s="1"/>
  <c r="AW132" i="62"/>
  <c r="AW22" i="62" s="1"/>
  <c r="U20" i="62"/>
  <c r="V15" i="62"/>
  <c r="U15" i="62"/>
  <c r="U11" i="62"/>
  <c r="V68" i="63"/>
  <c r="AH260" i="63"/>
  <c r="AH68" i="63" s="1"/>
  <c r="AH272" i="63"/>
  <c r="AH80" i="63" s="1"/>
  <c r="V66" i="63"/>
  <c r="V10" i="63"/>
  <c r="Q264" i="64"/>
  <c r="Q72" i="64" s="1"/>
  <c r="P72" i="64" s="1"/>
  <c r="R264" i="64"/>
  <c r="R72" i="64" s="1"/>
  <c r="AP264" i="64"/>
  <c r="AP72" i="64" s="1"/>
  <c r="AO72" i="64" s="1"/>
  <c r="AH260" i="64"/>
  <c r="AH68" i="64" s="1"/>
  <c r="L260" i="64"/>
  <c r="L68" i="64" s="1"/>
  <c r="K68" i="64" s="1"/>
  <c r="AC260" i="64"/>
  <c r="AC68" i="64" s="1"/>
  <c r="AW260" i="64"/>
  <c r="AW68" i="64" s="1"/>
  <c r="AX150" i="64"/>
  <c r="AX40" i="64" s="1"/>
  <c r="Z150" i="64"/>
  <c r="Z40" i="64" s="1"/>
  <c r="Y40" i="64" s="1"/>
  <c r="AX148" i="64"/>
  <c r="AX38" i="64" s="1"/>
  <c r="Z148" i="64"/>
  <c r="Z38" i="64" s="1"/>
  <c r="Y38" i="64" s="1"/>
  <c r="AX146" i="64"/>
  <c r="AX36" i="64" s="1"/>
  <c r="Z146" i="64"/>
  <c r="Z36" i="64" s="1"/>
  <c r="Y36" i="64" s="1"/>
  <c r="AX144" i="64"/>
  <c r="AX34" i="64" s="1"/>
  <c r="Z144" i="64"/>
  <c r="Z34" i="64" s="1"/>
  <c r="Y34" i="64" s="1"/>
  <c r="AX142" i="64"/>
  <c r="AX32" i="64" s="1"/>
  <c r="Z142" i="64"/>
  <c r="Z32" i="64" s="1"/>
  <c r="Y32" i="64" s="1"/>
  <c r="AX139" i="64"/>
  <c r="AX29" i="64" s="1"/>
  <c r="Z139" i="64"/>
  <c r="Z29" i="64" s="1"/>
  <c r="Y29" i="64" s="1"/>
  <c r="AX137" i="64"/>
  <c r="AX27" i="64" s="1"/>
  <c r="Z137" i="64"/>
  <c r="Z27" i="64" s="1"/>
  <c r="Y27" i="64" s="1"/>
  <c r="AX135" i="64"/>
  <c r="AX25" i="64" s="1"/>
  <c r="Z135" i="64"/>
  <c r="Z25" i="64" s="1"/>
  <c r="Y25" i="64" s="1"/>
  <c r="U55" i="65"/>
  <c r="V55" i="65"/>
  <c r="AX267" i="65"/>
  <c r="AX75" i="65" s="1"/>
  <c r="Z267" i="65"/>
  <c r="Z75" i="65" s="1"/>
  <c r="AX258" i="65"/>
  <c r="AX66" i="65" s="1"/>
  <c r="Z258" i="65"/>
  <c r="Z66" i="65" s="1"/>
  <c r="Y66" i="65" s="1"/>
  <c r="U68" i="65"/>
  <c r="V68" i="65"/>
  <c r="V43" i="65"/>
  <c r="U43" i="65"/>
  <c r="V40" i="65"/>
  <c r="U40" i="65"/>
  <c r="U38" i="65"/>
  <c r="V36" i="65"/>
  <c r="U36" i="65"/>
  <c r="V34" i="65"/>
  <c r="U34" i="65"/>
  <c r="AX130" i="65"/>
  <c r="AX20" i="65" s="1"/>
  <c r="Z130" i="65"/>
  <c r="Z20" i="65" s="1"/>
  <c r="Y20" i="65" s="1"/>
  <c r="AS130" i="65"/>
  <c r="AS20" i="65" s="1"/>
  <c r="AX125" i="65"/>
  <c r="AX15" i="65" s="1"/>
  <c r="Z125" i="65"/>
  <c r="Z15" i="65" s="1"/>
  <c r="Y15" i="65" s="1"/>
  <c r="AS125" i="65"/>
  <c r="AS15" i="65" s="1"/>
  <c r="AX121" i="65"/>
  <c r="AX11" i="65" s="1"/>
  <c r="F88" i="66"/>
  <c r="E88" i="66"/>
  <c r="F85" i="66"/>
  <c r="E85" i="66"/>
  <c r="F83" i="66"/>
  <c r="E83" i="66"/>
  <c r="F81" i="66"/>
  <c r="E81" i="66"/>
  <c r="F78" i="66"/>
  <c r="E78" i="66"/>
  <c r="F76" i="66"/>
  <c r="E76" i="66"/>
  <c r="Z159" i="66"/>
  <c r="Z49" i="66" s="1"/>
  <c r="Y49" i="66" s="1"/>
  <c r="AH153" i="66"/>
  <c r="AH43" i="66" s="1"/>
  <c r="AW153" i="66"/>
  <c r="AW43" i="66" s="1"/>
  <c r="AV43" i="66" s="1"/>
  <c r="E38" i="66"/>
  <c r="V32" i="66"/>
  <c r="U32" i="66"/>
  <c r="E32" i="66"/>
  <c r="AH137" i="66"/>
  <c r="AH27" i="66" s="1"/>
  <c r="AH127" i="66"/>
  <c r="AH17" i="66" s="1"/>
  <c r="AH125" i="66"/>
  <c r="AH15" i="66" s="1"/>
  <c r="U20" i="66"/>
  <c r="V20" i="66"/>
  <c r="V85" i="67"/>
  <c r="U85" i="67"/>
  <c r="V83" i="67"/>
  <c r="U83" i="67"/>
  <c r="V81" i="67"/>
  <c r="U81" i="67"/>
  <c r="V76" i="67"/>
  <c r="U76" i="67"/>
  <c r="V71" i="67"/>
  <c r="U71" i="67"/>
  <c r="V67" i="67"/>
  <c r="U67" i="67"/>
  <c r="V54" i="67"/>
  <c r="U54" i="67"/>
  <c r="AX155" i="67"/>
  <c r="AX45" i="67" s="1"/>
  <c r="Z155" i="67"/>
  <c r="Z45" i="67" s="1"/>
  <c r="Y45" i="67" s="1"/>
  <c r="AH121" i="67"/>
  <c r="AH11" i="67" s="1"/>
  <c r="AH148" i="67"/>
  <c r="AH38" i="67" s="1"/>
  <c r="V29" i="67"/>
  <c r="U29" i="67"/>
  <c r="AH130" i="67"/>
  <c r="AH20" i="67" s="1"/>
  <c r="V36" i="67"/>
  <c r="U36" i="67"/>
  <c r="AH137" i="67"/>
  <c r="AH27" i="67" s="1"/>
  <c r="U17" i="67"/>
  <c r="V17" i="67"/>
  <c r="V100" i="68"/>
  <c r="V90" i="68"/>
  <c r="U90" i="68"/>
  <c r="V69" i="68"/>
  <c r="U65" i="68"/>
  <c r="AX162" i="68"/>
  <c r="AX52" i="68" s="1"/>
  <c r="Z162" i="68"/>
  <c r="Z52" i="68" s="1"/>
  <c r="Y52" i="68" s="1"/>
  <c r="AH153" i="68"/>
  <c r="AH43" i="68" s="1"/>
  <c r="V54" i="68"/>
  <c r="U54" i="68"/>
  <c r="V49" i="68"/>
  <c r="U49" i="68"/>
  <c r="AE280" i="68"/>
  <c r="AE88" i="68" s="1"/>
  <c r="AE270" i="68"/>
  <c r="AE78" i="68" s="1"/>
  <c r="AE280" i="67"/>
  <c r="AE88" i="67" s="1"/>
  <c r="W41" i="65"/>
  <c r="AE275" i="67"/>
  <c r="AE83" i="67" s="1"/>
  <c r="AE280" i="66"/>
  <c r="AE88" i="66" s="1"/>
  <c r="AX294" i="65"/>
  <c r="AX102" i="65" s="1"/>
  <c r="AE294" i="65"/>
  <c r="AE102" i="65" s="1"/>
  <c r="M294" i="65"/>
  <c r="M102" i="65" s="1"/>
  <c r="B102" i="65"/>
  <c r="S290" i="65"/>
  <c r="M290" i="65" s="1"/>
  <c r="M98" i="65" s="1"/>
  <c r="B98" i="65"/>
  <c r="AX290" i="65"/>
  <c r="AX98" i="65" s="1"/>
  <c r="AX286" i="65"/>
  <c r="AX94" i="65" s="1"/>
  <c r="M286" i="65"/>
  <c r="M94" i="65" s="1"/>
  <c r="B94" i="65"/>
  <c r="AE286" i="65"/>
  <c r="AE94" i="65" s="1"/>
  <c r="S284" i="65"/>
  <c r="AE284" i="65" s="1"/>
  <c r="AE92" i="65" s="1"/>
  <c r="B92" i="65"/>
  <c r="B88" i="63"/>
  <c r="AP166" i="63"/>
  <c r="AP56" i="63" s="1"/>
  <c r="R166" i="63"/>
  <c r="R56" i="63" s="1"/>
  <c r="AC166" i="63"/>
  <c r="AC56" i="63" s="1"/>
  <c r="B56" i="63"/>
  <c r="M137" i="63"/>
  <c r="M27" i="63" s="1"/>
  <c r="B27" i="63"/>
  <c r="AE132" i="63"/>
  <c r="AE22" i="63" s="1"/>
  <c r="M132" i="63"/>
  <c r="M22" i="63" s="1"/>
  <c r="B22" i="63"/>
  <c r="AX132" i="63"/>
  <c r="AX22" i="63" s="1"/>
  <c r="M127" i="63"/>
  <c r="M17" i="63" s="1"/>
  <c r="B17" i="63"/>
  <c r="AE118" i="63"/>
  <c r="AE9" i="63" s="1"/>
  <c r="M118" i="63"/>
  <c r="AX118" i="63"/>
  <c r="AX9" i="63" s="1"/>
  <c r="S261" i="62"/>
  <c r="M261" i="62" s="1"/>
  <c r="M69" i="62" s="1"/>
  <c r="B69" i="62"/>
  <c r="S257" i="62"/>
  <c r="M257" i="62" s="1"/>
  <c r="M65" i="62" s="1"/>
  <c r="B65" i="62"/>
  <c r="AP151" i="62"/>
  <c r="AP41" i="62" s="1"/>
  <c r="AM41" i="62" s="1"/>
  <c r="B41" i="62"/>
  <c r="S145" i="62"/>
  <c r="M145" i="62" s="1"/>
  <c r="M35" i="62" s="1"/>
  <c r="B35" i="62"/>
  <c r="S141" i="62"/>
  <c r="M141" i="62" s="1"/>
  <c r="M31" i="62" s="1"/>
  <c r="B31" i="62"/>
  <c r="B26" i="62"/>
  <c r="S136" i="62"/>
  <c r="AE131" i="62"/>
  <c r="AE21" i="62" s="1"/>
  <c r="M131" i="62"/>
  <c r="M21" i="62" s="1"/>
  <c r="B21" i="62"/>
  <c r="AX131" i="62"/>
  <c r="AX21" i="62" s="1"/>
  <c r="S131" i="62"/>
  <c r="S126" i="62"/>
  <c r="AE126" i="62" s="1"/>
  <c r="AE16" i="62" s="1"/>
  <c r="AD16" i="62" s="1"/>
  <c r="B16" i="62"/>
  <c r="S122" i="62"/>
  <c r="AE122" i="62" s="1"/>
  <c r="AE12" i="62" s="1"/>
  <c r="AD12" i="62" s="1"/>
  <c r="B12" i="62"/>
  <c r="M117" i="62"/>
  <c r="M8" i="62" s="1"/>
  <c r="AX117" i="62"/>
  <c r="AX8" i="62" s="1"/>
  <c r="S117" i="62"/>
  <c r="AE117" i="62" s="1"/>
  <c r="AE147" i="65"/>
  <c r="AE37" i="65" s="1"/>
  <c r="AD37" i="65" s="1"/>
  <c r="M143" i="65"/>
  <c r="M33" i="65" s="1"/>
  <c r="AE138" i="65"/>
  <c r="AE28" i="65" s="1"/>
  <c r="AD28" i="65" s="1"/>
  <c r="AE128" i="65"/>
  <c r="AE18" i="65" s="1"/>
  <c r="AD18" i="65" s="1"/>
  <c r="M124" i="65"/>
  <c r="M14" i="65" s="1"/>
  <c r="AP131" i="60"/>
  <c r="AP21" i="60" s="1"/>
  <c r="R131" i="60"/>
  <c r="R21" i="60" s="1"/>
  <c r="AC131" i="60"/>
  <c r="AC21" i="60" s="1"/>
  <c r="B21" i="60"/>
  <c r="AE294" i="60"/>
  <c r="AE102" i="60" s="1"/>
  <c r="AE286" i="60"/>
  <c r="AE94" i="60" s="1"/>
  <c r="M136" i="65"/>
  <c r="M26" i="65" s="1"/>
  <c r="M126" i="65"/>
  <c r="M16" i="65" s="1"/>
  <c r="AE8" i="65"/>
  <c r="AD8" i="65"/>
  <c r="M290" i="64"/>
  <c r="M98" i="64" s="1"/>
  <c r="S280" i="63"/>
  <c r="S139" i="63"/>
  <c r="M139" i="63" s="1"/>
  <c r="M29" i="63" s="1"/>
  <c r="S135" i="63"/>
  <c r="S130" i="63"/>
  <c r="M130" i="63" s="1"/>
  <c r="M20" i="63" s="1"/>
  <c r="S125" i="63"/>
  <c r="S118" i="63"/>
  <c r="B98" i="68"/>
  <c r="S290" i="68"/>
  <c r="AX290" i="68" s="1"/>
  <c r="AX98" i="68" s="1"/>
  <c r="B94" i="68"/>
  <c r="S286" i="68"/>
  <c r="AX286" i="68" s="1"/>
  <c r="AX94" i="68" s="1"/>
  <c r="AV54" i="68"/>
  <c r="AV49" i="68"/>
  <c r="B102" i="68"/>
  <c r="S294" i="68"/>
  <c r="AX294" i="68" s="1"/>
  <c r="AX102" i="68" s="1"/>
  <c r="AB9" i="68"/>
  <c r="AA9" i="68"/>
  <c r="AV45" i="68"/>
  <c r="AA100" i="68"/>
  <c r="P96" i="68"/>
  <c r="AF90" i="68"/>
  <c r="AA90" i="68"/>
  <c r="AA88" i="68"/>
  <c r="AF88" i="68"/>
  <c r="AA83" i="68"/>
  <c r="AF100" i="68"/>
  <c r="AW292" i="68"/>
  <c r="AW100" i="68" s="1"/>
  <c r="AC292" i="68"/>
  <c r="AC100" i="68" s="1"/>
  <c r="L292" i="68"/>
  <c r="L100" i="68" s="1"/>
  <c r="R292" i="68"/>
  <c r="R100" i="68" s="1"/>
  <c r="AP292" i="68"/>
  <c r="AP100" i="68" s="1"/>
  <c r="AE292" i="68"/>
  <c r="AE100" i="68" s="1"/>
  <c r="AR292" i="68"/>
  <c r="AR100" i="68" s="1"/>
  <c r="AX292" i="68"/>
  <c r="AX100" i="68" s="1"/>
  <c r="AF96" i="68"/>
  <c r="AP288" i="68"/>
  <c r="AP96" i="68" s="1"/>
  <c r="R288" i="68"/>
  <c r="R96" i="68" s="1"/>
  <c r="AW288" i="68"/>
  <c r="AW96" i="68" s="1"/>
  <c r="L288" i="68"/>
  <c r="L96" i="68" s="1"/>
  <c r="AC288" i="68"/>
  <c r="AC96" i="68" s="1"/>
  <c r="AE288" i="68"/>
  <c r="AE96" i="68" s="1"/>
  <c r="AR288" i="68"/>
  <c r="AR96" i="68" s="1"/>
  <c r="AX288" i="68"/>
  <c r="AX96" i="68" s="1"/>
  <c r="AF93" i="68"/>
  <c r="AW285" i="68"/>
  <c r="AW93" i="68" s="1"/>
  <c r="AC285" i="68"/>
  <c r="AC93" i="68" s="1"/>
  <c r="L285" i="68"/>
  <c r="L93" i="68" s="1"/>
  <c r="AP285" i="68"/>
  <c r="AP93" i="68" s="1"/>
  <c r="R285" i="68"/>
  <c r="R93" i="68" s="1"/>
  <c r="AE285" i="68"/>
  <c r="AE93" i="68" s="1"/>
  <c r="AR285" i="68"/>
  <c r="AR93" i="68" s="1"/>
  <c r="AX285" i="68"/>
  <c r="AX93" i="68" s="1"/>
  <c r="K90" i="68"/>
  <c r="AC282" i="68"/>
  <c r="AC90" i="68" s="1"/>
  <c r="AW282" i="68"/>
  <c r="AW90" i="68" s="1"/>
  <c r="M282" i="68"/>
  <c r="M90" i="68" s="1"/>
  <c r="AE282" i="68"/>
  <c r="AE90" i="68" s="1"/>
  <c r="AR282" i="68"/>
  <c r="AR90" i="68" s="1"/>
  <c r="AX282" i="68"/>
  <c r="AX90" i="68" s="1"/>
  <c r="P88" i="68"/>
  <c r="E88" i="68"/>
  <c r="F88" i="68"/>
  <c r="K88" i="68"/>
  <c r="AV88" i="68"/>
  <c r="AK88" i="68"/>
  <c r="AL88" i="68"/>
  <c r="P85" i="68"/>
  <c r="E85" i="68"/>
  <c r="F85" i="68"/>
  <c r="K85" i="68"/>
  <c r="AV85" i="68"/>
  <c r="AK85" i="68"/>
  <c r="AL85" i="68"/>
  <c r="P83" i="68"/>
  <c r="E83" i="68"/>
  <c r="F83" i="68"/>
  <c r="K83" i="68"/>
  <c r="AV83" i="68"/>
  <c r="AK83" i="68"/>
  <c r="AL83" i="68"/>
  <c r="P81" i="68"/>
  <c r="E81" i="68"/>
  <c r="F81" i="68"/>
  <c r="K81" i="68"/>
  <c r="AV81" i="68"/>
  <c r="AK81" i="68"/>
  <c r="AL81" i="68"/>
  <c r="P78" i="68"/>
  <c r="E78" i="68"/>
  <c r="F78" i="68"/>
  <c r="K78" i="68"/>
  <c r="AV78" i="68"/>
  <c r="AK78" i="68"/>
  <c r="AL78" i="68"/>
  <c r="P76" i="68"/>
  <c r="E76" i="68"/>
  <c r="F76" i="68"/>
  <c r="K76" i="68"/>
  <c r="AV76" i="68"/>
  <c r="AK76" i="68"/>
  <c r="AL76" i="68"/>
  <c r="AF74" i="68"/>
  <c r="AX266" i="68"/>
  <c r="AX74" i="68" s="1"/>
  <c r="AC266" i="68"/>
  <c r="AC74" i="68" s="1"/>
  <c r="L266" i="68"/>
  <c r="L74" i="68" s="1"/>
  <c r="E74" i="68" s="1"/>
  <c r="R266" i="68"/>
  <c r="R74" i="68" s="1"/>
  <c r="AP266" i="68"/>
  <c r="AP74" i="68" s="1"/>
  <c r="AE266" i="68"/>
  <c r="AE74" i="68" s="1"/>
  <c r="AR266" i="68"/>
  <c r="AR74" i="68" s="1"/>
  <c r="AW266" i="68"/>
  <c r="AW74" i="68" s="1"/>
  <c r="AF71" i="68"/>
  <c r="AP263" i="68"/>
  <c r="AP71" i="68" s="1"/>
  <c r="AO71" i="68" s="1"/>
  <c r="R263" i="68"/>
  <c r="R71" i="68" s="1"/>
  <c r="AC263" i="68"/>
  <c r="AC71" i="68" s="1"/>
  <c r="AW263" i="68"/>
  <c r="AW71" i="68" s="1"/>
  <c r="L263" i="68"/>
  <c r="L71" i="68" s="1"/>
  <c r="K71" i="68" s="1"/>
  <c r="AE263" i="68"/>
  <c r="AE71" i="68" s="1"/>
  <c r="AD71" i="68" s="1"/>
  <c r="AR263" i="68"/>
  <c r="AR71" i="68" s="1"/>
  <c r="AQ71" i="68" s="1"/>
  <c r="AX263" i="68"/>
  <c r="AX71" i="68" s="1"/>
  <c r="AF69" i="68"/>
  <c r="AW261" i="68"/>
  <c r="AW69" i="68" s="1"/>
  <c r="AC261" i="68"/>
  <c r="AC69" i="68" s="1"/>
  <c r="L261" i="68"/>
  <c r="L69" i="68" s="1"/>
  <c r="K69" i="68" s="1"/>
  <c r="R261" i="68"/>
  <c r="R69" i="68" s="1"/>
  <c r="AP261" i="68"/>
  <c r="AP69" i="68" s="1"/>
  <c r="AO69" i="68" s="1"/>
  <c r="AE261" i="68"/>
  <c r="AE69" i="68" s="1"/>
  <c r="AD69" i="68" s="1"/>
  <c r="AR261" i="68"/>
  <c r="AR69" i="68" s="1"/>
  <c r="AQ69" i="68" s="1"/>
  <c r="AX261" i="68"/>
  <c r="AX69" i="68" s="1"/>
  <c r="AF67" i="68"/>
  <c r="AP259" i="68"/>
  <c r="AP67" i="68" s="1"/>
  <c r="AO67" i="68" s="1"/>
  <c r="R259" i="68"/>
  <c r="R67" i="68" s="1"/>
  <c r="AC259" i="68"/>
  <c r="AC67" i="68" s="1"/>
  <c r="AW259" i="68"/>
  <c r="AW67" i="68" s="1"/>
  <c r="L259" i="68"/>
  <c r="L67" i="68" s="1"/>
  <c r="K67" i="68" s="1"/>
  <c r="AE259" i="68"/>
  <c r="AE67" i="68" s="1"/>
  <c r="AD67" i="68" s="1"/>
  <c r="AR259" i="68"/>
  <c r="AR67" i="68" s="1"/>
  <c r="AQ67" i="68" s="1"/>
  <c r="AX259" i="68"/>
  <c r="AX67" i="68" s="1"/>
  <c r="AF65" i="68"/>
  <c r="AW257" i="68"/>
  <c r="AW65" i="68" s="1"/>
  <c r="AC257" i="68"/>
  <c r="AC65" i="68" s="1"/>
  <c r="L257" i="68"/>
  <c r="L65" i="68" s="1"/>
  <c r="R257" i="68"/>
  <c r="R65" i="68" s="1"/>
  <c r="AP257" i="68"/>
  <c r="AP65" i="68" s="1"/>
  <c r="AO65" i="68" s="1"/>
  <c r="AE257" i="68"/>
  <c r="AE65" i="68" s="1"/>
  <c r="AD65" i="68" s="1"/>
  <c r="AR257" i="68"/>
  <c r="AR65" i="68" s="1"/>
  <c r="AX257" i="68"/>
  <c r="AX65" i="68" s="1"/>
  <c r="AB166" i="68"/>
  <c r="AB56" i="68" s="1"/>
  <c r="AG166" i="68"/>
  <c r="AG56" i="68" s="1"/>
  <c r="Q162" i="68"/>
  <c r="Q52" i="68" s="1"/>
  <c r="AH162" i="68"/>
  <c r="AH52" i="68" s="1"/>
  <c r="AR162" i="68"/>
  <c r="AR52" i="68" s="1"/>
  <c r="AQ52" i="68" s="1"/>
  <c r="L162" i="68"/>
  <c r="L52" i="68" s="1"/>
  <c r="K52" i="68" s="1"/>
  <c r="R162" i="68"/>
  <c r="R52" i="68" s="1"/>
  <c r="AC162" i="68"/>
  <c r="AC52" i="68" s="1"/>
  <c r="AP162" i="68"/>
  <c r="AP52" i="68" s="1"/>
  <c r="AO52" i="68" s="1"/>
  <c r="AW162" i="68"/>
  <c r="AW52" i="68" s="1"/>
  <c r="AB157" i="68"/>
  <c r="AB47" i="68" s="1"/>
  <c r="AA47" i="68" s="1"/>
  <c r="M157" i="68"/>
  <c r="M47" i="68" s="1"/>
  <c r="AE157" i="68"/>
  <c r="AE47" i="68" s="1"/>
  <c r="AD47" i="68" s="1"/>
  <c r="AX157" i="68"/>
  <c r="AX47" i="68" s="1"/>
  <c r="O157" i="68"/>
  <c r="O47" i="68" s="1"/>
  <c r="N47" i="68" s="1"/>
  <c r="Z157" i="68"/>
  <c r="Z47" i="68" s="1"/>
  <c r="Y47" i="68" s="1"/>
  <c r="AG157" i="68"/>
  <c r="AG47" i="68" s="1"/>
  <c r="P45" i="68"/>
  <c r="AF43" i="68"/>
  <c r="AP153" i="68"/>
  <c r="AP43" i="68" s="1"/>
  <c r="AO43" i="68" s="1"/>
  <c r="AC153" i="68"/>
  <c r="AC43" i="68" s="1"/>
  <c r="R153" i="68"/>
  <c r="R43" i="68" s="1"/>
  <c r="L153" i="68"/>
  <c r="L43" i="68" s="1"/>
  <c r="K43" i="68" s="1"/>
  <c r="AE153" i="68"/>
  <c r="AE43" i="68" s="1"/>
  <c r="AD43" i="68" s="1"/>
  <c r="AR153" i="68"/>
  <c r="AR43" i="68" s="1"/>
  <c r="AQ43" i="68" s="1"/>
  <c r="AS153" i="68"/>
  <c r="AS43" i="68" s="1"/>
  <c r="AS150" i="68"/>
  <c r="AS40" i="68" s="1"/>
  <c r="Z150" i="68"/>
  <c r="Z40" i="68" s="1"/>
  <c r="Y40" i="68" s="1"/>
  <c r="J150" i="68"/>
  <c r="J40" i="68" s="1"/>
  <c r="I40" i="68" s="1"/>
  <c r="Q150" i="68"/>
  <c r="Q40" i="68" s="1"/>
  <c r="AB150" i="68"/>
  <c r="AB40" i="68" s="1"/>
  <c r="AA40" i="68" s="1"/>
  <c r="AH150" i="68"/>
  <c r="AH40" i="68" s="1"/>
  <c r="AS148" i="68"/>
  <c r="AS38" i="68" s="1"/>
  <c r="Z148" i="68"/>
  <c r="Z38" i="68" s="1"/>
  <c r="Y38" i="68" s="1"/>
  <c r="J148" i="68"/>
  <c r="J38" i="68" s="1"/>
  <c r="I38" i="68" s="1"/>
  <c r="Q148" i="68"/>
  <c r="Q38" i="68" s="1"/>
  <c r="AB148" i="68"/>
  <c r="AB38" i="68" s="1"/>
  <c r="AA38" i="68" s="1"/>
  <c r="AH148" i="68"/>
  <c r="AH38" i="68" s="1"/>
  <c r="AS146" i="68"/>
  <c r="AS36" i="68" s="1"/>
  <c r="Z146" i="68"/>
  <c r="Z36" i="68" s="1"/>
  <c r="Y36" i="68" s="1"/>
  <c r="J146" i="68"/>
  <c r="J36" i="68" s="1"/>
  <c r="I36" i="68" s="1"/>
  <c r="Q146" i="68"/>
  <c r="Q36" i="68" s="1"/>
  <c r="AB146" i="68"/>
  <c r="AB36" i="68" s="1"/>
  <c r="AA36" i="68" s="1"/>
  <c r="AH146" i="68"/>
  <c r="AH36" i="68" s="1"/>
  <c r="AS144" i="68"/>
  <c r="AS34" i="68" s="1"/>
  <c r="Z144" i="68"/>
  <c r="Z34" i="68" s="1"/>
  <c r="Y34" i="68" s="1"/>
  <c r="J144" i="68"/>
  <c r="J34" i="68" s="1"/>
  <c r="I34" i="68" s="1"/>
  <c r="Q144" i="68"/>
  <c r="Q34" i="68" s="1"/>
  <c r="AB144" i="68"/>
  <c r="AB34" i="68" s="1"/>
  <c r="AA34" i="68" s="1"/>
  <c r="AH144" i="68"/>
  <c r="AH34" i="68" s="1"/>
  <c r="AS142" i="68"/>
  <c r="AS32" i="68" s="1"/>
  <c r="Z142" i="68"/>
  <c r="Z32" i="68" s="1"/>
  <c r="Y32" i="68" s="1"/>
  <c r="J142" i="68"/>
  <c r="J32" i="68" s="1"/>
  <c r="I32" i="68" s="1"/>
  <c r="Q142" i="68"/>
  <c r="Q32" i="68" s="1"/>
  <c r="AB142" i="68"/>
  <c r="AB32" i="68" s="1"/>
  <c r="AA32" i="68" s="1"/>
  <c r="AH142" i="68"/>
  <c r="AH32" i="68" s="1"/>
  <c r="AS139" i="68"/>
  <c r="AS29" i="68" s="1"/>
  <c r="Z139" i="68"/>
  <c r="Z29" i="68" s="1"/>
  <c r="Y29" i="68" s="1"/>
  <c r="J139" i="68"/>
  <c r="J29" i="68" s="1"/>
  <c r="Q139" i="68"/>
  <c r="Q29" i="68" s="1"/>
  <c r="P29" i="68" s="1"/>
  <c r="AB139" i="68"/>
  <c r="AB29" i="68" s="1"/>
  <c r="AH139" i="68"/>
  <c r="AH29" i="68" s="1"/>
  <c r="AS137" i="68"/>
  <c r="AS27" i="68" s="1"/>
  <c r="Z137" i="68"/>
  <c r="Z27" i="68" s="1"/>
  <c r="Y27" i="68" s="1"/>
  <c r="J137" i="68"/>
  <c r="J27" i="68" s="1"/>
  <c r="I27" i="68" s="1"/>
  <c r="Q137" i="68"/>
  <c r="Q27" i="68" s="1"/>
  <c r="P27" i="68" s="1"/>
  <c r="AB137" i="68"/>
  <c r="AB27" i="68" s="1"/>
  <c r="AH137" i="68"/>
  <c r="AH27" i="68" s="1"/>
  <c r="AS135" i="68"/>
  <c r="AS25" i="68" s="1"/>
  <c r="Z135" i="68"/>
  <c r="Z25" i="68" s="1"/>
  <c r="Y25" i="68" s="1"/>
  <c r="J135" i="68"/>
  <c r="J25" i="68" s="1"/>
  <c r="I25" i="68" s="1"/>
  <c r="Q135" i="68"/>
  <c r="Q25" i="68" s="1"/>
  <c r="P25" i="68" s="1"/>
  <c r="AB135" i="68"/>
  <c r="AB25" i="68" s="1"/>
  <c r="AH135" i="68"/>
  <c r="AH25" i="68" s="1"/>
  <c r="Q132" i="68"/>
  <c r="Q22" i="68" s="1"/>
  <c r="AS130" i="68"/>
  <c r="AS20" i="68" s="1"/>
  <c r="Z130" i="68"/>
  <c r="Z20" i="68" s="1"/>
  <c r="Y20" i="68" s="1"/>
  <c r="J130" i="68"/>
  <c r="J20" i="68" s="1"/>
  <c r="Q130" i="68"/>
  <c r="Q20" i="68" s="1"/>
  <c r="P20" i="68" s="1"/>
  <c r="AB130" i="68"/>
  <c r="AB20" i="68" s="1"/>
  <c r="AH130" i="68"/>
  <c r="AH20" i="68" s="1"/>
  <c r="AS127" i="68"/>
  <c r="AS17" i="68" s="1"/>
  <c r="Z127" i="68"/>
  <c r="Z17" i="68" s="1"/>
  <c r="Y17" i="68" s="1"/>
  <c r="J127" i="68"/>
  <c r="J17" i="68" s="1"/>
  <c r="I17" i="68" s="1"/>
  <c r="Q127" i="68"/>
  <c r="Q17" i="68" s="1"/>
  <c r="P17" i="68" s="1"/>
  <c r="AB127" i="68"/>
  <c r="AB17" i="68" s="1"/>
  <c r="AH127" i="68"/>
  <c r="AH17" i="68" s="1"/>
  <c r="AS125" i="68"/>
  <c r="AS15" i="68" s="1"/>
  <c r="Z125" i="68"/>
  <c r="Z15" i="68" s="1"/>
  <c r="Y15" i="68" s="1"/>
  <c r="J125" i="68"/>
  <c r="J15" i="68" s="1"/>
  <c r="I15" i="68" s="1"/>
  <c r="Q125" i="68"/>
  <c r="Q15" i="68" s="1"/>
  <c r="P15" i="68" s="1"/>
  <c r="AB125" i="68"/>
  <c r="AB15" i="68" s="1"/>
  <c r="AH125" i="68"/>
  <c r="AH15" i="68" s="1"/>
  <c r="AS123" i="68"/>
  <c r="AS13" i="68" s="1"/>
  <c r="Z123" i="68"/>
  <c r="Z13" i="68" s="1"/>
  <c r="Y13" i="68" s="1"/>
  <c r="J123" i="68"/>
  <c r="J13" i="68" s="1"/>
  <c r="Q123" i="68"/>
  <c r="Q13" i="68" s="1"/>
  <c r="P13" i="68" s="1"/>
  <c r="AB123" i="68"/>
  <c r="AB13" i="68" s="1"/>
  <c r="AH123" i="68"/>
  <c r="AH13" i="68" s="1"/>
  <c r="AS121" i="68"/>
  <c r="AS11" i="68" s="1"/>
  <c r="Z121" i="68"/>
  <c r="Z11" i="68" s="1"/>
  <c r="Y11" i="68" s="1"/>
  <c r="J121" i="68"/>
  <c r="J11" i="68" s="1"/>
  <c r="I11" i="68" s="1"/>
  <c r="Q121" i="68"/>
  <c r="Q11" i="68" s="1"/>
  <c r="P11" i="68" s="1"/>
  <c r="AB121" i="68"/>
  <c r="AB11" i="68" s="1"/>
  <c r="AH121" i="68"/>
  <c r="AH11" i="68" s="1"/>
  <c r="Q118" i="68"/>
  <c r="Z116" i="68"/>
  <c r="J116" i="68"/>
  <c r="AU116" i="68"/>
  <c r="AR164" i="68"/>
  <c r="AR54" i="68" s="1"/>
  <c r="L164" i="68"/>
  <c r="L54" i="68" s="1"/>
  <c r="R164" i="68"/>
  <c r="R54" i="68" s="1"/>
  <c r="AC164" i="68"/>
  <c r="AC54" i="68" s="1"/>
  <c r="AP164" i="68"/>
  <c r="AP54" i="68" s="1"/>
  <c r="AO54" i="68" s="1"/>
  <c r="AR159" i="68"/>
  <c r="AR49" i="68" s="1"/>
  <c r="L159" i="68"/>
  <c r="L49" i="68" s="1"/>
  <c r="E49" i="68" s="1"/>
  <c r="R159" i="68"/>
  <c r="R49" i="68" s="1"/>
  <c r="AC159" i="68"/>
  <c r="AC49" i="68" s="1"/>
  <c r="AP159" i="68"/>
  <c r="AP49" i="68" s="1"/>
  <c r="AO49" i="68" s="1"/>
  <c r="AB155" i="68"/>
  <c r="AB45" i="68" s="1"/>
  <c r="AA45" i="68" s="1"/>
  <c r="M155" i="68"/>
  <c r="M45" i="68" s="1"/>
  <c r="AE155" i="68"/>
  <c r="AE45" i="68" s="1"/>
  <c r="AD45" i="68" s="1"/>
  <c r="AX155" i="68"/>
  <c r="AX45" i="68" s="1"/>
  <c r="O155" i="68"/>
  <c r="O45" i="68" s="1"/>
  <c r="N45" i="68" s="1"/>
  <c r="Z155" i="68"/>
  <c r="Z45" i="68" s="1"/>
  <c r="Y45" i="68" s="1"/>
  <c r="AG155" i="68"/>
  <c r="AG45" i="68" s="1"/>
  <c r="AS155" i="68"/>
  <c r="AS45" i="68" s="1"/>
  <c r="P100" i="68"/>
  <c r="AA96" i="68"/>
  <c r="P93" i="68"/>
  <c r="F93" i="68"/>
  <c r="P90" i="68"/>
  <c r="E90" i="68"/>
  <c r="F90" i="68"/>
  <c r="AA85" i="68"/>
  <c r="AF85" i="68"/>
  <c r="AF83" i="68"/>
  <c r="AA81" i="68"/>
  <c r="AF81" i="68"/>
  <c r="AA78" i="68"/>
  <c r="AF78" i="68"/>
  <c r="AA76" i="68"/>
  <c r="AF76" i="68"/>
  <c r="P74" i="68"/>
  <c r="F74" i="68"/>
  <c r="AA74" i="68"/>
  <c r="P71" i="68"/>
  <c r="P69" i="68"/>
  <c r="P67" i="68"/>
  <c r="P65" i="68"/>
  <c r="E65" i="68"/>
  <c r="F65" i="68"/>
  <c r="DW20" i="42" s="1"/>
  <c r="AX284" i="68"/>
  <c r="AX92" i="68" s="1"/>
  <c r="AU284" i="68"/>
  <c r="AU92" i="68" s="1"/>
  <c r="AR284" i="68"/>
  <c r="AR92" i="68" s="1"/>
  <c r="AH284" i="68"/>
  <c r="AH92" i="68" s="1"/>
  <c r="AE284" i="68"/>
  <c r="AE92" i="68" s="1"/>
  <c r="AB284" i="68"/>
  <c r="AB92" i="68" s="1"/>
  <c r="Q284" i="68"/>
  <c r="Q92" i="68" s="1"/>
  <c r="M284" i="68"/>
  <c r="M92" i="68" s="1"/>
  <c r="J284" i="68"/>
  <c r="J92" i="68" s="1"/>
  <c r="AW284" i="68"/>
  <c r="AW92" i="68" s="1"/>
  <c r="AP284" i="68"/>
  <c r="AP92" i="68" s="1"/>
  <c r="AC284" i="68"/>
  <c r="AC92" i="68" s="1"/>
  <c r="R284" i="68"/>
  <c r="R92" i="68" s="1"/>
  <c r="L284" i="68"/>
  <c r="L92" i="68" s="1"/>
  <c r="AG284" i="68"/>
  <c r="AG92" i="68" s="1"/>
  <c r="O284" i="68"/>
  <c r="O92" i="68" s="1"/>
  <c r="Z284" i="68"/>
  <c r="Z92" i="68" s="1"/>
  <c r="AS284" i="68"/>
  <c r="AS92" i="68" s="1"/>
  <c r="B92" i="68"/>
  <c r="S281" i="68"/>
  <c r="AW281" i="68" s="1"/>
  <c r="AW89" i="68" s="1"/>
  <c r="B89" i="68"/>
  <c r="S279" i="68"/>
  <c r="AW279" i="68" s="1"/>
  <c r="AW87" i="68" s="1"/>
  <c r="B87" i="68"/>
  <c r="S276" i="68"/>
  <c r="AW276" i="68" s="1"/>
  <c r="AW84" i="68" s="1"/>
  <c r="B84" i="68"/>
  <c r="S274" i="68"/>
  <c r="AW274" i="68" s="1"/>
  <c r="AW82" i="68" s="1"/>
  <c r="B82" i="68"/>
  <c r="S272" i="68"/>
  <c r="AW272" i="68" s="1"/>
  <c r="AW80" i="68" s="1"/>
  <c r="B80" i="68"/>
  <c r="S269" i="68"/>
  <c r="AW269" i="68" s="1"/>
  <c r="AW77" i="68" s="1"/>
  <c r="B77" i="68"/>
  <c r="S267" i="68"/>
  <c r="AW267" i="68" s="1"/>
  <c r="AW75" i="68" s="1"/>
  <c r="B75" i="68"/>
  <c r="AX264" i="68"/>
  <c r="AX72" i="68" s="1"/>
  <c r="AU264" i="68"/>
  <c r="AU72" i="68" s="1"/>
  <c r="AT72" i="68" s="1"/>
  <c r="AR264" i="68"/>
  <c r="AR72" i="68" s="1"/>
  <c r="AH264" i="68"/>
  <c r="AH72" i="68" s="1"/>
  <c r="AE264" i="68"/>
  <c r="AE72" i="68" s="1"/>
  <c r="AD72" i="68" s="1"/>
  <c r="AB264" i="68"/>
  <c r="AB72" i="68" s="1"/>
  <c r="Q264" i="68"/>
  <c r="Q72" i="68" s="1"/>
  <c r="P72" i="68" s="1"/>
  <c r="M264" i="68"/>
  <c r="M72" i="68" s="1"/>
  <c r="J264" i="68"/>
  <c r="J72" i="68" s="1"/>
  <c r="I72" i="68" s="1"/>
  <c r="AW264" i="68"/>
  <c r="AW72" i="68" s="1"/>
  <c r="AV72" i="68" s="1"/>
  <c r="AP264" i="68"/>
  <c r="AP72" i="68" s="1"/>
  <c r="AO72" i="68" s="1"/>
  <c r="AC264" i="68"/>
  <c r="AC72" i="68" s="1"/>
  <c r="R264" i="68"/>
  <c r="R72" i="68" s="1"/>
  <c r="L264" i="68"/>
  <c r="L72" i="68" s="1"/>
  <c r="AG264" i="68"/>
  <c r="AG72" i="68" s="1"/>
  <c r="AF72" i="68" s="1"/>
  <c r="O264" i="68"/>
  <c r="O72" i="68" s="1"/>
  <c r="N72" i="68" s="1"/>
  <c r="Z264" i="68"/>
  <c r="Z72" i="68" s="1"/>
  <c r="Y72" i="68" s="1"/>
  <c r="AS264" i="68"/>
  <c r="AS72" i="68" s="1"/>
  <c r="B72" i="68"/>
  <c r="AX262" i="68"/>
  <c r="AX70" i="68" s="1"/>
  <c r="AU262" i="68"/>
  <c r="AU70" i="68" s="1"/>
  <c r="AT70" i="68" s="1"/>
  <c r="AR262" i="68"/>
  <c r="AR70" i="68" s="1"/>
  <c r="AQ70" i="68" s="1"/>
  <c r="AH262" i="68"/>
  <c r="AH70" i="68" s="1"/>
  <c r="AE262" i="68"/>
  <c r="AE70" i="68" s="1"/>
  <c r="AD70" i="68" s="1"/>
  <c r="AB262" i="68"/>
  <c r="AB70" i="68" s="1"/>
  <c r="AA70" i="68" s="1"/>
  <c r="Q262" i="68"/>
  <c r="Q70" i="68" s="1"/>
  <c r="M262" i="68"/>
  <c r="M70" i="68" s="1"/>
  <c r="J262" i="68"/>
  <c r="J70" i="68" s="1"/>
  <c r="I70" i="68" s="1"/>
  <c r="AW262" i="68"/>
  <c r="AW70" i="68" s="1"/>
  <c r="AP262" i="68"/>
  <c r="AP70" i="68" s="1"/>
  <c r="AO70" i="68" s="1"/>
  <c r="AC262" i="68"/>
  <c r="AC70" i="68" s="1"/>
  <c r="R262" i="68"/>
  <c r="R70" i="68" s="1"/>
  <c r="L262" i="68"/>
  <c r="L70" i="68" s="1"/>
  <c r="K70" i="68" s="1"/>
  <c r="AS262" i="68"/>
  <c r="AS70" i="68" s="1"/>
  <c r="Z262" i="68"/>
  <c r="Z70" i="68" s="1"/>
  <c r="Y70" i="68" s="1"/>
  <c r="AG262" i="68"/>
  <c r="AG70" i="68" s="1"/>
  <c r="O262" i="68"/>
  <c r="O70" i="68" s="1"/>
  <c r="N70" i="68" s="1"/>
  <c r="B70" i="68"/>
  <c r="AX260" i="68"/>
  <c r="AX68" i="68" s="1"/>
  <c r="AU260" i="68"/>
  <c r="AU68" i="68" s="1"/>
  <c r="AT68" i="68" s="1"/>
  <c r="AR260" i="68"/>
  <c r="AR68" i="68" s="1"/>
  <c r="AQ68" i="68" s="1"/>
  <c r="AH260" i="68"/>
  <c r="AH68" i="68" s="1"/>
  <c r="AE260" i="68"/>
  <c r="AE68" i="68" s="1"/>
  <c r="AD68" i="68" s="1"/>
  <c r="AB260" i="68"/>
  <c r="AB68" i="68" s="1"/>
  <c r="AA68" i="68" s="1"/>
  <c r="Q260" i="68"/>
  <c r="Q68" i="68" s="1"/>
  <c r="M260" i="68"/>
  <c r="M68" i="68" s="1"/>
  <c r="J260" i="68"/>
  <c r="J68" i="68" s="1"/>
  <c r="I68" i="68" s="1"/>
  <c r="AW260" i="68"/>
  <c r="AW68" i="68" s="1"/>
  <c r="AP260" i="68"/>
  <c r="AP68" i="68" s="1"/>
  <c r="AO68" i="68" s="1"/>
  <c r="AC260" i="68"/>
  <c r="AC68" i="68" s="1"/>
  <c r="R260" i="68"/>
  <c r="R68" i="68" s="1"/>
  <c r="L260" i="68"/>
  <c r="L68" i="68" s="1"/>
  <c r="K68" i="68" s="1"/>
  <c r="AG260" i="68"/>
  <c r="AG68" i="68" s="1"/>
  <c r="O260" i="68"/>
  <c r="O68" i="68" s="1"/>
  <c r="N68" i="68" s="1"/>
  <c r="Z260" i="68"/>
  <c r="Z68" i="68" s="1"/>
  <c r="Y68" i="68" s="1"/>
  <c r="AS260" i="68"/>
  <c r="AS68" i="68" s="1"/>
  <c r="B68" i="68"/>
  <c r="AX258" i="68"/>
  <c r="AX66" i="68" s="1"/>
  <c r="AU258" i="68"/>
  <c r="AU66" i="68" s="1"/>
  <c r="AT66" i="68" s="1"/>
  <c r="AR258" i="68"/>
  <c r="AR66" i="68" s="1"/>
  <c r="AQ66" i="68" s="1"/>
  <c r="AH258" i="68"/>
  <c r="AH66" i="68" s="1"/>
  <c r="AE258" i="68"/>
  <c r="AE66" i="68" s="1"/>
  <c r="AD66" i="68" s="1"/>
  <c r="AB258" i="68"/>
  <c r="AB66" i="68" s="1"/>
  <c r="AA66" i="68" s="1"/>
  <c r="Q258" i="68"/>
  <c r="Q66" i="68" s="1"/>
  <c r="M258" i="68"/>
  <c r="M66" i="68" s="1"/>
  <c r="J258" i="68"/>
  <c r="J66" i="68" s="1"/>
  <c r="I66" i="68" s="1"/>
  <c r="AW258" i="68"/>
  <c r="AW66" i="68" s="1"/>
  <c r="AP258" i="68"/>
  <c r="AP66" i="68" s="1"/>
  <c r="AO66" i="68" s="1"/>
  <c r="AC258" i="68"/>
  <c r="AC66" i="68" s="1"/>
  <c r="R258" i="68"/>
  <c r="R66" i="68" s="1"/>
  <c r="L258" i="68"/>
  <c r="L66" i="68" s="1"/>
  <c r="K66" i="68" s="1"/>
  <c r="AS258" i="68"/>
  <c r="AS66" i="68" s="1"/>
  <c r="Z258" i="68"/>
  <c r="Z66" i="68" s="1"/>
  <c r="Y66" i="68" s="1"/>
  <c r="AG258" i="68"/>
  <c r="AG66" i="68" s="1"/>
  <c r="O258" i="68"/>
  <c r="O66" i="68" s="1"/>
  <c r="N66" i="68" s="1"/>
  <c r="B66" i="68"/>
  <c r="AW169" i="68"/>
  <c r="AW59" i="68" s="1"/>
  <c r="AV59" i="68" s="1"/>
  <c r="AS169" i="68"/>
  <c r="AS59" i="68" s="1"/>
  <c r="AP169" i="68"/>
  <c r="AP59" i="68" s="1"/>
  <c r="AO59" i="68" s="1"/>
  <c r="AG169" i="68"/>
  <c r="AG59" i="68" s="1"/>
  <c r="AF59" i="68" s="1"/>
  <c r="AC169" i="68"/>
  <c r="AC59" i="68" s="1"/>
  <c r="Z169" i="68"/>
  <c r="Z59" i="68" s="1"/>
  <c r="Y59" i="68" s="1"/>
  <c r="R169" i="68"/>
  <c r="R59" i="68" s="1"/>
  <c r="O169" i="68"/>
  <c r="O59" i="68" s="1"/>
  <c r="N59" i="68" s="1"/>
  <c r="L169" i="68"/>
  <c r="L59" i="68" s="1"/>
  <c r="AX169" i="68"/>
  <c r="AX59" i="68" s="1"/>
  <c r="AR169" i="68"/>
  <c r="AR59" i="68" s="1"/>
  <c r="AE169" i="68"/>
  <c r="AE59" i="68" s="1"/>
  <c r="AD59" i="68" s="1"/>
  <c r="M169" i="68"/>
  <c r="M59" i="68" s="1"/>
  <c r="AH169" i="68"/>
  <c r="AH59" i="68" s="1"/>
  <c r="Q169" i="68"/>
  <c r="Q59" i="68" s="1"/>
  <c r="P59" i="68" s="1"/>
  <c r="AB169" i="68"/>
  <c r="AB59" i="68" s="1"/>
  <c r="B59" i="68"/>
  <c r="AU169" i="68"/>
  <c r="AU59" i="68" s="1"/>
  <c r="AT59" i="68" s="1"/>
  <c r="J169" i="68"/>
  <c r="J59" i="68" s="1"/>
  <c r="I59" i="68" s="1"/>
  <c r="AW167" i="68"/>
  <c r="AW57" i="68" s="1"/>
  <c r="AS167" i="68"/>
  <c r="AS57" i="68" s="1"/>
  <c r="AP167" i="68"/>
  <c r="AP57" i="68" s="1"/>
  <c r="AG167" i="68"/>
  <c r="AG57" i="68" s="1"/>
  <c r="AC167" i="68"/>
  <c r="AC57" i="68" s="1"/>
  <c r="Z167" i="68"/>
  <c r="Z57" i="68" s="1"/>
  <c r="R167" i="68"/>
  <c r="R57" i="68" s="1"/>
  <c r="O167" i="68"/>
  <c r="O57" i="68" s="1"/>
  <c r="L167" i="68"/>
  <c r="L57" i="68" s="1"/>
  <c r="AX167" i="68"/>
  <c r="AX57" i="68" s="1"/>
  <c r="AR167" i="68"/>
  <c r="AR57" i="68" s="1"/>
  <c r="AE167" i="68"/>
  <c r="AE57" i="68" s="1"/>
  <c r="M167" i="68"/>
  <c r="M57" i="68" s="1"/>
  <c r="AU167" i="68"/>
  <c r="AU57" i="68" s="1"/>
  <c r="AB167" i="68"/>
  <c r="AB57" i="68" s="1"/>
  <c r="J167" i="68"/>
  <c r="J57" i="68" s="1"/>
  <c r="AH167" i="68"/>
  <c r="AH57" i="68" s="1"/>
  <c r="B57" i="68"/>
  <c r="Q167" i="68"/>
  <c r="Q57" i="68" s="1"/>
  <c r="AW165" i="68"/>
  <c r="AW55" i="68" s="1"/>
  <c r="AS165" i="68"/>
  <c r="AS55" i="68" s="1"/>
  <c r="AP165" i="68"/>
  <c r="AP55" i="68" s="1"/>
  <c r="AG165" i="68"/>
  <c r="AG55" i="68" s="1"/>
  <c r="AC165" i="68"/>
  <c r="AC55" i="68" s="1"/>
  <c r="Z165" i="68"/>
  <c r="Z55" i="68" s="1"/>
  <c r="R165" i="68"/>
  <c r="R55" i="68" s="1"/>
  <c r="O165" i="68"/>
  <c r="O55" i="68" s="1"/>
  <c r="L165" i="68"/>
  <c r="L55" i="68" s="1"/>
  <c r="AX165" i="68"/>
  <c r="AX55" i="68" s="1"/>
  <c r="AR165" i="68"/>
  <c r="AR55" i="68" s="1"/>
  <c r="AE165" i="68"/>
  <c r="AE55" i="68" s="1"/>
  <c r="M165" i="68"/>
  <c r="M55" i="68" s="1"/>
  <c r="AH165" i="68"/>
  <c r="AH55" i="68" s="1"/>
  <c r="Q165" i="68"/>
  <c r="Q55" i="68" s="1"/>
  <c r="AB165" i="68"/>
  <c r="AB55" i="68" s="1"/>
  <c r="B55" i="68"/>
  <c r="AU165" i="68"/>
  <c r="AU55" i="68" s="1"/>
  <c r="J165" i="68"/>
  <c r="J55" i="68" s="1"/>
  <c r="AW163" i="68"/>
  <c r="AW53" i="68" s="1"/>
  <c r="AS163" i="68"/>
  <c r="AS53" i="68" s="1"/>
  <c r="AP163" i="68"/>
  <c r="AP53" i="68" s="1"/>
  <c r="AO53" i="68" s="1"/>
  <c r="AG163" i="68"/>
  <c r="AG53" i="68" s="1"/>
  <c r="AC163" i="68"/>
  <c r="AC53" i="68" s="1"/>
  <c r="Z163" i="68"/>
  <c r="Z53" i="68" s="1"/>
  <c r="Y53" i="68" s="1"/>
  <c r="R163" i="68"/>
  <c r="R53" i="68" s="1"/>
  <c r="O163" i="68"/>
  <c r="O53" i="68" s="1"/>
  <c r="N53" i="68" s="1"/>
  <c r="L163" i="68"/>
  <c r="L53" i="68" s="1"/>
  <c r="K53" i="68" s="1"/>
  <c r="AX163" i="68"/>
  <c r="AX53" i="68" s="1"/>
  <c r="AR163" i="68"/>
  <c r="AR53" i="68" s="1"/>
  <c r="AQ53" i="68" s="1"/>
  <c r="AE163" i="68"/>
  <c r="AE53" i="68" s="1"/>
  <c r="AD53" i="68" s="1"/>
  <c r="M163" i="68"/>
  <c r="M53" i="68" s="1"/>
  <c r="AU163" i="68"/>
  <c r="AU53" i="68" s="1"/>
  <c r="AT53" i="68" s="1"/>
  <c r="AB163" i="68"/>
  <c r="AB53" i="68" s="1"/>
  <c r="AA53" i="68" s="1"/>
  <c r="J163" i="68"/>
  <c r="J53" i="68" s="1"/>
  <c r="I53" i="68" s="1"/>
  <c r="AH163" i="68"/>
  <c r="AH53" i="68" s="1"/>
  <c r="B53" i="68"/>
  <c r="Q163" i="68"/>
  <c r="Q53" i="68" s="1"/>
  <c r="AW161" i="68"/>
  <c r="AW51" i="68" s="1"/>
  <c r="AS161" i="68"/>
  <c r="AS51" i="68" s="1"/>
  <c r="AP161" i="68"/>
  <c r="AP51" i="68" s="1"/>
  <c r="AO51" i="68" s="1"/>
  <c r="AG161" i="68"/>
  <c r="AG51" i="68" s="1"/>
  <c r="AC161" i="68"/>
  <c r="AC51" i="68" s="1"/>
  <c r="Z161" i="68"/>
  <c r="Z51" i="68" s="1"/>
  <c r="Y51" i="68" s="1"/>
  <c r="R161" i="68"/>
  <c r="R51" i="68" s="1"/>
  <c r="O161" i="68"/>
  <c r="O51" i="68" s="1"/>
  <c r="N51" i="68" s="1"/>
  <c r="L161" i="68"/>
  <c r="L51" i="68" s="1"/>
  <c r="K51" i="68" s="1"/>
  <c r="AX161" i="68"/>
  <c r="AX51" i="68" s="1"/>
  <c r="AR161" i="68"/>
  <c r="AR51" i="68" s="1"/>
  <c r="AQ51" i="68" s="1"/>
  <c r="AE161" i="68"/>
  <c r="AE51" i="68" s="1"/>
  <c r="AD51" i="68" s="1"/>
  <c r="M161" i="68"/>
  <c r="M51" i="68" s="1"/>
  <c r="AH161" i="68"/>
  <c r="AH51" i="68" s="1"/>
  <c r="Q161" i="68"/>
  <c r="Q51" i="68" s="1"/>
  <c r="AB161" i="68"/>
  <c r="AB51" i="68" s="1"/>
  <c r="AA51" i="68" s="1"/>
  <c r="B51" i="68"/>
  <c r="AU161" i="68"/>
  <c r="AU51" i="68" s="1"/>
  <c r="AT51" i="68" s="1"/>
  <c r="J161" i="68"/>
  <c r="J51" i="68" s="1"/>
  <c r="I51" i="68" s="1"/>
  <c r="AW158" i="68"/>
  <c r="AW48" i="68" s="1"/>
  <c r="AS158" i="68"/>
  <c r="AS48" i="68" s="1"/>
  <c r="AP158" i="68"/>
  <c r="AP48" i="68" s="1"/>
  <c r="AG158" i="68"/>
  <c r="AG48" i="68" s="1"/>
  <c r="AC158" i="68"/>
  <c r="AC48" i="68" s="1"/>
  <c r="Z158" i="68"/>
  <c r="Z48" i="68" s="1"/>
  <c r="R158" i="68"/>
  <c r="R48" i="68" s="1"/>
  <c r="O158" i="68"/>
  <c r="O48" i="68" s="1"/>
  <c r="L158" i="68"/>
  <c r="L48" i="68" s="1"/>
  <c r="AX158" i="68"/>
  <c r="AX48" i="68" s="1"/>
  <c r="AR158" i="68"/>
  <c r="AR48" i="68" s="1"/>
  <c r="AE158" i="68"/>
  <c r="AE48" i="68" s="1"/>
  <c r="M158" i="68"/>
  <c r="M48" i="68" s="1"/>
  <c r="AU158" i="68"/>
  <c r="AU48" i="68" s="1"/>
  <c r="AB158" i="68"/>
  <c r="AB48" i="68" s="1"/>
  <c r="J158" i="68"/>
  <c r="J48" i="68" s="1"/>
  <c r="AH158" i="68"/>
  <c r="AH48" i="68" s="1"/>
  <c r="Q158" i="68"/>
  <c r="Q48" i="68" s="1"/>
  <c r="B48" i="68"/>
  <c r="AW156" i="68"/>
  <c r="AW46" i="68" s="1"/>
  <c r="AS156" i="68"/>
  <c r="AS46" i="68" s="1"/>
  <c r="AP156" i="68"/>
  <c r="AP46" i="68" s="1"/>
  <c r="AO46" i="68" s="1"/>
  <c r="AG156" i="68"/>
  <c r="AG46" i="68" s="1"/>
  <c r="AC156" i="68"/>
  <c r="AC46" i="68" s="1"/>
  <c r="Z156" i="68"/>
  <c r="Z46" i="68" s="1"/>
  <c r="Y46" i="68" s="1"/>
  <c r="R156" i="68"/>
  <c r="R46" i="68" s="1"/>
  <c r="O156" i="68"/>
  <c r="O46" i="68" s="1"/>
  <c r="N46" i="68" s="1"/>
  <c r="L156" i="68"/>
  <c r="L46" i="68" s="1"/>
  <c r="K46" i="68" s="1"/>
  <c r="AX156" i="68"/>
  <c r="AX46" i="68" s="1"/>
  <c r="AR156" i="68"/>
  <c r="AR46" i="68" s="1"/>
  <c r="AQ46" i="68" s="1"/>
  <c r="AE156" i="68"/>
  <c r="AE46" i="68" s="1"/>
  <c r="AD46" i="68" s="1"/>
  <c r="M156" i="68"/>
  <c r="M46" i="68" s="1"/>
  <c r="AH156" i="68"/>
  <c r="AH46" i="68" s="1"/>
  <c r="Q156" i="68"/>
  <c r="Q46" i="68" s="1"/>
  <c r="AB156" i="68"/>
  <c r="AB46" i="68" s="1"/>
  <c r="AA46" i="68" s="1"/>
  <c r="AU156" i="68"/>
  <c r="AU46" i="68" s="1"/>
  <c r="AT46" i="68" s="1"/>
  <c r="J156" i="68"/>
  <c r="J46" i="68" s="1"/>
  <c r="I46" i="68" s="1"/>
  <c r="B46" i="68"/>
  <c r="AW154" i="68"/>
  <c r="AW44" i="68" s="1"/>
  <c r="AS154" i="68"/>
  <c r="AS44" i="68" s="1"/>
  <c r="AP154" i="68"/>
  <c r="AP44" i="68" s="1"/>
  <c r="AO44" i="68" s="1"/>
  <c r="AG154" i="68"/>
  <c r="AG44" i="68" s="1"/>
  <c r="AC154" i="68"/>
  <c r="AC44" i="68" s="1"/>
  <c r="Z154" i="68"/>
  <c r="Z44" i="68" s="1"/>
  <c r="Y44" i="68" s="1"/>
  <c r="R154" i="68"/>
  <c r="R44" i="68" s="1"/>
  <c r="O154" i="68"/>
  <c r="O44" i="68" s="1"/>
  <c r="N44" i="68" s="1"/>
  <c r="L154" i="68"/>
  <c r="L44" i="68" s="1"/>
  <c r="K44" i="68" s="1"/>
  <c r="AX154" i="68"/>
  <c r="AX44" i="68" s="1"/>
  <c r="AR154" i="68"/>
  <c r="AR44" i="68" s="1"/>
  <c r="AQ44" i="68" s="1"/>
  <c r="AE154" i="68"/>
  <c r="AE44" i="68" s="1"/>
  <c r="AD44" i="68" s="1"/>
  <c r="M154" i="68"/>
  <c r="M44" i="68" s="1"/>
  <c r="AU154" i="68"/>
  <c r="AU44" i="68" s="1"/>
  <c r="AT44" i="68" s="1"/>
  <c r="AB154" i="68"/>
  <c r="AB44" i="68" s="1"/>
  <c r="AA44" i="68" s="1"/>
  <c r="J154" i="68"/>
  <c r="J44" i="68" s="1"/>
  <c r="I44" i="68" s="1"/>
  <c r="AH154" i="68"/>
  <c r="AH44" i="68" s="1"/>
  <c r="Q154" i="68"/>
  <c r="Q44" i="68" s="1"/>
  <c r="B44" i="68"/>
  <c r="AX151" i="68"/>
  <c r="AX41" i="68" s="1"/>
  <c r="AU151" i="68"/>
  <c r="AU41" i="68" s="1"/>
  <c r="AR151" i="68"/>
  <c r="AR41" i="68" s="1"/>
  <c r="AH151" i="68"/>
  <c r="AH41" i="68" s="1"/>
  <c r="AE151" i="68"/>
  <c r="AE41" i="68" s="1"/>
  <c r="AB151" i="68"/>
  <c r="AB41" i="68" s="1"/>
  <c r="Q151" i="68"/>
  <c r="Q41" i="68" s="1"/>
  <c r="M151" i="68"/>
  <c r="M41" i="68" s="1"/>
  <c r="J151" i="68"/>
  <c r="J41" i="68" s="1"/>
  <c r="AW151" i="68"/>
  <c r="AW41" i="68" s="1"/>
  <c r="AP151" i="68"/>
  <c r="AP41" i="68" s="1"/>
  <c r="AC151" i="68"/>
  <c r="AC41" i="68" s="1"/>
  <c r="R151" i="68"/>
  <c r="R41" i="68" s="1"/>
  <c r="L151" i="68"/>
  <c r="L41" i="68" s="1"/>
  <c r="B41" i="68"/>
  <c r="AS151" i="68"/>
  <c r="AS41" i="68" s="1"/>
  <c r="AG151" i="68"/>
  <c r="AG41" i="68" s="1"/>
  <c r="Z151" i="68"/>
  <c r="Z41" i="68" s="1"/>
  <c r="O151" i="68"/>
  <c r="O41" i="68" s="1"/>
  <c r="G41" i="68" s="1"/>
  <c r="AX149" i="68"/>
  <c r="AX39" i="68" s="1"/>
  <c r="AU149" i="68"/>
  <c r="AU39" i="68" s="1"/>
  <c r="AT39" i="68" s="1"/>
  <c r="AR149" i="68"/>
  <c r="AR39" i="68" s="1"/>
  <c r="AQ39" i="68" s="1"/>
  <c r="AH149" i="68"/>
  <c r="AH39" i="68" s="1"/>
  <c r="AE149" i="68"/>
  <c r="AE39" i="68" s="1"/>
  <c r="AD39" i="68" s="1"/>
  <c r="AB149" i="68"/>
  <c r="AB39" i="68" s="1"/>
  <c r="AA39" i="68" s="1"/>
  <c r="Q149" i="68"/>
  <c r="Q39" i="68" s="1"/>
  <c r="M149" i="68"/>
  <c r="M39" i="68" s="1"/>
  <c r="J149" i="68"/>
  <c r="J39" i="68" s="1"/>
  <c r="I39" i="68" s="1"/>
  <c r="AW149" i="68"/>
  <c r="AW39" i="68" s="1"/>
  <c r="AP149" i="68"/>
  <c r="AP39" i="68" s="1"/>
  <c r="AO39" i="68" s="1"/>
  <c r="AC149" i="68"/>
  <c r="AC39" i="68" s="1"/>
  <c r="R149" i="68"/>
  <c r="R39" i="68" s="1"/>
  <c r="L149" i="68"/>
  <c r="L39" i="68" s="1"/>
  <c r="K39" i="68" s="1"/>
  <c r="B39" i="68"/>
  <c r="AS149" i="68"/>
  <c r="AS39" i="68" s="1"/>
  <c r="AG149" i="68"/>
  <c r="AG39" i="68" s="1"/>
  <c r="Z149" i="68"/>
  <c r="Z39" i="68" s="1"/>
  <c r="Y39" i="68" s="1"/>
  <c r="O149" i="68"/>
  <c r="O39" i="68" s="1"/>
  <c r="N39" i="68" s="1"/>
  <c r="AX147" i="68"/>
  <c r="AX37" i="68" s="1"/>
  <c r="AU147" i="68"/>
  <c r="AU37" i="68" s="1"/>
  <c r="AT37" i="68" s="1"/>
  <c r="AR147" i="68"/>
  <c r="AR37" i="68" s="1"/>
  <c r="AQ37" i="68" s="1"/>
  <c r="AH147" i="68"/>
  <c r="AH37" i="68" s="1"/>
  <c r="AE147" i="68"/>
  <c r="AE37" i="68" s="1"/>
  <c r="AD37" i="68" s="1"/>
  <c r="AB147" i="68"/>
  <c r="AB37" i="68" s="1"/>
  <c r="AA37" i="68" s="1"/>
  <c r="Q147" i="68"/>
  <c r="Q37" i="68" s="1"/>
  <c r="M147" i="68"/>
  <c r="M37" i="68" s="1"/>
  <c r="J147" i="68"/>
  <c r="J37" i="68" s="1"/>
  <c r="I37" i="68" s="1"/>
  <c r="AW147" i="68"/>
  <c r="AW37" i="68" s="1"/>
  <c r="AP147" i="68"/>
  <c r="AP37" i="68" s="1"/>
  <c r="AO37" i="68" s="1"/>
  <c r="AC147" i="68"/>
  <c r="AC37" i="68" s="1"/>
  <c r="R147" i="68"/>
  <c r="R37" i="68" s="1"/>
  <c r="L147" i="68"/>
  <c r="L37" i="68" s="1"/>
  <c r="K37" i="68" s="1"/>
  <c r="B37" i="68"/>
  <c r="AS147" i="68"/>
  <c r="AS37" i="68" s="1"/>
  <c r="AG147" i="68"/>
  <c r="AG37" i="68" s="1"/>
  <c r="Z147" i="68"/>
  <c r="Z37" i="68" s="1"/>
  <c r="Y37" i="68" s="1"/>
  <c r="O147" i="68"/>
  <c r="O37" i="68" s="1"/>
  <c r="N37" i="68" s="1"/>
  <c r="AX145" i="68"/>
  <c r="AX35" i="68" s="1"/>
  <c r="AU145" i="68"/>
  <c r="AU35" i="68" s="1"/>
  <c r="AT35" i="68" s="1"/>
  <c r="AR145" i="68"/>
  <c r="AR35" i="68" s="1"/>
  <c r="AQ35" i="68" s="1"/>
  <c r="AH145" i="68"/>
  <c r="AH35" i="68" s="1"/>
  <c r="AE145" i="68"/>
  <c r="AE35" i="68" s="1"/>
  <c r="AD35" i="68" s="1"/>
  <c r="AB145" i="68"/>
  <c r="AB35" i="68" s="1"/>
  <c r="AA35" i="68" s="1"/>
  <c r="Q145" i="68"/>
  <c r="Q35" i="68" s="1"/>
  <c r="M145" i="68"/>
  <c r="M35" i="68" s="1"/>
  <c r="J145" i="68"/>
  <c r="J35" i="68" s="1"/>
  <c r="I35" i="68" s="1"/>
  <c r="AW145" i="68"/>
  <c r="AW35" i="68" s="1"/>
  <c r="AP145" i="68"/>
  <c r="AP35" i="68" s="1"/>
  <c r="AO35" i="68" s="1"/>
  <c r="AC145" i="68"/>
  <c r="AC35" i="68" s="1"/>
  <c r="R145" i="68"/>
  <c r="R35" i="68" s="1"/>
  <c r="L145" i="68"/>
  <c r="L35" i="68" s="1"/>
  <c r="K35" i="68" s="1"/>
  <c r="B35" i="68"/>
  <c r="AS145" i="68"/>
  <c r="AS35" i="68" s="1"/>
  <c r="AG145" i="68"/>
  <c r="AG35" i="68" s="1"/>
  <c r="Z145" i="68"/>
  <c r="Z35" i="68" s="1"/>
  <c r="Y35" i="68" s="1"/>
  <c r="O145" i="68"/>
  <c r="O35" i="68" s="1"/>
  <c r="N35" i="68" s="1"/>
  <c r="AX143" i="68"/>
  <c r="AX33" i="68" s="1"/>
  <c r="AU143" i="68"/>
  <c r="AU33" i="68" s="1"/>
  <c r="AT33" i="68" s="1"/>
  <c r="AR143" i="68"/>
  <c r="AR33" i="68" s="1"/>
  <c r="AQ33" i="68" s="1"/>
  <c r="AH143" i="68"/>
  <c r="AH33" i="68" s="1"/>
  <c r="AE143" i="68"/>
  <c r="AE33" i="68" s="1"/>
  <c r="AD33" i="68" s="1"/>
  <c r="AB143" i="68"/>
  <c r="AB33" i="68" s="1"/>
  <c r="AA33" i="68" s="1"/>
  <c r="Q143" i="68"/>
  <c r="Q33" i="68" s="1"/>
  <c r="M143" i="68"/>
  <c r="M33" i="68" s="1"/>
  <c r="J143" i="68"/>
  <c r="J33" i="68" s="1"/>
  <c r="I33" i="68" s="1"/>
  <c r="AW143" i="68"/>
  <c r="AW33" i="68" s="1"/>
  <c r="AP143" i="68"/>
  <c r="AP33" i="68" s="1"/>
  <c r="AO33" i="68" s="1"/>
  <c r="AC143" i="68"/>
  <c r="AC33" i="68" s="1"/>
  <c r="R143" i="68"/>
  <c r="R33" i="68" s="1"/>
  <c r="L143" i="68"/>
  <c r="L33" i="68" s="1"/>
  <c r="K33" i="68" s="1"/>
  <c r="B33" i="68"/>
  <c r="AS143" i="68"/>
  <c r="AS33" i="68" s="1"/>
  <c r="AG143" i="68"/>
  <c r="AG33" i="68" s="1"/>
  <c r="Z143" i="68"/>
  <c r="Z33" i="68" s="1"/>
  <c r="Y33" i="68" s="1"/>
  <c r="O143" i="68"/>
  <c r="O33" i="68" s="1"/>
  <c r="N33" i="68" s="1"/>
  <c r="AX141" i="68"/>
  <c r="AX31" i="68" s="1"/>
  <c r="AU141" i="68"/>
  <c r="AU31" i="68" s="1"/>
  <c r="AT31" i="68" s="1"/>
  <c r="AR141" i="68"/>
  <c r="AR31" i="68" s="1"/>
  <c r="AQ31" i="68" s="1"/>
  <c r="AH141" i="68"/>
  <c r="AH31" i="68" s="1"/>
  <c r="AE141" i="68"/>
  <c r="AE31" i="68" s="1"/>
  <c r="AD31" i="68" s="1"/>
  <c r="AB141" i="68"/>
  <c r="AB31" i="68" s="1"/>
  <c r="AA31" i="68" s="1"/>
  <c r="Q141" i="68"/>
  <c r="Q31" i="68" s="1"/>
  <c r="M141" i="68"/>
  <c r="M31" i="68" s="1"/>
  <c r="J141" i="68"/>
  <c r="J31" i="68" s="1"/>
  <c r="I31" i="68" s="1"/>
  <c r="AW141" i="68"/>
  <c r="AW31" i="68" s="1"/>
  <c r="AP141" i="68"/>
  <c r="AP31" i="68" s="1"/>
  <c r="AO31" i="68" s="1"/>
  <c r="AC141" i="68"/>
  <c r="AC31" i="68" s="1"/>
  <c r="R141" i="68"/>
  <c r="R31" i="68" s="1"/>
  <c r="L141" i="68"/>
  <c r="L31" i="68" s="1"/>
  <c r="K31" i="68" s="1"/>
  <c r="B31" i="68"/>
  <c r="AS141" i="68"/>
  <c r="AS31" i="68" s="1"/>
  <c r="AG141" i="68"/>
  <c r="AG31" i="68" s="1"/>
  <c r="Z141" i="68"/>
  <c r="Z31" i="68" s="1"/>
  <c r="Y31" i="68" s="1"/>
  <c r="O141" i="68"/>
  <c r="O31" i="68" s="1"/>
  <c r="N31" i="68" s="1"/>
  <c r="AX138" i="68"/>
  <c r="AX28" i="68" s="1"/>
  <c r="AU138" i="68"/>
  <c r="AU28" i="68" s="1"/>
  <c r="AT28" i="68" s="1"/>
  <c r="AR138" i="68"/>
  <c r="AR28" i="68" s="1"/>
  <c r="AH138" i="68"/>
  <c r="AH28" i="68" s="1"/>
  <c r="AE138" i="68"/>
  <c r="AE28" i="68" s="1"/>
  <c r="AD28" i="68" s="1"/>
  <c r="AB138" i="68"/>
  <c r="AB28" i="68" s="1"/>
  <c r="Q138" i="68"/>
  <c r="Q28" i="68" s="1"/>
  <c r="P28" i="68" s="1"/>
  <c r="M138" i="68"/>
  <c r="M28" i="68" s="1"/>
  <c r="J138" i="68"/>
  <c r="J28" i="68" s="1"/>
  <c r="I28" i="68" s="1"/>
  <c r="AW138" i="68"/>
  <c r="AW28" i="68" s="1"/>
  <c r="AV28" i="68" s="1"/>
  <c r="AP138" i="68"/>
  <c r="AP28" i="68" s="1"/>
  <c r="AO28" i="68" s="1"/>
  <c r="AC138" i="68"/>
  <c r="AC28" i="68" s="1"/>
  <c r="R138" i="68"/>
  <c r="R28" i="68" s="1"/>
  <c r="L138" i="68"/>
  <c r="L28" i="68" s="1"/>
  <c r="AS138" i="68"/>
  <c r="AS28" i="68" s="1"/>
  <c r="AG138" i="68"/>
  <c r="AG28" i="68" s="1"/>
  <c r="AF28" i="68" s="1"/>
  <c r="Z138" i="68"/>
  <c r="Z28" i="68" s="1"/>
  <c r="Y28" i="68" s="1"/>
  <c r="O138" i="68"/>
  <c r="O28" i="68" s="1"/>
  <c r="N28" i="68" s="1"/>
  <c r="B28" i="68"/>
  <c r="AX136" i="68"/>
  <c r="AX26" i="68" s="1"/>
  <c r="AU136" i="68"/>
  <c r="AU26" i="68" s="1"/>
  <c r="AT26" i="68" s="1"/>
  <c r="AR136" i="68"/>
  <c r="AR26" i="68" s="1"/>
  <c r="AH136" i="68"/>
  <c r="AH26" i="68" s="1"/>
  <c r="AE136" i="68"/>
  <c r="AE26" i="68" s="1"/>
  <c r="AD26" i="68" s="1"/>
  <c r="AB136" i="68"/>
  <c r="AB26" i="68" s="1"/>
  <c r="Q136" i="68"/>
  <c r="Q26" i="68" s="1"/>
  <c r="P26" i="68" s="1"/>
  <c r="M136" i="68"/>
  <c r="M26" i="68" s="1"/>
  <c r="J136" i="68"/>
  <c r="J26" i="68" s="1"/>
  <c r="I26" i="68" s="1"/>
  <c r="AW136" i="68"/>
  <c r="AW26" i="68" s="1"/>
  <c r="AV26" i="68" s="1"/>
  <c r="AP136" i="68"/>
  <c r="AP26" i="68" s="1"/>
  <c r="AO26" i="68" s="1"/>
  <c r="AC136" i="68"/>
  <c r="AC26" i="68" s="1"/>
  <c r="R136" i="68"/>
  <c r="R26" i="68" s="1"/>
  <c r="L136" i="68"/>
  <c r="L26" i="68" s="1"/>
  <c r="AS136" i="68"/>
  <c r="AS26" i="68" s="1"/>
  <c r="AG136" i="68"/>
  <c r="AG26" i="68" s="1"/>
  <c r="AF26" i="68" s="1"/>
  <c r="Z136" i="68"/>
  <c r="Z26" i="68" s="1"/>
  <c r="Y26" i="68" s="1"/>
  <c r="O136" i="68"/>
  <c r="O26" i="68" s="1"/>
  <c r="N26" i="68" s="1"/>
  <c r="B26" i="68"/>
  <c r="AX134" i="68"/>
  <c r="AX24" i="68" s="1"/>
  <c r="AU134" i="68"/>
  <c r="AU24" i="68" s="1"/>
  <c r="AT24" i="68" s="1"/>
  <c r="AR134" i="68"/>
  <c r="AR24" i="68" s="1"/>
  <c r="AH134" i="68"/>
  <c r="AH24" i="68" s="1"/>
  <c r="AE134" i="68"/>
  <c r="AE24" i="68" s="1"/>
  <c r="AD24" i="68" s="1"/>
  <c r="AB134" i="68"/>
  <c r="AB24" i="68" s="1"/>
  <c r="Q134" i="68"/>
  <c r="Q24" i="68" s="1"/>
  <c r="P24" i="68" s="1"/>
  <c r="M134" i="68"/>
  <c r="M24" i="68" s="1"/>
  <c r="J134" i="68"/>
  <c r="J24" i="68" s="1"/>
  <c r="I24" i="68" s="1"/>
  <c r="AW134" i="68"/>
  <c r="AW24" i="68" s="1"/>
  <c r="AV24" i="68" s="1"/>
  <c r="AP134" i="68"/>
  <c r="AP24" i="68" s="1"/>
  <c r="AO24" i="68" s="1"/>
  <c r="AC134" i="68"/>
  <c r="AC24" i="68" s="1"/>
  <c r="R134" i="68"/>
  <c r="R24" i="68" s="1"/>
  <c r="L134" i="68"/>
  <c r="L24" i="68" s="1"/>
  <c r="AG134" i="68"/>
  <c r="AG24" i="68" s="1"/>
  <c r="AF24" i="68" s="1"/>
  <c r="O134" i="68"/>
  <c r="O24" i="68" s="1"/>
  <c r="N24" i="68" s="1"/>
  <c r="AS134" i="68"/>
  <c r="AS24" i="68" s="1"/>
  <c r="Z134" i="68"/>
  <c r="Z24" i="68" s="1"/>
  <c r="Y24" i="68" s="1"/>
  <c r="B24" i="68"/>
  <c r="AX131" i="68"/>
  <c r="AX21" i="68" s="1"/>
  <c r="AU131" i="68"/>
  <c r="AU21" i="68" s="1"/>
  <c r="AR131" i="68"/>
  <c r="AR21" i="68" s="1"/>
  <c r="AH131" i="68"/>
  <c r="AH21" i="68" s="1"/>
  <c r="AE131" i="68"/>
  <c r="AE21" i="68" s="1"/>
  <c r="AB131" i="68"/>
  <c r="AB21" i="68" s="1"/>
  <c r="Q131" i="68"/>
  <c r="Q21" i="68" s="1"/>
  <c r="M131" i="68"/>
  <c r="M21" i="68" s="1"/>
  <c r="J131" i="68"/>
  <c r="J21" i="68" s="1"/>
  <c r="AW131" i="68"/>
  <c r="AW21" i="68" s="1"/>
  <c r="AP131" i="68"/>
  <c r="AP21" i="68" s="1"/>
  <c r="AC131" i="68"/>
  <c r="AC21" i="68" s="1"/>
  <c r="R131" i="68"/>
  <c r="R21" i="68" s="1"/>
  <c r="L131" i="68"/>
  <c r="L21" i="68" s="1"/>
  <c r="B21" i="68"/>
  <c r="AS131" i="68"/>
  <c r="AS21" i="68" s="1"/>
  <c r="Z131" i="68"/>
  <c r="Z21" i="68" s="1"/>
  <c r="AG131" i="68"/>
  <c r="AG21" i="68" s="1"/>
  <c r="O131" i="68"/>
  <c r="O21" i="68" s="1"/>
  <c r="AX128" i="68"/>
  <c r="AX18" i="68" s="1"/>
  <c r="AU128" i="68"/>
  <c r="AU18" i="68" s="1"/>
  <c r="AT18" i="68" s="1"/>
  <c r="AR128" i="68"/>
  <c r="AR18" i="68" s="1"/>
  <c r="AH128" i="68"/>
  <c r="AH18" i="68" s="1"/>
  <c r="AE128" i="68"/>
  <c r="AE18" i="68" s="1"/>
  <c r="AD18" i="68" s="1"/>
  <c r="AB128" i="68"/>
  <c r="AB18" i="68" s="1"/>
  <c r="Q128" i="68"/>
  <c r="Q18" i="68" s="1"/>
  <c r="P18" i="68" s="1"/>
  <c r="M128" i="68"/>
  <c r="M18" i="68" s="1"/>
  <c r="J128" i="68"/>
  <c r="J18" i="68" s="1"/>
  <c r="I18" i="68" s="1"/>
  <c r="AW128" i="68"/>
  <c r="AW18" i="68" s="1"/>
  <c r="AV18" i="68" s="1"/>
  <c r="AP128" i="68"/>
  <c r="AP18" i="68" s="1"/>
  <c r="AO18" i="68" s="1"/>
  <c r="AC128" i="68"/>
  <c r="AC18" i="68" s="1"/>
  <c r="R128" i="68"/>
  <c r="R18" i="68" s="1"/>
  <c r="L128" i="68"/>
  <c r="L18" i="68" s="1"/>
  <c r="AG128" i="68"/>
  <c r="AG18" i="68" s="1"/>
  <c r="AF18" i="68" s="1"/>
  <c r="O128" i="68"/>
  <c r="O18" i="68" s="1"/>
  <c r="N18" i="68" s="1"/>
  <c r="AS128" i="68"/>
  <c r="AS18" i="68" s="1"/>
  <c r="Z128" i="68"/>
  <c r="Z18" i="68" s="1"/>
  <c r="Y18" i="68" s="1"/>
  <c r="B18" i="68"/>
  <c r="AX126" i="68"/>
  <c r="AX16" i="68" s="1"/>
  <c r="AU126" i="68"/>
  <c r="AU16" i="68" s="1"/>
  <c r="AT16" i="68" s="1"/>
  <c r="AR126" i="68"/>
  <c r="AR16" i="68" s="1"/>
  <c r="AH126" i="68"/>
  <c r="AH16" i="68" s="1"/>
  <c r="AE126" i="68"/>
  <c r="AE16" i="68" s="1"/>
  <c r="AD16" i="68" s="1"/>
  <c r="AB126" i="68"/>
  <c r="AB16" i="68" s="1"/>
  <c r="Q126" i="68"/>
  <c r="Q16" i="68" s="1"/>
  <c r="P16" i="68" s="1"/>
  <c r="M126" i="68"/>
  <c r="M16" i="68" s="1"/>
  <c r="J126" i="68"/>
  <c r="J16" i="68" s="1"/>
  <c r="I16" i="68" s="1"/>
  <c r="AW126" i="68"/>
  <c r="AW16" i="68" s="1"/>
  <c r="AV16" i="68" s="1"/>
  <c r="AP126" i="68"/>
  <c r="AP16" i="68" s="1"/>
  <c r="AO16" i="68" s="1"/>
  <c r="AC126" i="68"/>
  <c r="AC16" i="68" s="1"/>
  <c r="R126" i="68"/>
  <c r="R16" i="68" s="1"/>
  <c r="L126" i="68"/>
  <c r="L16" i="68" s="1"/>
  <c r="AS126" i="68"/>
  <c r="AS16" i="68" s="1"/>
  <c r="Z126" i="68"/>
  <c r="Z16" i="68" s="1"/>
  <c r="Y16" i="68" s="1"/>
  <c r="AG126" i="68"/>
  <c r="AG16" i="68" s="1"/>
  <c r="AF16" i="68" s="1"/>
  <c r="O126" i="68"/>
  <c r="O16" i="68" s="1"/>
  <c r="N16" i="68" s="1"/>
  <c r="B16" i="68"/>
  <c r="AX124" i="68"/>
  <c r="AX14" i="68" s="1"/>
  <c r="AU124" i="68"/>
  <c r="AU14" i="68" s="1"/>
  <c r="AT14" i="68" s="1"/>
  <c r="AR124" i="68"/>
  <c r="AR14" i="68" s="1"/>
  <c r="AH124" i="68"/>
  <c r="AH14" i="68" s="1"/>
  <c r="AE124" i="68"/>
  <c r="AE14" i="68" s="1"/>
  <c r="AD14" i="68" s="1"/>
  <c r="AB124" i="68"/>
  <c r="AB14" i="68" s="1"/>
  <c r="Q124" i="68"/>
  <c r="Q14" i="68" s="1"/>
  <c r="P14" i="68" s="1"/>
  <c r="M124" i="68"/>
  <c r="M14" i="68" s="1"/>
  <c r="J124" i="68"/>
  <c r="J14" i="68" s="1"/>
  <c r="I14" i="68" s="1"/>
  <c r="AW124" i="68"/>
  <c r="AW14" i="68" s="1"/>
  <c r="AV14" i="68" s="1"/>
  <c r="AP124" i="68"/>
  <c r="AP14" i="68" s="1"/>
  <c r="AO14" i="68" s="1"/>
  <c r="AC124" i="68"/>
  <c r="AC14" i="68" s="1"/>
  <c r="R124" i="68"/>
  <c r="R14" i="68" s="1"/>
  <c r="L124" i="68"/>
  <c r="L14" i="68" s="1"/>
  <c r="AG124" i="68"/>
  <c r="AG14" i="68" s="1"/>
  <c r="AF14" i="68" s="1"/>
  <c r="O124" i="68"/>
  <c r="O14" i="68" s="1"/>
  <c r="N14" i="68" s="1"/>
  <c r="AS124" i="68"/>
  <c r="AS14" i="68" s="1"/>
  <c r="Z124" i="68"/>
  <c r="Z14" i="68" s="1"/>
  <c r="Y14" i="68" s="1"/>
  <c r="B14" i="68"/>
  <c r="AX122" i="68"/>
  <c r="AX12" i="68" s="1"/>
  <c r="AU122" i="68"/>
  <c r="AU12" i="68" s="1"/>
  <c r="AT12" i="68" s="1"/>
  <c r="AR122" i="68"/>
  <c r="AR12" i="68" s="1"/>
  <c r="AH122" i="68"/>
  <c r="AH12" i="68" s="1"/>
  <c r="AE122" i="68"/>
  <c r="AE12" i="68" s="1"/>
  <c r="AD12" i="68" s="1"/>
  <c r="AB122" i="68"/>
  <c r="AB12" i="68" s="1"/>
  <c r="Q122" i="68"/>
  <c r="Q12" i="68" s="1"/>
  <c r="P12" i="68" s="1"/>
  <c r="M122" i="68"/>
  <c r="M12" i="68" s="1"/>
  <c r="J122" i="68"/>
  <c r="J12" i="68" s="1"/>
  <c r="I12" i="68" s="1"/>
  <c r="AW122" i="68"/>
  <c r="AW12" i="68" s="1"/>
  <c r="AV12" i="68" s="1"/>
  <c r="AP122" i="68"/>
  <c r="AP12" i="68" s="1"/>
  <c r="AO12" i="68" s="1"/>
  <c r="AC122" i="68"/>
  <c r="AC12" i="68" s="1"/>
  <c r="R122" i="68"/>
  <c r="R12" i="68" s="1"/>
  <c r="L122" i="68"/>
  <c r="L12" i="68" s="1"/>
  <c r="AS122" i="68"/>
  <c r="AS12" i="68" s="1"/>
  <c r="Z122" i="68"/>
  <c r="Z12" i="68" s="1"/>
  <c r="Y12" i="68" s="1"/>
  <c r="AG122" i="68"/>
  <c r="AG12" i="68" s="1"/>
  <c r="AF12" i="68" s="1"/>
  <c r="O122" i="68"/>
  <c r="O12" i="68" s="1"/>
  <c r="N12" i="68" s="1"/>
  <c r="B12" i="68"/>
  <c r="AX120" i="68"/>
  <c r="AX10" i="68" s="1"/>
  <c r="AU120" i="68"/>
  <c r="AU10" i="68" s="1"/>
  <c r="AT10" i="68" s="1"/>
  <c r="AR120" i="68"/>
  <c r="AR10" i="68" s="1"/>
  <c r="AH120" i="68"/>
  <c r="AH10" i="68" s="1"/>
  <c r="AE120" i="68"/>
  <c r="AE10" i="68" s="1"/>
  <c r="AD10" i="68" s="1"/>
  <c r="AB120" i="68"/>
  <c r="AB10" i="68" s="1"/>
  <c r="Q120" i="68"/>
  <c r="Q10" i="68" s="1"/>
  <c r="P10" i="68" s="1"/>
  <c r="M120" i="68"/>
  <c r="M10" i="68" s="1"/>
  <c r="J120" i="68"/>
  <c r="J10" i="68" s="1"/>
  <c r="AW120" i="68"/>
  <c r="AW10" i="68" s="1"/>
  <c r="AV10" i="68" s="1"/>
  <c r="AP120" i="68"/>
  <c r="AP10" i="68" s="1"/>
  <c r="AO10" i="68" s="1"/>
  <c r="AC120" i="68"/>
  <c r="AC10" i="68" s="1"/>
  <c r="R120" i="68"/>
  <c r="R10" i="68" s="1"/>
  <c r="L120" i="68"/>
  <c r="L10" i="68" s="1"/>
  <c r="AG120" i="68"/>
  <c r="AG10" i="68" s="1"/>
  <c r="AF10" i="68" s="1"/>
  <c r="O120" i="68"/>
  <c r="O10" i="68" s="1"/>
  <c r="N10" i="68" s="1"/>
  <c r="AS120" i="68"/>
  <c r="AS10" i="68" s="1"/>
  <c r="Z120" i="68"/>
  <c r="Z10" i="68" s="1"/>
  <c r="Y10" i="68" s="1"/>
  <c r="B10" i="68"/>
  <c r="AX117" i="68"/>
  <c r="AX8" i="68" s="1"/>
  <c r="AU117" i="68"/>
  <c r="AR117" i="68"/>
  <c r="AH117" i="68"/>
  <c r="AE117" i="68"/>
  <c r="AB117" i="68"/>
  <c r="Q117" i="68"/>
  <c r="M117" i="68"/>
  <c r="M8" i="68" s="1"/>
  <c r="J117" i="68"/>
  <c r="AW117" i="68"/>
  <c r="AP117" i="68"/>
  <c r="AC117" i="68"/>
  <c r="AC8" i="68" s="1"/>
  <c r="R117" i="68"/>
  <c r="R8" i="68" s="1"/>
  <c r="L117" i="68"/>
  <c r="AS117" i="68"/>
  <c r="AS8" i="68" s="1"/>
  <c r="Z117" i="68"/>
  <c r="AG117" i="68"/>
  <c r="O117" i="68"/>
  <c r="AR166" i="68"/>
  <c r="AR56" i="68" s="1"/>
  <c r="L166" i="68"/>
  <c r="L56" i="68" s="1"/>
  <c r="F56" i="68" s="1"/>
  <c r="AW166" i="68"/>
  <c r="AW56" i="68" s="1"/>
  <c r="Q157" i="68"/>
  <c r="Q47" i="68" s="1"/>
  <c r="AH157" i="68"/>
  <c r="AH47" i="68" s="1"/>
  <c r="AR157" i="68"/>
  <c r="AR47" i="68" s="1"/>
  <c r="AQ47" i="68" s="1"/>
  <c r="L157" i="68"/>
  <c r="L47" i="68" s="1"/>
  <c r="K47" i="68" s="1"/>
  <c r="R157" i="68"/>
  <c r="R47" i="68" s="1"/>
  <c r="AC157" i="68"/>
  <c r="AC47" i="68" s="1"/>
  <c r="AP157" i="68"/>
  <c r="AP47" i="68" s="1"/>
  <c r="AO47" i="68" s="1"/>
  <c r="AW157" i="68"/>
  <c r="AW47" i="68" s="1"/>
  <c r="P43" i="68"/>
  <c r="E43" i="68"/>
  <c r="F43" i="68"/>
  <c r="AV43" i="68"/>
  <c r="AK43" i="68"/>
  <c r="AL43" i="68"/>
  <c r="AW150" i="68"/>
  <c r="AW40" i="68" s="1"/>
  <c r="AP150" i="68"/>
  <c r="AP40" i="68" s="1"/>
  <c r="AO40" i="68" s="1"/>
  <c r="AC150" i="68"/>
  <c r="AC40" i="68" s="1"/>
  <c r="R150" i="68"/>
  <c r="R40" i="68" s="1"/>
  <c r="L150" i="68"/>
  <c r="L40" i="68" s="1"/>
  <c r="K40" i="68" s="1"/>
  <c r="AE150" i="68"/>
  <c r="AE40" i="68" s="1"/>
  <c r="AD40" i="68" s="1"/>
  <c r="AR150" i="68"/>
  <c r="AR40" i="68" s="1"/>
  <c r="AQ40" i="68" s="1"/>
  <c r="AX150" i="68"/>
  <c r="AX40" i="68" s="1"/>
  <c r="AF38" i="68"/>
  <c r="AW148" i="68"/>
  <c r="AW38" i="68" s="1"/>
  <c r="AP148" i="68"/>
  <c r="AP38" i="68" s="1"/>
  <c r="AO38" i="68" s="1"/>
  <c r="AC148" i="68"/>
  <c r="AC38" i="68" s="1"/>
  <c r="R148" i="68"/>
  <c r="R38" i="68" s="1"/>
  <c r="L148" i="68"/>
  <c r="L38" i="68" s="1"/>
  <c r="K38" i="68" s="1"/>
  <c r="AE148" i="68"/>
  <c r="AE38" i="68" s="1"/>
  <c r="AD38" i="68" s="1"/>
  <c r="AR148" i="68"/>
  <c r="AR38" i="68" s="1"/>
  <c r="AQ38" i="68" s="1"/>
  <c r="AX148" i="68"/>
  <c r="AX38" i="68" s="1"/>
  <c r="AF36" i="68"/>
  <c r="AW146" i="68"/>
  <c r="AW36" i="68" s="1"/>
  <c r="AP146" i="68"/>
  <c r="AP36" i="68" s="1"/>
  <c r="AO36" i="68" s="1"/>
  <c r="AC146" i="68"/>
  <c r="AC36" i="68" s="1"/>
  <c r="R146" i="68"/>
  <c r="R36" i="68" s="1"/>
  <c r="L146" i="68"/>
  <c r="L36" i="68" s="1"/>
  <c r="K36" i="68" s="1"/>
  <c r="AE146" i="68"/>
  <c r="AE36" i="68" s="1"/>
  <c r="AD36" i="68" s="1"/>
  <c r="AR146" i="68"/>
  <c r="AR36" i="68" s="1"/>
  <c r="AQ36" i="68" s="1"/>
  <c r="AX146" i="68"/>
  <c r="AX36" i="68" s="1"/>
  <c r="AF34" i="68"/>
  <c r="AW144" i="68"/>
  <c r="AW34" i="68" s="1"/>
  <c r="AP144" i="68"/>
  <c r="AP34" i="68" s="1"/>
  <c r="AO34" i="68" s="1"/>
  <c r="AC144" i="68"/>
  <c r="AC34" i="68" s="1"/>
  <c r="R144" i="68"/>
  <c r="R34" i="68" s="1"/>
  <c r="L144" i="68"/>
  <c r="L34" i="68" s="1"/>
  <c r="K34" i="68" s="1"/>
  <c r="AE144" i="68"/>
  <c r="AE34" i="68" s="1"/>
  <c r="AD34" i="68" s="1"/>
  <c r="AR144" i="68"/>
  <c r="AR34" i="68" s="1"/>
  <c r="AQ34" i="68" s="1"/>
  <c r="AX144" i="68"/>
  <c r="AX34" i="68" s="1"/>
  <c r="AF32" i="68"/>
  <c r="AW142" i="68"/>
  <c r="AW32" i="68" s="1"/>
  <c r="AP142" i="68"/>
  <c r="AP32" i="68" s="1"/>
  <c r="AO32" i="68" s="1"/>
  <c r="AC142" i="68"/>
  <c r="AC32" i="68" s="1"/>
  <c r="R142" i="68"/>
  <c r="R32" i="68" s="1"/>
  <c r="L142" i="68"/>
  <c r="L32" i="68" s="1"/>
  <c r="K32" i="68" s="1"/>
  <c r="AE142" i="68"/>
  <c r="AE32" i="68" s="1"/>
  <c r="AD32" i="68" s="1"/>
  <c r="AR142" i="68"/>
  <c r="AR32" i="68" s="1"/>
  <c r="AQ32" i="68" s="1"/>
  <c r="AX142" i="68"/>
  <c r="AX32" i="68" s="1"/>
  <c r="AW139" i="68"/>
  <c r="AW29" i="68" s="1"/>
  <c r="AV29" i="68" s="1"/>
  <c r="AP139" i="68"/>
  <c r="AP29" i="68" s="1"/>
  <c r="AO29" i="68" s="1"/>
  <c r="AC139" i="68"/>
  <c r="AC29" i="68" s="1"/>
  <c r="R139" i="68"/>
  <c r="R29" i="68" s="1"/>
  <c r="L139" i="68"/>
  <c r="L29" i="68" s="1"/>
  <c r="AE139" i="68"/>
  <c r="AE29" i="68" s="1"/>
  <c r="AD29" i="68" s="1"/>
  <c r="AR139" i="68"/>
  <c r="AR29" i="68" s="1"/>
  <c r="AX139" i="68"/>
  <c r="AX29" i="68" s="1"/>
  <c r="AW137" i="68"/>
  <c r="AW27" i="68" s="1"/>
  <c r="AV27" i="68" s="1"/>
  <c r="AP137" i="68"/>
  <c r="AP27" i="68" s="1"/>
  <c r="AO27" i="68" s="1"/>
  <c r="AC137" i="68"/>
  <c r="AC27" i="68" s="1"/>
  <c r="R137" i="68"/>
  <c r="R27" i="68" s="1"/>
  <c r="L137" i="68"/>
  <c r="L27" i="68" s="1"/>
  <c r="AE137" i="68"/>
  <c r="AE27" i="68" s="1"/>
  <c r="AD27" i="68" s="1"/>
  <c r="AR137" i="68"/>
  <c r="AR27" i="68" s="1"/>
  <c r="AX137" i="68"/>
  <c r="AX27" i="68" s="1"/>
  <c r="AW135" i="68"/>
  <c r="AW25" i="68" s="1"/>
  <c r="AV25" i="68" s="1"/>
  <c r="AC135" i="68"/>
  <c r="AC25" i="68" s="1"/>
  <c r="L135" i="68"/>
  <c r="L25" i="68" s="1"/>
  <c r="AP135" i="68"/>
  <c r="AP25" i="68" s="1"/>
  <c r="AO25" i="68" s="1"/>
  <c r="R135" i="68"/>
  <c r="R25" i="68" s="1"/>
  <c r="AE135" i="68"/>
  <c r="AE25" i="68" s="1"/>
  <c r="AD25" i="68" s="1"/>
  <c r="AR135" i="68"/>
  <c r="AR25" i="68" s="1"/>
  <c r="AX135" i="68"/>
  <c r="AX25" i="68" s="1"/>
  <c r="AW132" i="68"/>
  <c r="AW22" i="68" s="1"/>
  <c r="L132" i="68"/>
  <c r="L22" i="68" s="1"/>
  <c r="AR132" i="68"/>
  <c r="AR22" i="68" s="1"/>
  <c r="AW130" i="68"/>
  <c r="AW20" i="68" s="1"/>
  <c r="AV20" i="68" s="1"/>
  <c r="AC130" i="68"/>
  <c r="AC20" i="68" s="1"/>
  <c r="L130" i="68"/>
  <c r="L20" i="68" s="1"/>
  <c r="AP130" i="68"/>
  <c r="AP20" i="68" s="1"/>
  <c r="AO20" i="68" s="1"/>
  <c r="R130" i="68"/>
  <c r="R20" i="68" s="1"/>
  <c r="AE130" i="68"/>
  <c r="AE20" i="68" s="1"/>
  <c r="AD20" i="68" s="1"/>
  <c r="AR130" i="68"/>
  <c r="AR20" i="68" s="1"/>
  <c r="AX130" i="68"/>
  <c r="AX20" i="68" s="1"/>
  <c r="AP127" i="68"/>
  <c r="AP17" i="68" s="1"/>
  <c r="AO17" i="68" s="1"/>
  <c r="R127" i="68"/>
  <c r="R17" i="68" s="1"/>
  <c r="AW127" i="68"/>
  <c r="AW17" i="68" s="1"/>
  <c r="AV17" i="68" s="1"/>
  <c r="AC127" i="68"/>
  <c r="AC17" i="68" s="1"/>
  <c r="L127" i="68"/>
  <c r="L17" i="68" s="1"/>
  <c r="AE127" i="68"/>
  <c r="AE17" i="68" s="1"/>
  <c r="AD17" i="68" s="1"/>
  <c r="AR127" i="68"/>
  <c r="AR17" i="68" s="1"/>
  <c r="AX127" i="68"/>
  <c r="AX17" i="68" s="1"/>
  <c r="AW125" i="68"/>
  <c r="AW15" i="68" s="1"/>
  <c r="AV15" i="68" s="1"/>
  <c r="AC125" i="68"/>
  <c r="AC15" i="68" s="1"/>
  <c r="L125" i="68"/>
  <c r="L15" i="68" s="1"/>
  <c r="AP125" i="68"/>
  <c r="AP15" i="68" s="1"/>
  <c r="AO15" i="68" s="1"/>
  <c r="R125" i="68"/>
  <c r="R15" i="68" s="1"/>
  <c r="AE125" i="68"/>
  <c r="AE15" i="68" s="1"/>
  <c r="AD15" i="68" s="1"/>
  <c r="AR125" i="68"/>
  <c r="AR15" i="68" s="1"/>
  <c r="AX125" i="68"/>
  <c r="AX15" i="68" s="1"/>
  <c r="AP123" i="68"/>
  <c r="AP13" i="68" s="1"/>
  <c r="AO13" i="68" s="1"/>
  <c r="R123" i="68"/>
  <c r="R13" i="68" s="1"/>
  <c r="AW123" i="68"/>
  <c r="AW13" i="68" s="1"/>
  <c r="AV13" i="68" s="1"/>
  <c r="AC123" i="68"/>
  <c r="AC13" i="68" s="1"/>
  <c r="L123" i="68"/>
  <c r="L13" i="68" s="1"/>
  <c r="AE123" i="68"/>
  <c r="AE13" i="68" s="1"/>
  <c r="AD13" i="68" s="1"/>
  <c r="AR123" i="68"/>
  <c r="AR13" i="68" s="1"/>
  <c r="AX123" i="68"/>
  <c r="AX13" i="68" s="1"/>
  <c r="AW121" i="68"/>
  <c r="AW11" i="68" s="1"/>
  <c r="AV11" i="68" s="1"/>
  <c r="AC121" i="68"/>
  <c r="AC11" i="68" s="1"/>
  <c r="L121" i="68"/>
  <c r="L11" i="68" s="1"/>
  <c r="AP121" i="68"/>
  <c r="AP11" i="68" s="1"/>
  <c r="AO11" i="68" s="1"/>
  <c r="R121" i="68"/>
  <c r="R11" i="68" s="1"/>
  <c r="AE121" i="68"/>
  <c r="AE11" i="68" s="1"/>
  <c r="AD11" i="68" s="1"/>
  <c r="AR121" i="68"/>
  <c r="AR11" i="68" s="1"/>
  <c r="AX121" i="68"/>
  <c r="AX11" i="68" s="1"/>
  <c r="AF9" i="68"/>
  <c r="AG9" i="68"/>
  <c r="AW118" i="68"/>
  <c r="L118" i="68"/>
  <c r="AR118" i="68"/>
  <c r="N7" i="68"/>
  <c r="O7" i="68"/>
  <c r="AO7" i="68"/>
  <c r="AP7" i="68"/>
  <c r="AE116" i="68"/>
  <c r="AK58" i="68"/>
  <c r="AM58" i="68"/>
  <c r="F54" i="68"/>
  <c r="DK20" i="42" s="1"/>
  <c r="E54" i="68"/>
  <c r="P54" i="68"/>
  <c r="AF54" i="68"/>
  <c r="P49" i="68"/>
  <c r="F49" i="68"/>
  <c r="AF49" i="68"/>
  <c r="AR155" i="68"/>
  <c r="AR45" i="68" s="1"/>
  <c r="AQ45" i="68" s="1"/>
  <c r="L155" i="68"/>
  <c r="L45" i="68" s="1"/>
  <c r="K45" i="68" s="1"/>
  <c r="R155" i="68"/>
  <c r="R45" i="68" s="1"/>
  <c r="AC155" i="68"/>
  <c r="AC45" i="68" s="1"/>
  <c r="AP155" i="68"/>
  <c r="AP45" i="68" s="1"/>
  <c r="AO45" i="68" s="1"/>
  <c r="B39" i="67"/>
  <c r="S149" i="67"/>
  <c r="AX149" i="67" s="1"/>
  <c r="AX39" i="67" s="1"/>
  <c r="B35" i="67"/>
  <c r="S145" i="67"/>
  <c r="AX145" i="67" s="1"/>
  <c r="AX35" i="67" s="1"/>
  <c r="B31" i="67"/>
  <c r="S141" i="67"/>
  <c r="AX141" i="67" s="1"/>
  <c r="AX31" i="67" s="1"/>
  <c r="B26" i="67"/>
  <c r="S136" i="67"/>
  <c r="AX136" i="67" s="1"/>
  <c r="AX26" i="67" s="1"/>
  <c r="AX131" i="67"/>
  <c r="AX21" i="67" s="1"/>
  <c r="AU131" i="67"/>
  <c r="AU21" i="67" s="1"/>
  <c r="AH131" i="67"/>
  <c r="AH21" i="67" s="1"/>
  <c r="AE131" i="67"/>
  <c r="AE21" i="67" s="1"/>
  <c r="M131" i="67"/>
  <c r="M21" i="67" s="1"/>
  <c r="J131" i="67"/>
  <c r="J21" i="67" s="1"/>
  <c r="AS131" i="67"/>
  <c r="AS21" i="67" s="1"/>
  <c r="Z131" i="67"/>
  <c r="Z21" i="67" s="1"/>
  <c r="O131" i="67"/>
  <c r="O21" i="67" s="1"/>
  <c r="AP131" i="67"/>
  <c r="AP21" i="67" s="1"/>
  <c r="R131" i="67"/>
  <c r="R21" i="67" s="1"/>
  <c r="AC131" i="67"/>
  <c r="AC21" i="67" s="1"/>
  <c r="B21" i="67"/>
  <c r="S131" i="67"/>
  <c r="AR131" i="67" s="1"/>
  <c r="AR21" i="67" s="1"/>
  <c r="B16" i="67"/>
  <c r="S126" i="67"/>
  <c r="AX126" i="67" s="1"/>
  <c r="AX16" i="67" s="1"/>
  <c r="B12" i="67"/>
  <c r="S122" i="67"/>
  <c r="AX122" i="67" s="1"/>
  <c r="AX12" i="67" s="1"/>
  <c r="AX117" i="67"/>
  <c r="AX8" i="67" s="1"/>
  <c r="AH117" i="67"/>
  <c r="M117" i="67"/>
  <c r="M8" i="67" s="1"/>
  <c r="AS117" i="67"/>
  <c r="AS8" i="67" s="1"/>
  <c r="R117" i="67"/>
  <c r="R8" i="67" s="1"/>
  <c r="AC117" i="67"/>
  <c r="AC8" i="67" s="1"/>
  <c r="S117" i="67"/>
  <c r="AR117" i="67" s="1"/>
  <c r="B98" i="67"/>
  <c r="S290" i="67"/>
  <c r="AU290" i="67" s="1"/>
  <c r="AU98" i="67" s="1"/>
  <c r="B94" i="67"/>
  <c r="S286" i="67"/>
  <c r="AU286" i="67" s="1"/>
  <c r="AU94" i="67" s="1"/>
  <c r="AV47" i="67"/>
  <c r="AE7" i="67"/>
  <c r="AD7" i="67"/>
  <c r="AR9" i="67"/>
  <c r="AQ9" i="67"/>
  <c r="AU151" i="67"/>
  <c r="AU41" i="67" s="1"/>
  <c r="AE151" i="67"/>
  <c r="AE41" i="67" s="1"/>
  <c r="J151" i="67"/>
  <c r="J41" i="67" s="1"/>
  <c r="Z151" i="67"/>
  <c r="Z41" i="67" s="1"/>
  <c r="O151" i="67"/>
  <c r="O41" i="67" s="1"/>
  <c r="AP151" i="67"/>
  <c r="AP41" i="67" s="1"/>
  <c r="B41" i="67"/>
  <c r="S151" i="67"/>
  <c r="AH151" i="67" s="1"/>
  <c r="AH41" i="67" s="1"/>
  <c r="B37" i="67"/>
  <c r="S147" i="67"/>
  <c r="AU147" i="67" s="1"/>
  <c r="AU37" i="67" s="1"/>
  <c r="AT37" i="67" s="1"/>
  <c r="B33" i="67"/>
  <c r="S143" i="67"/>
  <c r="AU143" i="67" s="1"/>
  <c r="AU33" i="67" s="1"/>
  <c r="AT33" i="67" s="1"/>
  <c r="B28" i="67"/>
  <c r="S138" i="67"/>
  <c r="AU138" i="67" s="1"/>
  <c r="AU28" i="67" s="1"/>
  <c r="AT28" i="67" s="1"/>
  <c r="B24" i="67"/>
  <c r="S134" i="67"/>
  <c r="AU134" i="67" s="1"/>
  <c r="AU24" i="67" s="1"/>
  <c r="AT24" i="67" s="1"/>
  <c r="B18" i="67"/>
  <c r="S128" i="67"/>
  <c r="AU128" i="67" s="1"/>
  <c r="AU18" i="67" s="1"/>
  <c r="AT18" i="67" s="1"/>
  <c r="B14" i="67"/>
  <c r="S124" i="67"/>
  <c r="AU124" i="67" s="1"/>
  <c r="AU14" i="67" s="1"/>
  <c r="AT14" i="67" s="1"/>
  <c r="B10" i="67"/>
  <c r="S120" i="67"/>
  <c r="AU120" i="67" s="1"/>
  <c r="AU10" i="67" s="1"/>
  <c r="AT10" i="67" s="1"/>
  <c r="B102" i="67"/>
  <c r="S294" i="67"/>
  <c r="AU294" i="67" s="1"/>
  <c r="AU102" i="67" s="1"/>
  <c r="AV52" i="67"/>
  <c r="P96" i="67"/>
  <c r="P93" i="67"/>
  <c r="AA93" i="67"/>
  <c r="P90" i="67"/>
  <c r="F90" i="67"/>
  <c r="E90" i="67"/>
  <c r="AA85" i="67"/>
  <c r="AF85" i="67"/>
  <c r="AA81" i="67"/>
  <c r="AF81" i="67"/>
  <c r="AF100" i="67"/>
  <c r="AW292" i="67"/>
  <c r="AW100" i="67" s="1"/>
  <c r="AC292" i="67"/>
  <c r="AC100" i="67" s="1"/>
  <c r="L292" i="67"/>
  <c r="L100" i="67" s="1"/>
  <c r="F100" i="67" s="1"/>
  <c r="R292" i="67"/>
  <c r="R100" i="67" s="1"/>
  <c r="AP292" i="67"/>
  <c r="AP100" i="67" s="1"/>
  <c r="AE292" i="67"/>
  <c r="AE100" i="67" s="1"/>
  <c r="AR292" i="67"/>
  <c r="AR100" i="67" s="1"/>
  <c r="AX292" i="67"/>
  <c r="AX100" i="67" s="1"/>
  <c r="AP288" i="67"/>
  <c r="AP96" i="67" s="1"/>
  <c r="R288" i="67"/>
  <c r="R96" i="67" s="1"/>
  <c r="AW288" i="67"/>
  <c r="AW96" i="67" s="1"/>
  <c r="L288" i="67"/>
  <c r="L96" i="67" s="1"/>
  <c r="AC288" i="67"/>
  <c r="AC96" i="67" s="1"/>
  <c r="AE288" i="67"/>
  <c r="AE96" i="67" s="1"/>
  <c r="AR288" i="67"/>
  <c r="AR96" i="67" s="1"/>
  <c r="AX288" i="67"/>
  <c r="AX96" i="67" s="1"/>
  <c r="AF93" i="67"/>
  <c r="AW285" i="67"/>
  <c r="AW93" i="67" s="1"/>
  <c r="AC285" i="67"/>
  <c r="AC93" i="67" s="1"/>
  <c r="L285" i="67"/>
  <c r="L93" i="67" s="1"/>
  <c r="AP285" i="67"/>
  <c r="AP93" i="67" s="1"/>
  <c r="R285" i="67"/>
  <c r="R93" i="67" s="1"/>
  <c r="AE285" i="67"/>
  <c r="AE93" i="67" s="1"/>
  <c r="AR285" i="67"/>
  <c r="AR93" i="67" s="1"/>
  <c r="AX285" i="67"/>
  <c r="AX93" i="67" s="1"/>
  <c r="K90" i="67"/>
  <c r="AC282" i="67"/>
  <c r="AC90" i="67" s="1"/>
  <c r="M282" i="67"/>
  <c r="M90" i="67" s="1"/>
  <c r="AW282" i="67"/>
  <c r="AW90" i="67" s="1"/>
  <c r="AE282" i="67"/>
  <c r="AE90" i="67" s="1"/>
  <c r="AR282" i="67"/>
  <c r="AR90" i="67" s="1"/>
  <c r="AX282" i="67"/>
  <c r="AX90" i="67" s="1"/>
  <c r="K88" i="67"/>
  <c r="F85" i="67"/>
  <c r="P85" i="67"/>
  <c r="E85" i="67"/>
  <c r="K85" i="67"/>
  <c r="AL85" i="67"/>
  <c r="AV85" i="67"/>
  <c r="AK85" i="67"/>
  <c r="F83" i="67"/>
  <c r="E83" i="67"/>
  <c r="P83" i="67"/>
  <c r="K83" i="67"/>
  <c r="AL83" i="67"/>
  <c r="AV83" i="67"/>
  <c r="AK83" i="67"/>
  <c r="F81" i="67"/>
  <c r="P81" i="67"/>
  <c r="E81" i="67"/>
  <c r="K81" i="67"/>
  <c r="AL81" i="67"/>
  <c r="AV81" i="67"/>
  <c r="AK81" i="67"/>
  <c r="F76" i="67"/>
  <c r="P76" i="67"/>
  <c r="E76" i="67"/>
  <c r="K76" i="67"/>
  <c r="AL76" i="67"/>
  <c r="AV76" i="67"/>
  <c r="AK76" i="67"/>
  <c r="AF74" i="67"/>
  <c r="AP266" i="67"/>
  <c r="AP74" i="67" s="1"/>
  <c r="R266" i="67"/>
  <c r="R74" i="67" s="1"/>
  <c r="AX266" i="67"/>
  <c r="AX74" i="67" s="1"/>
  <c r="AC266" i="67"/>
  <c r="AC74" i="67" s="1"/>
  <c r="L266" i="67"/>
  <c r="L74" i="67" s="1"/>
  <c r="AE266" i="67"/>
  <c r="AE74" i="67" s="1"/>
  <c r="AR266" i="67"/>
  <c r="AR74" i="67" s="1"/>
  <c r="AW266" i="67"/>
  <c r="AW74" i="67" s="1"/>
  <c r="AF71" i="67"/>
  <c r="AW263" i="67"/>
  <c r="AW71" i="67" s="1"/>
  <c r="AC263" i="67"/>
  <c r="AC71" i="67" s="1"/>
  <c r="L263" i="67"/>
  <c r="L71" i="67" s="1"/>
  <c r="K71" i="67" s="1"/>
  <c r="AP263" i="67"/>
  <c r="AP71" i="67" s="1"/>
  <c r="AO71" i="67" s="1"/>
  <c r="R263" i="67"/>
  <c r="R71" i="67" s="1"/>
  <c r="AE263" i="67"/>
  <c r="AE71" i="67" s="1"/>
  <c r="AD71" i="67" s="1"/>
  <c r="AR263" i="67"/>
  <c r="AR71" i="67" s="1"/>
  <c r="AQ71" i="67" s="1"/>
  <c r="AX263" i="67"/>
  <c r="AX71" i="67" s="1"/>
  <c r="AF69" i="67"/>
  <c r="AP261" i="67"/>
  <c r="AP69" i="67" s="1"/>
  <c r="AO69" i="67" s="1"/>
  <c r="R261" i="67"/>
  <c r="R69" i="67" s="1"/>
  <c r="AW261" i="67"/>
  <c r="AW69" i="67" s="1"/>
  <c r="AC261" i="67"/>
  <c r="AC69" i="67" s="1"/>
  <c r="L261" i="67"/>
  <c r="L69" i="67" s="1"/>
  <c r="K69" i="67" s="1"/>
  <c r="AE261" i="67"/>
  <c r="AE69" i="67" s="1"/>
  <c r="AD69" i="67" s="1"/>
  <c r="AR261" i="67"/>
  <c r="AR69" i="67" s="1"/>
  <c r="AQ69" i="67" s="1"/>
  <c r="AX261" i="67"/>
  <c r="AX69" i="67" s="1"/>
  <c r="AF67" i="67"/>
  <c r="AW259" i="67"/>
  <c r="AW67" i="67" s="1"/>
  <c r="AC259" i="67"/>
  <c r="AC67" i="67" s="1"/>
  <c r="L259" i="67"/>
  <c r="L67" i="67" s="1"/>
  <c r="K67" i="67" s="1"/>
  <c r="AP259" i="67"/>
  <c r="AP67" i="67" s="1"/>
  <c r="AO67" i="67" s="1"/>
  <c r="R259" i="67"/>
  <c r="R67" i="67" s="1"/>
  <c r="AE259" i="67"/>
  <c r="AE67" i="67" s="1"/>
  <c r="AD67" i="67" s="1"/>
  <c r="AR259" i="67"/>
  <c r="AR67" i="67" s="1"/>
  <c r="AQ67" i="67" s="1"/>
  <c r="AX259" i="67"/>
  <c r="AX67" i="67" s="1"/>
  <c r="AF65" i="67"/>
  <c r="AP257" i="67"/>
  <c r="AP65" i="67" s="1"/>
  <c r="AO65" i="67" s="1"/>
  <c r="R257" i="67"/>
  <c r="R65" i="67" s="1"/>
  <c r="AW257" i="67"/>
  <c r="AW65" i="67" s="1"/>
  <c r="AC257" i="67"/>
  <c r="AC65" i="67" s="1"/>
  <c r="L257" i="67"/>
  <c r="L65" i="67" s="1"/>
  <c r="F65" i="67" s="1"/>
  <c r="DW16" i="42" s="1"/>
  <c r="AE257" i="67"/>
  <c r="AE65" i="67" s="1"/>
  <c r="AD65" i="67" s="1"/>
  <c r="AR257" i="67"/>
  <c r="AR65" i="67" s="1"/>
  <c r="AX257" i="67"/>
  <c r="AX65" i="67" s="1"/>
  <c r="AE168" i="67"/>
  <c r="AE58" i="67" s="1"/>
  <c r="O168" i="67"/>
  <c r="O58" i="67" s="1"/>
  <c r="Z168" i="67"/>
  <c r="Z58" i="67" s="1"/>
  <c r="AH164" i="67"/>
  <c r="AH54" i="67" s="1"/>
  <c r="Q164" i="67"/>
  <c r="Q54" i="67" s="1"/>
  <c r="AR164" i="67"/>
  <c r="AR54" i="67" s="1"/>
  <c r="L164" i="67"/>
  <c r="L54" i="67" s="1"/>
  <c r="R164" i="67"/>
  <c r="R54" i="67" s="1"/>
  <c r="AC164" i="67"/>
  <c r="AC54" i="67" s="1"/>
  <c r="AP164" i="67"/>
  <c r="AP54" i="67" s="1"/>
  <c r="AO54" i="67" s="1"/>
  <c r="AW164" i="67"/>
  <c r="AW54" i="67" s="1"/>
  <c r="P52" i="67"/>
  <c r="AB159" i="67"/>
  <c r="AB49" i="67" s="1"/>
  <c r="AA49" i="67" s="1"/>
  <c r="M159" i="67"/>
  <c r="M49" i="67" s="1"/>
  <c r="AE159" i="67"/>
  <c r="AE49" i="67" s="1"/>
  <c r="AD49" i="67" s="1"/>
  <c r="AX159" i="67"/>
  <c r="AX49" i="67" s="1"/>
  <c r="O159" i="67"/>
  <c r="O49" i="67" s="1"/>
  <c r="N49" i="67" s="1"/>
  <c r="Z159" i="67"/>
  <c r="Z49" i="67" s="1"/>
  <c r="Y49" i="67" s="1"/>
  <c r="AG159" i="67"/>
  <c r="AG49" i="67" s="1"/>
  <c r="AH157" i="67"/>
  <c r="AH47" i="67" s="1"/>
  <c r="AH155" i="67"/>
  <c r="AH45" i="67" s="1"/>
  <c r="Q155" i="67"/>
  <c r="Q45" i="67" s="1"/>
  <c r="AR155" i="67"/>
  <c r="AR45" i="67" s="1"/>
  <c r="AQ45" i="67" s="1"/>
  <c r="L155" i="67"/>
  <c r="L45" i="67" s="1"/>
  <c r="K45" i="67" s="1"/>
  <c r="R155" i="67"/>
  <c r="R45" i="67" s="1"/>
  <c r="AC155" i="67"/>
  <c r="AC45" i="67" s="1"/>
  <c r="AP155" i="67"/>
  <c r="AP45" i="67" s="1"/>
  <c r="AO45" i="67" s="1"/>
  <c r="AW155" i="67"/>
  <c r="AW45" i="67" s="1"/>
  <c r="AB166" i="67"/>
  <c r="AB56" i="67" s="1"/>
  <c r="AG166" i="67"/>
  <c r="AG56" i="67" s="1"/>
  <c r="AR162" i="67"/>
  <c r="AR52" i="67" s="1"/>
  <c r="AQ52" i="67" s="1"/>
  <c r="L162" i="67"/>
  <c r="L52" i="67" s="1"/>
  <c r="K52" i="67" s="1"/>
  <c r="R162" i="67"/>
  <c r="R52" i="67" s="1"/>
  <c r="AC162" i="67"/>
  <c r="AC52" i="67" s="1"/>
  <c r="AP162" i="67"/>
  <c r="AP52" i="67" s="1"/>
  <c r="AO52" i="67" s="1"/>
  <c r="AB157" i="67"/>
  <c r="AB47" i="67" s="1"/>
  <c r="AA47" i="67" s="1"/>
  <c r="M157" i="67"/>
  <c r="M47" i="67" s="1"/>
  <c r="AE157" i="67"/>
  <c r="AE47" i="67" s="1"/>
  <c r="AD47" i="67" s="1"/>
  <c r="AX157" i="67"/>
  <c r="AX47" i="67" s="1"/>
  <c r="O157" i="67"/>
  <c r="O47" i="67" s="1"/>
  <c r="N47" i="67" s="1"/>
  <c r="Z157" i="67"/>
  <c r="Z47" i="67" s="1"/>
  <c r="Y47" i="67" s="1"/>
  <c r="AG157" i="67"/>
  <c r="AG47" i="67" s="1"/>
  <c r="AS157" i="67"/>
  <c r="AS47" i="67" s="1"/>
  <c r="AF43" i="67"/>
  <c r="O116" i="67"/>
  <c r="AE153" i="67"/>
  <c r="AE43" i="67" s="1"/>
  <c r="AD43" i="67" s="1"/>
  <c r="AR153" i="67"/>
  <c r="AR43" i="67" s="1"/>
  <c r="AQ43" i="67" s="1"/>
  <c r="AS153" i="67"/>
  <c r="AS43" i="67" s="1"/>
  <c r="E11" i="67"/>
  <c r="K11" i="67"/>
  <c r="F11" i="67"/>
  <c r="AE121" i="67"/>
  <c r="AE11" i="67" s="1"/>
  <c r="AD11" i="67" s="1"/>
  <c r="AR121" i="67"/>
  <c r="AR11" i="67" s="1"/>
  <c r="Z116" i="67"/>
  <c r="AP116" i="67"/>
  <c r="J116" i="67"/>
  <c r="AU116" i="67"/>
  <c r="AV38" i="67"/>
  <c r="AE148" i="67"/>
  <c r="AE38" i="67" s="1"/>
  <c r="AD38" i="67" s="1"/>
  <c r="AR148" i="67"/>
  <c r="AR38" i="67" s="1"/>
  <c r="AQ38" i="67" s="1"/>
  <c r="AS144" i="67"/>
  <c r="AS34" i="67" s="1"/>
  <c r="AG144" i="67"/>
  <c r="AG34" i="67" s="1"/>
  <c r="R144" i="67"/>
  <c r="R34" i="67" s="1"/>
  <c r="AP144" i="67"/>
  <c r="AP34" i="67" s="1"/>
  <c r="AO34" i="67" s="1"/>
  <c r="J144" i="67"/>
  <c r="J34" i="67" s="1"/>
  <c r="I34" i="67" s="1"/>
  <c r="Q144" i="67"/>
  <c r="Q34" i="67" s="1"/>
  <c r="AB144" i="67"/>
  <c r="AB34" i="67" s="1"/>
  <c r="AA34" i="67" s="1"/>
  <c r="AH144" i="67"/>
  <c r="AH34" i="67" s="1"/>
  <c r="AU144" i="67"/>
  <c r="AU34" i="67" s="1"/>
  <c r="AT34" i="67" s="1"/>
  <c r="K29" i="67"/>
  <c r="F29" i="67"/>
  <c r="E29" i="67"/>
  <c r="AE139" i="67"/>
  <c r="AE29" i="67" s="1"/>
  <c r="AD29" i="67" s="1"/>
  <c r="AR139" i="67"/>
  <c r="AR29" i="67" s="1"/>
  <c r="AS135" i="67"/>
  <c r="AS25" i="67" s="1"/>
  <c r="AG135" i="67"/>
  <c r="AG25" i="67" s="1"/>
  <c r="AF25" i="67" s="1"/>
  <c r="R135" i="67"/>
  <c r="R25" i="67" s="1"/>
  <c r="AP135" i="67"/>
  <c r="AP25" i="67" s="1"/>
  <c r="AO25" i="67" s="1"/>
  <c r="J135" i="67"/>
  <c r="J25" i="67" s="1"/>
  <c r="I25" i="67" s="1"/>
  <c r="Q135" i="67"/>
  <c r="Q25" i="67" s="1"/>
  <c r="P25" i="67" s="1"/>
  <c r="AB135" i="67"/>
  <c r="AB25" i="67" s="1"/>
  <c r="AH135" i="67"/>
  <c r="AH25" i="67" s="1"/>
  <c r="AU135" i="67"/>
  <c r="AU25" i="67" s="1"/>
  <c r="AT25" i="67" s="1"/>
  <c r="K20" i="67"/>
  <c r="F20" i="67"/>
  <c r="E20" i="67"/>
  <c r="AE130" i="67"/>
  <c r="AE20" i="67" s="1"/>
  <c r="AD20" i="67" s="1"/>
  <c r="AR130" i="67"/>
  <c r="AR20" i="67" s="1"/>
  <c r="AS125" i="67"/>
  <c r="AS15" i="67" s="1"/>
  <c r="AG125" i="67"/>
  <c r="AG15" i="67" s="1"/>
  <c r="AF15" i="67" s="1"/>
  <c r="R125" i="67"/>
  <c r="R15" i="67" s="1"/>
  <c r="AP125" i="67"/>
  <c r="AP15" i="67" s="1"/>
  <c r="AO15" i="67" s="1"/>
  <c r="J125" i="67"/>
  <c r="J15" i="67" s="1"/>
  <c r="I15" i="67" s="1"/>
  <c r="Q125" i="67"/>
  <c r="Q15" i="67" s="1"/>
  <c r="P15" i="67" s="1"/>
  <c r="AB125" i="67"/>
  <c r="AB15" i="67" s="1"/>
  <c r="AH125" i="67"/>
  <c r="AH15" i="67" s="1"/>
  <c r="AU125" i="67"/>
  <c r="AU15" i="67" s="1"/>
  <c r="AT15" i="67" s="1"/>
  <c r="L9" i="67"/>
  <c r="K9" i="67"/>
  <c r="AV9" i="67"/>
  <c r="AW9" i="67"/>
  <c r="AG150" i="67"/>
  <c r="AG40" i="67" s="1"/>
  <c r="AS150" i="67"/>
  <c r="AS40" i="67" s="1"/>
  <c r="R150" i="67"/>
  <c r="R40" i="67" s="1"/>
  <c r="AP150" i="67"/>
  <c r="AP40" i="67" s="1"/>
  <c r="AO40" i="67" s="1"/>
  <c r="J150" i="67"/>
  <c r="J40" i="67" s="1"/>
  <c r="I40" i="67" s="1"/>
  <c r="Q150" i="67"/>
  <c r="Q40" i="67" s="1"/>
  <c r="AB150" i="67"/>
  <c r="AB40" i="67" s="1"/>
  <c r="AA40" i="67" s="1"/>
  <c r="AH150" i="67"/>
  <c r="AH40" i="67" s="1"/>
  <c r="AU150" i="67"/>
  <c r="AU40" i="67" s="1"/>
  <c r="AT40" i="67" s="1"/>
  <c r="AV36" i="67"/>
  <c r="AE146" i="67"/>
  <c r="AE36" i="67" s="1"/>
  <c r="AD36" i="67" s="1"/>
  <c r="AR146" i="67"/>
  <c r="AR36" i="67" s="1"/>
  <c r="AQ36" i="67" s="1"/>
  <c r="AG142" i="67"/>
  <c r="AG32" i="67" s="1"/>
  <c r="AS142" i="67"/>
  <c r="AS32" i="67" s="1"/>
  <c r="R142" i="67"/>
  <c r="R32" i="67" s="1"/>
  <c r="AP142" i="67"/>
  <c r="AP32" i="67" s="1"/>
  <c r="AO32" i="67" s="1"/>
  <c r="J142" i="67"/>
  <c r="J32" i="67" s="1"/>
  <c r="I32" i="67" s="1"/>
  <c r="Q142" i="67"/>
  <c r="Q32" i="67" s="1"/>
  <c r="AB142" i="67"/>
  <c r="AB32" i="67" s="1"/>
  <c r="AA32" i="67" s="1"/>
  <c r="AH142" i="67"/>
  <c r="AH32" i="67" s="1"/>
  <c r="AU142" i="67"/>
  <c r="AU32" i="67" s="1"/>
  <c r="AT32" i="67" s="1"/>
  <c r="K27" i="67"/>
  <c r="AE137" i="67"/>
  <c r="AE27" i="67" s="1"/>
  <c r="AD27" i="67" s="1"/>
  <c r="AR137" i="67"/>
  <c r="AR27" i="67" s="1"/>
  <c r="AG132" i="67"/>
  <c r="AG22" i="67" s="1"/>
  <c r="Q132" i="67"/>
  <c r="Q22" i="67" s="1"/>
  <c r="AB132" i="67"/>
  <c r="AB22" i="67" s="1"/>
  <c r="E17" i="67"/>
  <c r="K17" i="67"/>
  <c r="F17" i="67"/>
  <c r="AE127" i="67"/>
  <c r="AE17" i="67" s="1"/>
  <c r="AD17" i="67" s="1"/>
  <c r="AR127" i="67"/>
  <c r="AR17" i="67" s="1"/>
  <c r="AP123" i="67"/>
  <c r="AP13" i="67" s="1"/>
  <c r="AO13" i="67" s="1"/>
  <c r="J123" i="67"/>
  <c r="J13" i="67" s="1"/>
  <c r="Q123" i="67"/>
  <c r="Q13" i="67" s="1"/>
  <c r="P13" i="67" s="1"/>
  <c r="AB123" i="67"/>
  <c r="AB13" i="67" s="1"/>
  <c r="AH123" i="67"/>
  <c r="AH13" i="67" s="1"/>
  <c r="AU123" i="67"/>
  <c r="AU13" i="67" s="1"/>
  <c r="AT13" i="67" s="1"/>
  <c r="P100" i="67"/>
  <c r="AA96" i="67"/>
  <c r="AF90" i="67"/>
  <c r="AA90" i="67"/>
  <c r="AA83" i="67"/>
  <c r="AF83" i="67"/>
  <c r="AA76" i="67"/>
  <c r="AF76" i="67"/>
  <c r="F74" i="67"/>
  <c r="E74" i="67"/>
  <c r="P74" i="67"/>
  <c r="AA74" i="67"/>
  <c r="F69" i="67"/>
  <c r="P69" i="67"/>
  <c r="E69" i="67"/>
  <c r="P67" i="67"/>
  <c r="AK58" i="67"/>
  <c r="AM58" i="67"/>
  <c r="AF54" i="67"/>
  <c r="AH159" i="67"/>
  <c r="AH49" i="67" s="1"/>
  <c r="Q159" i="67"/>
  <c r="Q49" i="67" s="1"/>
  <c r="AR159" i="67"/>
  <c r="AR49" i="67" s="1"/>
  <c r="L159" i="67"/>
  <c r="L49" i="67" s="1"/>
  <c r="R159" i="67"/>
  <c r="R49" i="67" s="1"/>
  <c r="AC159" i="67"/>
  <c r="AC49" i="67" s="1"/>
  <c r="AP159" i="67"/>
  <c r="AP49" i="67" s="1"/>
  <c r="AO49" i="67" s="1"/>
  <c r="AW159" i="67"/>
  <c r="AW49" i="67" s="1"/>
  <c r="P47" i="67"/>
  <c r="AF45" i="67"/>
  <c r="AX284" i="67"/>
  <c r="AX92" i="67" s="1"/>
  <c r="AU284" i="67"/>
  <c r="AU92" i="67" s="1"/>
  <c r="AR284" i="67"/>
  <c r="AR92" i="67" s="1"/>
  <c r="AH284" i="67"/>
  <c r="AH92" i="67" s="1"/>
  <c r="AE284" i="67"/>
  <c r="AE92" i="67" s="1"/>
  <c r="AB284" i="67"/>
  <c r="AB92" i="67" s="1"/>
  <c r="Q284" i="67"/>
  <c r="Q92" i="67" s="1"/>
  <c r="M284" i="67"/>
  <c r="M92" i="67" s="1"/>
  <c r="J284" i="67"/>
  <c r="J92" i="67" s="1"/>
  <c r="AW284" i="67"/>
  <c r="AW92" i="67" s="1"/>
  <c r="AP284" i="67"/>
  <c r="AP92" i="67" s="1"/>
  <c r="AC284" i="67"/>
  <c r="AC92" i="67" s="1"/>
  <c r="R284" i="67"/>
  <c r="R92" i="67" s="1"/>
  <c r="L284" i="67"/>
  <c r="L92" i="67" s="1"/>
  <c r="AG284" i="67"/>
  <c r="AG92" i="67" s="1"/>
  <c r="O284" i="67"/>
  <c r="O92" i="67" s="1"/>
  <c r="Z284" i="67"/>
  <c r="Z92" i="67" s="1"/>
  <c r="AS284" i="67"/>
  <c r="AS92" i="67" s="1"/>
  <c r="B92" i="67"/>
  <c r="AW281" i="67"/>
  <c r="AW89" i="67" s="1"/>
  <c r="AS281" i="67"/>
  <c r="AS89" i="67" s="1"/>
  <c r="AP281" i="67"/>
  <c r="AP89" i="67" s="1"/>
  <c r="AG281" i="67"/>
  <c r="AG89" i="67" s="1"/>
  <c r="AC281" i="67"/>
  <c r="AC89" i="67" s="1"/>
  <c r="Z281" i="67"/>
  <c r="Z89" i="67" s="1"/>
  <c r="R281" i="67"/>
  <c r="R89" i="67" s="1"/>
  <c r="O281" i="67"/>
  <c r="O89" i="67" s="1"/>
  <c r="L281" i="67"/>
  <c r="L89" i="67" s="1"/>
  <c r="AU281" i="67"/>
  <c r="AU89" i="67" s="1"/>
  <c r="AH281" i="67"/>
  <c r="AH89" i="67" s="1"/>
  <c r="AB281" i="67"/>
  <c r="AB89" i="67" s="1"/>
  <c r="Q281" i="67"/>
  <c r="Q89" i="67" s="1"/>
  <c r="J281" i="67"/>
  <c r="J89" i="67" s="1"/>
  <c r="AX281" i="67"/>
  <c r="AX89" i="67" s="1"/>
  <c r="AE281" i="67"/>
  <c r="AE89" i="67" s="1"/>
  <c r="M281" i="67"/>
  <c r="M89" i="67" s="1"/>
  <c r="B89" i="67"/>
  <c r="AR281" i="67"/>
  <c r="AR89" i="67" s="1"/>
  <c r="AW279" i="67"/>
  <c r="AW87" i="67" s="1"/>
  <c r="AS279" i="67"/>
  <c r="AS87" i="67" s="1"/>
  <c r="AP279" i="67"/>
  <c r="AP87" i="67" s="1"/>
  <c r="AG279" i="67"/>
  <c r="AG87" i="67" s="1"/>
  <c r="AC279" i="67"/>
  <c r="AC87" i="67" s="1"/>
  <c r="Z279" i="67"/>
  <c r="Z87" i="67" s="1"/>
  <c r="R279" i="67"/>
  <c r="R87" i="67" s="1"/>
  <c r="O279" i="67"/>
  <c r="O87" i="67" s="1"/>
  <c r="L279" i="67"/>
  <c r="L87" i="67" s="1"/>
  <c r="AU279" i="67"/>
  <c r="AU87" i="67" s="1"/>
  <c r="AH279" i="67"/>
  <c r="AH87" i="67" s="1"/>
  <c r="AB279" i="67"/>
  <c r="AB87" i="67" s="1"/>
  <c r="Q279" i="67"/>
  <c r="Q87" i="67" s="1"/>
  <c r="J279" i="67"/>
  <c r="J87" i="67" s="1"/>
  <c r="AX279" i="67"/>
  <c r="AX87" i="67" s="1"/>
  <c r="AE279" i="67"/>
  <c r="AE87" i="67" s="1"/>
  <c r="M279" i="67"/>
  <c r="M87" i="67" s="1"/>
  <c r="B87" i="67"/>
  <c r="AR279" i="67"/>
  <c r="AR87" i="67" s="1"/>
  <c r="S276" i="67"/>
  <c r="AW276" i="67" s="1"/>
  <c r="AW84" i="67" s="1"/>
  <c r="B84" i="67"/>
  <c r="S274" i="67"/>
  <c r="AW274" i="67" s="1"/>
  <c r="AW82" i="67" s="1"/>
  <c r="B82" i="67"/>
  <c r="S272" i="67"/>
  <c r="AW272" i="67" s="1"/>
  <c r="AW80" i="67" s="1"/>
  <c r="B80" i="67"/>
  <c r="S269" i="67"/>
  <c r="AW269" i="67" s="1"/>
  <c r="AW77" i="67" s="1"/>
  <c r="B77" i="67"/>
  <c r="S267" i="67"/>
  <c r="AW267" i="67" s="1"/>
  <c r="AW75" i="67" s="1"/>
  <c r="B75" i="67"/>
  <c r="AX264" i="67"/>
  <c r="AX72" i="67" s="1"/>
  <c r="AU264" i="67"/>
  <c r="AU72" i="67" s="1"/>
  <c r="AT72" i="67" s="1"/>
  <c r="AR264" i="67"/>
  <c r="AR72" i="67" s="1"/>
  <c r="AH264" i="67"/>
  <c r="AH72" i="67" s="1"/>
  <c r="AE264" i="67"/>
  <c r="AE72" i="67" s="1"/>
  <c r="AD72" i="67" s="1"/>
  <c r="AB264" i="67"/>
  <c r="AB72" i="67" s="1"/>
  <c r="Q264" i="67"/>
  <c r="Q72" i="67" s="1"/>
  <c r="P72" i="67" s="1"/>
  <c r="M264" i="67"/>
  <c r="M72" i="67" s="1"/>
  <c r="J264" i="67"/>
  <c r="J72" i="67" s="1"/>
  <c r="I72" i="67" s="1"/>
  <c r="AW264" i="67"/>
  <c r="AW72" i="67" s="1"/>
  <c r="AV72" i="67" s="1"/>
  <c r="AP264" i="67"/>
  <c r="AP72" i="67" s="1"/>
  <c r="AO72" i="67" s="1"/>
  <c r="AC264" i="67"/>
  <c r="AC72" i="67" s="1"/>
  <c r="R264" i="67"/>
  <c r="R72" i="67" s="1"/>
  <c r="L264" i="67"/>
  <c r="L72" i="67" s="1"/>
  <c r="AS264" i="67"/>
  <c r="AS72" i="67" s="1"/>
  <c r="Z264" i="67"/>
  <c r="Z72" i="67" s="1"/>
  <c r="Y72" i="67" s="1"/>
  <c r="B72" i="67"/>
  <c r="AG264" i="67"/>
  <c r="AG72" i="67" s="1"/>
  <c r="AF72" i="67" s="1"/>
  <c r="O264" i="67"/>
  <c r="O72" i="67" s="1"/>
  <c r="N72" i="67" s="1"/>
  <c r="AX262" i="67"/>
  <c r="AX70" i="67" s="1"/>
  <c r="AU262" i="67"/>
  <c r="AU70" i="67" s="1"/>
  <c r="AT70" i="67" s="1"/>
  <c r="AR262" i="67"/>
  <c r="AR70" i="67" s="1"/>
  <c r="AQ70" i="67" s="1"/>
  <c r="AH262" i="67"/>
  <c r="AH70" i="67" s="1"/>
  <c r="AE262" i="67"/>
  <c r="AE70" i="67" s="1"/>
  <c r="AD70" i="67" s="1"/>
  <c r="AB262" i="67"/>
  <c r="AB70" i="67" s="1"/>
  <c r="AA70" i="67" s="1"/>
  <c r="Q262" i="67"/>
  <c r="Q70" i="67" s="1"/>
  <c r="M262" i="67"/>
  <c r="M70" i="67" s="1"/>
  <c r="J262" i="67"/>
  <c r="J70" i="67" s="1"/>
  <c r="I70" i="67" s="1"/>
  <c r="AW262" i="67"/>
  <c r="AW70" i="67" s="1"/>
  <c r="AP262" i="67"/>
  <c r="AP70" i="67" s="1"/>
  <c r="AO70" i="67" s="1"/>
  <c r="AC262" i="67"/>
  <c r="AC70" i="67" s="1"/>
  <c r="R262" i="67"/>
  <c r="R70" i="67" s="1"/>
  <c r="L262" i="67"/>
  <c r="L70" i="67" s="1"/>
  <c r="K70" i="67" s="1"/>
  <c r="AG262" i="67"/>
  <c r="AG70" i="67" s="1"/>
  <c r="O262" i="67"/>
  <c r="O70" i="67" s="1"/>
  <c r="N70" i="67" s="1"/>
  <c r="AS262" i="67"/>
  <c r="AS70" i="67" s="1"/>
  <c r="Z262" i="67"/>
  <c r="Z70" i="67" s="1"/>
  <c r="Y70" i="67" s="1"/>
  <c r="B70" i="67"/>
  <c r="AX260" i="67"/>
  <c r="AX68" i="67" s="1"/>
  <c r="AU260" i="67"/>
  <c r="AU68" i="67" s="1"/>
  <c r="AT68" i="67" s="1"/>
  <c r="AR260" i="67"/>
  <c r="AR68" i="67" s="1"/>
  <c r="AQ68" i="67" s="1"/>
  <c r="AH260" i="67"/>
  <c r="AH68" i="67" s="1"/>
  <c r="AE260" i="67"/>
  <c r="AE68" i="67" s="1"/>
  <c r="AD68" i="67" s="1"/>
  <c r="AB260" i="67"/>
  <c r="AB68" i="67" s="1"/>
  <c r="AA68" i="67" s="1"/>
  <c r="Q260" i="67"/>
  <c r="Q68" i="67" s="1"/>
  <c r="M260" i="67"/>
  <c r="M68" i="67" s="1"/>
  <c r="J260" i="67"/>
  <c r="J68" i="67" s="1"/>
  <c r="I68" i="67" s="1"/>
  <c r="AW260" i="67"/>
  <c r="AW68" i="67" s="1"/>
  <c r="AP260" i="67"/>
  <c r="AP68" i="67" s="1"/>
  <c r="AO68" i="67" s="1"/>
  <c r="AC260" i="67"/>
  <c r="AC68" i="67" s="1"/>
  <c r="R260" i="67"/>
  <c r="R68" i="67" s="1"/>
  <c r="L260" i="67"/>
  <c r="L68" i="67" s="1"/>
  <c r="K68" i="67" s="1"/>
  <c r="AS260" i="67"/>
  <c r="AS68" i="67" s="1"/>
  <c r="Z260" i="67"/>
  <c r="Z68" i="67" s="1"/>
  <c r="Y68" i="67" s="1"/>
  <c r="AG260" i="67"/>
  <c r="AG68" i="67" s="1"/>
  <c r="O260" i="67"/>
  <c r="O68" i="67" s="1"/>
  <c r="N68" i="67" s="1"/>
  <c r="B68" i="67"/>
  <c r="AX258" i="67"/>
  <c r="AX66" i="67" s="1"/>
  <c r="AU258" i="67"/>
  <c r="AU66" i="67" s="1"/>
  <c r="AT66" i="67" s="1"/>
  <c r="AR258" i="67"/>
  <c r="AR66" i="67" s="1"/>
  <c r="AQ66" i="67" s="1"/>
  <c r="AH258" i="67"/>
  <c r="AH66" i="67" s="1"/>
  <c r="AE258" i="67"/>
  <c r="AE66" i="67" s="1"/>
  <c r="AD66" i="67" s="1"/>
  <c r="AB258" i="67"/>
  <c r="AB66" i="67" s="1"/>
  <c r="AA66" i="67" s="1"/>
  <c r="Q258" i="67"/>
  <c r="Q66" i="67" s="1"/>
  <c r="M258" i="67"/>
  <c r="M66" i="67" s="1"/>
  <c r="J258" i="67"/>
  <c r="J66" i="67" s="1"/>
  <c r="I66" i="67" s="1"/>
  <c r="AW258" i="67"/>
  <c r="AW66" i="67" s="1"/>
  <c r="AP258" i="67"/>
  <c r="AP66" i="67" s="1"/>
  <c r="AO66" i="67" s="1"/>
  <c r="AC258" i="67"/>
  <c r="AC66" i="67" s="1"/>
  <c r="R258" i="67"/>
  <c r="R66" i="67" s="1"/>
  <c r="L258" i="67"/>
  <c r="L66" i="67" s="1"/>
  <c r="K66" i="67" s="1"/>
  <c r="AG258" i="67"/>
  <c r="AG66" i="67" s="1"/>
  <c r="O258" i="67"/>
  <c r="O66" i="67" s="1"/>
  <c r="N66" i="67" s="1"/>
  <c r="AS258" i="67"/>
  <c r="AS66" i="67" s="1"/>
  <c r="Z258" i="67"/>
  <c r="Z66" i="67" s="1"/>
  <c r="Y66" i="67" s="1"/>
  <c r="B66" i="67"/>
  <c r="AW169" i="67"/>
  <c r="AW59" i="67" s="1"/>
  <c r="AV59" i="67" s="1"/>
  <c r="AS169" i="67"/>
  <c r="AS59" i="67" s="1"/>
  <c r="AP169" i="67"/>
  <c r="AP59" i="67" s="1"/>
  <c r="AO59" i="67" s="1"/>
  <c r="AG169" i="67"/>
  <c r="AG59" i="67" s="1"/>
  <c r="AF59" i="67" s="1"/>
  <c r="AC169" i="67"/>
  <c r="AC59" i="67" s="1"/>
  <c r="Z169" i="67"/>
  <c r="Z59" i="67" s="1"/>
  <c r="Y59" i="67" s="1"/>
  <c r="R169" i="67"/>
  <c r="R59" i="67" s="1"/>
  <c r="O169" i="67"/>
  <c r="O59" i="67" s="1"/>
  <c r="N59" i="67" s="1"/>
  <c r="L169" i="67"/>
  <c r="L59" i="67" s="1"/>
  <c r="AX169" i="67"/>
  <c r="AX59" i="67" s="1"/>
  <c r="AR169" i="67"/>
  <c r="AR59" i="67" s="1"/>
  <c r="AE169" i="67"/>
  <c r="AE59" i="67" s="1"/>
  <c r="AD59" i="67" s="1"/>
  <c r="M169" i="67"/>
  <c r="M59" i="67" s="1"/>
  <c r="AU169" i="67"/>
  <c r="AU59" i="67" s="1"/>
  <c r="AT59" i="67" s="1"/>
  <c r="AB169" i="67"/>
  <c r="AB59" i="67" s="1"/>
  <c r="J169" i="67"/>
  <c r="J59" i="67" s="1"/>
  <c r="I59" i="67" s="1"/>
  <c r="AH169" i="67"/>
  <c r="AH59" i="67" s="1"/>
  <c r="Q169" i="67"/>
  <c r="Q59" i="67" s="1"/>
  <c r="P59" i="67" s="1"/>
  <c r="B59" i="67"/>
  <c r="AW167" i="67"/>
  <c r="AW57" i="67" s="1"/>
  <c r="AS167" i="67"/>
  <c r="AS57" i="67" s="1"/>
  <c r="AP167" i="67"/>
  <c r="AP57" i="67" s="1"/>
  <c r="AG167" i="67"/>
  <c r="AG57" i="67" s="1"/>
  <c r="AC167" i="67"/>
  <c r="AC57" i="67" s="1"/>
  <c r="Z167" i="67"/>
  <c r="Z57" i="67" s="1"/>
  <c r="R167" i="67"/>
  <c r="R57" i="67" s="1"/>
  <c r="O167" i="67"/>
  <c r="O57" i="67" s="1"/>
  <c r="L167" i="67"/>
  <c r="L57" i="67" s="1"/>
  <c r="AX167" i="67"/>
  <c r="AX57" i="67" s="1"/>
  <c r="AR167" i="67"/>
  <c r="AR57" i="67" s="1"/>
  <c r="AE167" i="67"/>
  <c r="AE57" i="67" s="1"/>
  <c r="M167" i="67"/>
  <c r="M57" i="67" s="1"/>
  <c r="AH167" i="67"/>
  <c r="AH57" i="67" s="1"/>
  <c r="Q167" i="67"/>
  <c r="Q57" i="67" s="1"/>
  <c r="AU167" i="67"/>
  <c r="AU57" i="67" s="1"/>
  <c r="AB167" i="67"/>
  <c r="AB57" i="67" s="1"/>
  <c r="J167" i="67"/>
  <c r="J57" i="67" s="1"/>
  <c r="B57" i="67"/>
  <c r="AW165" i="67"/>
  <c r="AW55" i="67" s="1"/>
  <c r="AS165" i="67"/>
  <c r="AS55" i="67" s="1"/>
  <c r="AP165" i="67"/>
  <c r="AP55" i="67" s="1"/>
  <c r="AG165" i="67"/>
  <c r="AG55" i="67" s="1"/>
  <c r="AC165" i="67"/>
  <c r="AC55" i="67" s="1"/>
  <c r="Z165" i="67"/>
  <c r="Z55" i="67" s="1"/>
  <c r="R165" i="67"/>
  <c r="R55" i="67" s="1"/>
  <c r="O165" i="67"/>
  <c r="O55" i="67" s="1"/>
  <c r="L165" i="67"/>
  <c r="L55" i="67" s="1"/>
  <c r="AX165" i="67"/>
  <c r="AX55" i="67" s="1"/>
  <c r="AR165" i="67"/>
  <c r="AR55" i="67" s="1"/>
  <c r="AE165" i="67"/>
  <c r="AE55" i="67" s="1"/>
  <c r="M165" i="67"/>
  <c r="M55" i="67" s="1"/>
  <c r="AU165" i="67"/>
  <c r="AU55" i="67" s="1"/>
  <c r="AB165" i="67"/>
  <c r="AB55" i="67" s="1"/>
  <c r="J165" i="67"/>
  <c r="J55" i="67" s="1"/>
  <c r="AH165" i="67"/>
  <c r="AH55" i="67" s="1"/>
  <c r="Q165" i="67"/>
  <c r="Q55" i="67" s="1"/>
  <c r="B55" i="67"/>
  <c r="AW163" i="67"/>
  <c r="AW53" i="67" s="1"/>
  <c r="AS163" i="67"/>
  <c r="AS53" i="67" s="1"/>
  <c r="AP163" i="67"/>
  <c r="AP53" i="67" s="1"/>
  <c r="AO53" i="67" s="1"/>
  <c r="AG163" i="67"/>
  <c r="AG53" i="67" s="1"/>
  <c r="AC163" i="67"/>
  <c r="AC53" i="67" s="1"/>
  <c r="Z163" i="67"/>
  <c r="Z53" i="67" s="1"/>
  <c r="Y53" i="67" s="1"/>
  <c r="R163" i="67"/>
  <c r="R53" i="67" s="1"/>
  <c r="O163" i="67"/>
  <c r="O53" i="67" s="1"/>
  <c r="N53" i="67" s="1"/>
  <c r="L163" i="67"/>
  <c r="L53" i="67" s="1"/>
  <c r="K53" i="67" s="1"/>
  <c r="AX163" i="67"/>
  <c r="AX53" i="67" s="1"/>
  <c r="AR163" i="67"/>
  <c r="AR53" i="67" s="1"/>
  <c r="AQ53" i="67" s="1"/>
  <c r="AE163" i="67"/>
  <c r="AE53" i="67" s="1"/>
  <c r="AD53" i="67" s="1"/>
  <c r="M163" i="67"/>
  <c r="M53" i="67" s="1"/>
  <c r="AH163" i="67"/>
  <c r="AH53" i="67" s="1"/>
  <c r="Q163" i="67"/>
  <c r="Q53" i="67" s="1"/>
  <c r="AU163" i="67"/>
  <c r="AU53" i="67" s="1"/>
  <c r="AT53" i="67" s="1"/>
  <c r="AB163" i="67"/>
  <c r="AB53" i="67" s="1"/>
  <c r="AA53" i="67" s="1"/>
  <c r="J163" i="67"/>
  <c r="J53" i="67" s="1"/>
  <c r="I53" i="67" s="1"/>
  <c r="B53" i="67"/>
  <c r="AW161" i="67"/>
  <c r="AW51" i="67" s="1"/>
  <c r="AS161" i="67"/>
  <c r="AS51" i="67" s="1"/>
  <c r="AP161" i="67"/>
  <c r="AP51" i="67" s="1"/>
  <c r="AO51" i="67" s="1"/>
  <c r="AG161" i="67"/>
  <c r="AG51" i="67" s="1"/>
  <c r="AC161" i="67"/>
  <c r="AC51" i="67" s="1"/>
  <c r="Z161" i="67"/>
  <c r="Z51" i="67" s="1"/>
  <c r="Y51" i="67" s="1"/>
  <c r="R161" i="67"/>
  <c r="R51" i="67" s="1"/>
  <c r="O161" i="67"/>
  <c r="O51" i="67" s="1"/>
  <c r="N51" i="67" s="1"/>
  <c r="L161" i="67"/>
  <c r="L51" i="67" s="1"/>
  <c r="K51" i="67" s="1"/>
  <c r="AX161" i="67"/>
  <c r="AX51" i="67" s="1"/>
  <c r="AR161" i="67"/>
  <c r="AR51" i="67" s="1"/>
  <c r="AQ51" i="67" s="1"/>
  <c r="AE161" i="67"/>
  <c r="AE51" i="67" s="1"/>
  <c r="AD51" i="67" s="1"/>
  <c r="M161" i="67"/>
  <c r="M51" i="67" s="1"/>
  <c r="AU161" i="67"/>
  <c r="AU51" i="67" s="1"/>
  <c r="AT51" i="67" s="1"/>
  <c r="AB161" i="67"/>
  <c r="AB51" i="67" s="1"/>
  <c r="AA51" i="67" s="1"/>
  <c r="J161" i="67"/>
  <c r="J51" i="67" s="1"/>
  <c r="I51" i="67" s="1"/>
  <c r="AH161" i="67"/>
  <c r="AH51" i="67" s="1"/>
  <c r="Q161" i="67"/>
  <c r="Q51" i="67" s="1"/>
  <c r="B51" i="67"/>
  <c r="AW158" i="67"/>
  <c r="AW48" i="67" s="1"/>
  <c r="AS158" i="67"/>
  <c r="AS48" i="67" s="1"/>
  <c r="AP158" i="67"/>
  <c r="AP48" i="67" s="1"/>
  <c r="AG158" i="67"/>
  <c r="AG48" i="67" s="1"/>
  <c r="AC158" i="67"/>
  <c r="AC48" i="67" s="1"/>
  <c r="Z158" i="67"/>
  <c r="Z48" i="67" s="1"/>
  <c r="R158" i="67"/>
  <c r="R48" i="67" s="1"/>
  <c r="O158" i="67"/>
  <c r="O48" i="67" s="1"/>
  <c r="L158" i="67"/>
  <c r="L48" i="67" s="1"/>
  <c r="AX158" i="67"/>
  <c r="AX48" i="67" s="1"/>
  <c r="AR158" i="67"/>
  <c r="AR48" i="67" s="1"/>
  <c r="AE158" i="67"/>
  <c r="AE48" i="67" s="1"/>
  <c r="M158" i="67"/>
  <c r="M48" i="67" s="1"/>
  <c r="AH158" i="67"/>
  <c r="AH48" i="67" s="1"/>
  <c r="Q158" i="67"/>
  <c r="Q48" i="67" s="1"/>
  <c r="AU158" i="67"/>
  <c r="AU48" i="67" s="1"/>
  <c r="AB158" i="67"/>
  <c r="AB48" i="67" s="1"/>
  <c r="J158" i="67"/>
  <c r="J48" i="67" s="1"/>
  <c r="B48" i="67"/>
  <c r="AW156" i="67"/>
  <c r="AW46" i="67" s="1"/>
  <c r="AS156" i="67"/>
  <c r="AS46" i="67" s="1"/>
  <c r="AP156" i="67"/>
  <c r="AP46" i="67" s="1"/>
  <c r="AO46" i="67" s="1"/>
  <c r="AG156" i="67"/>
  <c r="AG46" i="67" s="1"/>
  <c r="AC156" i="67"/>
  <c r="AC46" i="67" s="1"/>
  <c r="Z156" i="67"/>
  <c r="Z46" i="67" s="1"/>
  <c r="Y46" i="67" s="1"/>
  <c r="R156" i="67"/>
  <c r="R46" i="67" s="1"/>
  <c r="O156" i="67"/>
  <c r="O46" i="67" s="1"/>
  <c r="N46" i="67" s="1"/>
  <c r="L156" i="67"/>
  <c r="L46" i="67" s="1"/>
  <c r="K46" i="67" s="1"/>
  <c r="AX156" i="67"/>
  <c r="AX46" i="67" s="1"/>
  <c r="AR156" i="67"/>
  <c r="AR46" i="67" s="1"/>
  <c r="AQ46" i="67" s="1"/>
  <c r="AE156" i="67"/>
  <c r="AE46" i="67" s="1"/>
  <c r="AD46" i="67" s="1"/>
  <c r="M156" i="67"/>
  <c r="M46" i="67" s="1"/>
  <c r="AU156" i="67"/>
  <c r="AU46" i="67" s="1"/>
  <c r="AT46" i="67" s="1"/>
  <c r="AB156" i="67"/>
  <c r="AB46" i="67" s="1"/>
  <c r="AA46" i="67" s="1"/>
  <c r="J156" i="67"/>
  <c r="J46" i="67" s="1"/>
  <c r="I46" i="67" s="1"/>
  <c r="AH156" i="67"/>
  <c r="AH46" i="67" s="1"/>
  <c r="Q156" i="67"/>
  <c r="Q46" i="67" s="1"/>
  <c r="B46" i="67"/>
  <c r="AW154" i="67"/>
  <c r="AW44" i="67" s="1"/>
  <c r="AS154" i="67"/>
  <c r="AS44" i="67" s="1"/>
  <c r="AP154" i="67"/>
  <c r="AP44" i="67" s="1"/>
  <c r="AO44" i="67" s="1"/>
  <c r="AG154" i="67"/>
  <c r="AG44" i="67" s="1"/>
  <c r="AC154" i="67"/>
  <c r="AC44" i="67" s="1"/>
  <c r="Z154" i="67"/>
  <c r="Z44" i="67" s="1"/>
  <c r="Y44" i="67" s="1"/>
  <c r="R154" i="67"/>
  <c r="R44" i="67" s="1"/>
  <c r="O154" i="67"/>
  <c r="O44" i="67" s="1"/>
  <c r="N44" i="67" s="1"/>
  <c r="L154" i="67"/>
  <c r="L44" i="67" s="1"/>
  <c r="K44" i="67" s="1"/>
  <c r="AX154" i="67"/>
  <c r="AX44" i="67" s="1"/>
  <c r="AR154" i="67"/>
  <c r="AR44" i="67" s="1"/>
  <c r="AQ44" i="67" s="1"/>
  <c r="AE154" i="67"/>
  <c r="AE44" i="67" s="1"/>
  <c r="AD44" i="67" s="1"/>
  <c r="M154" i="67"/>
  <c r="M44" i="67" s="1"/>
  <c r="AH154" i="67"/>
  <c r="AH44" i="67" s="1"/>
  <c r="Q154" i="67"/>
  <c r="Q44" i="67" s="1"/>
  <c r="AU154" i="67"/>
  <c r="AU44" i="67" s="1"/>
  <c r="AT44" i="67" s="1"/>
  <c r="AB154" i="67"/>
  <c r="AB44" i="67" s="1"/>
  <c r="AA44" i="67" s="1"/>
  <c r="J154" i="67"/>
  <c r="J44" i="67" s="1"/>
  <c r="I44" i="67" s="1"/>
  <c r="B44" i="67"/>
  <c r="AR166" i="67"/>
  <c r="AR56" i="67" s="1"/>
  <c r="AL56" i="67" s="1"/>
  <c r="L166" i="67"/>
  <c r="L56" i="67" s="1"/>
  <c r="F56" i="67" s="1"/>
  <c r="AF52" i="67"/>
  <c r="AR157" i="67"/>
  <c r="AR47" i="67" s="1"/>
  <c r="AQ47" i="67" s="1"/>
  <c r="L157" i="67"/>
  <c r="L47" i="67" s="1"/>
  <c r="K47" i="67" s="1"/>
  <c r="R157" i="67"/>
  <c r="R47" i="67" s="1"/>
  <c r="AC157" i="67"/>
  <c r="AC47" i="67" s="1"/>
  <c r="AP157" i="67"/>
  <c r="AP47" i="67" s="1"/>
  <c r="AO47" i="67" s="1"/>
  <c r="F43" i="67"/>
  <c r="P43" i="67"/>
  <c r="E43" i="67"/>
  <c r="AA11" i="67"/>
  <c r="P38" i="67"/>
  <c r="E38" i="67"/>
  <c r="F38" i="67"/>
  <c r="AV34" i="67"/>
  <c r="AE144" i="67"/>
  <c r="AE34" i="67" s="1"/>
  <c r="AD34" i="67" s="1"/>
  <c r="AR144" i="67"/>
  <c r="AR34" i="67" s="1"/>
  <c r="AQ34" i="67" s="1"/>
  <c r="AA29" i="67"/>
  <c r="K25" i="67"/>
  <c r="F25" i="67"/>
  <c r="E25" i="67"/>
  <c r="AE135" i="67"/>
  <c r="AE25" i="67" s="1"/>
  <c r="AD25" i="67" s="1"/>
  <c r="AR135" i="67"/>
  <c r="AR25" i="67" s="1"/>
  <c r="AA20" i="67"/>
  <c r="E15" i="67"/>
  <c r="K15" i="67"/>
  <c r="F15" i="67"/>
  <c r="AE125" i="67"/>
  <c r="AE15" i="67" s="1"/>
  <c r="AD15" i="67" s="1"/>
  <c r="AR125" i="67"/>
  <c r="AR15" i="67" s="1"/>
  <c r="AF9" i="67"/>
  <c r="AG9" i="67"/>
  <c r="Q9" i="67"/>
  <c r="P9" i="67"/>
  <c r="AB9" i="67"/>
  <c r="AA9" i="67"/>
  <c r="AV40" i="67"/>
  <c r="AE150" i="67"/>
  <c r="AE40" i="67" s="1"/>
  <c r="AD40" i="67" s="1"/>
  <c r="AR150" i="67"/>
  <c r="AR40" i="67" s="1"/>
  <c r="AQ40" i="67" s="1"/>
  <c r="AF36" i="67"/>
  <c r="P36" i="67"/>
  <c r="E36" i="67"/>
  <c r="F36" i="67"/>
  <c r="AV32" i="67"/>
  <c r="AE142" i="67"/>
  <c r="AE32" i="67" s="1"/>
  <c r="AD32" i="67" s="1"/>
  <c r="AR142" i="67"/>
  <c r="AR32" i="67" s="1"/>
  <c r="AQ32" i="67" s="1"/>
  <c r="AA27" i="67"/>
  <c r="AA17" i="67"/>
  <c r="K13" i="67"/>
  <c r="AE123" i="67"/>
  <c r="AE13" i="67" s="1"/>
  <c r="AD13" i="67" s="1"/>
  <c r="AR123" i="67"/>
  <c r="AR13" i="67" s="1"/>
  <c r="AW167" i="66"/>
  <c r="AW57" i="66" s="1"/>
  <c r="AS167" i="66"/>
  <c r="AS57" i="66" s="1"/>
  <c r="AG167" i="66"/>
  <c r="AG57" i="66" s="1"/>
  <c r="AC167" i="66"/>
  <c r="AC57" i="66" s="1"/>
  <c r="R167" i="66"/>
  <c r="R57" i="66" s="1"/>
  <c r="L167" i="66"/>
  <c r="L57" i="66" s="1"/>
  <c r="AX167" i="66"/>
  <c r="AX57" i="66" s="1"/>
  <c r="AR167" i="66"/>
  <c r="AR57" i="66" s="1"/>
  <c r="M167" i="66"/>
  <c r="M57" i="66" s="1"/>
  <c r="AH167" i="66"/>
  <c r="AH57" i="66" s="1"/>
  <c r="Q167" i="66"/>
  <c r="Q57" i="66" s="1"/>
  <c r="AB167" i="66"/>
  <c r="AB57" i="66" s="1"/>
  <c r="B57" i="66"/>
  <c r="S167" i="66"/>
  <c r="AP167" i="66" s="1"/>
  <c r="AP57" i="66" s="1"/>
  <c r="B53" i="66"/>
  <c r="S163" i="66"/>
  <c r="AW163" i="66" s="1"/>
  <c r="AW53" i="66" s="1"/>
  <c r="AP158" i="66"/>
  <c r="AP48" i="66" s="1"/>
  <c r="Z158" i="66"/>
  <c r="Z48" i="66" s="1"/>
  <c r="O158" i="66"/>
  <c r="O48" i="66" s="1"/>
  <c r="AE158" i="66"/>
  <c r="AE48" i="66" s="1"/>
  <c r="W48" i="66" s="1"/>
  <c r="B48" i="66"/>
  <c r="J158" i="66"/>
  <c r="J48" i="66" s="1"/>
  <c r="AU158" i="66"/>
  <c r="AU48" i="66" s="1"/>
  <c r="S158" i="66"/>
  <c r="AW158" i="66" s="1"/>
  <c r="AW48" i="66" s="1"/>
  <c r="B44" i="66"/>
  <c r="S154" i="66"/>
  <c r="AW154" i="66" s="1"/>
  <c r="AW44" i="66" s="1"/>
  <c r="B39" i="66"/>
  <c r="S149" i="66"/>
  <c r="AX149" i="66" s="1"/>
  <c r="AX39" i="66" s="1"/>
  <c r="B35" i="66"/>
  <c r="S145" i="66"/>
  <c r="AX145" i="66" s="1"/>
  <c r="AX35" i="66" s="1"/>
  <c r="B31" i="66"/>
  <c r="S141" i="66"/>
  <c r="AX141" i="66" s="1"/>
  <c r="AX31" i="66" s="1"/>
  <c r="B26" i="66"/>
  <c r="S136" i="66"/>
  <c r="AX136" i="66" s="1"/>
  <c r="AX26" i="66" s="1"/>
  <c r="AX131" i="66"/>
  <c r="AX21" i="66" s="1"/>
  <c r="AU131" i="66"/>
  <c r="AU21" i="66" s="1"/>
  <c r="AH131" i="66"/>
  <c r="AH21" i="66" s="1"/>
  <c r="AE131" i="66"/>
  <c r="AE21" i="66" s="1"/>
  <c r="M131" i="66"/>
  <c r="M21" i="66" s="1"/>
  <c r="J131" i="66"/>
  <c r="J21" i="66" s="1"/>
  <c r="AS131" i="66"/>
  <c r="AS21" i="66" s="1"/>
  <c r="Z131" i="66"/>
  <c r="Z21" i="66" s="1"/>
  <c r="O131" i="66"/>
  <c r="O21" i="66" s="1"/>
  <c r="AC131" i="66"/>
  <c r="AC21" i="66" s="1"/>
  <c r="AP131" i="66"/>
  <c r="AP21" i="66" s="1"/>
  <c r="R131" i="66"/>
  <c r="R21" i="66" s="1"/>
  <c r="B21" i="66"/>
  <c r="S131" i="66"/>
  <c r="AR131" i="66" s="1"/>
  <c r="AR21" i="66" s="1"/>
  <c r="B16" i="66"/>
  <c r="S126" i="66"/>
  <c r="AX126" i="66" s="1"/>
  <c r="AX16" i="66" s="1"/>
  <c r="B12" i="66"/>
  <c r="S122" i="66"/>
  <c r="AX122" i="66" s="1"/>
  <c r="AX12" i="66" s="1"/>
  <c r="AX117" i="66"/>
  <c r="AX8" i="66" s="1"/>
  <c r="AH117" i="66"/>
  <c r="M117" i="66"/>
  <c r="M8" i="66" s="1"/>
  <c r="AS117" i="66"/>
  <c r="AS8" i="66" s="1"/>
  <c r="AC117" i="66"/>
  <c r="AC8" i="66" s="1"/>
  <c r="R117" i="66"/>
  <c r="R8" i="66" s="1"/>
  <c r="S117" i="66"/>
  <c r="AR117" i="66" s="1"/>
  <c r="B98" i="66"/>
  <c r="S290" i="66"/>
  <c r="AU290" i="66" s="1"/>
  <c r="AU98" i="66" s="1"/>
  <c r="B94" i="66"/>
  <c r="S286" i="66"/>
  <c r="AU286" i="66" s="1"/>
  <c r="AU94" i="66" s="1"/>
  <c r="B84" i="66"/>
  <c r="S276" i="66"/>
  <c r="AS276" i="66" s="1"/>
  <c r="AS84" i="66" s="1"/>
  <c r="B75" i="66"/>
  <c r="S267" i="66"/>
  <c r="AS267" i="66" s="1"/>
  <c r="AS75" i="66" s="1"/>
  <c r="B66" i="66"/>
  <c r="S258" i="66"/>
  <c r="AU258" i="66" s="1"/>
  <c r="AU66" i="66" s="1"/>
  <c r="AT66" i="66" s="1"/>
  <c r="AD7" i="66"/>
  <c r="AE7" i="66"/>
  <c r="B59" i="66"/>
  <c r="S169" i="66"/>
  <c r="AS169" i="66" s="1"/>
  <c r="AS59" i="66" s="1"/>
  <c r="AS165" i="66"/>
  <c r="AS55" i="66" s="1"/>
  <c r="AP165" i="66"/>
  <c r="AP55" i="66" s="1"/>
  <c r="AC165" i="66"/>
  <c r="AC55" i="66" s="1"/>
  <c r="Z165" i="66"/>
  <c r="Z55" i="66" s="1"/>
  <c r="R165" i="66"/>
  <c r="R55" i="66" s="1"/>
  <c r="O165" i="66"/>
  <c r="O55" i="66" s="1"/>
  <c r="AX165" i="66"/>
  <c r="AX55" i="66" s="1"/>
  <c r="AE165" i="66"/>
  <c r="AE55" i="66" s="1"/>
  <c r="M165" i="66"/>
  <c r="M55" i="66" s="1"/>
  <c r="AU165" i="66"/>
  <c r="AU55" i="66" s="1"/>
  <c r="J165" i="66"/>
  <c r="J55" i="66" s="1"/>
  <c r="AH165" i="66"/>
  <c r="AH55" i="66" s="1"/>
  <c r="B55" i="66"/>
  <c r="S165" i="66"/>
  <c r="AG165" i="66" s="1"/>
  <c r="AG55" i="66" s="1"/>
  <c r="B51" i="66"/>
  <c r="S161" i="66"/>
  <c r="AS161" i="66" s="1"/>
  <c r="AS51" i="66" s="1"/>
  <c r="B46" i="66"/>
  <c r="S156" i="66"/>
  <c r="AS156" i="66" s="1"/>
  <c r="AS46" i="66" s="1"/>
  <c r="AU151" i="66"/>
  <c r="AU41" i="66" s="1"/>
  <c r="AE151" i="66"/>
  <c r="AE41" i="66" s="1"/>
  <c r="J151" i="66"/>
  <c r="J41" i="66" s="1"/>
  <c r="Z151" i="66"/>
  <c r="Z41" i="66" s="1"/>
  <c r="O151" i="66"/>
  <c r="O41" i="66" s="1"/>
  <c r="AP151" i="66"/>
  <c r="AP41" i="66" s="1"/>
  <c r="B41" i="66"/>
  <c r="S151" i="66"/>
  <c r="AH151" i="66" s="1"/>
  <c r="AH41" i="66" s="1"/>
  <c r="B37" i="66"/>
  <c r="S147" i="66"/>
  <c r="AU147" i="66" s="1"/>
  <c r="AU37" i="66" s="1"/>
  <c r="AT37" i="66" s="1"/>
  <c r="B33" i="66"/>
  <c r="S143" i="66"/>
  <c r="AU143" i="66" s="1"/>
  <c r="AU33" i="66" s="1"/>
  <c r="AT33" i="66" s="1"/>
  <c r="B28" i="66"/>
  <c r="S138" i="66"/>
  <c r="AU138" i="66" s="1"/>
  <c r="AU28" i="66" s="1"/>
  <c r="AT28" i="66" s="1"/>
  <c r="B24" i="66"/>
  <c r="S134" i="66"/>
  <c r="AU134" i="66" s="1"/>
  <c r="AU24" i="66" s="1"/>
  <c r="AT24" i="66" s="1"/>
  <c r="B18" i="66"/>
  <c r="S128" i="66"/>
  <c r="AU128" i="66" s="1"/>
  <c r="AU18" i="66" s="1"/>
  <c r="AT18" i="66" s="1"/>
  <c r="B14" i="66"/>
  <c r="S124" i="66"/>
  <c r="AU124" i="66" s="1"/>
  <c r="AU14" i="66" s="1"/>
  <c r="AT14" i="66" s="1"/>
  <c r="B10" i="66"/>
  <c r="S120" i="66"/>
  <c r="AU120" i="66" s="1"/>
  <c r="AU10" i="66" s="1"/>
  <c r="AT10" i="66" s="1"/>
  <c r="B102" i="66"/>
  <c r="S294" i="66"/>
  <c r="AU294" i="66" s="1"/>
  <c r="AU102" i="66" s="1"/>
  <c r="B89" i="66"/>
  <c r="S281" i="66"/>
  <c r="AS281" i="66" s="1"/>
  <c r="AS89" i="66" s="1"/>
  <c r="B80" i="66"/>
  <c r="S272" i="66"/>
  <c r="AS272" i="66" s="1"/>
  <c r="AS80" i="66" s="1"/>
  <c r="B70" i="66"/>
  <c r="S262" i="66"/>
  <c r="AU262" i="66" s="1"/>
  <c r="AU70" i="66" s="1"/>
  <c r="AT70" i="66" s="1"/>
  <c r="AV47" i="66"/>
  <c r="AQ9" i="66"/>
  <c r="AR9" i="66"/>
  <c r="AF100" i="66"/>
  <c r="AW292" i="66"/>
  <c r="AW100" i="66" s="1"/>
  <c r="AC292" i="66"/>
  <c r="AC100" i="66" s="1"/>
  <c r="L292" i="66"/>
  <c r="L100" i="66" s="1"/>
  <c r="R292" i="66"/>
  <c r="R100" i="66" s="1"/>
  <c r="AP292" i="66"/>
  <c r="AP100" i="66" s="1"/>
  <c r="AE292" i="66"/>
  <c r="AE100" i="66" s="1"/>
  <c r="AR292" i="66"/>
  <c r="AR100" i="66" s="1"/>
  <c r="AX292" i="66"/>
  <c r="AX100" i="66" s="1"/>
  <c r="AF96" i="66"/>
  <c r="AP288" i="66"/>
  <c r="AP96" i="66" s="1"/>
  <c r="R288" i="66"/>
  <c r="R96" i="66" s="1"/>
  <c r="AW288" i="66"/>
  <c r="AW96" i="66" s="1"/>
  <c r="L288" i="66"/>
  <c r="L96" i="66" s="1"/>
  <c r="AC288" i="66"/>
  <c r="AC96" i="66" s="1"/>
  <c r="AE288" i="66"/>
  <c r="AE96" i="66" s="1"/>
  <c r="AR288" i="66"/>
  <c r="AR96" i="66" s="1"/>
  <c r="AX288" i="66"/>
  <c r="AX96" i="66" s="1"/>
  <c r="AF93" i="66"/>
  <c r="AW285" i="66"/>
  <c r="AW93" i="66" s="1"/>
  <c r="AC285" i="66"/>
  <c r="AC93" i="66" s="1"/>
  <c r="L285" i="66"/>
  <c r="L93" i="66" s="1"/>
  <c r="AP285" i="66"/>
  <c r="AP93" i="66" s="1"/>
  <c r="R285" i="66"/>
  <c r="R93" i="66" s="1"/>
  <c r="AE285" i="66"/>
  <c r="AE93" i="66" s="1"/>
  <c r="AR285" i="66"/>
  <c r="AR93" i="66" s="1"/>
  <c r="AX285" i="66"/>
  <c r="AX93" i="66" s="1"/>
  <c r="AC282" i="66"/>
  <c r="AC90" i="66" s="1"/>
  <c r="M282" i="66"/>
  <c r="M90" i="66" s="1"/>
  <c r="AW282" i="66"/>
  <c r="AW90" i="66" s="1"/>
  <c r="AE282" i="66"/>
  <c r="AE90" i="66" s="1"/>
  <c r="AR282" i="66"/>
  <c r="AR90" i="66" s="1"/>
  <c r="AX282" i="66"/>
  <c r="AX90" i="66" s="1"/>
  <c r="P88" i="66"/>
  <c r="K88" i="66"/>
  <c r="AS292" i="66"/>
  <c r="AS100" i="66" s="1"/>
  <c r="Z292" i="66"/>
  <c r="Z100" i="66" s="1"/>
  <c r="J292" i="66"/>
  <c r="J100" i="66" s="1"/>
  <c r="Q292" i="66"/>
  <c r="Q100" i="66" s="1"/>
  <c r="E100" i="66" s="1"/>
  <c r="AB292" i="66"/>
  <c r="AB100" i="66" s="1"/>
  <c r="V100" i="66" s="1"/>
  <c r="AH292" i="66"/>
  <c r="AH100" i="66" s="1"/>
  <c r="AU292" i="66"/>
  <c r="AU100" i="66" s="1"/>
  <c r="AS288" i="66"/>
  <c r="AS96" i="66" s="1"/>
  <c r="Z288" i="66"/>
  <c r="Z96" i="66" s="1"/>
  <c r="J288" i="66"/>
  <c r="J96" i="66" s="1"/>
  <c r="Q288" i="66"/>
  <c r="Q96" i="66" s="1"/>
  <c r="AB288" i="66"/>
  <c r="AB96" i="66" s="1"/>
  <c r="V96" i="66" s="1"/>
  <c r="AH288" i="66"/>
  <c r="AH96" i="66" s="1"/>
  <c r="AU288" i="66"/>
  <c r="AU96" i="66" s="1"/>
  <c r="AS285" i="66"/>
  <c r="AS93" i="66" s="1"/>
  <c r="Z285" i="66"/>
  <c r="Z93" i="66" s="1"/>
  <c r="J285" i="66"/>
  <c r="J93" i="66" s="1"/>
  <c r="Q285" i="66"/>
  <c r="Q93" i="66" s="1"/>
  <c r="AB285" i="66"/>
  <c r="AB93" i="66" s="1"/>
  <c r="V93" i="66" s="1"/>
  <c r="AH285" i="66"/>
  <c r="AH93" i="66" s="1"/>
  <c r="AU285" i="66"/>
  <c r="AU93" i="66" s="1"/>
  <c r="AP282" i="66"/>
  <c r="AP90" i="66" s="1"/>
  <c r="J282" i="66"/>
  <c r="J90" i="66" s="1"/>
  <c r="O282" i="66"/>
  <c r="O90" i="66" s="1"/>
  <c r="AG282" i="66"/>
  <c r="AG90" i="66" s="1"/>
  <c r="Q282" i="66"/>
  <c r="Q90" i="66" s="1"/>
  <c r="AB282" i="66"/>
  <c r="AB90" i="66" s="1"/>
  <c r="AH282" i="66"/>
  <c r="AH90" i="66" s="1"/>
  <c r="AU282" i="66"/>
  <c r="AU90" i="66" s="1"/>
  <c r="AA88" i="66"/>
  <c r="AF88" i="66"/>
  <c r="AA85" i="66"/>
  <c r="AF85" i="66"/>
  <c r="AA83" i="66"/>
  <c r="AF83" i="66"/>
  <c r="AA81" i="66"/>
  <c r="AF81" i="66"/>
  <c r="AA78" i="66"/>
  <c r="AF78" i="66"/>
  <c r="AA76" i="66"/>
  <c r="AF76" i="66"/>
  <c r="AS266" i="66"/>
  <c r="AS74" i="66" s="1"/>
  <c r="Z266" i="66"/>
  <c r="Z74" i="66" s="1"/>
  <c r="J266" i="66"/>
  <c r="J74" i="66" s="1"/>
  <c r="Q266" i="66"/>
  <c r="Q74" i="66" s="1"/>
  <c r="AB266" i="66"/>
  <c r="AB74" i="66" s="1"/>
  <c r="AH266" i="66"/>
  <c r="AH74" i="66" s="1"/>
  <c r="AS263" i="66"/>
  <c r="AS71" i="66" s="1"/>
  <c r="Z263" i="66"/>
  <c r="Z71" i="66" s="1"/>
  <c r="Y71" i="66" s="1"/>
  <c r="J263" i="66"/>
  <c r="J71" i="66" s="1"/>
  <c r="I71" i="66" s="1"/>
  <c r="Q263" i="66"/>
  <c r="Q71" i="66" s="1"/>
  <c r="AB263" i="66"/>
  <c r="AB71" i="66" s="1"/>
  <c r="AA71" i="66" s="1"/>
  <c r="AH263" i="66"/>
  <c r="AH71" i="66" s="1"/>
  <c r="AS261" i="66"/>
  <c r="AS69" i="66" s="1"/>
  <c r="Z261" i="66"/>
  <c r="Z69" i="66" s="1"/>
  <c r="Y69" i="66" s="1"/>
  <c r="J261" i="66"/>
  <c r="J69" i="66" s="1"/>
  <c r="I69" i="66" s="1"/>
  <c r="Q261" i="66"/>
  <c r="Q69" i="66" s="1"/>
  <c r="AB261" i="66"/>
  <c r="AB69" i="66" s="1"/>
  <c r="AA69" i="66" s="1"/>
  <c r="AH261" i="66"/>
  <c r="AH69" i="66" s="1"/>
  <c r="AS259" i="66"/>
  <c r="AS67" i="66" s="1"/>
  <c r="Z259" i="66"/>
  <c r="Z67" i="66" s="1"/>
  <c r="Y67" i="66" s="1"/>
  <c r="J259" i="66"/>
  <c r="J67" i="66" s="1"/>
  <c r="I67" i="66" s="1"/>
  <c r="Q259" i="66"/>
  <c r="Q67" i="66" s="1"/>
  <c r="AB259" i="66"/>
  <c r="AB67" i="66" s="1"/>
  <c r="AA67" i="66" s="1"/>
  <c r="AH259" i="66"/>
  <c r="AH67" i="66" s="1"/>
  <c r="AS257" i="66"/>
  <c r="AS65" i="66" s="1"/>
  <c r="Z257" i="66"/>
  <c r="Z65" i="66" s="1"/>
  <c r="Y65" i="66" s="1"/>
  <c r="J257" i="66"/>
  <c r="J65" i="66" s="1"/>
  <c r="I65" i="66" s="1"/>
  <c r="Q257" i="66"/>
  <c r="Q65" i="66" s="1"/>
  <c r="AB257" i="66"/>
  <c r="AB65" i="66" s="1"/>
  <c r="AA65" i="66" s="1"/>
  <c r="AH257" i="66"/>
  <c r="AH65" i="66" s="1"/>
  <c r="AB164" i="66"/>
  <c r="AB54" i="66" s="1"/>
  <c r="AA54" i="66" s="1"/>
  <c r="M164" i="66"/>
  <c r="M54" i="66" s="1"/>
  <c r="AE164" i="66"/>
  <c r="AE54" i="66" s="1"/>
  <c r="AD54" i="66" s="1"/>
  <c r="AX164" i="66"/>
  <c r="AX54" i="66" s="1"/>
  <c r="O164" i="66"/>
  <c r="O54" i="66" s="1"/>
  <c r="N54" i="66" s="1"/>
  <c r="Z164" i="66"/>
  <c r="Z54" i="66" s="1"/>
  <c r="Y54" i="66" s="1"/>
  <c r="AG164" i="66"/>
  <c r="AG54" i="66" s="1"/>
  <c r="AH159" i="66"/>
  <c r="AH49" i="66" s="1"/>
  <c r="Q159" i="66"/>
  <c r="Q49" i="66" s="1"/>
  <c r="AR159" i="66"/>
  <c r="AR49" i="66" s="1"/>
  <c r="L159" i="66"/>
  <c r="L49" i="66" s="1"/>
  <c r="R159" i="66"/>
  <c r="R49" i="66" s="1"/>
  <c r="AC159" i="66"/>
  <c r="AC49" i="66" s="1"/>
  <c r="AP159" i="66"/>
  <c r="AP49" i="66" s="1"/>
  <c r="AO49" i="66" s="1"/>
  <c r="AW159" i="66"/>
  <c r="AW49" i="66" s="1"/>
  <c r="AB155" i="66"/>
  <c r="AB45" i="66" s="1"/>
  <c r="AA45" i="66" s="1"/>
  <c r="M155" i="66"/>
  <c r="M45" i="66" s="1"/>
  <c r="AE155" i="66"/>
  <c r="AE45" i="66" s="1"/>
  <c r="AD45" i="66" s="1"/>
  <c r="AX155" i="66"/>
  <c r="AX45" i="66" s="1"/>
  <c r="O155" i="66"/>
  <c r="O45" i="66" s="1"/>
  <c r="N45" i="66" s="1"/>
  <c r="Z155" i="66"/>
  <c r="Z45" i="66" s="1"/>
  <c r="Y45" i="66" s="1"/>
  <c r="AG155" i="66"/>
  <c r="AG45" i="66" s="1"/>
  <c r="AR166" i="66"/>
  <c r="AR56" i="66" s="1"/>
  <c r="L166" i="66"/>
  <c r="L56" i="66" s="1"/>
  <c r="AW166" i="66"/>
  <c r="AW56" i="66" s="1"/>
  <c r="AR162" i="66"/>
  <c r="AR52" i="66" s="1"/>
  <c r="AQ52" i="66" s="1"/>
  <c r="L162" i="66"/>
  <c r="L52" i="66" s="1"/>
  <c r="K52" i="66" s="1"/>
  <c r="R162" i="66"/>
  <c r="R52" i="66" s="1"/>
  <c r="AC162" i="66"/>
  <c r="AC52" i="66" s="1"/>
  <c r="AP162" i="66"/>
  <c r="AP52" i="66" s="1"/>
  <c r="AO52" i="66" s="1"/>
  <c r="AW162" i="66"/>
  <c r="AW52" i="66" s="1"/>
  <c r="AE153" i="66"/>
  <c r="AE43" i="66" s="1"/>
  <c r="AD43" i="66" s="1"/>
  <c r="AR153" i="66"/>
  <c r="AR43" i="66" s="1"/>
  <c r="AQ43" i="66" s="1"/>
  <c r="AS153" i="66"/>
  <c r="AS43" i="66" s="1"/>
  <c r="AF40" i="66"/>
  <c r="AV38" i="66"/>
  <c r="AE148" i="66"/>
  <c r="AE38" i="66" s="1"/>
  <c r="AD38" i="66" s="1"/>
  <c r="AR148" i="66"/>
  <c r="AR38" i="66" s="1"/>
  <c r="AQ38" i="66" s="1"/>
  <c r="AX148" i="66"/>
  <c r="AX38" i="66" s="1"/>
  <c r="AS144" i="66"/>
  <c r="AS34" i="66" s="1"/>
  <c r="AG144" i="66"/>
  <c r="AG34" i="66" s="1"/>
  <c r="R144" i="66"/>
  <c r="R34" i="66" s="1"/>
  <c r="AP144" i="66"/>
  <c r="AP34" i="66" s="1"/>
  <c r="AO34" i="66" s="1"/>
  <c r="J144" i="66"/>
  <c r="J34" i="66" s="1"/>
  <c r="I34" i="66" s="1"/>
  <c r="Q144" i="66"/>
  <c r="Q34" i="66" s="1"/>
  <c r="AB144" i="66"/>
  <c r="AB34" i="66" s="1"/>
  <c r="AA34" i="66" s="1"/>
  <c r="AH144" i="66"/>
  <c r="AH34" i="66" s="1"/>
  <c r="AU144" i="66"/>
  <c r="AU34" i="66" s="1"/>
  <c r="AT34" i="66" s="1"/>
  <c r="AF32" i="66"/>
  <c r="O139" i="66"/>
  <c r="O29" i="66" s="1"/>
  <c r="N29" i="66" s="1"/>
  <c r="R139" i="66"/>
  <c r="R29" i="66" s="1"/>
  <c r="AP139" i="66"/>
  <c r="AP29" i="66" s="1"/>
  <c r="AO29" i="66" s="1"/>
  <c r="J139" i="66"/>
  <c r="J29" i="66" s="1"/>
  <c r="Q139" i="66"/>
  <c r="Q29" i="66" s="1"/>
  <c r="P29" i="66" s="1"/>
  <c r="AB139" i="66"/>
  <c r="AB29" i="66" s="1"/>
  <c r="AH139" i="66"/>
  <c r="AH29" i="66" s="1"/>
  <c r="AU139" i="66"/>
  <c r="AU29" i="66" s="1"/>
  <c r="AT29" i="66" s="1"/>
  <c r="O135" i="66"/>
  <c r="O25" i="66" s="1"/>
  <c r="N25" i="66" s="1"/>
  <c r="R135" i="66"/>
  <c r="R25" i="66" s="1"/>
  <c r="AP135" i="66"/>
  <c r="AP25" i="66" s="1"/>
  <c r="AO25" i="66" s="1"/>
  <c r="J135" i="66"/>
  <c r="J25" i="66" s="1"/>
  <c r="I25" i="66" s="1"/>
  <c r="Q135" i="66"/>
  <c r="Q25" i="66" s="1"/>
  <c r="P25" i="66" s="1"/>
  <c r="AB135" i="66"/>
  <c r="AB25" i="66" s="1"/>
  <c r="AH135" i="66"/>
  <c r="AH25" i="66" s="1"/>
  <c r="AU135" i="66"/>
  <c r="AU25" i="66" s="1"/>
  <c r="AT25" i="66" s="1"/>
  <c r="AB157" i="66"/>
  <c r="AB47" i="66" s="1"/>
  <c r="AA47" i="66" s="1"/>
  <c r="Q157" i="66"/>
  <c r="Q47" i="66" s="1"/>
  <c r="M157" i="66"/>
  <c r="M47" i="66" s="1"/>
  <c r="AE157" i="66"/>
  <c r="AE47" i="66" s="1"/>
  <c r="AD47" i="66" s="1"/>
  <c r="AX157" i="66"/>
  <c r="AX47" i="66" s="1"/>
  <c r="O157" i="66"/>
  <c r="O47" i="66" s="1"/>
  <c r="N47" i="66" s="1"/>
  <c r="Z157" i="66"/>
  <c r="Z47" i="66" s="1"/>
  <c r="Y47" i="66" s="1"/>
  <c r="AG157" i="66"/>
  <c r="AG47" i="66" s="1"/>
  <c r="AS157" i="66"/>
  <c r="AS47" i="66" s="1"/>
  <c r="AV40" i="66"/>
  <c r="AE150" i="66"/>
  <c r="AE40" i="66" s="1"/>
  <c r="AD40" i="66" s="1"/>
  <c r="AR150" i="66"/>
  <c r="AR40" i="66" s="1"/>
  <c r="AQ40" i="66" s="1"/>
  <c r="AX150" i="66"/>
  <c r="AX40" i="66" s="1"/>
  <c r="AS146" i="66"/>
  <c r="AS36" i="66" s="1"/>
  <c r="R146" i="66"/>
  <c r="R36" i="66" s="1"/>
  <c r="AP146" i="66"/>
  <c r="AP36" i="66" s="1"/>
  <c r="AO36" i="66" s="1"/>
  <c r="J146" i="66"/>
  <c r="J36" i="66" s="1"/>
  <c r="I36" i="66" s="1"/>
  <c r="Q146" i="66"/>
  <c r="Q36" i="66" s="1"/>
  <c r="AB146" i="66"/>
  <c r="AB36" i="66" s="1"/>
  <c r="AA36" i="66" s="1"/>
  <c r="AH146" i="66"/>
  <c r="AH36" i="66" s="1"/>
  <c r="AU146" i="66"/>
  <c r="AU36" i="66" s="1"/>
  <c r="AT36" i="66" s="1"/>
  <c r="AV32" i="66"/>
  <c r="AE142" i="66"/>
  <c r="AE32" i="66" s="1"/>
  <c r="AD32" i="66" s="1"/>
  <c r="AR142" i="66"/>
  <c r="AR32" i="66" s="1"/>
  <c r="AQ32" i="66" s="1"/>
  <c r="AX142" i="66"/>
  <c r="AX32" i="66" s="1"/>
  <c r="K27" i="66"/>
  <c r="AE137" i="66"/>
  <c r="AE27" i="66" s="1"/>
  <c r="AD27" i="66" s="1"/>
  <c r="AR137" i="66"/>
  <c r="AR27" i="66" s="1"/>
  <c r="AX137" i="66"/>
  <c r="AX27" i="66" s="1"/>
  <c r="Q132" i="66"/>
  <c r="Q22" i="66" s="1"/>
  <c r="AB132" i="66"/>
  <c r="AB22" i="66" s="1"/>
  <c r="AE127" i="66"/>
  <c r="AE17" i="66" s="1"/>
  <c r="AD17" i="66" s="1"/>
  <c r="AR127" i="66"/>
  <c r="AR17" i="66" s="1"/>
  <c r="Z123" i="66"/>
  <c r="Z13" i="66" s="1"/>
  <c r="Y13" i="66" s="1"/>
  <c r="R123" i="66"/>
  <c r="R13" i="66" s="1"/>
  <c r="AP123" i="66"/>
  <c r="AP13" i="66" s="1"/>
  <c r="AO13" i="66" s="1"/>
  <c r="J123" i="66"/>
  <c r="J13" i="66" s="1"/>
  <c r="Q123" i="66"/>
  <c r="Q13" i="66" s="1"/>
  <c r="P13" i="66" s="1"/>
  <c r="AB123" i="66"/>
  <c r="AB13" i="66" s="1"/>
  <c r="AH123" i="66"/>
  <c r="AH13" i="66" s="1"/>
  <c r="AU123" i="66"/>
  <c r="AU13" i="66" s="1"/>
  <c r="AT13" i="66" s="1"/>
  <c r="K9" i="66"/>
  <c r="L9" i="66"/>
  <c r="AW9" i="66"/>
  <c r="AV9" i="66"/>
  <c r="K15" i="66"/>
  <c r="AE125" i="66"/>
  <c r="AE15" i="66" s="1"/>
  <c r="AD15" i="66" s="1"/>
  <c r="AR125" i="66"/>
  <c r="AR15" i="66" s="1"/>
  <c r="AP116" i="66"/>
  <c r="J116" i="66"/>
  <c r="AU116" i="66"/>
  <c r="K20" i="66"/>
  <c r="AE130" i="66"/>
  <c r="AE20" i="66" s="1"/>
  <c r="AD20" i="66" s="1"/>
  <c r="AR130" i="66"/>
  <c r="AR20" i="66" s="1"/>
  <c r="AG121" i="66"/>
  <c r="AG11" i="66" s="1"/>
  <c r="AF11" i="66" s="1"/>
  <c r="AS121" i="66"/>
  <c r="AS11" i="66" s="1"/>
  <c r="R121" i="66"/>
  <c r="R11" i="66" s="1"/>
  <c r="AP121" i="66"/>
  <c r="AP11" i="66" s="1"/>
  <c r="AO11" i="66" s="1"/>
  <c r="J121" i="66"/>
  <c r="J11" i="66" s="1"/>
  <c r="I11" i="66" s="1"/>
  <c r="Q121" i="66"/>
  <c r="Q11" i="66" s="1"/>
  <c r="P11" i="66" s="1"/>
  <c r="AB121" i="66"/>
  <c r="AB11" i="66" s="1"/>
  <c r="AH121" i="66"/>
  <c r="AH11" i="66" s="1"/>
  <c r="AU121" i="66"/>
  <c r="AU11" i="66" s="1"/>
  <c r="AT11" i="66" s="1"/>
  <c r="AL88" i="66"/>
  <c r="AK88" i="66"/>
  <c r="AV88" i="66"/>
  <c r="P85" i="66"/>
  <c r="K85" i="66"/>
  <c r="AL85" i="66"/>
  <c r="AK85" i="66"/>
  <c r="AV85" i="66"/>
  <c r="P83" i="66"/>
  <c r="K83" i="66"/>
  <c r="AL83" i="66"/>
  <c r="AK83" i="66"/>
  <c r="AV83" i="66"/>
  <c r="P81" i="66"/>
  <c r="K81" i="66"/>
  <c r="AL81" i="66"/>
  <c r="AK81" i="66"/>
  <c r="AV81" i="66"/>
  <c r="P78" i="66"/>
  <c r="K78" i="66"/>
  <c r="AL78" i="66"/>
  <c r="AK78" i="66"/>
  <c r="AV78" i="66"/>
  <c r="P76" i="66"/>
  <c r="K76" i="66"/>
  <c r="AL76" i="66"/>
  <c r="AK76" i="66"/>
  <c r="AV76" i="66"/>
  <c r="AF74" i="66"/>
  <c r="AP266" i="66"/>
  <c r="AP74" i="66" s="1"/>
  <c r="R266" i="66"/>
  <c r="R74" i="66" s="1"/>
  <c r="AX266" i="66"/>
  <c r="AX74" i="66" s="1"/>
  <c r="L266" i="66"/>
  <c r="L74" i="66" s="1"/>
  <c r="AC266" i="66"/>
  <c r="AC74" i="66" s="1"/>
  <c r="AE266" i="66"/>
  <c r="AE74" i="66" s="1"/>
  <c r="AR266" i="66"/>
  <c r="AR74" i="66" s="1"/>
  <c r="AW266" i="66"/>
  <c r="AW74" i="66" s="1"/>
  <c r="AF71" i="66"/>
  <c r="AW263" i="66"/>
  <c r="AW71" i="66" s="1"/>
  <c r="AC263" i="66"/>
  <c r="AC71" i="66" s="1"/>
  <c r="L263" i="66"/>
  <c r="L71" i="66" s="1"/>
  <c r="K71" i="66" s="1"/>
  <c r="AP263" i="66"/>
  <c r="AP71" i="66" s="1"/>
  <c r="AO71" i="66" s="1"/>
  <c r="R263" i="66"/>
  <c r="R71" i="66" s="1"/>
  <c r="AE263" i="66"/>
  <c r="AE71" i="66" s="1"/>
  <c r="AD71" i="66" s="1"/>
  <c r="AR263" i="66"/>
  <c r="AR71" i="66" s="1"/>
  <c r="AQ71" i="66" s="1"/>
  <c r="AX263" i="66"/>
  <c r="AX71" i="66" s="1"/>
  <c r="AF69" i="66"/>
  <c r="AP261" i="66"/>
  <c r="AP69" i="66" s="1"/>
  <c r="AO69" i="66" s="1"/>
  <c r="R261" i="66"/>
  <c r="R69" i="66" s="1"/>
  <c r="AC261" i="66"/>
  <c r="AC69" i="66" s="1"/>
  <c r="AW261" i="66"/>
  <c r="AW69" i="66" s="1"/>
  <c r="L261" i="66"/>
  <c r="L69" i="66" s="1"/>
  <c r="K69" i="66" s="1"/>
  <c r="AE261" i="66"/>
  <c r="AE69" i="66" s="1"/>
  <c r="AD69" i="66" s="1"/>
  <c r="AR261" i="66"/>
  <c r="AR69" i="66" s="1"/>
  <c r="AQ69" i="66" s="1"/>
  <c r="AX261" i="66"/>
  <c r="AX69" i="66" s="1"/>
  <c r="AF67" i="66"/>
  <c r="AW259" i="66"/>
  <c r="AW67" i="66" s="1"/>
  <c r="AC259" i="66"/>
  <c r="AC67" i="66" s="1"/>
  <c r="L259" i="66"/>
  <c r="L67" i="66" s="1"/>
  <c r="K67" i="66" s="1"/>
  <c r="R259" i="66"/>
  <c r="R67" i="66" s="1"/>
  <c r="AP259" i="66"/>
  <c r="AP67" i="66" s="1"/>
  <c r="AO67" i="66" s="1"/>
  <c r="AE259" i="66"/>
  <c r="AE67" i="66" s="1"/>
  <c r="AD67" i="66" s="1"/>
  <c r="AR259" i="66"/>
  <c r="AR67" i="66" s="1"/>
  <c r="AQ67" i="66" s="1"/>
  <c r="AX259" i="66"/>
  <c r="AX67" i="66" s="1"/>
  <c r="AF65" i="66"/>
  <c r="AP257" i="66"/>
  <c r="AP65" i="66" s="1"/>
  <c r="AO65" i="66" s="1"/>
  <c r="R257" i="66"/>
  <c r="R65" i="66" s="1"/>
  <c r="AW257" i="66"/>
  <c r="AW65" i="66" s="1"/>
  <c r="L257" i="66"/>
  <c r="L65" i="66" s="1"/>
  <c r="AC257" i="66"/>
  <c r="AC65" i="66" s="1"/>
  <c r="AE257" i="66"/>
  <c r="AE65" i="66" s="1"/>
  <c r="AD65" i="66" s="1"/>
  <c r="AR257" i="66"/>
  <c r="AR65" i="66" s="1"/>
  <c r="AX257" i="66"/>
  <c r="AX65" i="66" s="1"/>
  <c r="AH164" i="66"/>
  <c r="AH54" i="66" s="1"/>
  <c r="Q164" i="66"/>
  <c r="Q54" i="66" s="1"/>
  <c r="AR164" i="66"/>
  <c r="AR54" i="66" s="1"/>
  <c r="L164" i="66"/>
  <c r="L54" i="66" s="1"/>
  <c r="R164" i="66"/>
  <c r="R54" i="66" s="1"/>
  <c r="AC164" i="66"/>
  <c r="AC54" i="66" s="1"/>
  <c r="AP164" i="66"/>
  <c r="AP54" i="66" s="1"/>
  <c r="AO54" i="66" s="1"/>
  <c r="AW164" i="66"/>
  <c r="AW54" i="66" s="1"/>
  <c r="AF49" i="66"/>
  <c r="Q155" i="66"/>
  <c r="Q45" i="66" s="1"/>
  <c r="AH155" i="66"/>
  <c r="AH45" i="66" s="1"/>
  <c r="AR155" i="66"/>
  <c r="AR45" i="66" s="1"/>
  <c r="AQ45" i="66" s="1"/>
  <c r="L155" i="66"/>
  <c r="L45" i="66" s="1"/>
  <c r="K45" i="66" s="1"/>
  <c r="R155" i="66"/>
  <c r="R45" i="66" s="1"/>
  <c r="AC155" i="66"/>
  <c r="AC45" i="66" s="1"/>
  <c r="AP155" i="66"/>
  <c r="AP45" i="66" s="1"/>
  <c r="AO45" i="66" s="1"/>
  <c r="AW155" i="66"/>
  <c r="AW45" i="66" s="1"/>
  <c r="P52" i="66"/>
  <c r="AF52" i="66"/>
  <c r="AX284" i="66"/>
  <c r="AX92" i="66" s="1"/>
  <c r="AU284" i="66"/>
  <c r="AU92" i="66" s="1"/>
  <c r="AR284" i="66"/>
  <c r="AR92" i="66" s="1"/>
  <c r="AH284" i="66"/>
  <c r="AH92" i="66" s="1"/>
  <c r="AE284" i="66"/>
  <c r="AE92" i="66" s="1"/>
  <c r="AB284" i="66"/>
  <c r="AB92" i="66" s="1"/>
  <c r="Q284" i="66"/>
  <c r="Q92" i="66" s="1"/>
  <c r="M284" i="66"/>
  <c r="M92" i="66" s="1"/>
  <c r="J284" i="66"/>
  <c r="J92" i="66" s="1"/>
  <c r="AW284" i="66"/>
  <c r="AW92" i="66" s="1"/>
  <c r="AP284" i="66"/>
  <c r="AP92" i="66" s="1"/>
  <c r="AC284" i="66"/>
  <c r="AC92" i="66" s="1"/>
  <c r="R284" i="66"/>
  <c r="R92" i="66" s="1"/>
  <c r="L284" i="66"/>
  <c r="L92" i="66" s="1"/>
  <c r="AG284" i="66"/>
  <c r="AG92" i="66" s="1"/>
  <c r="O284" i="66"/>
  <c r="O92" i="66" s="1"/>
  <c r="Z284" i="66"/>
  <c r="Z92" i="66" s="1"/>
  <c r="AS284" i="66"/>
  <c r="AS92" i="66" s="1"/>
  <c r="B92" i="66"/>
  <c r="AW279" i="66"/>
  <c r="AW87" i="66" s="1"/>
  <c r="AS279" i="66"/>
  <c r="AS87" i="66" s="1"/>
  <c r="AP279" i="66"/>
  <c r="AP87" i="66" s="1"/>
  <c r="AG279" i="66"/>
  <c r="AG87" i="66" s="1"/>
  <c r="AC279" i="66"/>
  <c r="AC87" i="66" s="1"/>
  <c r="Z279" i="66"/>
  <c r="Z87" i="66" s="1"/>
  <c r="R279" i="66"/>
  <c r="R87" i="66" s="1"/>
  <c r="O279" i="66"/>
  <c r="O87" i="66" s="1"/>
  <c r="L279" i="66"/>
  <c r="L87" i="66" s="1"/>
  <c r="AU279" i="66"/>
  <c r="AU87" i="66" s="1"/>
  <c r="AH279" i="66"/>
  <c r="AH87" i="66" s="1"/>
  <c r="AB279" i="66"/>
  <c r="AB87" i="66" s="1"/>
  <c r="Q279" i="66"/>
  <c r="Q87" i="66" s="1"/>
  <c r="J279" i="66"/>
  <c r="J87" i="66" s="1"/>
  <c r="AX279" i="66"/>
  <c r="AX87" i="66" s="1"/>
  <c r="AE279" i="66"/>
  <c r="AE87" i="66" s="1"/>
  <c r="M279" i="66"/>
  <c r="M87" i="66" s="1"/>
  <c r="B87" i="66"/>
  <c r="AR279" i="66"/>
  <c r="AR87" i="66" s="1"/>
  <c r="AW274" i="66"/>
  <c r="AW82" i="66" s="1"/>
  <c r="AS274" i="66"/>
  <c r="AS82" i="66" s="1"/>
  <c r="AP274" i="66"/>
  <c r="AP82" i="66" s="1"/>
  <c r="AG274" i="66"/>
  <c r="AG82" i="66" s="1"/>
  <c r="AC274" i="66"/>
  <c r="AC82" i="66" s="1"/>
  <c r="Z274" i="66"/>
  <c r="Z82" i="66" s="1"/>
  <c r="R274" i="66"/>
  <c r="R82" i="66" s="1"/>
  <c r="O274" i="66"/>
  <c r="O82" i="66" s="1"/>
  <c r="L274" i="66"/>
  <c r="L82" i="66" s="1"/>
  <c r="AU274" i="66"/>
  <c r="AU82" i="66" s="1"/>
  <c r="AH274" i="66"/>
  <c r="AH82" i="66" s="1"/>
  <c r="AB274" i="66"/>
  <c r="AB82" i="66" s="1"/>
  <c r="Q274" i="66"/>
  <c r="Q82" i="66" s="1"/>
  <c r="J274" i="66"/>
  <c r="J82" i="66" s="1"/>
  <c r="AX274" i="66"/>
  <c r="AX82" i="66" s="1"/>
  <c r="AE274" i="66"/>
  <c r="AE82" i="66" s="1"/>
  <c r="M274" i="66"/>
  <c r="M82" i="66" s="1"/>
  <c r="B82" i="66"/>
  <c r="AR274" i="66"/>
  <c r="AR82" i="66" s="1"/>
  <c r="AW269" i="66"/>
  <c r="AW77" i="66" s="1"/>
  <c r="AS269" i="66"/>
  <c r="AS77" i="66" s="1"/>
  <c r="AP269" i="66"/>
  <c r="AP77" i="66" s="1"/>
  <c r="AG269" i="66"/>
  <c r="AG77" i="66" s="1"/>
  <c r="AC269" i="66"/>
  <c r="AC77" i="66" s="1"/>
  <c r="Z269" i="66"/>
  <c r="Z77" i="66" s="1"/>
  <c r="R269" i="66"/>
  <c r="R77" i="66" s="1"/>
  <c r="O269" i="66"/>
  <c r="O77" i="66" s="1"/>
  <c r="L269" i="66"/>
  <c r="L77" i="66" s="1"/>
  <c r="AU269" i="66"/>
  <c r="AU77" i="66" s="1"/>
  <c r="AH269" i="66"/>
  <c r="AH77" i="66" s="1"/>
  <c r="AB269" i="66"/>
  <c r="AB77" i="66" s="1"/>
  <c r="Q269" i="66"/>
  <c r="Q77" i="66" s="1"/>
  <c r="J269" i="66"/>
  <c r="J77" i="66" s="1"/>
  <c r="AX269" i="66"/>
  <c r="AX77" i="66" s="1"/>
  <c r="AE269" i="66"/>
  <c r="AE77" i="66" s="1"/>
  <c r="M269" i="66"/>
  <c r="M77" i="66" s="1"/>
  <c r="B77" i="66"/>
  <c r="AR269" i="66"/>
  <c r="AR77" i="66" s="1"/>
  <c r="AX264" i="66"/>
  <c r="AX72" i="66" s="1"/>
  <c r="AU264" i="66"/>
  <c r="AU72" i="66" s="1"/>
  <c r="AT72" i="66" s="1"/>
  <c r="AR264" i="66"/>
  <c r="AR72" i="66" s="1"/>
  <c r="AH264" i="66"/>
  <c r="AH72" i="66" s="1"/>
  <c r="AE264" i="66"/>
  <c r="AE72" i="66" s="1"/>
  <c r="AD72" i="66" s="1"/>
  <c r="AB264" i="66"/>
  <c r="AB72" i="66" s="1"/>
  <c r="Q264" i="66"/>
  <c r="Q72" i="66" s="1"/>
  <c r="P72" i="66" s="1"/>
  <c r="M264" i="66"/>
  <c r="M72" i="66" s="1"/>
  <c r="J264" i="66"/>
  <c r="J72" i="66" s="1"/>
  <c r="I72" i="66" s="1"/>
  <c r="AW264" i="66"/>
  <c r="AW72" i="66" s="1"/>
  <c r="AV72" i="66" s="1"/>
  <c r="AP264" i="66"/>
  <c r="AP72" i="66" s="1"/>
  <c r="AO72" i="66" s="1"/>
  <c r="AC264" i="66"/>
  <c r="AC72" i="66" s="1"/>
  <c r="R264" i="66"/>
  <c r="R72" i="66" s="1"/>
  <c r="L264" i="66"/>
  <c r="L72" i="66" s="1"/>
  <c r="AS264" i="66"/>
  <c r="AS72" i="66" s="1"/>
  <c r="Z264" i="66"/>
  <c r="Z72" i="66" s="1"/>
  <c r="Y72" i="66" s="1"/>
  <c r="B72" i="66"/>
  <c r="O264" i="66"/>
  <c r="O72" i="66" s="1"/>
  <c r="N72" i="66" s="1"/>
  <c r="AG264" i="66"/>
  <c r="AG72" i="66" s="1"/>
  <c r="AF72" i="66" s="1"/>
  <c r="AX260" i="66"/>
  <c r="AX68" i="66" s="1"/>
  <c r="AU260" i="66"/>
  <c r="AU68" i="66" s="1"/>
  <c r="AT68" i="66" s="1"/>
  <c r="AR260" i="66"/>
  <c r="AR68" i="66" s="1"/>
  <c r="AQ68" i="66" s="1"/>
  <c r="AH260" i="66"/>
  <c r="AH68" i="66" s="1"/>
  <c r="AE260" i="66"/>
  <c r="AE68" i="66" s="1"/>
  <c r="AD68" i="66" s="1"/>
  <c r="AB260" i="66"/>
  <c r="AB68" i="66" s="1"/>
  <c r="AA68" i="66" s="1"/>
  <c r="Q260" i="66"/>
  <c r="Q68" i="66" s="1"/>
  <c r="M260" i="66"/>
  <c r="M68" i="66" s="1"/>
  <c r="J260" i="66"/>
  <c r="J68" i="66" s="1"/>
  <c r="I68" i="66" s="1"/>
  <c r="AW260" i="66"/>
  <c r="AW68" i="66" s="1"/>
  <c r="AP260" i="66"/>
  <c r="AP68" i="66" s="1"/>
  <c r="AO68" i="66" s="1"/>
  <c r="AC260" i="66"/>
  <c r="AC68" i="66" s="1"/>
  <c r="R260" i="66"/>
  <c r="R68" i="66" s="1"/>
  <c r="L260" i="66"/>
  <c r="L68" i="66" s="1"/>
  <c r="K68" i="66" s="1"/>
  <c r="AS260" i="66"/>
  <c r="AS68" i="66" s="1"/>
  <c r="Z260" i="66"/>
  <c r="Z68" i="66" s="1"/>
  <c r="Y68" i="66" s="1"/>
  <c r="B68" i="66"/>
  <c r="AG260" i="66"/>
  <c r="AG68" i="66" s="1"/>
  <c r="O260" i="66"/>
  <c r="O68" i="66" s="1"/>
  <c r="N68" i="66" s="1"/>
  <c r="AF43" i="66"/>
  <c r="P43" i="66"/>
  <c r="AF38" i="66"/>
  <c r="P38" i="66"/>
  <c r="AF36" i="66"/>
  <c r="AV34" i="66"/>
  <c r="AE144" i="66"/>
  <c r="AE34" i="66" s="1"/>
  <c r="AD34" i="66" s="1"/>
  <c r="AR144" i="66"/>
  <c r="AR34" i="66" s="1"/>
  <c r="AQ34" i="66" s="1"/>
  <c r="AX144" i="66"/>
  <c r="AX34" i="66" s="1"/>
  <c r="AE139" i="66"/>
  <c r="AE29" i="66" s="1"/>
  <c r="AD29" i="66" s="1"/>
  <c r="AR139" i="66"/>
  <c r="AR29" i="66" s="1"/>
  <c r="AX139" i="66"/>
  <c r="AX29" i="66" s="1"/>
  <c r="K25" i="66"/>
  <c r="AE135" i="66"/>
  <c r="AE25" i="66" s="1"/>
  <c r="AD25" i="66" s="1"/>
  <c r="AR135" i="66"/>
  <c r="AR25" i="66" s="1"/>
  <c r="AX135" i="66"/>
  <c r="AX25" i="66" s="1"/>
  <c r="AG9" i="66"/>
  <c r="AF9" i="66"/>
  <c r="AR157" i="66"/>
  <c r="AR47" i="66" s="1"/>
  <c r="AQ47" i="66" s="1"/>
  <c r="L157" i="66"/>
  <c r="L47" i="66" s="1"/>
  <c r="K47" i="66" s="1"/>
  <c r="R157" i="66"/>
  <c r="R47" i="66" s="1"/>
  <c r="AC157" i="66"/>
  <c r="AC47" i="66" s="1"/>
  <c r="AP157" i="66"/>
  <c r="AP47" i="66" s="1"/>
  <c r="AO47" i="66" s="1"/>
  <c r="P40" i="66"/>
  <c r="AE146" i="66"/>
  <c r="AE36" i="66" s="1"/>
  <c r="AD36" i="66" s="1"/>
  <c r="AR146" i="66"/>
  <c r="AR36" i="66" s="1"/>
  <c r="AQ36" i="66" s="1"/>
  <c r="AX146" i="66"/>
  <c r="AX36" i="66" s="1"/>
  <c r="P32" i="66"/>
  <c r="AA27" i="66"/>
  <c r="K13" i="66"/>
  <c r="AE123" i="66"/>
  <c r="AE13" i="66" s="1"/>
  <c r="AD13" i="66" s="1"/>
  <c r="AR123" i="66"/>
  <c r="AR13" i="66" s="1"/>
  <c r="P9" i="66"/>
  <c r="Q9" i="66"/>
  <c r="AA9" i="66"/>
  <c r="AB9" i="66"/>
  <c r="AA15" i="66"/>
  <c r="O7" i="66"/>
  <c r="N7" i="66"/>
  <c r="Z7" i="66"/>
  <c r="Y7" i="66"/>
  <c r="AA20" i="66"/>
  <c r="K11" i="66"/>
  <c r="AE121" i="66"/>
  <c r="AE11" i="66" s="1"/>
  <c r="AD11" i="66" s="1"/>
  <c r="AR121" i="66"/>
  <c r="AR11" i="66" s="1"/>
  <c r="B88" i="65"/>
  <c r="S280" i="65"/>
  <c r="AX280" i="65" s="1"/>
  <c r="AX88" i="65" s="1"/>
  <c r="B78" i="65"/>
  <c r="S270" i="65"/>
  <c r="AX270" i="65" s="1"/>
  <c r="AX78" i="65" s="1"/>
  <c r="B100" i="65"/>
  <c r="S292" i="65"/>
  <c r="AW292" i="65" s="1"/>
  <c r="AW100" i="65" s="1"/>
  <c r="Y7" i="65"/>
  <c r="Z7" i="65"/>
  <c r="B85" i="65"/>
  <c r="S277" i="65"/>
  <c r="AX277" i="65" s="1"/>
  <c r="AX85" i="65" s="1"/>
  <c r="B76" i="65"/>
  <c r="S268" i="65"/>
  <c r="AU268" i="65" s="1"/>
  <c r="AU76" i="65" s="1"/>
  <c r="B93" i="65"/>
  <c r="S285" i="65"/>
  <c r="AS285" i="65" s="1"/>
  <c r="AS93" i="65" s="1"/>
  <c r="B83" i="65"/>
  <c r="S275" i="65"/>
  <c r="AU275" i="65" s="1"/>
  <c r="AU83" i="65" s="1"/>
  <c r="AV68" i="65"/>
  <c r="AV40" i="65"/>
  <c r="AV38" i="65"/>
  <c r="AV36" i="65"/>
  <c r="AV9" i="65"/>
  <c r="AW9" i="65"/>
  <c r="K94" i="65"/>
  <c r="AL94" i="65"/>
  <c r="AT94" i="65"/>
  <c r="AK94" i="65"/>
  <c r="AV94" i="65"/>
  <c r="Z281" i="65"/>
  <c r="Z89" i="65" s="1"/>
  <c r="J281" i="65"/>
  <c r="J89" i="65" s="1"/>
  <c r="Q281" i="65"/>
  <c r="Q89" i="65" s="1"/>
  <c r="AB281" i="65"/>
  <c r="AB89" i="65" s="1"/>
  <c r="AU281" i="65"/>
  <c r="AU89" i="65" s="1"/>
  <c r="AG281" i="65"/>
  <c r="AG89" i="65" s="1"/>
  <c r="AS279" i="65"/>
  <c r="AS87" i="65" s="1"/>
  <c r="Z279" i="65"/>
  <c r="Z87" i="65" s="1"/>
  <c r="J279" i="65"/>
  <c r="J87" i="65" s="1"/>
  <c r="Q279" i="65"/>
  <c r="Q87" i="65" s="1"/>
  <c r="AB279" i="65"/>
  <c r="AB87" i="65" s="1"/>
  <c r="AH279" i="65"/>
  <c r="AH87" i="65" s="1"/>
  <c r="AS276" i="65"/>
  <c r="AS84" i="65" s="1"/>
  <c r="Z276" i="65"/>
  <c r="Z84" i="65" s="1"/>
  <c r="J276" i="65"/>
  <c r="J84" i="65" s="1"/>
  <c r="Q276" i="65"/>
  <c r="Q84" i="65" s="1"/>
  <c r="AB276" i="65"/>
  <c r="AB84" i="65" s="1"/>
  <c r="AH276" i="65"/>
  <c r="AH84" i="65" s="1"/>
  <c r="AS274" i="65"/>
  <c r="AS82" i="65" s="1"/>
  <c r="Z274" i="65"/>
  <c r="Z82" i="65" s="1"/>
  <c r="J274" i="65"/>
  <c r="J82" i="65" s="1"/>
  <c r="Q274" i="65"/>
  <c r="Q82" i="65" s="1"/>
  <c r="AB274" i="65"/>
  <c r="AB82" i="65" s="1"/>
  <c r="AH274" i="65"/>
  <c r="AH82" i="65" s="1"/>
  <c r="AS272" i="65"/>
  <c r="AS80" i="65" s="1"/>
  <c r="Z272" i="65"/>
  <c r="Z80" i="65" s="1"/>
  <c r="J272" i="65"/>
  <c r="J80" i="65" s="1"/>
  <c r="Q272" i="65"/>
  <c r="Q80" i="65" s="1"/>
  <c r="AB272" i="65"/>
  <c r="AB80" i="65" s="1"/>
  <c r="AH272" i="65"/>
  <c r="AH80" i="65" s="1"/>
  <c r="AS269" i="65"/>
  <c r="AS77" i="65" s="1"/>
  <c r="Z269" i="65"/>
  <c r="Z77" i="65" s="1"/>
  <c r="J269" i="65"/>
  <c r="J77" i="65" s="1"/>
  <c r="Q269" i="65"/>
  <c r="Q77" i="65" s="1"/>
  <c r="AB269" i="65"/>
  <c r="AB77" i="65" s="1"/>
  <c r="AH269" i="65"/>
  <c r="AH77" i="65" s="1"/>
  <c r="AX168" i="65"/>
  <c r="AX58" i="65" s="1"/>
  <c r="AU168" i="65"/>
  <c r="AU58" i="65" s="1"/>
  <c r="AR168" i="65"/>
  <c r="AR58" i="65" s="1"/>
  <c r="AH168" i="65"/>
  <c r="AH58" i="65" s="1"/>
  <c r="AE168" i="65"/>
  <c r="AE58" i="65" s="1"/>
  <c r="AB168" i="65"/>
  <c r="AB58" i="65" s="1"/>
  <c r="Q168" i="65"/>
  <c r="Q58" i="65" s="1"/>
  <c r="M168" i="65"/>
  <c r="M58" i="65" s="1"/>
  <c r="J168" i="65"/>
  <c r="J58" i="65" s="1"/>
  <c r="AW168" i="65"/>
  <c r="AW58" i="65" s="1"/>
  <c r="AP168" i="65"/>
  <c r="AP58" i="65" s="1"/>
  <c r="AC168" i="65"/>
  <c r="AC58" i="65" s="1"/>
  <c r="R168" i="65"/>
  <c r="R58" i="65" s="1"/>
  <c r="L168" i="65"/>
  <c r="L58" i="65" s="1"/>
  <c r="AG168" i="65"/>
  <c r="AG58" i="65" s="1"/>
  <c r="O168" i="65"/>
  <c r="O58" i="65" s="1"/>
  <c r="AS168" i="65"/>
  <c r="AS58" i="65" s="1"/>
  <c r="Z168" i="65"/>
  <c r="Z58" i="65" s="1"/>
  <c r="B58" i="65"/>
  <c r="AX166" i="65"/>
  <c r="AX56" i="65" s="1"/>
  <c r="AU166" i="65"/>
  <c r="AU56" i="65" s="1"/>
  <c r="AR166" i="65"/>
  <c r="AR56" i="65" s="1"/>
  <c r="AH166" i="65"/>
  <c r="AH56" i="65" s="1"/>
  <c r="AE166" i="65"/>
  <c r="AE56" i="65" s="1"/>
  <c r="AB166" i="65"/>
  <c r="AB56" i="65" s="1"/>
  <c r="Q166" i="65"/>
  <c r="Q56" i="65" s="1"/>
  <c r="M166" i="65"/>
  <c r="M56" i="65" s="1"/>
  <c r="J166" i="65"/>
  <c r="J56" i="65" s="1"/>
  <c r="AW166" i="65"/>
  <c r="AW56" i="65" s="1"/>
  <c r="AP166" i="65"/>
  <c r="AP56" i="65" s="1"/>
  <c r="AC166" i="65"/>
  <c r="AC56" i="65" s="1"/>
  <c r="R166" i="65"/>
  <c r="R56" i="65" s="1"/>
  <c r="L166" i="65"/>
  <c r="L56" i="65" s="1"/>
  <c r="AS166" i="65"/>
  <c r="AS56" i="65" s="1"/>
  <c r="Z166" i="65"/>
  <c r="Z56" i="65" s="1"/>
  <c r="AG166" i="65"/>
  <c r="AG56" i="65" s="1"/>
  <c r="O166" i="65"/>
  <c r="O56" i="65" s="1"/>
  <c r="B56" i="65"/>
  <c r="AX164" i="65"/>
  <c r="AX54" i="65" s="1"/>
  <c r="AU164" i="65"/>
  <c r="AU54" i="65" s="1"/>
  <c r="AT54" i="65" s="1"/>
  <c r="AR164" i="65"/>
  <c r="AR54" i="65" s="1"/>
  <c r="AH164" i="65"/>
  <c r="AH54" i="65" s="1"/>
  <c r="AE164" i="65"/>
  <c r="AE54" i="65" s="1"/>
  <c r="AD54" i="65" s="1"/>
  <c r="AB164" i="65"/>
  <c r="AB54" i="65" s="1"/>
  <c r="AA54" i="65" s="1"/>
  <c r="Q164" i="65"/>
  <c r="Q54" i="65" s="1"/>
  <c r="M164" i="65"/>
  <c r="M54" i="65" s="1"/>
  <c r="J164" i="65"/>
  <c r="J54" i="65" s="1"/>
  <c r="I54" i="65" s="1"/>
  <c r="AW164" i="65"/>
  <c r="AW54" i="65" s="1"/>
  <c r="AP164" i="65"/>
  <c r="AP54" i="65" s="1"/>
  <c r="AO54" i="65" s="1"/>
  <c r="AC164" i="65"/>
  <c r="AC54" i="65" s="1"/>
  <c r="R164" i="65"/>
  <c r="R54" i="65" s="1"/>
  <c r="L164" i="65"/>
  <c r="L54" i="65" s="1"/>
  <c r="AG164" i="65"/>
  <c r="AG54" i="65" s="1"/>
  <c r="O164" i="65"/>
  <c r="O54" i="65" s="1"/>
  <c r="N54" i="65" s="1"/>
  <c r="B54" i="65"/>
  <c r="AS164" i="65"/>
  <c r="AS54" i="65" s="1"/>
  <c r="Z164" i="65"/>
  <c r="Z54" i="65" s="1"/>
  <c r="Y54" i="65" s="1"/>
  <c r="AX162" i="65"/>
  <c r="AX52" i="65" s="1"/>
  <c r="AU162" i="65"/>
  <c r="AU52" i="65" s="1"/>
  <c r="AT52" i="65" s="1"/>
  <c r="AR162" i="65"/>
  <c r="AR52" i="65" s="1"/>
  <c r="AQ52" i="65" s="1"/>
  <c r="AH162" i="65"/>
  <c r="AH52" i="65" s="1"/>
  <c r="AE162" i="65"/>
  <c r="AE52" i="65" s="1"/>
  <c r="AD52" i="65" s="1"/>
  <c r="AB162" i="65"/>
  <c r="AB52" i="65" s="1"/>
  <c r="AA52" i="65" s="1"/>
  <c r="Q162" i="65"/>
  <c r="Q52" i="65" s="1"/>
  <c r="M162" i="65"/>
  <c r="M52" i="65" s="1"/>
  <c r="J162" i="65"/>
  <c r="J52" i="65" s="1"/>
  <c r="I52" i="65" s="1"/>
  <c r="AW162" i="65"/>
  <c r="AW52" i="65" s="1"/>
  <c r="AP162" i="65"/>
  <c r="AP52" i="65" s="1"/>
  <c r="AO52" i="65" s="1"/>
  <c r="AC162" i="65"/>
  <c r="AC52" i="65" s="1"/>
  <c r="R162" i="65"/>
  <c r="R52" i="65" s="1"/>
  <c r="L162" i="65"/>
  <c r="L52" i="65" s="1"/>
  <c r="K52" i="65" s="1"/>
  <c r="AS162" i="65"/>
  <c r="AS52" i="65" s="1"/>
  <c r="Z162" i="65"/>
  <c r="Z52" i="65" s="1"/>
  <c r="Y52" i="65" s="1"/>
  <c r="B52" i="65"/>
  <c r="AG162" i="65"/>
  <c r="AG52" i="65" s="1"/>
  <c r="O162" i="65"/>
  <c r="O52" i="65" s="1"/>
  <c r="N52" i="65" s="1"/>
  <c r="AX159" i="65"/>
  <c r="AX49" i="65" s="1"/>
  <c r="AU159" i="65"/>
  <c r="AU49" i="65" s="1"/>
  <c r="AT49" i="65" s="1"/>
  <c r="AR159" i="65"/>
  <c r="AR49" i="65" s="1"/>
  <c r="AH159" i="65"/>
  <c r="AH49" i="65" s="1"/>
  <c r="AE159" i="65"/>
  <c r="AE49" i="65" s="1"/>
  <c r="AD49" i="65" s="1"/>
  <c r="AB159" i="65"/>
  <c r="AB49" i="65" s="1"/>
  <c r="AA49" i="65" s="1"/>
  <c r="Q159" i="65"/>
  <c r="Q49" i="65" s="1"/>
  <c r="M159" i="65"/>
  <c r="M49" i="65" s="1"/>
  <c r="J159" i="65"/>
  <c r="J49" i="65" s="1"/>
  <c r="AW159" i="65"/>
  <c r="AW49" i="65" s="1"/>
  <c r="AP159" i="65"/>
  <c r="AP49" i="65" s="1"/>
  <c r="AO49" i="65" s="1"/>
  <c r="AC159" i="65"/>
  <c r="AC49" i="65" s="1"/>
  <c r="R159" i="65"/>
  <c r="R49" i="65" s="1"/>
  <c r="L159" i="65"/>
  <c r="L49" i="65" s="1"/>
  <c r="AG159" i="65"/>
  <c r="AG49" i="65" s="1"/>
  <c r="O159" i="65"/>
  <c r="O49" i="65" s="1"/>
  <c r="N49" i="65" s="1"/>
  <c r="AS159" i="65"/>
  <c r="AS49" i="65" s="1"/>
  <c r="Z159" i="65"/>
  <c r="Z49" i="65" s="1"/>
  <c r="Y49" i="65" s="1"/>
  <c r="B49" i="65"/>
  <c r="AX157" i="65"/>
  <c r="AX47" i="65" s="1"/>
  <c r="AU157" i="65"/>
  <c r="AU47" i="65" s="1"/>
  <c r="AT47" i="65" s="1"/>
  <c r="AR157" i="65"/>
  <c r="AR47" i="65" s="1"/>
  <c r="AQ47" i="65" s="1"/>
  <c r="AH157" i="65"/>
  <c r="AH47" i="65" s="1"/>
  <c r="AE157" i="65"/>
  <c r="AE47" i="65" s="1"/>
  <c r="AD47" i="65" s="1"/>
  <c r="AB157" i="65"/>
  <c r="AB47" i="65" s="1"/>
  <c r="AA47" i="65" s="1"/>
  <c r="Q157" i="65"/>
  <c r="Q47" i="65" s="1"/>
  <c r="M157" i="65"/>
  <c r="M47" i="65" s="1"/>
  <c r="J157" i="65"/>
  <c r="J47" i="65" s="1"/>
  <c r="I47" i="65" s="1"/>
  <c r="AW157" i="65"/>
  <c r="AW47" i="65" s="1"/>
  <c r="AP157" i="65"/>
  <c r="AP47" i="65" s="1"/>
  <c r="AO47" i="65" s="1"/>
  <c r="AC157" i="65"/>
  <c r="AC47" i="65" s="1"/>
  <c r="R157" i="65"/>
  <c r="R47" i="65" s="1"/>
  <c r="L157" i="65"/>
  <c r="L47" i="65" s="1"/>
  <c r="K47" i="65" s="1"/>
  <c r="AS157" i="65"/>
  <c r="AS47" i="65" s="1"/>
  <c r="Z157" i="65"/>
  <c r="Z47" i="65" s="1"/>
  <c r="Y47" i="65" s="1"/>
  <c r="AG157" i="65"/>
  <c r="AG47" i="65" s="1"/>
  <c r="O157" i="65"/>
  <c r="O47" i="65" s="1"/>
  <c r="N47" i="65" s="1"/>
  <c r="B47" i="65"/>
  <c r="AX155" i="65"/>
  <c r="AX45" i="65" s="1"/>
  <c r="AU155" i="65"/>
  <c r="AU45" i="65" s="1"/>
  <c r="AT45" i="65" s="1"/>
  <c r="AR155" i="65"/>
  <c r="AR45" i="65" s="1"/>
  <c r="AQ45" i="65" s="1"/>
  <c r="AH155" i="65"/>
  <c r="AH45" i="65" s="1"/>
  <c r="AE155" i="65"/>
  <c r="AE45" i="65" s="1"/>
  <c r="AD45" i="65" s="1"/>
  <c r="AB155" i="65"/>
  <c r="AB45" i="65" s="1"/>
  <c r="AA45" i="65" s="1"/>
  <c r="Q155" i="65"/>
  <c r="Q45" i="65" s="1"/>
  <c r="M155" i="65"/>
  <c r="M45" i="65" s="1"/>
  <c r="J155" i="65"/>
  <c r="J45" i="65" s="1"/>
  <c r="I45" i="65" s="1"/>
  <c r="AW155" i="65"/>
  <c r="AW45" i="65" s="1"/>
  <c r="AP155" i="65"/>
  <c r="AP45" i="65" s="1"/>
  <c r="AO45" i="65" s="1"/>
  <c r="AC155" i="65"/>
  <c r="AC45" i="65" s="1"/>
  <c r="R155" i="65"/>
  <c r="R45" i="65" s="1"/>
  <c r="L155" i="65"/>
  <c r="L45" i="65" s="1"/>
  <c r="K45" i="65" s="1"/>
  <c r="AG155" i="65"/>
  <c r="AG45" i="65" s="1"/>
  <c r="O155" i="65"/>
  <c r="O45" i="65" s="1"/>
  <c r="N45" i="65" s="1"/>
  <c r="AS155" i="65"/>
  <c r="AS45" i="65" s="1"/>
  <c r="Z155" i="65"/>
  <c r="Z45" i="65" s="1"/>
  <c r="Y45" i="65" s="1"/>
  <c r="B45" i="65"/>
  <c r="AS169" i="65"/>
  <c r="AS59" i="65" s="1"/>
  <c r="Z169" i="65"/>
  <c r="Z59" i="65" s="1"/>
  <c r="Y59" i="65" s="1"/>
  <c r="J169" i="65"/>
  <c r="J59" i="65" s="1"/>
  <c r="I59" i="65" s="1"/>
  <c r="Q169" i="65"/>
  <c r="Q59" i="65" s="1"/>
  <c r="P59" i="65" s="1"/>
  <c r="AB169" i="65"/>
  <c r="AB59" i="65" s="1"/>
  <c r="AH169" i="65"/>
  <c r="AH59" i="65" s="1"/>
  <c r="Z167" i="65"/>
  <c r="Z57" i="65" s="1"/>
  <c r="J167" i="65"/>
  <c r="J57" i="65" s="1"/>
  <c r="E57" i="65" s="1"/>
  <c r="AU167" i="65"/>
  <c r="AU57" i="65" s="1"/>
  <c r="AL57" i="65" s="1"/>
  <c r="Q165" i="65"/>
  <c r="Q55" i="65" s="1"/>
  <c r="AS163" i="65"/>
  <c r="AS53" i="65" s="1"/>
  <c r="Z163" i="65"/>
  <c r="Z53" i="65" s="1"/>
  <c r="Y53" i="65" s="1"/>
  <c r="J163" i="65"/>
  <c r="J53" i="65" s="1"/>
  <c r="I53" i="65" s="1"/>
  <c r="Q163" i="65"/>
  <c r="Q53" i="65" s="1"/>
  <c r="AB163" i="65"/>
  <c r="AB53" i="65" s="1"/>
  <c r="AA53" i="65" s="1"/>
  <c r="AH163" i="65"/>
  <c r="AH53" i="65" s="1"/>
  <c r="AS161" i="65"/>
  <c r="AS51" i="65" s="1"/>
  <c r="Z161" i="65"/>
  <c r="Z51" i="65" s="1"/>
  <c r="Y51" i="65" s="1"/>
  <c r="J161" i="65"/>
  <c r="J51" i="65" s="1"/>
  <c r="I51" i="65" s="1"/>
  <c r="Q161" i="65"/>
  <c r="Q51" i="65" s="1"/>
  <c r="AB161" i="65"/>
  <c r="AB51" i="65" s="1"/>
  <c r="AA51" i="65" s="1"/>
  <c r="AH161" i="65"/>
  <c r="AH51" i="65" s="1"/>
  <c r="AS158" i="65"/>
  <c r="AS48" i="65" s="1"/>
  <c r="Q158" i="65"/>
  <c r="Q48" i="65" s="1"/>
  <c r="AB158" i="65"/>
  <c r="AB48" i="65" s="1"/>
  <c r="AS156" i="65"/>
  <c r="AS46" i="65" s="1"/>
  <c r="Z156" i="65"/>
  <c r="Z46" i="65" s="1"/>
  <c r="Y46" i="65" s="1"/>
  <c r="J156" i="65"/>
  <c r="J46" i="65" s="1"/>
  <c r="I46" i="65" s="1"/>
  <c r="Q156" i="65"/>
  <c r="Q46" i="65" s="1"/>
  <c r="AB156" i="65"/>
  <c r="AB46" i="65" s="1"/>
  <c r="AA46" i="65" s="1"/>
  <c r="AH156" i="65"/>
  <c r="AH46" i="65" s="1"/>
  <c r="AS154" i="65"/>
  <c r="AS44" i="65" s="1"/>
  <c r="Z154" i="65"/>
  <c r="Z44" i="65" s="1"/>
  <c r="Y44" i="65" s="1"/>
  <c r="J154" i="65"/>
  <c r="J44" i="65" s="1"/>
  <c r="I44" i="65" s="1"/>
  <c r="Q154" i="65"/>
  <c r="Q44" i="65" s="1"/>
  <c r="AB154" i="65"/>
  <c r="AB44" i="65" s="1"/>
  <c r="AA44" i="65" s="1"/>
  <c r="AH154" i="65"/>
  <c r="AH44" i="65" s="1"/>
  <c r="AH267" i="65"/>
  <c r="AH75" i="65" s="1"/>
  <c r="Q267" i="65"/>
  <c r="Q75" i="65" s="1"/>
  <c r="AR267" i="65"/>
  <c r="AR75" i="65" s="1"/>
  <c r="L267" i="65"/>
  <c r="L75" i="65" s="1"/>
  <c r="R267" i="65"/>
  <c r="R75" i="65" s="1"/>
  <c r="AC267" i="65"/>
  <c r="AC75" i="65" s="1"/>
  <c r="AP267" i="65"/>
  <c r="AP75" i="65" s="1"/>
  <c r="AW267" i="65"/>
  <c r="AW75" i="65" s="1"/>
  <c r="AE262" i="65"/>
  <c r="AE70" i="65" s="1"/>
  <c r="AD70" i="65" s="1"/>
  <c r="AH258" i="65"/>
  <c r="AH66" i="65" s="1"/>
  <c r="Q258" i="65"/>
  <c r="Q66" i="65" s="1"/>
  <c r="AR258" i="65"/>
  <c r="AR66" i="65" s="1"/>
  <c r="AQ66" i="65" s="1"/>
  <c r="L258" i="65"/>
  <c r="L66" i="65" s="1"/>
  <c r="K66" i="65" s="1"/>
  <c r="R258" i="65"/>
  <c r="R66" i="65" s="1"/>
  <c r="AC258" i="65"/>
  <c r="AC66" i="65" s="1"/>
  <c r="AP258" i="65"/>
  <c r="AP66" i="65" s="1"/>
  <c r="AO66" i="65" s="1"/>
  <c r="AW258" i="65"/>
  <c r="AW66" i="65" s="1"/>
  <c r="F41" i="65"/>
  <c r="E41" i="65"/>
  <c r="F39" i="65"/>
  <c r="P39" i="65"/>
  <c r="E39" i="65"/>
  <c r="AL39" i="65"/>
  <c r="AK39" i="65"/>
  <c r="AV39" i="65"/>
  <c r="F37" i="65"/>
  <c r="E37" i="65"/>
  <c r="P37" i="65"/>
  <c r="AL37" i="65"/>
  <c r="AV37" i="65"/>
  <c r="AK37" i="65"/>
  <c r="F35" i="65"/>
  <c r="P35" i="65"/>
  <c r="E35" i="65"/>
  <c r="AL35" i="65"/>
  <c r="AK35" i="65"/>
  <c r="AV35" i="65"/>
  <c r="F33" i="65"/>
  <c r="E33" i="65"/>
  <c r="P33" i="65"/>
  <c r="AL33" i="65"/>
  <c r="AV33" i="65"/>
  <c r="AK33" i="65"/>
  <c r="F31" i="65"/>
  <c r="P31" i="65"/>
  <c r="E31" i="65"/>
  <c r="AL31" i="65"/>
  <c r="AK31" i="65"/>
  <c r="AV31" i="65"/>
  <c r="E28" i="65"/>
  <c r="K28" i="65"/>
  <c r="F28" i="65"/>
  <c r="AV28" i="65"/>
  <c r="AL28" i="65"/>
  <c r="E26" i="65"/>
  <c r="K26" i="65"/>
  <c r="F26" i="65"/>
  <c r="E24" i="65"/>
  <c r="K24" i="65"/>
  <c r="F24" i="65"/>
  <c r="AV24" i="65"/>
  <c r="AL24" i="65"/>
  <c r="F21" i="65"/>
  <c r="E21" i="65"/>
  <c r="K18" i="65"/>
  <c r="F18" i="65"/>
  <c r="E18" i="65"/>
  <c r="K14" i="65"/>
  <c r="F14" i="65"/>
  <c r="E14" i="65"/>
  <c r="E12" i="65"/>
  <c r="K12" i="65"/>
  <c r="F12" i="65"/>
  <c r="P8" i="65"/>
  <c r="Q8" i="65"/>
  <c r="L8" i="65"/>
  <c r="K8" i="65"/>
  <c r="AO8" i="65"/>
  <c r="AP8" i="65"/>
  <c r="AW8" i="65"/>
  <c r="AM26" i="65" s="1"/>
  <c r="AV8" i="65"/>
  <c r="AB264" i="65"/>
  <c r="AB72" i="65" s="1"/>
  <c r="M264" i="65"/>
  <c r="M72" i="65" s="1"/>
  <c r="AE264" i="65"/>
  <c r="AE72" i="65" s="1"/>
  <c r="AD72" i="65" s="1"/>
  <c r="AX264" i="65"/>
  <c r="AX72" i="65" s="1"/>
  <c r="O264" i="65"/>
  <c r="O72" i="65" s="1"/>
  <c r="N72" i="65" s="1"/>
  <c r="Z264" i="65"/>
  <c r="Z72" i="65" s="1"/>
  <c r="Y72" i="65" s="1"/>
  <c r="AG264" i="65"/>
  <c r="AG72" i="65" s="1"/>
  <c r="AF72" i="65" s="1"/>
  <c r="AS264" i="65"/>
  <c r="AS72" i="65" s="1"/>
  <c r="AR260" i="65"/>
  <c r="AR68" i="65" s="1"/>
  <c r="AQ68" i="65" s="1"/>
  <c r="L260" i="65"/>
  <c r="L68" i="65" s="1"/>
  <c r="K68" i="65" s="1"/>
  <c r="R260" i="65"/>
  <c r="R68" i="65" s="1"/>
  <c r="AC260" i="65"/>
  <c r="AC68" i="65" s="1"/>
  <c r="AP260" i="65"/>
  <c r="AP68" i="65" s="1"/>
  <c r="AO68" i="65" s="1"/>
  <c r="P40" i="65"/>
  <c r="P36" i="65"/>
  <c r="P34" i="65"/>
  <c r="P32" i="65"/>
  <c r="Q9" i="65"/>
  <c r="P9" i="65"/>
  <c r="Q153" i="65"/>
  <c r="Q43" i="65" s="1"/>
  <c r="AS153" i="65"/>
  <c r="AS43" i="65" s="1"/>
  <c r="O153" i="65"/>
  <c r="O43" i="65" s="1"/>
  <c r="N43" i="65" s="1"/>
  <c r="Z153" i="65"/>
  <c r="Z43" i="65" s="1"/>
  <c r="Y43" i="65" s="1"/>
  <c r="AP153" i="65"/>
  <c r="AP43" i="65" s="1"/>
  <c r="AO43" i="65" s="1"/>
  <c r="AE153" i="65"/>
  <c r="AE43" i="65" s="1"/>
  <c r="AD43" i="65" s="1"/>
  <c r="AR153" i="65"/>
  <c r="AR43" i="65" s="1"/>
  <c r="AQ43" i="65" s="1"/>
  <c r="AR150" i="65"/>
  <c r="AR40" i="65" s="1"/>
  <c r="AQ40" i="65" s="1"/>
  <c r="L150" i="65"/>
  <c r="L40" i="65" s="1"/>
  <c r="K40" i="65" s="1"/>
  <c r="R150" i="65"/>
  <c r="R40" i="65" s="1"/>
  <c r="AC150" i="65"/>
  <c r="AC40" i="65" s="1"/>
  <c r="AP150" i="65"/>
  <c r="AP40" i="65" s="1"/>
  <c r="AO40" i="65" s="1"/>
  <c r="AR148" i="65"/>
  <c r="AR38" i="65" s="1"/>
  <c r="AQ38" i="65" s="1"/>
  <c r="L148" i="65"/>
  <c r="L38" i="65" s="1"/>
  <c r="K38" i="65" s="1"/>
  <c r="R148" i="65"/>
  <c r="R38" i="65" s="1"/>
  <c r="AC148" i="65"/>
  <c r="AC38" i="65" s="1"/>
  <c r="AP148" i="65"/>
  <c r="AP38" i="65" s="1"/>
  <c r="AO38" i="65" s="1"/>
  <c r="AR146" i="65"/>
  <c r="AR36" i="65" s="1"/>
  <c r="AQ36" i="65" s="1"/>
  <c r="L146" i="65"/>
  <c r="L36" i="65" s="1"/>
  <c r="K36" i="65" s="1"/>
  <c r="R146" i="65"/>
  <c r="R36" i="65" s="1"/>
  <c r="AC146" i="65"/>
  <c r="AC36" i="65" s="1"/>
  <c r="AP146" i="65"/>
  <c r="AP36" i="65" s="1"/>
  <c r="AO36" i="65" s="1"/>
  <c r="AR144" i="65"/>
  <c r="AR34" i="65" s="1"/>
  <c r="AQ34" i="65" s="1"/>
  <c r="L144" i="65"/>
  <c r="L34" i="65" s="1"/>
  <c r="K34" i="65" s="1"/>
  <c r="R144" i="65"/>
  <c r="R34" i="65" s="1"/>
  <c r="AC144" i="65"/>
  <c r="AC34" i="65" s="1"/>
  <c r="AP144" i="65"/>
  <c r="AP34" i="65" s="1"/>
  <c r="AO34" i="65" s="1"/>
  <c r="AW144" i="65"/>
  <c r="AW34" i="65" s="1"/>
  <c r="AR142" i="65"/>
  <c r="AR32" i="65" s="1"/>
  <c r="AQ32" i="65" s="1"/>
  <c r="L142" i="65"/>
  <c r="L32" i="65" s="1"/>
  <c r="K32" i="65" s="1"/>
  <c r="R142" i="65"/>
  <c r="R32" i="65" s="1"/>
  <c r="AC142" i="65"/>
  <c r="AC32" i="65" s="1"/>
  <c r="AP142" i="65"/>
  <c r="AP32" i="65" s="1"/>
  <c r="AO32" i="65" s="1"/>
  <c r="AW142" i="65"/>
  <c r="AW32" i="65" s="1"/>
  <c r="AX139" i="65"/>
  <c r="AX29" i="65" s="1"/>
  <c r="O139" i="65"/>
  <c r="O29" i="65" s="1"/>
  <c r="N29" i="65" s="1"/>
  <c r="AR137" i="65"/>
  <c r="AR27" i="65" s="1"/>
  <c r="L137" i="65"/>
  <c r="L27" i="65" s="1"/>
  <c r="R137" i="65"/>
  <c r="R27" i="65" s="1"/>
  <c r="AC137" i="65"/>
  <c r="AC27" i="65" s="1"/>
  <c r="AP137" i="65"/>
  <c r="AP27" i="65" s="1"/>
  <c r="AO27" i="65" s="1"/>
  <c r="AW137" i="65"/>
  <c r="AW27" i="65" s="1"/>
  <c r="AV27" i="65" s="1"/>
  <c r="AA25" i="65"/>
  <c r="AE135" i="65"/>
  <c r="AE25" i="65" s="1"/>
  <c r="AD25" i="65" s="1"/>
  <c r="AX135" i="65"/>
  <c r="AX25" i="65" s="1"/>
  <c r="O135" i="65"/>
  <c r="O25" i="65" s="1"/>
  <c r="N25" i="65" s="1"/>
  <c r="Z135" i="65"/>
  <c r="Z25" i="65" s="1"/>
  <c r="Y25" i="65" s="1"/>
  <c r="AG135" i="65"/>
  <c r="AG25" i="65" s="1"/>
  <c r="AF25" i="65" s="1"/>
  <c r="AS135" i="65"/>
  <c r="AS25" i="65" s="1"/>
  <c r="AG132" i="65"/>
  <c r="AG22" i="65" s="1"/>
  <c r="AR130" i="65"/>
  <c r="AR20" i="65" s="1"/>
  <c r="L130" i="65"/>
  <c r="L20" i="65" s="1"/>
  <c r="R130" i="65"/>
  <c r="R20" i="65" s="1"/>
  <c r="AC130" i="65"/>
  <c r="AC20" i="65" s="1"/>
  <c r="AP130" i="65"/>
  <c r="AP20" i="65" s="1"/>
  <c r="AO20" i="65" s="1"/>
  <c r="AB127" i="65"/>
  <c r="AB17" i="65" s="1"/>
  <c r="M127" i="65"/>
  <c r="M17" i="65" s="1"/>
  <c r="AE127" i="65"/>
  <c r="AE17" i="65" s="1"/>
  <c r="AD17" i="65" s="1"/>
  <c r="AX127" i="65"/>
  <c r="AX17" i="65" s="1"/>
  <c r="O127" i="65"/>
  <c r="O17" i="65" s="1"/>
  <c r="N17" i="65" s="1"/>
  <c r="Z127" i="65"/>
  <c r="Z17" i="65" s="1"/>
  <c r="Y17" i="65" s="1"/>
  <c r="AG127" i="65"/>
  <c r="AG17" i="65" s="1"/>
  <c r="AF17" i="65" s="1"/>
  <c r="AS127" i="65"/>
  <c r="AS17" i="65" s="1"/>
  <c r="AR125" i="65"/>
  <c r="AR15" i="65" s="1"/>
  <c r="L125" i="65"/>
  <c r="L15" i="65" s="1"/>
  <c r="R125" i="65"/>
  <c r="R15" i="65" s="1"/>
  <c r="AC125" i="65"/>
  <c r="AC15" i="65" s="1"/>
  <c r="AP125" i="65"/>
  <c r="AP15" i="65" s="1"/>
  <c r="AO15" i="65" s="1"/>
  <c r="AB123" i="65"/>
  <c r="AB13" i="65" s="1"/>
  <c r="M123" i="65"/>
  <c r="M13" i="65" s="1"/>
  <c r="AE123" i="65"/>
  <c r="AE13" i="65" s="1"/>
  <c r="AD13" i="65" s="1"/>
  <c r="AX123" i="65"/>
  <c r="AX13" i="65" s="1"/>
  <c r="O123" i="65"/>
  <c r="O13" i="65" s="1"/>
  <c r="N13" i="65" s="1"/>
  <c r="Z123" i="65"/>
  <c r="Z13" i="65" s="1"/>
  <c r="Y13" i="65" s="1"/>
  <c r="AG123" i="65"/>
  <c r="AG13" i="65" s="1"/>
  <c r="AF13" i="65" s="1"/>
  <c r="AS123" i="65"/>
  <c r="AS13" i="65" s="1"/>
  <c r="AR121" i="65"/>
  <c r="AR11" i="65" s="1"/>
  <c r="L121" i="65"/>
  <c r="L11" i="65" s="1"/>
  <c r="R121" i="65"/>
  <c r="R11" i="65" s="1"/>
  <c r="AC121" i="65"/>
  <c r="AC11" i="65" s="1"/>
  <c r="AP121" i="65"/>
  <c r="AP11" i="65" s="1"/>
  <c r="AO11" i="65" s="1"/>
  <c r="AW121" i="65"/>
  <c r="AW11" i="65" s="1"/>
  <c r="AV11" i="65" s="1"/>
  <c r="AB9" i="65"/>
  <c r="AA9" i="65"/>
  <c r="AG118" i="65"/>
  <c r="AP116" i="65"/>
  <c r="AL26" i="65"/>
  <c r="AM21" i="65"/>
  <c r="AK14" i="65"/>
  <c r="AM24" i="65"/>
  <c r="AL21" i="65"/>
  <c r="AM14" i="65"/>
  <c r="AL12" i="65"/>
  <c r="P102" i="65"/>
  <c r="E102" i="65"/>
  <c r="AV102" i="65"/>
  <c r="AT102" i="65"/>
  <c r="AL102" i="65"/>
  <c r="AA102" i="65"/>
  <c r="AF102" i="65"/>
  <c r="AA94" i="65"/>
  <c r="AF94" i="65"/>
  <c r="AQ89" i="65"/>
  <c r="AO89" i="65"/>
  <c r="AE281" i="65"/>
  <c r="AE89" i="65" s="1"/>
  <c r="L281" i="65"/>
  <c r="L89" i="65" s="1"/>
  <c r="R281" i="65"/>
  <c r="R89" i="65" s="1"/>
  <c r="AX281" i="65"/>
  <c r="AX89" i="65" s="1"/>
  <c r="AH281" i="65"/>
  <c r="AH89" i="65" s="1"/>
  <c r="AC281" i="65"/>
  <c r="AC89" i="65" s="1"/>
  <c r="AP281" i="65"/>
  <c r="AP89" i="65" s="1"/>
  <c r="AW281" i="65"/>
  <c r="AW89" i="65" s="1"/>
  <c r="AF87" i="65"/>
  <c r="AP279" i="65"/>
  <c r="AP87" i="65" s="1"/>
  <c r="R279" i="65"/>
  <c r="R87" i="65" s="1"/>
  <c r="AW279" i="65"/>
  <c r="AW87" i="65" s="1"/>
  <c r="L279" i="65"/>
  <c r="L87" i="65" s="1"/>
  <c r="AC279" i="65"/>
  <c r="AC87" i="65" s="1"/>
  <c r="AE279" i="65"/>
  <c r="AE87" i="65" s="1"/>
  <c r="AR279" i="65"/>
  <c r="AR87" i="65" s="1"/>
  <c r="AX279" i="65"/>
  <c r="AX87" i="65" s="1"/>
  <c r="AF84" i="65"/>
  <c r="AW276" i="65"/>
  <c r="AW84" i="65" s="1"/>
  <c r="AC276" i="65"/>
  <c r="AC84" i="65" s="1"/>
  <c r="L276" i="65"/>
  <c r="L84" i="65" s="1"/>
  <c r="AP276" i="65"/>
  <c r="AP84" i="65" s="1"/>
  <c r="R276" i="65"/>
  <c r="R84" i="65" s="1"/>
  <c r="AE276" i="65"/>
  <c r="AE84" i="65" s="1"/>
  <c r="AR276" i="65"/>
  <c r="AR84" i="65" s="1"/>
  <c r="AX276" i="65"/>
  <c r="AX84" i="65" s="1"/>
  <c r="AF82" i="65"/>
  <c r="AP274" i="65"/>
  <c r="AP82" i="65" s="1"/>
  <c r="R274" i="65"/>
  <c r="R82" i="65" s="1"/>
  <c r="AC274" i="65"/>
  <c r="AC82" i="65" s="1"/>
  <c r="AW274" i="65"/>
  <c r="AW82" i="65" s="1"/>
  <c r="L274" i="65"/>
  <c r="L82" i="65" s="1"/>
  <c r="AE274" i="65"/>
  <c r="AE82" i="65" s="1"/>
  <c r="AR274" i="65"/>
  <c r="AR82" i="65" s="1"/>
  <c r="AX274" i="65"/>
  <c r="AX82" i="65" s="1"/>
  <c r="AF80" i="65"/>
  <c r="AW272" i="65"/>
  <c r="AW80" i="65" s="1"/>
  <c r="AC272" i="65"/>
  <c r="AC80" i="65" s="1"/>
  <c r="L272" i="65"/>
  <c r="L80" i="65" s="1"/>
  <c r="R272" i="65"/>
  <c r="R80" i="65" s="1"/>
  <c r="AP272" i="65"/>
  <c r="AP80" i="65" s="1"/>
  <c r="AE272" i="65"/>
  <c r="AE80" i="65" s="1"/>
  <c r="AR272" i="65"/>
  <c r="AR80" i="65" s="1"/>
  <c r="AX272" i="65"/>
  <c r="AX80" i="65" s="1"/>
  <c r="AF77" i="65"/>
  <c r="AP269" i="65"/>
  <c r="AP77" i="65" s="1"/>
  <c r="R269" i="65"/>
  <c r="R77" i="65" s="1"/>
  <c r="AW269" i="65"/>
  <c r="AW77" i="65" s="1"/>
  <c r="L269" i="65"/>
  <c r="L77" i="65" s="1"/>
  <c r="AC269" i="65"/>
  <c r="AC77" i="65" s="1"/>
  <c r="AE269" i="65"/>
  <c r="AE77" i="65" s="1"/>
  <c r="AR269" i="65"/>
  <c r="AR77" i="65" s="1"/>
  <c r="AX269" i="65"/>
  <c r="AX77" i="65" s="1"/>
  <c r="AW169" i="65"/>
  <c r="AW59" i="65" s="1"/>
  <c r="AV59" i="65" s="1"/>
  <c r="AC169" i="65"/>
  <c r="AC59" i="65" s="1"/>
  <c r="L169" i="65"/>
  <c r="L59" i="65" s="1"/>
  <c r="AP169" i="65"/>
  <c r="AP59" i="65" s="1"/>
  <c r="AO59" i="65" s="1"/>
  <c r="R169" i="65"/>
  <c r="R59" i="65" s="1"/>
  <c r="AE169" i="65"/>
  <c r="AE59" i="65" s="1"/>
  <c r="AD59" i="65" s="1"/>
  <c r="AR169" i="65"/>
  <c r="AR59" i="65" s="1"/>
  <c r="AX169" i="65"/>
  <c r="AX59" i="65" s="1"/>
  <c r="AE167" i="65"/>
  <c r="AE57" i="65" s="1"/>
  <c r="AW165" i="65"/>
  <c r="AW55" i="65" s="1"/>
  <c r="L165" i="65"/>
  <c r="L55" i="65" s="1"/>
  <c r="AR165" i="65"/>
  <c r="AR55" i="65" s="1"/>
  <c r="AF53" i="65"/>
  <c r="AP163" i="65"/>
  <c r="AP53" i="65" s="1"/>
  <c r="AO53" i="65" s="1"/>
  <c r="R163" i="65"/>
  <c r="R53" i="65" s="1"/>
  <c r="AW163" i="65"/>
  <c r="AW53" i="65" s="1"/>
  <c r="AC163" i="65"/>
  <c r="AC53" i="65" s="1"/>
  <c r="L163" i="65"/>
  <c r="L53" i="65" s="1"/>
  <c r="K53" i="65" s="1"/>
  <c r="AE163" i="65"/>
  <c r="AE53" i="65" s="1"/>
  <c r="AD53" i="65" s="1"/>
  <c r="AR163" i="65"/>
  <c r="AR53" i="65" s="1"/>
  <c r="AQ53" i="65" s="1"/>
  <c r="AX163" i="65"/>
  <c r="AX53" i="65" s="1"/>
  <c r="AF51" i="65"/>
  <c r="AW161" i="65"/>
  <c r="AW51" i="65" s="1"/>
  <c r="AC161" i="65"/>
  <c r="AC51" i="65" s="1"/>
  <c r="L161" i="65"/>
  <c r="L51" i="65" s="1"/>
  <c r="K51" i="65" s="1"/>
  <c r="AP161" i="65"/>
  <c r="AP51" i="65" s="1"/>
  <c r="AO51" i="65" s="1"/>
  <c r="R161" i="65"/>
  <c r="R51" i="65" s="1"/>
  <c r="AE161" i="65"/>
  <c r="AE51" i="65" s="1"/>
  <c r="AD51" i="65" s="1"/>
  <c r="AR161" i="65"/>
  <c r="AR51" i="65" s="1"/>
  <c r="AQ51" i="65" s="1"/>
  <c r="AX161" i="65"/>
  <c r="AX51" i="65" s="1"/>
  <c r="R158" i="65"/>
  <c r="R48" i="65" s="1"/>
  <c r="AW158" i="65"/>
  <c r="AW48" i="65" s="1"/>
  <c r="AC158" i="65"/>
  <c r="AC48" i="65" s="1"/>
  <c r="L158" i="65"/>
  <c r="L48" i="65" s="1"/>
  <c r="AR158" i="65"/>
  <c r="AR48" i="65" s="1"/>
  <c r="AX158" i="65"/>
  <c r="AX48" i="65" s="1"/>
  <c r="AF46" i="65"/>
  <c r="AW156" i="65"/>
  <c r="AW46" i="65" s="1"/>
  <c r="AC156" i="65"/>
  <c r="AC46" i="65" s="1"/>
  <c r="L156" i="65"/>
  <c r="L46" i="65" s="1"/>
  <c r="K46" i="65" s="1"/>
  <c r="AP156" i="65"/>
  <c r="AP46" i="65" s="1"/>
  <c r="AO46" i="65" s="1"/>
  <c r="R156" i="65"/>
  <c r="R46" i="65" s="1"/>
  <c r="AE156" i="65"/>
  <c r="AE46" i="65" s="1"/>
  <c r="AD46" i="65" s="1"/>
  <c r="AR156" i="65"/>
  <c r="AR46" i="65" s="1"/>
  <c r="AQ46" i="65" s="1"/>
  <c r="AX156" i="65"/>
  <c r="AX46" i="65" s="1"/>
  <c r="AF44" i="65"/>
  <c r="AP154" i="65"/>
  <c r="AP44" i="65" s="1"/>
  <c r="AO44" i="65" s="1"/>
  <c r="R154" i="65"/>
  <c r="R44" i="65" s="1"/>
  <c r="AW154" i="65"/>
  <c r="AW44" i="65" s="1"/>
  <c r="AC154" i="65"/>
  <c r="AC44" i="65" s="1"/>
  <c r="L154" i="65"/>
  <c r="L44" i="65" s="1"/>
  <c r="K44" i="65" s="1"/>
  <c r="AE154" i="65"/>
  <c r="AE44" i="65" s="1"/>
  <c r="AD44" i="65" s="1"/>
  <c r="AR154" i="65"/>
  <c r="AR44" i="65" s="1"/>
  <c r="AQ44" i="65" s="1"/>
  <c r="AX154" i="65"/>
  <c r="AX44" i="65" s="1"/>
  <c r="AA75" i="65"/>
  <c r="AF75" i="65"/>
  <c r="P68" i="65"/>
  <c r="AF66" i="65"/>
  <c r="G41" i="65"/>
  <c r="AF39" i="65"/>
  <c r="AF37" i="65"/>
  <c r="AF35" i="65"/>
  <c r="AF33" i="65"/>
  <c r="AF31" i="65"/>
  <c r="AA26" i="65"/>
  <c r="AA24" i="65"/>
  <c r="AA18" i="65"/>
  <c r="AA14" i="65"/>
  <c r="AA10" i="65"/>
  <c r="AU8" i="65"/>
  <c r="AT8" i="65"/>
  <c r="AA8" i="65"/>
  <c r="AB8" i="65"/>
  <c r="J8" i="65"/>
  <c r="I8" i="65"/>
  <c r="N8" i="65"/>
  <c r="O8" i="65"/>
  <c r="Y8" i="65"/>
  <c r="Z8" i="65"/>
  <c r="AG8" i="65"/>
  <c r="AF8" i="65"/>
  <c r="AW288" i="65"/>
  <c r="AW96" i="65" s="1"/>
  <c r="AS288" i="65"/>
  <c r="AS96" i="65" s="1"/>
  <c r="AP288" i="65"/>
  <c r="AP96" i="65" s="1"/>
  <c r="AG288" i="65"/>
  <c r="AG96" i="65" s="1"/>
  <c r="AC288" i="65"/>
  <c r="AC96" i="65" s="1"/>
  <c r="Z288" i="65"/>
  <c r="Z96" i="65" s="1"/>
  <c r="R288" i="65"/>
  <c r="R96" i="65" s="1"/>
  <c r="O288" i="65"/>
  <c r="O96" i="65" s="1"/>
  <c r="L288" i="65"/>
  <c r="L96" i="65" s="1"/>
  <c r="AU288" i="65"/>
  <c r="AU96" i="65" s="1"/>
  <c r="AH288" i="65"/>
  <c r="AH96" i="65" s="1"/>
  <c r="AB288" i="65"/>
  <c r="AB96" i="65" s="1"/>
  <c r="Q288" i="65"/>
  <c r="Q96" i="65" s="1"/>
  <c r="J288" i="65"/>
  <c r="J96" i="65" s="1"/>
  <c r="AX288" i="65"/>
  <c r="AX96" i="65" s="1"/>
  <c r="AE288" i="65"/>
  <c r="AE96" i="65" s="1"/>
  <c r="M288" i="65"/>
  <c r="M96" i="65" s="1"/>
  <c r="B96" i="65"/>
  <c r="AR288" i="65"/>
  <c r="AR96" i="65" s="1"/>
  <c r="AW282" i="65"/>
  <c r="AW90" i="65" s="1"/>
  <c r="AS282" i="65"/>
  <c r="AS90" i="65" s="1"/>
  <c r="AP282" i="65"/>
  <c r="AP90" i="65" s="1"/>
  <c r="AG282" i="65"/>
  <c r="AG90" i="65" s="1"/>
  <c r="AC282" i="65"/>
  <c r="AC90" i="65" s="1"/>
  <c r="Z282" i="65"/>
  <c r="Z90" i="65" s="1"/>
  <c r="R282" i="65"/>
  <c r="R90" i="65" s="1"/>
  <c r="O282" i="65"/>
  <c r="O90" i="65" s="1"/>
  <c r="L282" i="65"/>
  <c r="L90" i="65" s="1"/>
  <c r="AU282" i="65"/>
  <c r="AU90" i="65" s="1"/>
  <c r="AH282" i="65"/>
  <c r="AH90" i="65" s="1"/>
  <c r="AB282" i="65"/>
  <c r="AB90" i="65" s="1"/>
  <c r="Q282" i="65"/>
  <c r="Q90" i="65" s="1"/>
  <c r="J282" i="65"/>
  <c r="J90" i="65" s="1"/>
  <c r="AX282" i="65"/>
  <c r="AX90" i="65" s="1"/>
  <c r="AE282" i="65"/>
  <c r="AE90" i="65" s="1"/>
  <c r="M282" i="65"/>
  <c r="M90" i="65" s="1"/>
  <c r="B90" i="65"/>
  <c r="AR282" i="65"/>
  <c r="AR90" i="65" s="1"/>
  <c r="AX273" i="65"/>
  <c r="AX81" i="65" s="1"/>
  <c r="AU273" i="65"/>
  <c r="AU81" i="65" s="1"/>
  <c r="AR273" i="65"/>
  <c r="AR81" i="65" s="1"/>
  <c r="AH273" i="65"/>
  <c r="AH81" i="65" s="1"/>
  <c r="AE273" i="65"/>
  <c r="AE81" i="65" s="1"/>
  <c r="AB273" i="65"/>
  <c r="AB81" i="65" s="1"/>
  <c r="Q273" i="65"/>
  <c r="Q81" i="65" s="1"/>
  <c r="M273" i="65"/>
  <c r="M81" i="65" s="1"/>
  <c r="J273" i="65"/>
  <c r="J81" i="65" s="1"/>
  <c r="AW273" i="65"/>
  <c r="AW81" i="65" s="1"/>
  <c r="AP273" i="65"/>
  <c r="AP81" i="65" s="1"/>
  <c r="AC273" i="65"/>
  <c r="AC81" i="65" s="1"/>
  <c r="R273" i="65"/>
  <c r="R81" i="65" s="1"/>
  <c r="L273" i="65"/>
  <c r="L81" i="65" s="1"/>
  <c r="AS273" i="65"/>
  <c r="AS81" i="65" s="1"/>
  <c r="Z273" i="65"/>
  <c r="Z81" i="65" s="1"/>
  <c r="AG273" i="65"/>
  <c r="AG81" i="65" s="1"/>
  <c r="O273" i="65"/>
  <c r="O81" i="65" s="1"/>
  <c r="B81" i="65"/>
  <c r="AW266" i="65"/>
  <c r="AW74" i="65" s="1"/>
  <c r="AS266" i="65"/>
  <c r="AS74" i="65" s="1"/>
  <c r="AP266" i="65"/>
  <c r="AP74" i="65" s="1"/>
  <c r="AG266" i="65"/>
  <c r="AG74" i="65" s="1"/>
  <c r="AC266" i="65"/>
  <c r="AC74" i="65" s="1"/>
  <c r="Z266" i="65"/>
  <c r="Z74" i="65" s="1"/>
  <c r="R266" i="65"/>
  <c r="R74" i="65" s="1"/>
  <c r="O266" i="65"/>
  <c r="O74" i="65" s="1"/>
  <c r="L266" i="65"/>
  <c r="L74" i="65" s="1"/>
  <c r="AX266" i="65"/>
  <c r="AX74" i="65" s="1"/>
  <c r="AR266" i="65"/>
  <c r="AR74" i="65" s="1"/>
  <c r="AE266" i="65"/>
  <c r="AE74" i="65" s="1"/>
  <c r="M266" i="65"/>
  <c r="M74" i="65" s="1"/>
  <c r="AH266" i="65"/>
  <c r="AH74" i="65" s="1"/>
  <c r="Q266" i="65"/>
  <c r="Q74" i="65" s="1"/>
  <c r="AU266" i="65"/>
  <c r="AU74" i="65" s="1"/>
  <c r="AB266" i="65"/>
  <c r="AB74" i="65" s="1"/>
  <c r="J266" i="65"/>
  <c r="J74" i="65" s="1"/>
  <c r="B74" i="65"/>
  <c r="AW263" i="65"/>
  <c r="AW71" i="65" s="1"/>
  <c r="AS263" i="65"/>
  <c r="AS71" i="65" s="1"/>
  <c r="AP263" i="65"/>
  <c r="AP71" i="65" s="1"/>
  <c r="AO71" i="65" s="1"/>
  <c r="AG263" i="65"/>
  <c r="AG71" i="65" s="1"/>
  <c r="AC263" i="65"/>
  <c r="AC71" i="65" s="1"/>
  <c r="Z263" i="65"/>
  <c r="Z71" i="65" s="1"/>
  <c r="Y71" i="65" s="1"/>
  <c r="R263" i="65"/>
  <c r="R71" i="65" s="1"/>
  <c r="O263" i="65"/>
  <c r="O71" i="65" s="1"/>
  <c r="N71" i="65" s="1"/>
  <c r="L263" i="65"/>
  <c r="L71" i="65" s="1"/>
  <c r="K71" i="65" s="1"/>
  <c r="AX263" i="65"/>
  <c r="AX71" i="65" s="1"/>
  <c r="AR263" i="65"/>
  <c r="AR71" i="65" s="1"/>
  <c r="AQ71" i="65" s="1"/>
  <c r="AE263" i="65"/>
  <c r="AE71" i="65" s="1"/>
  <c r="AD71" i="65" s="1"/>
  <c r="M263" i="65"/>
  <c r="M71" i="65" s="1"/>
  <c r="AU263" i="65"/>
  <c r="AU71" i="65" s="1"/>
  <c r="AT71" i="65" s="1"/>
  <c r="AB263" i="65"/>
  <c r="AB71" i="65" s="1"/>
  <c r="AA71" i="65" s="1"/>
  <c r="J263" i="65"/>
  <c r="J71" i="65" s="1"/>
  <c r="I71" i="65" s="1"/>
  <c r="AH263" i="65"/>
  <c r="AH71" i="65" s="1"/>
  <c r="Q263" i="65"/>
  <c r="Q71" i="65" s="1"/>
  <c r="B71" i="65"/>
  <c r="AW261" i="65"/>
  <c r="AW69" i="65" s="1"/>
  <c r="AS261" i="65"/>
  <c r="AS69" i="65" s="1"/>
  <c r="AP261" i="65"/>
  <c r="AP69" i="65" s="1"/>
  <c r="AO69" i="65" s="1"/>
  <c r="AG261" i="65"/>
  <c r="AG69" i="65" s="1"/>
  <c r="AC261" i="65"/>
  <c r="AC69" i="65" s="1"/>
  <c r="Z261" i="65"/>
  <c r="Z69" i="65" s="1"/>
  <c r="Y69" i="65" s="1"/>
  <c r="R261" i="65"/>
  <c r="R69" i="65" s="1"/>
  <c r="O261" i="65"/>
  <c r="O69" i="65" s="1"/>
  <c r="N69" i="65" s="1"/>
  <c r="L261" i="65"/>
  <c r="L69" i="65" s="1"/>
  <c r="K69" i="65" s="1"/>
  <c r="AX261" i="65"/>
  <c r="AX69" i="65" s="1"/>
  <c r="AR261" i="65"/>
  <c r="AR69" i="65" s="1"/>
  <c r="AQ69" i="65" s="1"/>
  <c r="AE261" i="65"/>
  <c r="AE69" i="65" s="1"/>
  <c r="AD69" i="65" s="1"/>
  <c r="M261" i="65"/>
  <c r="M69" i="65" s="1"/>
  <c r="AH261" i="65"/>
  <c r="AH69" i="65" s="1"/>
  <c r="Q261" i="65"/>
  <c r="Q69" i="65" s="1"/>
  <c r="AU261" i="65"/>
  <c r="AU69" i="65" s="1"/>
  <c r="AT69" i="65" s="1"/>
  <c r="AB261" i="65"/>
  <c r="AB69" i="65" s="1"/>
  <c r="AA69" i="65" s="1"/>
  <c r="J261" i="65"/>
  <c r="J69" i="65" s="1"/>
  <c r="I69" i="65" s="1"/>
  <c r="B69" i="65"/>
  <c r="AW259" i="65"/>
  <c r="AW67" i="65" s="1"/>
  <c r="AS259" i="65"/>
  <c r="AS67" i="65" s="1"/>
  <c r="AP259" i="65"/>
  <c r="AP67" i="65" s="1"/>
  <c r="AO67" i="65" s="1"/>
  <c r="AG259" i="65"/>
  <c r="AG67" i="65" s="1"/>
  <c r="AC259" i="65"/>
  <c r="AC67" i="65" s="1"/>
  <c r="Z259" i="65"/>
  <c r="Z67" i="65" s="1"/>
  <c r="Y67" i="65" s="1"/>
  <c r="R259" i="65"/>
  <c r="R67" i="65" s="1"/>
  <c r="O259" i="65"/>
  <c r="O67" i="65" s="1"/>
  <c r="N67" i="65" s="1"/>
  <c r="L259" i="65"/>
  <c r="L67" i="65" s="1"/>
  <c r="K67" i="65" s="1"/>
  <c r="AX259" i="65"/>
  <c r="AX67" i="65" s="1"/>
  <c r="AR259" i="65"/>
  <c r="AR67" i="65" s="1"/>
  <c r="AQ67" i="65" s="1"/>
  <c r="AE259" i="65"/>
  <c r="AE67" i="65" s="1"/>
  <c r="AD67" i="65" s="1"/>
  <c r="M259" i="65"/>
  <c r="M67" i="65" s="1"/>
  <c r="AU259" i="65"/>
  <c r="AU67" i="65" s="1"/>
  <c r="AT67" i="65" s="1"/>
  <c r="AB259" i="65"/>
  <c r="AB67" i="65" s="1"/>
  <c r="AA67" i="65" s="1"/>
  <c r="J259" i="65"/>
  <c r="J67" i="65" s="1"/>
  <c r="I67" i="65" s="1"/>
  <c r="AH259" i="65"/>
  <c r="AH67" i="65" s="1"/>
  <c r="Q259" i="65"/>
  <c r="Q67" i="65" s="1"/>
  <c r="B67" i="65"/>
  <c r="AW257" i="65"/>
  <c r="AW65" i="65" s="1"/>
  <c r="AS257" i="65"/>
  <c r="AS65" i="65" s="1"/>
  <c r="AP257" i="65"/>
  <c r="AP65" i="65" s="1"/>
  <c r="AO65" i="65" s="1"/>
  <c r="AG257" i="65"/>
  <c r="AG65" i="65" s="1"/>
  <c r="AC257" i="65"/>
  <c r="AC65" i="65" s="1"/>
  <c r="Z257" i="65"/>
  <c r="Z65" i="65" s="1"/>
  <c r="Y65" i="65" s="1"/>
  <c r="R257" i="65"/>
  <c r="R65" i="65" s="1"/>
  <c r="O257" i="65"/>
  <c r="O65" i="65" s="1"/>
  <c r="N65" i="65" s="1"/>
  <c r="L257" i="65"/>
  <c r="L65" i="65" s="1"/>
  <c r="AX257" i="65"/>
  <c r="AX65" i="65" s="1"/>
  <c r="AR257" i="65"/>
  <c r="AR65" i="65" s="1"/>
  <c r="AE257" i="65"/>
  <c r="AE65" i="65" s="1"/>
  <c r="AD65" i="65" s="1"/>
  <c r="M257" i="65"/>
  <c r="M65" i="65" s="1"/>
  <c r="AH257" i="65"/>
  <c r="AH65" i="65" s="1"/>
  <c r="Q257" i="65"/>
  <c r="Q65" i="65" s="1"/>
  <c r="AU257" i="65"/>
  <c r="AU65" i="65" s="1"/>
  <c r="AT65" i="65" s="1"/>
  <c r="AB257" i="65"/>
  <c r="AB65" i="65" s="1"/>
  <c r="AA65" i="65" s="1"/>
  <c r="J257" i="65"/>
  <c r="J65" i="65" s="1"/>
  <c r="I65" i="65" s="1"/>
  <c r="B65" i="65"/>
  <c r="AK102" i="65"/>
  <c r="AR264" i="65"/>
  <c r="AR72" i="65" s="1"/>
  <c r="L264" i="65"/>
  <c r="L72" i="65" s="1"/>
  <c r="R264" i="65"/>
  <c r="R72" i="65" s="1"/>
  <c r="AC264" i="65"/>
  <c r="AC72" i="65" s="1"/>
  <c r="AP264" i="65"/>
  <c r="AP72" i="65" s="1"/>
  <c r="AO72" i="65" s="1"/>
  <c r="AF68" i="65"/>
  <c r="AF43" i="65"/>
  <c r="AV43" i="65"/>
  <c r="AF40" i="65"/>
  <c r="AF38" i="65"/>
  <c r="AF36" i="65"/>
  <c r="AF34" i="65"/>
  <c r="AE142" i="65"/>
  <c r="AE32" i="65" s="1"/>
  <c r="AD32" i="65" s="1"/>
  <c r="AX142" i="65"/>
  <c r="AX32" i="65" s="1"/>
  <c r="O142" i="65"/>
  <c r="O32" i="65" s="1"/>
  <c r="N32" i="65" s="1"/>
  <c r="Z142" i="65"/>
  <c r="Z32" i="65" s="1"/>
  <c r="Y32" i="65" s="1"/>
  <c r="AG142" i="65"/>
  <c r="AG32" i="65" s="1"/>
  <c r="AC139" i="65"/>
  <c r="AC29" i="65" s="1"/>
  <c r="AP139" i="65"/>
  <c r="AP29" i="65" s="1"/>
  <c r="AO29" i="65" s="1"/>
  <c r="AA27" i="65"/>
  <c r="AE137" i="65"/>
  <c r="AE27" i="65" s="1"/>
  <c r="AD27" i="65" s="1"/>
  <c r="AX137" i="65"/>
  <c r="AX27" i="65" s="1"/>
  <c r="O137" i="65"/>
  <c r="O27" i="65" s="1"/>
  <c r="N27" i="65" s="1"/>
  <c r="Z137" i="65"/>
  <c r="Z27" i="65" s="1"/>
  <c r="Y27" i="65" s="1"/>
  <c r="AG137" i="65"/>
  <c r="AG27" i="65" s="1"/>
  <c r="AF27" i="65" s="1"/>
  <c r="AR135" i="65"/>
  <c r="AR25" i="65" s="1"/>
  <c r="L135" i="65"/>
  <c r="L25" i="65" s="1"/>
  <c r="R135" i="65"/>
  <c r="R25" i="65" s="1"/>
  <c r="AC135" i="65"/>
  <c r="AC25" i="65" s="1"/>
  <c r="AP135" i="65"/>
  <c r="AP25" i="65" s="1"/>
  <c r="AO25" i="65" s="1"/>
  <c r="AR132" i="65"/>
  <c r="AR22" i="65" s="1"/>
  <c r="L132" i="65"/>
  <c r="L22" i="65" s="1"/>
  <c r="AA20" i="65"/>
  <c r="AR127" i="65"/>
  <c r="AR17" i="65" s="1"/>
  <c r="L127" i="65"/>
  <c r="L17" i="65" s="1"/>
  <c r="R127" i="65"/>
  <c r="R17" i="65" s="1"/>
  <c r="AC127" i="65"/>
  <c r="AC17" i="65" s="1"/>
  <c r="AP127" i="65"/>
  <c r="AP17" i="65" s="1"/>
  <c r="AO17" i="65" s="1"/>
  <c r="AA15" i="65"/>
  <c r="AR123" i="65"/>
  <c r="AR13" i="65" s="1"/>
  <c r="L123" i="65"/>
  <c r="L13" i="65" s="1"/>
  <c r="R123" i="65"/>
  <c r="R13" i="65" s="1"/>
  <c r="AC123" i="65"/>
  <c r="AC13" i="65" s="1"/>
  <c r="AP123" i="65"/>
  <c r="AP13" i="65" s="1"/>
  <c r="AO13" i="65" s="1"/>
  <c r="AA11" i="65"/>
  <c r="O121" i="65"/>
  <c r="O11" i="65" s="1"/>
  <c r="N11" i="65" s="1"/>
  <c r="Z121" i="65"/>
  <c r="Z11" i="65" s="1"/>
  <c r="Y11" i="65" s="1"/>
  <c r="AG121" i="65"/>
  <c r="AG11" i="65" s="1"/>
  <c r="AF11" i="65" s="1"/>
  <c r="AR118" i="65"/>
  <c r="L118" i="65"/>
  <c r="AE116" i="65"/>
  <c r="O116" i="65"/>
  <c r="AK18" i="65"/>
  <c r="AK24" i="65"/>
  <c r="AK28" i="65"/>
  <c r="AK26" i="65"/>
  <c r="AL18" i="65"/>
  <c r="AL14" i="65"/>
  <c r="AK12" i="65"/>
  <c r="AM18" i="65"/>
  <c r="AM12" i="65"/>
  <c r="B85" i="64"/>
  <c r="S277" i="64"/>
  <c r="AX277" i="64" s="1"/>
  <c r="AX85" i="64" s="1"/>
  <c r="B81" i="64"/>
  <c r="S273" i="64"/>
  <c r="AU273" i="64" s="1"/>
  <c r="AU81" i="64" s="1"/>
  <c r="B76" i="64"/>
  <c r="S268" i="64"/>
  <c r="AU268" i="64" s="1"/>
  <c r="AU76" i="64" s="1"/>
  <c r="AV75" i="64"/>
  <c r="AK75" i="64"/>
  <c r="AL75" i="64"/>
  <c r="B100" i="64"/>
  <c r="S292" i="64"/>
  <c r="AS292" i="64" s="1"/>
  <c r="AS100" i="64" s="1"/>
  <c r="B93" i="64"/>
  <c r="S285" i="64"/>
  <c r="AS285" i="64" s="1"/>
  <c r="AS93" i="64" s="1"/>
  <c r="B74" i="64"/>
  <c r="S266" i="64"/>
  <c r="AS266" i="64" s="1"/>
  <c r="AS74" i="64" s="1"/>
  <c r="B69" i="64"/>
  <c r="S261" i="64"/>
  <c r="AS261" i="64" s="1"/>
  <c r="AS69" i="64" s="1"/>
  <c r="B88" i="64"/>
  <c r="S280" i="64"/>
  <c r="AU280" i="64" s="1"/>
  <c r="AU88" i="64" s="1"/>
  <c r="B83" i="64"/>
  <c r="S275" i="64"/>
  <c r="AU275" i="64" s="1"/>
  <c r="AU83" i="64" s="1"/>
  <c r="B78" i="64"/>
  <c r="S270" i="64"/>
  <c r="AU270" i="64" s="1"/>
  <c r="AU78" i="64" s="1"/>
  <c r="AV70" i="64"/>
  <c r="B96" i="64"/>
  <c r="S288" i="64"/>
  <c r="AS288" i="64" s="1"/>
  <c r="AS96" i="64" s="1"/>
  <c r="B90" i="64"/>
  <c r="S282" i="64"/>
  <c r="AS282" i="64" s="1"/>
  <c r="AS90" i="64" s="1"/>
  <c r="B71" i="64"/>
  <c r="S263" i="64"/>
  <c r="AS263" i="64" s="1"/>
  <c r="AS71" i="64" s="1"/>
  <c r="B67" i="64"/>
  <c r="S259" i="64"/>
  <c r="AS259" i="64" s="1"/>
  <c r="AS67" i="64" s="1"/>
  <c r="Q8" i="64"/>
  <c r="P8" i="64"/>
  <c r="B65" i="64"/>
  <c r="S257" i="64"/>
  <c r="AS257" i="64" s="1"/>
  <c r="AS65" i="64" s="1"/>
  <c r="AA102" i="64"/>
  <c r="V102" i="64"/>
  <c r="U102" i="64"/>
  <c r="AF102" i="64"/>
  <c r="AA94" i="64"/>
  <c r="AP281" i="64"/>
  <c r="AP89" i="64" s="1"/>
  <c r="AW281" i="64"/>
  <c r="AW89" i="64" s="1"/>
  <c r="AP279" i="64"/>
  <c r="AP87" i="64" s="1"/>
  <c r="R279" i="64"/>
  <c r="R87" i="64" s="1"/>
  <c r="AW279" i="64"/>
  <c r="AW87" i="64" s="1"/>
  <c r="AC279" i="64"/>
  <c r="AC87" i="64" s="1"/>
  <c r="L279" i="64"/>
  <c r="L87" i="64" s="1"/>
  <c r="AE279" i="64"/>
  <c r="AE87" i="64" s="1"/>
  <c r="AR279" i="64"/>
  <c r="AR87" i="64" s="1"/>
  <c r="AX279" i="64"/>
  <c r="AX87" i="64" s="1"/>
  <c r="AW276" i="64"/>
  <c r="AW84" i="64" s="1"/>
  <c r="AC276" i="64"/>
  <c r="AC84" i="64" s="1"/>
  <c r="L276" i="64"/>
  <c r="L84" i="64" s="1"/>
  <c r="AP276" i="64"/>
  <c r="AP84" i="64" s="1"/>
  <c r="R276" i="64"/>
  <c r="R84" i="64" s="1"/>
  <c r="AE276" i="64"/>
  <c r="AE84" i="64" s="1"/>
  <c r="AX276" i="64"/>
  <c r="AX84" i="64" s="1"/>
  <c r="AF80" i="64"/>
  <c r="AW272" i="64"/>
  <c r="AW80" i="64" s="1"/>
  <c r="AC272" i="64"/>
  <c r="AC80" i="64" s="1"/>
  <c r="L272" i="64"/>
  <c r="L80" i="64" s="1"/>
  <c r="AP272" i="64"/>
  <c r="AP80" i="64" s="1"/>
  <c r="R272" i="64"/>
  <c r="R80" i="64" s="1"/>
  <c r="AE272" i="64"/>
  <c r="AE80" i="64" s="1"/>
  <c r="AR272" i="64"/>
  <c r="AR80" i="64" s="1"/>
  <c r="AX272" i="64"/>
  <c r="AX80" i="64" s="1"/>
  <c r="AP269" i="64"/>
  <c r="AP77" i="64" s="1"/>
  <c r="R269" i="64"/>
  <c r="R77" i="64" s="1"/>
  <c r="AW269" i="64"/>
  <c r="AW77" i="64" s="1"/>
  <c r="AC269" i="64"/>
  <c r="AC77" i="64" s="1"/>
  <c r="L269" i="64"/>
  <c r="L77" i="64" s="1"/>
  <c r="AR269" i="64"/>
  <c r="AR77" i="64" s="1"/>
  <c r="AX269" i="64"/>
  <c r="AX77" i="64" s="1"/>
  <c r="AP169" i="64"/>
  <c r="AP59" i="64" s="1"/>
  <c r="AO59" i="64" s="1"/>
  <c r="R169" i="64"/>
  <c r="R59" i="64" s="1"/>
  <c r="AW169" i="64"/>
  <c r="AW59" i="64" s="1"/>
  <c r="AV59" i="64" s="1"/>
  <c r="AC169" i="64"/>
  <c r="AC59" i="64" s="1"/>
  <c r="L169" i="64"/>
  <c r="L59" i="64" s="1"/>
  <c r="AE169" i="64"/>
  <c r="AE59" i="64" s="1"/>
  <c r="AD59" i="64" s="1"/>
  <c r="AX169" i="64"/>
  <c r="AX59" i="64" s="1"/>
  <c r="AF51" i="64"/>
  <c r="AE161" i="64"/>
  <c r="AE51" i="64" s="1"/>
  <c r="AD51" i="64" s="1"/>
  <c r="AR161" i="64"/>
  <c r="AR51" i="64" s="1"/>
  <c r="AQ51" i="64" s="1"/>
  <c r="AX161" i="64"/>
  <c r="AX51" i="64" s="1"/>
  <c r="AR158" i="64"/>
  <c r="AR48" i="64" s="1"/>
  <c r="AX158" i="64"/>
  <c r="AX48" i="64" s="1"/>
  <c r="AF44" i="64"/>
  <c r="P102" i="64"/>
  <c r="E102" i="64"/>
  <c r="K102" i="64"/>
  <c r="F102" i="64"/>
  <c r="HF12" i="42" s="1"/>
  <c r="AV102" i="64"/>
  <c r="AK102" i="64"/>
  <c r="AL102" i="64"/>
  <c r="P98" i="64"/>
  <c r="K98" i="64"/>
  <c r="F98" i="64"/>
  <c r="GZ12" i="42" s="1"/>
  <c r="E98" i="64"/>
  <c r="AV98" i="64"/>
  <c r="F94" i="64"/>
  <c r="P94" i="64"/>
  <c r="E94" i="64"/>
  <c r="K94" i="64"/>
  <c r="AL94" i="64"/>
  <c r="AV94" i="64"/>
  <c r="AK94" i="64"/>
  <c r="F92" i="64"/>
  <c r="E92" i="64"/>
  <c r="P92" i="64"/>
  <c r="K92" i="64"/>
  <c r="AL92" i="64"/>
  <c r="AV92" i="64"/>
  <c r="AK92" i="64"/>
  <c r="Z281" i="64"/>
  <c r="Z89" i="64" s="1"/>
  <c r="J281" i="64"/>
  <c r="J89" i="64" s="1"/>
  <c r="Q281" i="64"/>
  <c r="Q89" i="64" s="1"/>
  <c r="AB281" i="64"/>
  <c r="AB89" i="64" s="1"/>
  <c r="AU281" i="64"/>
  <c r="AU89" i="64" s="1"/>
  <c r="AG281" i="64"/>
  <c r="AG89" i="64" s="1"/>
  <c r="AS279" i="64"/>
  <c r="AS87" i="64" s="1"/>
  <c r="Z279" i="64"/>
  <c r="Z87" i="64" s="1"/>
  <c r="J279" i="64"/>
  <c r="J87" i="64" s="1"/>
  <c r="Q279" i="64"/>
  <c r="Q87" i="64" s="1"/>
  <c r="AB279" i="64"/>
  <c r="AB87" i="64" s="1"/>
  <c r="U87" i="64" s="1"/>
  <c r="AH279" i="64"/>
  <c r="AH87" i="64" s="1"/>
  <c r="AU279" i="64"/>
  <c r="AU87" i="64" s="1"/>
  <c r="AS276" i="64"/>
  <c r="AS84" i="64" s="1"/>
  <c r="Z276" i="64"/>
  <c r="Z84" i="64" s="1"/>
  <c r="J276" i="64"/>
  <c r="J84" i="64" s="1"/>
  <c r="Q276" i="64"/>
  <c r="Q84" i="64" s="1"/>
  <c r="AB276" i="64"/>
  <c r="AB84" i="64" s="1"/>
  <c r="V84" i="64" s="1"/>
  <c r="AH276" i="64"/>
  <c r="AH84" i="64" s="1"/>
  <c r="AU276" i="64"/>
  <c r="AU84" i="64" s="1"/>
  <c r="AS274" i="64"/>
  <c r="AS82" i="64" s="1"/>
  <c r="Z274" i="64"/>
  <c r="Z82" i="64" s="1"/>
  <c r="J274" i="64"/>
  <c r="J82" i="64" s="1"/>
  <c r="Q274" i="64"/>
  <c r="Q82" i="64" s="1"/>
  <c r="AB274" i="64"/>
  <c r="AB82" i="64" s="1"/>
  <c r="V82" i="64" s="1"/>
  <c r="AH274" i="64"/>
  <c r="AH82" i="64" s="1"/>
  <c r="AS272" i="64"/>
  <c r="AS80" i="64" s="1"/>
  <c r="Z272" i="64"/>
  <c r="Z80" i="64" s="1"/>
  <c r="J272" i="64"/>
  <c r="J80" i="64" s="1"/>
  <c r="Q272" i="64"/>
  <c r="Q80" i="64" s="1"/>
  <c r="AB272" i="64"/>
  <c r="AB80" i="64" s="1"/>
  <c r="AH272" i="64"/>
  <c r="AH80" i="64" s="1"/>
  <c r="AU272" i="64"/>
  <c r="AU80" i="64" s="1"/>
  <c r="AS269" i="64"/>
  <c r="AS77" i="64" s="1"/>
  <c r="Z269" i="64"/>
  <c r="Z77" i="64" s="1"/>
  <c r="J269" i="64"/>
  <c r="J77" i="64" s="1"/>
  <c r="Q269" i="64"/>
  <c r="Q77" i="64" s="1"/>
  <c r="AB269" i="64"/>
  <c r="AB77" i="64" s="1"/>
  <c r="U77" i="64" s="1"/>
  <c r="AH269" i="64"/>
  <c r="AH77" i="64" s="1"/>
  <c r="AU269" i="64"/>
  <c r="AU77" i="64" s="1"/>
  <c r="AX267" i="64"/>
  <c r="AX75" i="64" s="1"/>
  <c r="AE267" i="64"/>
  <c r="AE75" i="64" s="1"/>
  <c r="M267" i="64"/>
  <c r="M75" i="64" s="1"/>
  <c r="AX262" i="64"/>
  <c r="AX70" i="64" s="1"/>
  <c r="AE262" i="64"/>
  <c r="AE70" i="64" s="1"/>
  <c r="AD70" i="64" s="1"/>
  <c r="M262" i="64"/>
  <c r="M70" i="64" s="1"/>
  <c r="AX168" i="64"/>
  <c r="AX58" i="64" s="1"/>
  <c r="AU168" i="64"/>
  <c r="AU58" i="64" s="1"/>
  <c r="AR168" i="64"/>
  <c r="AR58" i="64" s="1"/>
  <c r="AH168" i="64"/>
  <c r="AH58" i="64" s="1"/>
  <c r="AE168" i="64"/>
  <c r="AE58" i="64" s="1"/>
  <c r="AB168" i="64"/>
  <c r="AB58" i="64" s="1"/>
  <c r="Q168" i="64"/>
  <c r="Q58" i="64" s="1"/>
  <c r="M168" i="64"/>
  <c r="M58" i="64" s="1"/>
  <c r="J168" i="64"/>
  <c r="J58" i="64" s="1"/>
  <c r="AW168" i="64"/>
  <c r="AW58" i="64" s="1"/>
  <c r="AP168" i="64"/>
  <c r="AP58" i="64" s="1"/>
  <c r="AC168" i="64"/>
  <c r="AC58" i="64" s="1"/>
  <c r="R168" i="64"/>
  <c r="R58" i="64" s="1"/>
  <c r="L168" i="64"/>
  <c r="L58" i="64" s="1"/>
  <c r="AS168" i="64"/>
  <c r="AS58" i="64" s="1"/>
  <c r="Z168" i="64"/>
  <c r="Z58" i="64" s="1"/>
  <c r="AG168" i="64"/>
  <c r="AG58" i="64" s="1"/>
  <c r="O168" i="64"/>
  <c r="O58" i="64" s="1"/>
  <c r="B58" i="64"/>
  <c r="AX166" i="64"/>
  <c r="AX56" i="64" s="1"/>
  <c r="AU166" i="64"/>
  <c r="AU56" i="64" s="1"/>
  <c r="AR166" i="64"/>
  <c r="AR56" i="64" s="1"/>
  <c r="AH166" i="64"/>
  <c r="AH56" i="64" s="1"/>
  <c r="AE166" i="64"/>
  <c r="AE56" i="64" s="1"/>
  <c r="AB166" i="64"/>
  <c r="AB56" i="64" s="1"/>
  <c r="Q166" i="64"/>
  <c r="Q56" i="64" s="1"/>
  <c r="M166" i="64"/>
  <c r="M56" i="64" s="1"/>
  <c r="J166" i="64"/>
  <c r="J56" i="64" s="1"/>
  <c r="AW166" i="64"/>
  <c r="AW56" i="64" s="1"/>
  <c r="AP166" i="64"/>
  <c r="AP56" i="64" s="1"/>
  <c r="AC166" i="64"/>
  <c r="AC56" i="64" s="1"/>
  <c r="R166" i="64"/>
  <c r="R56" i="64" s="1"/>
  <c r="L166" i="64"/>
  <c r="L56" i="64" s="1"/>
  <c r="AG166" i="64"/>
  <c r="AG56" i="64" s="1"/>
  <c r="O166" i="64"/>
  <c r="O56" i="64" s="1"/>
  <c r="AS166" i="64"/>
  <c r="AS56" i="64" s="1"/>
  <c r="Z166" i="64"/>
  <c r="Z56" i="64" s="1"/>
  <c r="B56" i="64"/>
  <c r="AX164" i="64"/>
  <c r="AX54" i="64" s="1"/>
  <c r="AU164" i="64"/>
  <c r="AU54" i="64" s="1"/>
  <c r="AT54" i="64" s="1"/>
  <c r="AR164" i="64"/>
  <c r="AR54" i="64" s="1"/>
  <c r="AH164" i="64"/>
  <c r="AH54" i="64" s="1"/>
  <c r="AE164" i="64"/>
  <c r="AE54" i="64" s="1"/>
  <c r="AD54" i="64" s="1"/>
  <c r="AB164" i="64"/>
  <c r="AB54" i="64" s="1"/>
  <c r="AA54" i="64" s="1"/>
  <c r="Q164" i="64"/>
  <c r="Q54" i="64" s="1"/>
  <c r="M164" i="64"/>
  <c r="M54" i="64" s="1"/>
  <c r="J164" i="64"/>
  <c r="J54" i="64" s="1"/>
  <c r="I54" i="64" s="1"/>
  <c r="AW164" i="64"/>
  <c r="AW54" i="64" s="1"/>
  <c r="AP164" i="64"/>
  <c r="AP54" i="64" s="1"/>
  <c r="AO54" i="64" s="1"/>
  <c r="AC164" i="64"/>
  <c r="AC54" i="64" s="1"/>
  <c r="R164" i="64"/>
  <c r="R54" i="64" s="1"/>
  <c r="L164" i="64"/>
  <c r="L54" i="64" s="1"/>
  <c r="AS164" i="64"/>
  <c r="AS54" i="64" s="1"/>
  <c r="Z164" i="64"/>
  <c r="Z54" i="64" s="1"/>
  <c r="Y54" i="64" s="1"/>
  <c r="AG164" i="64"/>
  <c r="AG54" i="64" s="1"/>
  <c r="O164" i="64"/>
  <c r="O54" i="64" s="1"/>
  <c r="N54" i="64" s="1"/>
  <c r="B54" i="64"/>
  <c r="AX162" i="64"/>
  <c r="AX52" i="64" s="1"/>
  <c r="AU162" i="64"/>
  <c r="AU52" i="64" s="1"/>
  <c r="AT52" i="64" s="1"/>
  <c r="AR162" i="64"/>
  <c r="AR52" i="64" s="1"/>
  <c r="AQ52" i="64" s="1"/>
  <c r="AH162" i="64"/>
  <c r="AH52" i="64" s="1"/>
  <c r="AE162" i="64"/>
  <c r="AE52" i="64" s="1"/>
  <c r="AD52" i="64" s="1"/>
  <c r="AB162" i="64"/>
  <c r="AB52" i="64" s="1"/>
  <c r="AA52" i="64" s="1"/>
  <c r="Q162" i="64"/>
  <c r="Q52" i="64" s="1"/>
  <c r="M162" i="64"/>
  <c r="M52" i="64" s="1"/>
  <c r="J162" i="64"/>
  <c r="J52" i="64" s="1"/>
  <c r="I52" i="64" s="1"/>
  <c r="AW162" i="64"/>
  <c r="AW52" i="64" s="1"/>
  <c r="AP162" i="64"/>
  <c r="AP52" i="64" s="1"/>
  <c r="AO52" i="64" s="1"/>
  <c r="AC162" i="64"/>
  <c r="AC52" i="64" s="1"/>
  <c r="R162" i="64"/>
  <c r="R52" i="64" s="1"/>
  <c r="L162" i="64"/>
  <c r="L52" i="64" s="1"/>
  <c r="K52" i="64" s="1"/>
  <c r="AG162" i="64"/>
  <c r="AG52" i="64" s="1"/>
  <c r="O162" i="64"/>
  <c r="O52" i="64" s="1"/>
  <c r="N52" i="64" s="1"/>
  <c r="AS162" i="64"/>
  <c r="AS52" i="64" s="1"/>
  <c r="Z162" i="64"/>
  <c r="Z52" i="64" s="1"/>
  <c r="Y52" i="64" s="1"/>
  <c r="B52" i="64"/>
  <c r="AX159" i="64"/>
  <c r="AX49" i="64" s="1"/>
  <c r="AU159" i="64"/>
  <c r="AU49" i="64" s="1"/>
  <c r="AT49" i="64" s="1"/>
  <c r="AR159" i="64"/>
  <c r="AR49" i="64" s="1"/>
  <c r="AH159" i="64"/>
  <c r="AH49" i="64" s="1"/>
  <c r="AE159" i="64"/>
  <c r="AE49" i="64" s="1"/>
  <c r="AD49" i="64" s="1"/>
  <c r="AB159" i="64"/>
  <c r="AB49" i="64" s="1"/>
  <c r="AA49" i="64" s="1"/>
  <c r="Q159" i="64"/>
  <c r="Q49" i="64" s="1"/>
  <c r="M159" i="64"/>
  <c r="M49" i="64" s="1"/>
  <c r="J159" i="64"/>
  <c r="J49" i="64" s="1"/>
  <c r="AW159" i="64"/>
  <c r="AW49" i="64" s="1"/>
  <c r="AP159" i="64"/>
  <c r="AP49" i="64" s="1"/>
  <c r="AO49" i="64" s="1"/>
  <c r="AC159" i="64"/>
  <c r="AC49" i="64" s="1"/>
  <c r="R159" i="64"/>
  <c r="R49" i="64" s="1"/>
  <c r="L159" i="64"/>
  <c r="L49" i="64" s="1"/>
  <c r="AS159" i="64"/>
  <c r="AS49" i="64" s="1"/>
  <c r="Z159" i="64"/>
  <c r="Z49" i="64" s="1"/>
  <c r="Y49" i="64" s="1"/>
  <c r="AG159" i="64"/>
  <c r="AG49" i="64" s="1"/>
  <c r="O159" i="64"/>
  <c r="O49" i="64" s="1"/>
  <c r="N49" i="64" s="1"/>
  <c r="B49" i="64"/>
  <c r="AX157" i="64"/>
  <c r="AX47" i="64" s="1"/>
  <c r="AU157" i="64"/>
  <c r="AU47" i="64" s="1"/>
  <c r="AT47" i="64" s="1"/>
  <c r="AR157" i="64"/>
  <c r="AR47" i="64" s="1"/>
  <c r="AQ47" i="64" s="1"/>
  <c r="AH157" i="64"/>
  <c r="AH47" i="64" s="1"/>
  <c r="AE157" i="64"/>
  <c r="AE47" i="64" s="1"/>
  <c r="AD47" i="64" s="1"/>
  <c r="AB157" i="64"/>
  <c r="AB47" i="64" s="1"/>
  <c r="AA47" i="64" s="1"/>
  <c r="Q157" i="64"/>
  <c r="Q47" i="64" s="1"/>
  <c r="M157" i="64"/>
  <c r="M47" i="64" s="1"/>
  <c r="J157" i="64"/>
  <c r="J47" i="64" s="1"/>
  <c r="I47" i="64" s="1"/>
  <c r="AW157" i="64"/>
  <c r="AW47" i="64" s="1"/>
  <c r="AP157" i="64"/>
  <c r="AP47" i="64" s="1"/>
  <c r="AO47" i="64" s="1"/>
  <c r="AC157" i="64"/>
  <c r="AC47" i="64" s="1"/>
  <c r="R157" i="64"/>
  <c r="R47" i="64" s="1"/>
  <c r="L157" i="64"/>
  <c r="L47" i="64" s="1"/>
  <c r="K47" i="64" s="1"/>
  <c r="AG157" i="64"/>
  <c r="AG47" i="64" s="1"/>
  <c r="O157" i="64"/>
  <c r="O47" i="64" s="1"/>
  <c r="N47" i="64" s="1"/>
  <c r="AS157" i="64"/>
  <c r="AS47" i="64" s="1"/>
  <c r="Z157" i="64"/>
  <c r="Z47" i="64" s="1"/>
  <c r="Y47" i="64" s="1"/>
  <c r="B47" i="64"/>
  <c r="AX155" i="64"/>
  <c r="AX45" i="64" s="1"/>
  <c r="AU155" i="64"/>
  <c r="AU45" i="64" s="1"/>
  <c r="AT45" i="64" s="1"/>
  <c r="AR155" i="64"/>
  <c r="AR45" i="64" s="1"/>
  <c r="AQ45" i="64" s="1"/>
  <c r="AH155" i="64"/>
  <c r="AH45" i="64" s="1"/>
  <c r="AE155" i="64"/>
  <c r="AE45" i="64" s="1"/>
  <c r="AD45" i="64" s="1"/>
  <c r="AB155" i="64"/>
  <c r="AB45" i="64" s="1"/>
  <c r="AA45" i="64" s="1"/>
  <c r="Q155" i="64"/>
  <c r="Q45" i="64" s="1"/>
  <c r="M155" i="64"/>
  <c r="M45" i="64" s="1"/>
  <c r="J155" i="64"/>
  <c r="J45" i="64" s="1"/>
  <c r="I45" i="64" s="1"/>
  <c r="AW155" i="64"/>
  <c r="AW45" i="64" s="1"/>
  <c r="AP155" i="64"/>
  <c r="AP45" i="64" s="1"/>
  <c r="AO45" i="64" s="1"/>
  <c r="AC155" i="64"/>
  <c r="AC45" i="64" s="1"/>
  <c r="R155" i="64"/>
  <c r="R45" i="64" s="1"/>
  <c r="L155" i="64"/>
  <c r="L45" i="64" s="1"/>
  <c r="K45" i="64" s="1"/>
  <c r="AS155" i="64"/>
  <c r="AS45" i="64" s="1"/>
  <c r="Z155" i="64"/>
  <c r="Z45" i="64" s="1"/>
  <c r="Y45" i="64" s="1"/>
  <c r="AG155" i="64"/>
  <c r="AG45" i="64" s="1"/>
  <c r="O155" i="64"/>
  <c r="O45" i="64" s="1"/>
  <c r="N45" i="64" s="1"/>
  <c r="B45" i="64"/>
  <c r="AS169" i="64"/>
  <c r="AS59" i="64" s="1"/>
  <c r="Z169" i="64"/>
  <c r="Z59" i="64" s="1"/>
  <c r="Y59" i="64" s="1"/>
  <c r="J169" i="64"/>
  <c r="J59" i="64" s="1"/>
  <c r="I59" i="64" s="1"/>
  <c r="Q169" i="64"/>
  <c r="Q59" i="64" s="1"/>
  <c r="P59" i="64" s="1"/>
  <c r="AB169" i="64"/>
  <c r="AB59" i="64" s="1"/>
  <c r="AH169" i="64"/>
  <c r="AH59" i="64" s="1"/>
  <c r="AU169" i="64"/>
  <c r="AU59" i="64" s="1"/>
  <c r="AT59" i="64" s="1"/>
  <c r="Z167" i="64"/>
  <c r="Z57" i="64" s="1"/>
  <c r="J167" i="64"/>
  <c r="J57" i="64" s="1"/>
  <c r="E57" i="64" s="1"/>
  <c r="AU167" i="64"/>
  <c r="AU57" i="64" s="1"/>
  <c r="Q165" i="64"/>
  <c r="Q55" i="64" s="1"/>
  <c r="AS163" i="64"/>
  <c r="AS53" i="64" s="1"/>
  <c r="Z163" i="64"/>
  <c r="Z53" i="64" s="1"/>
  <c r="Y53" i="64" s="1"/>
  <c r="J163" i="64"/>
  <c r="J53" i="64" s="1"/>
  <c r="I53" i="64" s="1"/>
  <c r="Q163" i="64"/>
  <c r="Q53" i="64" s="1"/>
  <c r="AB163" i="64"/>
  <c r="AB53" i="64" s="1"/>
  <c r="AA53" i="64" s="1"/>
  <c r="AH163" i="64"/>
  <c r="AH53" i="64" s="1"/>
  <c r="AS161" i="64"/>
  <c r="AS51" i="64" s="1"/>
  <c r="Z161" i="64"/>
  <c r="Z51" i="64" s="1"/>
  <c r="Y51" i="64" s="1"/>
  <c r="J161" i="64"/>
  <c r="J51" i="64" s="1"/>
  <c r="I51" i="64" s="1"/>
  <c r="Q161" i="64"/>
  <c r="Q51" i="64" s="1"/>
  <c r="AB161" i="64"/>
  <c r="AB51" i="64" s="1"/>
  <c r="AA51" i="64" s="1"/>
  <c r="AH161" i="64"/>
  <c r="AH51" i="64" s="1"/>
  <c r="AS158" i="64"/>
  <c r="AS48" i="64" s="1"/>
  <c r="Q158" i="64"/>
  <c r="Q48" i="64" s="1"/>
  <c r="AB158" i="64"/>
  <c r="AB48" i="64" s="1"/>
  <c r="AS156" i="64"/>
  <c r="AS46" i="64" s="1"/>
  <c r="Z156" i="64"/>
  <c r="Z46" i="64" s="1"/>
  <c r="Y46" i="64" s="1"/>
  <c r="J156" i="64"/>
  <c r="J46" i="64" s="1"/>
  <c r="I46" i="64" s="1"/>
  <c r="Q156" i="64"/>
  <c r="Q46" i="64" s="1"/>
  <c r="AB156" i="64"/>
  <c r="AB46" i="64" s="1"/>
  <c r="AA46" i="64" s="1"/>
  <c r="AH156" i="64"/>
  <c r="AH46" i="64" s="1"/>
  <c r="AS154" i="64"/>
  <c r="AS44" i="64" s="1"/>
  <c r="Z154" i="64"/>
  <c r="Z44" i="64" s="1"/>
  <c r="Y44" i="64" s="1"/>
  <c r="J154" i="64"/>
  <c r="J44" i="64" s="1"/>
  <c r="I44" i="64" s="1"/>
  <c r="Q154" i="64"/>
  <c r="Q44" i="64" s="1"/>
  <c r="AB154" i="64"/>
  <c r="AB44" i="64" s="1"/>
  <c r="AA44" i="64" s="1"/>
  <c r="AH154" i="64"/>
  <c r="AH44" i="64" s="1"/>
  <c r="AU267" i="64"/>
  <c r="AU75" i="64" s="1"/>
  <c r="AB267" i="64"/>
  <c r="AB75" i="64" s="1"/>
  <c r="J267" i="64"/>
  <c r="J75" i="64" s="1"/>
  <c r="O267" i="64"/>
  <c r="O75" i="64" s="1"/>
  <c r="Z267" i="64"/>
  <c r="Z75" i="64" s="1"/>
  <c r="AG267" i="64"/>
  <c r="AG75" i="64" s="1"/>
  <c r="AS267" i="64"/>
  <c r="AS75" i="64" s="1"/>
  <c r="AU264" i="64"/>
  <c r="AU72" i="64" s="1"/>
  <c r="AT72" i="64" s="1"/>
  <c r="AB264" i="64"/>
  <c r="AB72" i="64" s="1"/>
  <c r="J264" i="64"/>
  <c r="J72" i="64" s="1"/>
  <c r="I72" i="64" s="1"/>
  <c r="O264" i="64"/>
  <c r="O72" i="64" s="1"/>
  <c r="N72" i="64" s="1"/>
  <c r="Z264" i="64"/>
  <c r="Z72" i="64" s="1"/>
  <c r="Y72" i="64" s="1"/>
  <c r="AG264" i="64"/>
  <c r="AG72" i="64" s="1"/>
  <c r="AF72" i="64" s="1"/>
  <c r="AU262" i="64"/>
  <c r="AU70" i="64" s="1"/>
  <c r="AT70" i="64" s="1"/>
  <c r="AB262" i="64"/>
  <c r="AB70" i="64" s="1"/>
  <c r="AA70" i="64" s="1"/>
  <c r="J262" i="64"/>
  <c r="J70" i="64" s="1"/>
  <c r="I70" i="64" s="1"/>
  <c r="O262" i="64"/>
  <c r="O70" i="64" s="1"/>
  <c r="N70" i="64" s="1"/>
  <c r="Z262" i="64"/>
  <c r="Z70" i="64" s="1"/>
  <c r="Y70" i="64" s="1"/>
  <c r="AG262" i="64"/>
  <c r="AG70" i="64" s="1"/>
  <c r="AS262" i="64"/>
  <c r="AS70" i="64" s="1"/>
  <c r="AU260" i="64"/>
  <c r="AU68" i="64" s="1"/>
  <c r="AT68" i="64" s="1"/>
  <c r="AB260" i="64"/>
  <c r="AB68" i="64" s="1"/>
  <c r="AA68" i="64" s="1"/>
  <c r="J260" i="64"/>
  <c r="J68" i="64" s="1"/>
  <c r="I68" i="64" s="1"/>
  <c r="O260" i="64"/>
  <c r="O68" i="64" s="1"/>
  <c r="N68" i="64" s="1"/>
  <c r="Z260" i="64"/>
  <c r="Z68" i="64" s="1"/>
  <c r="Y68" i="64" s="1"/>
  <c r="AG260" i="64"/>
  <c r="AG68" i="64" s="1"/>
  <c r="AH258" i="64"/>
  <c r="AH66" i="64" s="1"/>
  <c r="Q258" i="64"/>
  <c r="Q66" i="64" s="1"/>
  <c r="AR258" i="64"/>
  <c r="AR66" i="64" s="1"/>
  <c r="AQ66" i="64" s="1"/>
  <c r="L258" i="64"/>
  <c r="L66" i="64" s="1"/>
  <c r="K66" i="64" s="1"/>
  <c r="R258" i="64"/>
  <c r="R66" i="64" s="1"/>
  <c r="AC258" i="64"/>
  <c r="AC66" i="64" s="1"/>
  <c r="AP258" i="64"/>
  <c r="AP66" i="64" s="1"/>
  <c r="AO66" i="64" s="1"/>
  <c r="AW258" i="64"/>
  <c r="AW66" i="64" s="1"/>
  <c r="F41" i="64"/>
  <c r="E41" i="64"/>
  <c r="F39" i="64"/>
  <c r="P39" i="64"/>
  <c r="E39" i="64"/>
  <c r="AL39" i="64"/>
  <c r="AV39" i="64"/>
  <c r="AK39" i="64"/>
  <c r="F37" i="64"/>
  <c r="P37" i="64"/>
  <c r="E37" i="64"/>
  <c r="AL37" i="64"/>
  <c r="AV37" i="64"/>
  <c r="AK37" i="64"/>
  <c r="F35" i="64"/>
  <c r="P35" i="64"/>
  <c r="E35" i="64"/>
  <c r="AL35" i="64"/>
  <c r="AV35" i="64"/>
  <c r="AK35" i="64"/>
  <c r="F33" i="64"/>
  <c r="P33" i="64"/>
  <c r="E33" i="64"/>
  <c r="AL33" i="64"/>
  <c r="AV33" i="64"/>
  <c r="AK33" i="64"/>
  <c r="F31" i="64"/>
  <c r="P31" i="64"/>
  <c r="E31" i="64"/>
  <c r="AL31" i="64"/>
  <c r="AV31" i="64"/>
  <c r="AK31" i="64"/>
  <c r="E28" i="64"/>
  <c r="K28" i="64"/>
  <c r="F28" i="64"/>
  <c r="AV28" i="64"/>
  <c r="AK28" i="64"/>
  <c r="E26" i="64"/>
  <c r="K26" i="64"/>
  <c r="F26" i="64"/>
  <c r="AV26" i="64"/>
  <c r="AK26" i="64"/>
  <c r="E24" i="64"/>
  <c r="K24" i="64"/>
  <c r="F24" i="64"/>
  <c r="AV24" i="64"/>
  <c r="AK24" i="64"/>
  <c r="F21" i="64"/>
  <c r="E21" i="64"/>
  <c r="AL21" i="64"/>
  <c r="AK21" i="64"/>
  <c r="E18" i="64"/>
  <c r="K18" i="64"/>
  <c r="F18" i="64"/>
  <c r="AV18" i="64"/>
  <c r="AK18" i="64"/>
  <c r="E16" i="64"/>
  <c r="K16" i="64"/>
  <c r="F16" i="64"/>
  <c r="AV16" i="64"/>
  <c r="AK16" i="64"/>
  <c r="Q124" i="64"/>
  <c r="Q14" i="64" s="1"/>
  <c r="P14" i="64" s="1"/>
  <c r="AH124" i="64"/>
  <c r="AH14" i="64" s="1"/>
  <c r="L124" i="64"/>
  <c r="L14" i="64" s="1"/>
  <c r="R124" i="64"/>
  <c r="R14" i="64" s="1"/>
  <c r="AC124" i="64"/>
  <c r="AC14" i="64" s="1"/>
  <c r="AP124" i="64"/>
  <c r="AP14" i="64" s="1"/>
  <c r="AO14" i="64" s="1"/>
  <c r="AW124" i="64"/>
  <c r="AW14" i="64" s="1"/>
  <c r="AV14" i="64" s="1"/>
  <c r="K12" i="64"/>
  <c r="F12" i="64"/>
  <c r="E12" i="64"/>
  <c r="J153" i="64"/>
  <c r="J43" i="64" s="1"/>
  <c r="I43" i="64" s="1"/>
  <c r="AB153" i="64"/>
  <c r="AB43" i="64" s="1"/>
  <c r="AA43" i="64" s="1"/>
  <c r="L153" i="64"/>
  <c r="L43" i="64" s="1"/>
  <c r="K43" i="64" s="1"/>
  <c r="R153" i="64"/>
  <c r="R43" i="64" s="1"/>
  <c r="AC153" i="64"/>
  <c r="AC43" i="64" s="1"/>
  <c r="AW153" i="64"/>
  <c r="AW43" i="64" s="1"/>
  <c r="AH153" i="64"/>
  <c r="AH43" i="64" s="1"/>
  <c r="AH150" i="64"/>
  <c r="AH40" i="64" s="1"/>
  <c r="Q150" i="64"/>
  <c r="Q40" i="64" s="1"/>
  <c r="AR150" i="64"/>
  <c r="AR40" i="64" s="1"/>
  <c r="AQ40" i="64" s="1"/>
  <c r="L150" i="64"/>
  <c r="L40" i="64" s="1"/>
  <c r="K40" i="64" s="1"/>
  <c r="R150" i="64"/>
  <c r="R40" i="64" s="1"/>
  <c r="AC150" i="64"/>
  <c r="AC40" i="64" s="1"/>
  <c r="AP150" i="64"/>
  <c r="AP40" i="64" s="1"/>
  <c r="AO40" i="64" s="1"/>
  <c r="AW150" i="64"/>
  <c r="AW40" i="64" s="1"/>
  <c r="AH148" i="64"/>
  <c r="AH38" i="64" s="1"/>
  <c r="Q148" i="64"/>
  <c r="Q38" i="64" s="1"/>
  <c r="AR148" i="64"/>
  <c r="AR38" i="64" s="1"/>
  <c r="AQ38" i="64" s="1"/>
  <c r="L148" i="64"/>
  <c r="L38" i="64" s="1"/>
  <c r="K38" i="64" s="1"/>
  <c r="R148" i="64"/>
  <c r="R38" i="64" s="1"/>
  <c r="AC148" i="64"/>
  <c r="AC38" i="64" s="1"/>
  <c r="AP148" i="64"/>
  <c r="AP38" i="64" s="1"/>
  <c r="AO38" i="64" s="1"/>
  <c r="AW148" i="64"/>
  <c r="AW38" i="64" s="1"/>
  <c r="AH146" i="64"/>
  <c r="AH36" i="64" s="1"/>
  <c r="Q146" i="64"/>
  <c r="Q36" i="64" s="1"/>
  <c r="AR146" i="64"/>
  <c r="AR36" i="64" s="1"/>
  <c r="AQ36" i="64" s="1"/>
  <c r="L146" i="64"/>
  <c r="L36" i="64" s="1"/>
  <c r="K36" i="64" s="1"/>
  <c r="R146" i="64"/>
  <c r="R36" i="64" s="1"/>
  <c r="AC146" i="64"/>
  <c r="AC36" i="64" s="1"/>
  <c r="AP146" i="64"/>
  <c r="AP36" i="64" s="1"/>
  <c r="AO36" i="64" s="1"/>
  <c r="AW146" i="64"/>
  <c r="AW36" i="64" s="1"/>
  <c r="AH144" i="64"/>
  <c r="AH34" i="64" s="1"/>
  <c r="Q144" i="64"/>
  <c r="Q34" i="64" s="1"/>
  <c r="AR144" i="64"/>
  <c r="AR34" i="64" s="1"/>
  <c r="AQ34" i="64" s="1"/>
  <c r="L144" i="64"/>
  <c r="L34" i="64" s="1"/>
  <c r="K34" i="64" s="1"/>
  <c r="R144" i="64"/>
  <c r="R34" i="64" s="1"/>
  <c r="AC144" i="64"/>
  <c r="AC34" i="64" s="1"/>
  <c r="AP144" i="64"/>
  <c r="AP34" i="64" s="1"/>
  <c r="AO34" i="64" s="1"/>
  <c r="AW144" i="64"/>
  <c r="AW34" i="64" s="1"/>
  <c r="AH142" i="64"/>
  <c r="AH32" i="64" s="1"/>
  <c r="Q142" i="64"/>
  <c r="Q32" i="64" s="1"/>
  <c r="AR142" i="64"/>
  <c r="AR32" i="64" s="1"/>
  <c r="AQ32" i="64" s="1"/>
  <c r="L142" i="64"/>
  <c r="L32" i="64" s="1"/>
  <c r="K32" i="64" s="1"/>
  <c r="R142" i="64"/>
  <c r="R32" i="64" s="1"/>
  <c r="AC142" i="64"/>
  <c r="AC32" i="64" s="1"/>
  <c r="AP142" i="64"/>
  <c r="AP32" i="64" s="1"/>
  <c r="AO32" i="64" s="1"/>
  <c r="AW142" i="64"/>
  <c r="AW32" i="64" s="1"/>
  <c r="AH139" i="64"/>
  <c r="AH29" i="64" s="1"/>
  <c r="Q139" i="64"/>
  <c r="Q29" i="64" s="1"/>
  <c r="P29" i="64" s="1"/>
  <c r="AR139" i="64"/>
  <c r="AR29" i="64" s="1"/>
  <c r="L139" i="64"/>
  <c r="L29" i="64" s="1"/>
  <c r="R139" i="64"/>
  <c r="R29" i="64" s="1"/>
  <c r="AC139" i="64"/>
  <c r="AC29" i="64" s="1"/>
  <c r="AP139" i="64"/>
  <c r="AP29" i="64" s="1"/>
  <c r="AO29" i="64" s="1"/>
  <c r="AW139" i="64"/>
  <c r="AW29" i="64" s="1"/>
  <c r="AV29" i="64" s="1"/>
  <c r="AH137" i="64"/>
  <c r="AH27" i="64" s="1"/>
  <c r="Q137" i="64"/>
  <c r="Q27" i="64" s="1"/>
  <c r="P27" i="64" s="1"/>
  <c r="AR137" i="64"/>
  <c r="AR27" i="64" s="1"/>
  <c r="L137" i="64"/>
  <c r="L27" i="64" s="1"/>
  <c r="R137" i="64"/>
  <c r="R27" i="64" s="1"/>
  <c r="AC137" i="64"/>
  <c r="AC27" i="64" s="1"/>
  <c r="AP137" i="64"/>
  <c r="AP27" i="64" s="1"/>
  <c r="AO27" i="64" s="1"/>
  <c r="AW137" i="64"/>
  <c r="AW27" i="64" s="1"/>
  <c r="AV27" i="64" s="1"/>
  <c r="AH135" i="64"/>
  <c r="AH25" i="64" s="1"/>
  <c r="Q135" i="64"/>
  <c r="Q25" i="64" s="1"/>
  <c r="P25" i="64" s="1"/>
  <c r="AR135" i="64"/>
  <c r="AR25" i="64" s="1"/>
  <c r="L135" i="64"/>
  <c r="L25" i="64" s="1"/>
  <c r="R135" i="64"/>
  <c r="R25" i="64" s="1"/>
  <c r="AC135" i="64"/>
  <c r="AC25" i="64" s="1"/>
  <c r="AP135" i="64"/>
  <c r="AP25" i="64" s="1"/>
  <c r="AO25" i="64" s="1"/>
  <c r="AW135" i="64"/>
  <c r="AW25" i="64" s="1"/>
  <c r="AV25" i="64" s="1"/>
  <c r="AR132" i="64"/>
  <c r="AR22" i="64" s="1"/>
  <c r="L132" i="64"/>
  <c r="L22" i="64" s="1"/>
  <c r="AW132" i="64"/>
  <c r="AW22" i="64" s="1"/>
  <c r="AB130" i="64"/>
  <c r="AB20" i="64" s="1"/>
  <c r="M130" i="64"/>
  <c r="M20" i="64" s="1"/>
  <c r="AE130" i="64"/>
  <c r="AE20" i="64" s="1"/>
  <c r="AD20" i="64" s="1"/>
  <c r="AX130" i="64"/>
  <c r="AX20" i="64" s="1"/>
  <c r="O130" i="64"/>
  <c r="O20" i="64" s="1"/>
  <c r="N20" i="64" s="1"/>
  <c r="Z130" i="64"/>
  <c r="Z20" i="64" s="1"/>
  <c r="Y20" i="64" s="1"/>
  <c r="AG130" i="64"/>
  <c r="AG20" i="64" s="1"/>
  <c r="AF20" i="64" s="1"/>
  <c r="AB127" i="64"/>
  <c r="AB17" i="64" s="1"/>
  <c r="M127" i="64"/>
  <c r="M17" i="64" s="1"/>
  <c r="AE127" i="64"/>
  <c r="AE17" i="64" s="1"/>
  <c r="AD17" i="64" s="1"/>
  <c r="AX127" i="64"/>
  <c r="AX17" i="64" s="1"/>
  <c r="O127" i="64"/>
  <c r="O17" i="64" s="1"/>
  <c r="N17" i="64" s="1"/>
  <c r="Z127" i="64"/>
  <c r="Z17" i="64" s="1"/>
  <c r="Y17" i="64" s="1"/>
  <c r="AG127" i="64"/>
  <c r="AG17" i="64" s="1"/>
  <c r="AF17" i="64" s="1"/>
  <c r="AB125" i="64"/>
  <c r="AB15" i="64" s="1"/>
  <c r="M125" i="64"/>
  <c r="M15" i="64" s="1"/>
  <c r="AE125" i="64"/>
  <c r="AE15" i="64" s="1"/>
  <c r="AD15" i="64" s="1"/>
  <c r="AX125" i="64"/>
  <c r="AX15" i="64" s="1"/>
  <c r="O125" i="64"/>
  <c r="O15" i="64" s="1"/>
  <c r="N15" i="64" s="1"/>
  <c r="Z125" i="64"/>
  <c r="Z15" i="64" s="1"/>
  <c r="Y15" i="64" s="1"/>
  <c r="AG125" i="64"/>
  <c r="AG15" i="64" s="1"/>
  <c r="AF15" i="64" s="1"/>
  <c r="AE124" i="64"/>
  <c r="AE14" i="64" s="1"/>
  <c r="AD14" i="64" s="1"/>
  <c r="AK12" i="64"/>
  <c r="AQ12" i="64"/>
  <c r="AL12" i="64"/>
  <c r="U11" i="64"/>
  <c r="AA11" i="64"/>
  <c r="V11" i="64"/>
  <c r="AT7" i="64"/>
  <c r="AU7" i="64"/>
  <c r="I7" i="64"/>
  <c r="J7" i="64"/>
  <c r="O7" i="64"/>
  <c r="N7" i="64"/>
  <c r="Z7" i="64"/>
  <c r="Y7" i="64"/>
  <c r="AR120" i="64"/>
  <c r="AR10" i="64" s="1"/>
  <c r="L120" i="64"/>
  <c r="L10" i="64" s="1"/>
  <c r="R120" i="64"/>
  <c r="R10" i="64" s="1"/>
  <c r="AC120" i="64"/>
  <c r="AC10" i="64" s="1"/>
  <c r="AP120" i="64"/>
  <c r="AP10" i="64" s="1"/>
  <c r="AO10" i="64" s="1"/>
  <c r="AW120" i="64"/>
  <c r="AW10" i="64" s="1"/>
  <c r="AV10" i="64" s="1"/>
  <c r="AB117" i="64"/>
  <c r="AE117" i="64"/>
  <c r="O117" i="64"/>
  <c r="Z117" i="64"/>
  <c r="AG117" i="64"/>
  <c r="AX124" i="64"/>
  <c r="AX14" i="64" s="1"/>
  <c r="Q120" i="64"/>
  <c r="Q10" i="64" s="1"/>
  <c r="P10" i="64" s="1"/>
  <c r="AK98" i="64"/>
  <c r="AL26" i="64"/>
  <c r="AL18" i="64"/>
  <c r="U98" i="64"/>
  <c r="AA98" i="64"/>
  <c r="V98" i="64"/>
  <c r="AF98" i="64"/>
  <c r="AA92" i="64"/>
  <c r="AF92" i="64"/>
  <c r="U92" i="64"/>
  <c r="V92" i="64"/>
  <c r="AQ89" i="64"/>
  <c r="AE281" i="64"/>
  <c r="AE89" i="64" s="1"/>
  <c r="L281" i="64"/>
  <c r="L89" i="64" s="1"/>
  <c r="AX281" i="64"/>
  <c r="AX89" i="64" s="1"/>
  <c r="R281" i="64"/>
  <c r="R89" i="64" s="1"/>
  <c r="AC281" i="64"/>
  <c r="AC89" i="64" s="1"/>
  <c r="AF87" i="64"/>
  <c r="V87" i="64"/>
  <c r="AF84" i="64"/>
  <c r="AR276" i="64"/>
  <c r="AR84" i="64" s="1"/>
  <c r="AF82" i="64"/>
  <c r="U82" i="64"/>
  <c r="AP274" i="64"/>
  <c r="AP82" i="64" s="1"/>
  <c r="R274" i="64"/>
  <c r="R82" i="64" s="1"/>
  <c r="AW274" i="64"/>
  <c r="AW82" i="64" s="1"/>
  <c r="AC274" i="64"/>
  <c r="AC82" i="64" s="1"/>
  <c r="L274" i="64"/>
  <c r="L82" i="64" s="1"/>
  <c r="AR274" i="64"/>
  <c r="AR82" i="64" s="1"/>
  <c r="AX274" i="64"/>
  <c r="AX82" i="64" s="1"/>
  <c r="V77" i="64"/>
  <c r="AF77" i="64"/>
  <c r="AE269" i="64"/>
  <c r="AE77" i="64" s="1"/>
  <c r="AQ75" i="64"/>
  <c r="M169" i="64"/>
  <c r="M59" i="64" s="1"/>
  <c r="AR169" i="64"/>
  <c r="AR59" i="64" s="1"/>
  <c r="AE167" i="64"/>
  <c r="AE57" i="64" s="1"/>
  <c r="AW165" i="64"/>
  <c r="AW55" i="64" s="1"/>
  <c r="L165" i="64"/>
  <c r="L55" i="64" s="1"/>
  <c r="AR165" i="64"/>
  <c r="AR55" i="64" s="1"/>
  <c r="AF53" i="64"/>
  <c r="AW163" i="64"/>
  <c r="AW53" i="64" s="1"/>
  <c r="AC163" i="64"/>
  <c r="AC53" i="64" s="1"/>
  <c r="L163" i="64"/>
  <c r="L53" i="64" s="1"/>
  <c r="K53" i="64" s="1"/>
  <c r="AP163" i="64"/>
  <c r="AP53" i="64" s="1"/>
  <c r="AO53" i="64" s="1"/>
  <c r="R163" i="64"/>
  <c r="R53" i="64" s="1"/>
  <c r="AR163" i="64"/>
  <c r="AR53" i="64" s="1"/>
  <c r="AQ53" i="64" s="1"/>
  <c r="AX163" i="64"/>
  <c r="AX53" i="64" s="1"/>
  <c r="AP161" i="64"/>
  <c r="AP51" i="64" s="1"/>
  <c r="AO51" i="64" s="1"/>
  <c r="R161" i="64"/>
  <c r="R51" i="64" s="1"/>
  <c r="AW161" i="64"/>
  <c r="AW51" i="64" s="1"/>
  <c r="AC161" i="64"/>
  <c r="AC51" i="64" s="1"/>
  <c r="L161" i="64"/>
  <c r="L51" i="64" s="1"/>
  <c r="K51" i="64" s="1"/>
  <c r="AW158" i="64"/>
  <c r="AW48" i="64" s="1"/>
  <c r="AC158" i="64"/>
  <c r="AC48" i="64" s="1"/>
  <c r="L158" i="64"/>
  <c r="L48" i="64" s="1"/>
  <c r="R158" i="64"/>
  <c r="R48" i="64" s="1"/>
  <c r="AF46" i="64"/>
  <c r="AP156" i="64"/>
  <c r="AP46" i="64" s="1"/>
  <c r="AO46" i="64" s="1"/>
  <c r="R156" i="64"/>
  <c r="R46" i="64" s="1"/>
  <c r="AW156" i="64"/>
  <c r="AW46" i="64" s="1"/>
  <c r="AC156" i="64"/>
  <c r="AC46" i="64" s="1"/>
  <c r="L156" i="64"/>
  <c r="L46" i="64" s="1"/>
  <c r="K46" i="64" s="1"/>
  <c r="AE156" i="64"/>
  <c r="AE46" i="64" s="1"/>
  <c r="AD46" i="64" s="1"/>
  <c r="AR156" i="64"/>
  <c r="AR46" i="64" s="1"/>
  <c r="AQ46" i="64" s="1"/>
  <c r="AX156" i="64"/>
  <c r="AX46" i="64" s="1"/>
  <c r="AW154" i="64"/>
  <c r="AW44" i="64" s="1"/>
  <c r="AC154" i="64"/>
  <c r="AC44" i="64" s="1"/>
  <c r="AP154" i="64"/>
  <c r="AP44" i="64" s="1"/>
  <c r="AO44" i="64" s="1"/>
  <c r="R154" i="64"/>
  <c r="R44" i="64" s="1"/>
  <c r="L154" i="64"/>
  <c r="L44" i="64" s="1"/>
  <c r="K44" i="64" s="1"/>
  <c r="AE154" i="64"/>
  <c r="AE44" i="64" s="1"/>
  <c r="AD44" i="64" s="1"/>
  <c r="AR154" i="64"/>
  <c r="AR44" i="64" s="1"/>
  <c r="AQ44" i="64" s="1"/>
  <c r="AX154" i="64"/>
  <c r="AX44" i="64" s="1"/>
  <c r="AH267" i="64"/>
  <c r="AH75" i="64" s="1"/>
  <c r="Q267" i="64"/>
  <c r="Q75" i="64" s="1"/>
  <c r="L267" i="64"/>
  <c r="L75" i="64" s="1"/>
  <c r="R267" i="64"/>
  <c r="R75" i="64" s="1"/>
  <c r="AC267" i="64"/>
  <c r="AC75" i="64" s="1"/>
  <c r="AP267" i="64"/>
  <c r="AP75" i="64" s="1"/>
  <c r="E72" i="64"/>
  <c r="K72" i="64"/>
  <c r="F72" i="64"/>
  <c r="ER12" i="42" s="1"/>
  <c r="AH262" i="64"/>
  <c r="AH70" i="64" s="1"/>
  <c r="Q262" i="64"/>
  <c r="Q70" i="64" s="1"/>
  <c r="L262" i="64"/>
  <c r="L70" i="64" s="1"/>
  <c r="K70" i="64" s="1"/>
  <c r="R262" i="64"/>
  <c r="R70" i="64" s="1"/>
  <c r="AC262" i="64"/>
  <c r="AC70" i="64" s="1"/>
  <c r="AP262" i="64"/>
  <c r="AP70" i="64" s="1"/>
  <c r="AO70" i="64" s="1"/>
  <c r="AV68" i="64"/>
  <c r="AK68" i="64"/>
  <c r="AL68" i="64"/>
  <c r="V66" i="64"/>
  <c r="AF66" i="64"/>
  <c r="U66" i="64"/>
  <c r="G41" i="64"/>
  <c r="V41" i="64"/>
  <c r="AF39" i="64"/>
  <c r="U39" i="64"/>
  <c r="V39" i="64"/>
  <c r="AF37" i="64"/>
  <c r="U37" i="64"/>
  <c r="V37" i="64"/>
  <c r="AF35" i="64"/>
  <c r="U35" i="64"/>
  <c r="V35" i="64"/>
  <c r="AF33" i="64"/>
  <c r="U33" i="64"/>
  <c r="V33" i="64"/>
  <c r="AF31" i="64"/>
  <c r="U31" i="64"/>
  <c r="V31" i="64"/>
  <c r="AA28" i="64"/>
  <c r="V28" i="64"/>
  <c r="U28" i="64"/>
  <c r="AA26" i="64"/>
  <c r="V26" i="64"/>
  <c r="U26" i="64"/>
  <c r="AA24" i="64"/>
  <c r="V24" i="64"/>
  <c r="U24" i="64"/>
  <c r="U21" i="64"/>
  <c r="V21" i="64"/>
  <c r="AA18" i="64"/>
  <c r="V18" i="64"/>
  <c r="U18" i="64"/>
  <c r="AA14" i="64"/>
  <c r="V14" i="64"/>
  <c r="U14" i="64"/>
  <c r="AK13" i="64"/>
  <c r="AQ13" i="64"/>
  <c r="AL13" i="64"/>
  <c r="U12" i="64"/>
  <c r="V12" i="64"/>
  <c r="AQ11" i="64"/>
  <c r="AL11" i="64"/>
  <c r="AK11" i="64"/>
  <c r="AG153" i="64"/>
  <c r="AG43" i="64" s="1"/>
  <c r="M153" i="64"/>
  <c r="M43" i="64" s="1"/>
  <c r="Q153" i="64"/>
  <c r="Q43" i="64" s="1"/>
  <c r="AS153" i="64"/>
  <c r="AS43" i="64" s="1"/>
  <c r="O153" i="64"/>
  <c r="O43" i="64" s="1"/>
  <c r="N43" i="64" s="1"/>
  <c r="Z153" i="64"/>
  <c r="Z43" i="64" s="1"/>
  <c r="Y43" i="64" s="1"/>
  <c r="AP153" i="64"/>
  <c r="AP43" i="64" s="1"/>
  <c r="AO43" i="64" s="1"/>
  <c r="AE153" i="64"/>
  <c r="AE43" i="64" s="1"/>
  <c r="AD43" i="64" s="1"/>
  <c r="AR153" i="64"/>
  <c r="AR43" i="64" s="1"/>
  <c r="AQ43" i="64" s="1"/>
  <c r="AX153" i="64"/>
  <c r="AX43" i="64" s="1"/>
  <c r="AF40" i="64"/>
  <c r="AF38" i="64"/>
  <c r="U38" i="64"/>
  <c r="V38" i="64"/>
  <c r="AF34" i="64"/>
  <c r="U34" i="64"/>
  <c r="V34" i="64"/>
  <c r="AA29" i="64"/>
  <c r="V29" i="64"/>
  <c r="U29" i="64"/>
  <c r="AA27" i="64"/>
  <c r="U27" i="64"/>
  <c r="AA25" i="64"/>
  <c r="V25" i="64"/>
  <c r="U25" i="64"/>
  <c r="AH130" i="64"/>
  <c r="AH20" i="64" s="1"/>
  <c r="Q130" i="64"/>
  <c r="Q20" i="64" s="1"/>
  <c r="P20" i="64" s="1"/>
  <c r="AR130" i="64"/>
  <c r="AR20" i="64" s="1"/>
  <c r="L130" i="64"/>
  <c r="L20" i="64" s="1"/>
  <c r="R130" i="64"/>
  <c r="R20" i="64" s="1"/>
  <c r="AC130" i="64"/>
  <c r="AC20" i="64" s="1"/>
  <c r="AP130" i="64"/>
  <c r="AP20" i="64" s="1"/>
  <c r="AO20" i="64" s="1"/>
  <c r="AW130" i="64"/>
  <c r="AW20" i="64" s="1"/>
  <c r="AV20" i="64" s="1"/>
  <c r="AH127" i="64"/>
  <c r="AH17" i="64" s="1"/>
  <c r="Q127" i="64"/>
  <c r="Q17" i="64" s="1"/>
  <c r="P17" i="64" s="1"/>
  <c r="AR127" i="64"/>
  <c r="AR17" i="64" s="1"/>
  <c r="L127" i="64"/>
  <c r="L17" i="64" s="1"/>
  <c r="R127" i="64"/>
  <c r="R17" i="64" s="1"/>
  <c r="AC127" i="64"/>
  <c r="AC17" i="64" s="1"/>
  <c r="AP127" i="64"/>
  <c r="AP17" i="64" s="1"/>
  <c r="AO17" i="64" s="1"/>
  <c r="AW127" i="64"/>
  <c r="AW17" i="64" s="1"/>
  <c r="AV17" i="64" s="1"/>
  <c r="AH125" i="64"/>
  <c r="AH15" i="64" s="1"/>
  <c r="Q125" i="64"/>
  <c r="Q15" i="64" s="1"/>
  <c r="P15" i="64" s="1"/>
  <c r="AR125" i="64"/>
  <c r="AR15" i="64" s="1"/>
  <c r="L125" i="64"/>
  <c r="L15" i="64" s="1"/>
  <c r="R125" i="64"/>
  <c r="R15" i="64" s="1"/>
  <c r="AC125" i="64"/>
  <c r="AC15" i="64" s="1"/>
  <c r="AP125" i="64"/>
  <c r="AP15" i="64" s="1"/>
  <c r="AO15" i="64" s="1"/>
  <c r="AW125" i="64"/>
  <c r="AW15" i="64" s="1"/>
  <c r="AV15" i="64" s="1"/>
  <c r="E13" i="64"/>
  <c r="K13" i="64"/>
  <c r="F13" i="64"/>
  <c r="K11" i="64"/>
  <c r="F11" i="64"/>
  <c r="E11" i="64"/>
  <c r="AP7" i="64"/>
  <c r="AO7" i="64"/>
  <c r="U10" i="64"/>
  <c r="AA10" i="64"/>
  <c r="V10" i="64"/>
  <c r="AT8" i="64"/>
  <c r="AU8" i="64"/>
  <c r="I8" i="64"/>
  <c r="J8" i="64"/>
  <c r="AR117" i="64"/>
  <c r="L117" i="64"/>
  <c r="AP117" i="64"/>
  <c r="AW117" i="64"/>
  <c r="AL98" i="64"/>
  <c r="AL28" i="64"/>
  <c r="AL24" i="64"/>
  <c r="AL16" i="64"/>
  <c r="AT8" i="63"/>
  <c r="AU8" i="63"/>
  <c r="S292" i="63"/>
  <c r="AW292" i="63" s="1"/>
  <c r="AW100" i="63" s="1"/>
  <c r="B100" i="63"/>
  <c r="S285" i="63"/>
  <c r="AW285" i="63" s="1"/>
  <c r="AW93" i="63" s="1"/>
  <c r="B93" i="63"/>
  <c r="AW167" i="63"/>
  <c r="AW57" i="63" s="1"/>
  <c r="AS167" i="63"/>
  <c r="AS57" i="63" s="1"/>
  <c r="AG167" i="63"/>
  <c r="AG57" i="63" s="1"/>
  <c r="AC167" i="63"/>
  <c r="AC57" i="63" s="1"/>
  <c r="R167" i="63"/>
  <c r="R57" i="63" s="1"/>
  <c r="L167" i="63"/>
  <c r="L57" i="63" s="1"/>
  <c r="AX167" i="63"/>
  <c r="AX57" i="63" s="1"/>
  <c r="AR167" i="63"/>
  <c r="AR57" i="63" s="1"/>
  <c r="M167" i="63"/>
  <c r="M57" i="63" s="1"/>
  <c r="AH167" i="63"/>
  <c r="AH57" i="63" s="1"/>
  <c r="Q167" i="63"/>
  <c r="Q57" i="63" s="1"/>
  <c r="AB167" i="63"/>
  <c r="AB57" i="63" s="1"/>
  <c r="B57" i="63"/>
  <c r="S167" i="63"/>
  <c r="Z167" i="63" s="1"/>
  <c r="Z57" i="63" s="1"/>
  <c r="S288" i="63"/>
  <c r="AW288" i="63" s="1"/>
  <c r="AW96" i="63" s="1"/>
  <c r="B96" i="63"/>
  <c r="S282" i="63"/>
  <c r="AW282" i="63" s="1"/>
  <c r="AW90" i="63" s="1"/>
  <c r="B90" i="63"/>
  <c r="AF68" i="63"/>
  <c r="AA98" i="63"/>
  <c r="J284" i="63"/>
  <c r="J92" i="63" s="1"/>
  <c r="AR284" i="63"/>
  <c r="AR92" i="63" s="1"/>
  <c r="R284" i="63"/>
  <c r="R92" i="63" s="1"/>
  <c r="P89" i="63"/>
  <c r="AK89" i="63"/>
  <c r="AV89" i="63"/>
  <c r="AF67" i="63"/>
  <c r="AF65" i="63"/>
  <c r="AE257" i="63"/>
  <c r="AE65" i="63" s="1"/>
  <c r="AD65" i="63" s="1"/>
  <c r="AR257" i="63"/>
  <c r="AR65" i="63" s="1"/>
  <c r="AA87" i="63"/>
  <c r="AH279" i="63"/>
  <c r="AH87" i="63" s="1"/>
  <c r="AR279" i="63"/>
  <c r="AR87" i="63" s="1"/>
  <c r="R279" i="63"/>
  <c r="R87" i="63" s="1"/>
  <c r="AC279" i="63"/>
  <c r="AC87" i="63" s="1"/>
  <c r="AP279" i="63"/>
  <c r="AP87" i="63" s="1"/>
  <c r="AW279" i="63"/>
  <c r="AW87" i="63" s="1"/>
  <c r="F84" i="63"/>
  <c r="P84" i="63"/>
  <c r="E84" i="63"/>
  <c r="AV84" i="63"/>
  <c r="F82" i="63"/>
  <c r="P82" i="63"/>
  <c r="E82" i="63"/>
  <c r="AA82" i="63"/>
  <c r="AE269" i="63"/>
  <c r="AE77" i="63" s="1"/>
  <c r="K75" i="63"/>
  <c r="AE267" i="63"/>
  <c r="AE75" i="63" s="1"/>
  <c r="B59" i="63"/>
  <c r="AX165" i="63"/>
  <c r="AX55" i="63" s="1"/>
  <c r="AU165" i="63"/>
  <c r="AU55" i="63" s="1"/>
  <c r="AH165" i="63"/>
  <c r="AH55" i="63" s="1"/>
  <c r="AE165" i="63"/>
  <c r="AE55" i="63" s="1"/>
  <c r="M165" i="63"/>
  <c r="M55" i="63" s="1"/>
  <c r="J165" i="63"/>
  <c r="J55" i="63" s="1"/>
  <c r="AS165" i="63"/>
  <c r="AS55" i="63" s="1"/>
  <c r="Z165" i="63"/>
  <c r="Z55" i="63" s="1"/>
  <c r="O165" i="63"/>
  <c r="O55" i="63" s="1"/>
  <c r="AP165" i="63"/>
  <c r="AP55" i="63" s="1"/>
  <c r="AC165" i="63"/>
  <c r="AC55" i="63" s="1"/>
  <c r="R165" i="63"/>
  <c r="R55" i="63" s="1"/>
  <c r="B55" i="63"/>
  <c r="B53" i="63"/>
  <c r="AU158" i="63"/>
  <c r="AU48" i="63" s="1"/>
  <c r="AE158" i="63"/>
  <c r="AE48" i="63" s="1"/>
  <c r="J158" i="63"/>
  <c r="J48" i="63" s="1"/>
  <c r="Z158" i="63"/>
  <c r="Z48" i="63" s="1"/>
  <c r="O158" i="63"/>
  <c r="O48" i="63" s="1"/>
  <c r="AP158" i="63"/>
  <c r="AP48" i="63" s="1"/>
  <c r="B48" i="63"/>
  <c r="B44" i="63"/>
  <c r="B37" i="63"/>
  <c r="B33" i="63"/>
  <c r="F56" i="63"/>
  <c r="E56" i="63"/>
  <c r="AF54" i="63"/>
  <c r="AW164" i="63"/>
  <c r="AW54" i="63" s="1"/>
  <c r="AP164" i="63"/>
  <c r="AP54" i="63" s="1"/>
  <c r="AO54" i="63" s="1"/>
  <c r="AC164" i="63"/>
  <c r="AC54" i="63" s="1"/>
  <c r="R164" i="63"/>
  <c r="R54" i="63" s="1"/>
  <c r="L164" i="63"/>
  <c r="L54" i="63" s="1"/>
  <c r="AR164" i="63"/>
  <c r="AR54" i="63" s="1"/>
  <c r="AF52" i="63"/>
  <c r="AF49" i="63"/>
  <c r="AW159" i="63"/>
  <c r="AW49" i="63" s="1"/>
  <c r="AP159" i="63"/>
  <c r="AP49" i="63" s="1"/>
  <c r="AO49" i="63" s="1"/>
  <c r="AC159" i="63"/>
  <c r="AC49" i="63" s="1"/>
  <c r="R159" i="63"/>
  <c r="R49" i="63" s="1"/>
  <c r="L159" i="63"/>
  <c r="L49" i="63" s="1"/>
  <c r="AE159" i="63"/>
  <c r="AE49" i="63" s="1"/>
  <c r="AD49" i="63" s="1"/>
  <c r="AR159" i="63"/>
  <c r="AR49" i="63" s="1"/>
  <c r="AX159" i="63"/>
  <c r="AX49" i="63" s="1"/>
  <c r="AF47" i="63"/>
  <c r="AW157" i="63"/>
  <c r="AW47" i="63" s="1"/>
  <c r="AP157" i="63"/>
  <c r="AP47" i="63" s="1"/>
  <c r="AO47" i="63" s="1"/>
  <c r="AC157" i="63"/>
  <c r="AC47" i="63" s="1"/>
  <c r="R157" i="63"/>
  <c r="R47" i="63" s="1"/>
  <c r="L157" i="63"/>
  <c r="L47" i="63" s="1"/>
  <c r="K47" i="63" s="1"/>
  <c r="AE157" i="63"/>
  <c r="AE47" i="63" s="1"/>
  <c r="AD47" i="63" s="1"/>
  <c r="AR157" i="63"/>
  <c r="AR47" i="63" s="1"/>
  <c r="AQ47" i="63" s="1"/>
  <c r="AX157" i="63"/>
  <c r="AX47" i="63" s="1"/>
  <c r="AF45" i="63"/>
  <c r="AW155" i="63"/>
  <c r="AW45" i="63" s="1"/>
  <c r="AP155" i="63"/>
  <c r="AP45" i="63" s="1"/>
  <c r="AO45" i="63" s="1"/>
  <c r="AC155" i="63"/>
  <c r="AC45" i="63" s="1"/>
  <c r="R155" i="63"/>
  <c r="R45" i="63" s="1"/>
  <c r="L155" i="63"/>
  <c r="L45" i="63" s="1"/>
  <c r="K45" i="63" s="1"/>
  <c r="AE155" i="63"/>
  <c r="AE45" i="63" s="1"/>
  <c r="AD45" i="63" s="1"/>
  <c r="AR155" i="63"/>
  <c r="AR45" i="63" s="1"/>
  <c r="AQ45" i="63" s="1"/>
  <c r="AX155" i="63"/>
  <c r="AX45" i="63" s="1"/>
  <c r="AW153" i="63"/>
  <c r="AW43" i="63" s="1"/>
  <c r="AP153" i="63"/>
  <c r="AP43" i="63" s="1"/>
  <c r="AO43" i="63" s="1"/>
  <c r="AC153" i="63"/>
  <c r="AC43" i="63" s="1"/>
  <c r="R153" i="63"/>
  <c r="R43" i="63" s="1"/>
  <c r="L153" i="63"/>
  <c r="L43" i="63" s="1"/>
  <c r="K43" i="63" s="1"/>
  <c r="AE153" i="63"/>
  <c r="AE43" i="63" s="1"/>
  <c r="AD43" i="63" s="1"/>
  <c r="AR153" i="63"/>
  <c r="AR43" i="63" s="1"/>
  <c r="AQ43" i="63" s="1"/>
  <c r="AX153" i="63"/>
  <c r="AX43" i="63" s="1"/>
  <c r="AF40" i="63"/>
  <c r="AW150" i="63"/>
  <c r="AW40" i="63" s="1"/>
  <c r="AP150" i="63"/>
  <c r="AP40" i="63" s="1"/>
  <c r="AO40" i="63" s="1"/>
  <c r="AC150" i="63"/>
  <c r="AC40" i="63" s="1"/>
  <c r="R150" i="63"/>
  <c r="R40" i="63" s="1"/>
  <c r="L150" i="63"/>
  <c r="L40" i="63" s="1"/>
  <c r="K40" i="63" s="1"/>
  <c r="AE150" i="63"/>
  <c r="AE40" i="63" s="1"/>
  <c r="AD40" i="63" s="1"/>
  <c r="AR150" i="63"/>
  <c r="AR40" i="63" s="1"/>
  <c r="AQ40" i="63" s="1"/>
  <c r="AX150" i="63"/>
  <c r="AX40" i="63" s="1"/>
  <c r="AW148" i="63"/>
  <c r="AW38" i="63" s="1"/>
  <c r="AP148" i="63"/>
  <c r="AP38" i="63" s="1"/>
  <c r="AO38" i="63" s="1"/>
  <c r="AC148" i="63"/>
  <c r="AC38" i="63" s="1"/>
  <c r="R148" i="63"/>
  <c r="R38" i="63" s="1"/>
  <c r="L148" i="63"/>
  <c r="L38" i="63" s="1"/>
  <c r="K38" i="63" s="1"/>
  <c r="AE148" i="63"/>
  <c r="AE38" i="63" s="1"/>
  <c r="AD38" i="63" s="1"/>
  <c r="AR148" i="63"/>
  <c r="AR38" i="63" s="1"/>
  <c r="AQ38" i="63" s="1"/>
  <c r="AX148" i="63"/>
  <c r="AX38" i="63" s="1"/>
  <c r="AW146" i="63"/>
  <c r="AW36" i="63" s="1"/>
  <c r="AP146" i="63"/>
  <c r="AP36" i="63" s="1"/>
  <c r="AO36" i="63" s="1"/>
  <c r="AC146" i="63"/>
  <c r="AC36" i="63" s="1"/>
  <c r="R146" i="63"/>
  <c r="R36" i="63" s="1"/>
  <c r="L146" i="63"/>
  <c r="L36" i="63" s="1"/>
  <c r="K36" i="63" s="1"/>
  <c r="AE146" i="63"/>
  <c r="AE36" i="63" s="1"/>
  <c r="AD36" i="63" s="1"/>
  <c r="AR146" i="63"/>
  <c r="AR36" i="63" s="1"/>
  <c r="AQ36" i="63" s="1"/>
  <c r="AX146" i="63"/>
  <c r="AX36" i="63" s="1"/>
  <c r="AF34" i="63"/>
  <c r="AW144" i="63"/>
  <c r="AW34" i="63" s="1"/>
  <c r="AP144" i="63"/>
  <c r="AP34" i="63" s="1"/>
  <c r="AO34" i="63" s="1"/>
  <c r="AC144" i="63"/>
  <c r="AC34" i="63" s="1"/>
  <c r="R144" i="63"/>
  <c r="R34" i="63" s="1"/>
  <c r="L144" i="63"/>
  <c r="L34" i="63" s="1"/>
  <c r="K34" i="63" s="1"/>
  <c r="AE144" i="63"/>
  <c r="AE34" i="63" s="1"/>
  <c r="AD34" i="63" s="1"/>
  <c r="AR144" i="63"/>
  <c r="AR34" i="63" s="1"/>
  <c r="AQ34" i="63" s="1"/>
  <c r="AX144" i="63"/>
  <c r="AX34" i="63" s="1"/>
  <c r="AF32" i="63"/>
  <c r="AW142" i="63"/>
  <c r="AW32" i="63" s="1"/>
  <c r="AC142" i="63"/>
  <c r="AC32" i="63" s="1"/>
  <c r="L142" i="63"/>
  <c r="L32" i="63" s="1"/>
  <c r="K32" i="63" s="1"/>
  <c r="AP142" i="63"/>
  <c r="AP32" i="63" s="1"/>
  <c r="AO32" i="63" s="1"/>
  <c r="R142" i="63"/>
  <c r="R32" i="63" s="1"/>
  <c r="AE142" i="63"/>
  <c r="AE32" i="63" s="1"/>
  <c r="AD32" i="63" s="1"/>
  <c r="AR142" i="63"/>
  <c r="AR32" i="63" s="1"/>
  <c r="AQ32" i="63" s="1"/>
  <c r="AX142" i="63"/>
  <c r="AX32" i="63" s="1"/>
  <c r="AG141" i="63"/>
  <c r="AG31" i="63" s="1"/>
  <c r="L141" i="63"/>
  <c r="L31" i="63" s="1"/>
  <c r="K31" i="63" s="1"/>
  <c r="AC141" i="63"/>
  <c r="AC31" i="63" s="1"/>
  <c r="AW141" i="63"/>
  <c r="AW31" i="63" s="1"/>
  <c r="Q141" i="63"/>
  <c r="Q31" i="63" s="1"/>
  <c r="AE141" i="63"/>
  <c r="AE31" i="63" s="1"/>
  <c r="AD31" i="63" s="1"/>
  <c r="AR141" i="63"/>
  <c r="AR31" i="63" s="1"/>
  <c r="AQ31" i="63" s="1"/>
  <c r="AX141" i="63"/>
  <c r="AX31" i="63" s="1"/>
  <c r="E28" i="63"/>
  <c r="K28" i="63"/>
  <c r="F28" i="63"/>
  <c r="E26" i="63"/>
  <c r="K26" i="63"/>
  <c r="F26" i="63"/>
  <c r="E24" i="63"/>
  <c r="K24" i="63"/>
  <c r="F24" i="63"/>
  <c r="F21" i="63"/>
  <c r="E21" i="63"/>
  <c r="E18" i="63"/>
  <c r="K18" i="63"/>
  <c r="F18" i="63"/>
  <c r="E16" i="63"/>
  <c r="K16" i="63"/>
  <c r="F16" i="63"/>
  <c r="E14" i="63"/>
  <c r="K14" i="63"/>
  <c r="F14" i="63"/>
  <c r="AF66" i="63"/>
  <c r="F66" i="63"/>
  <c r="P66" i="63"/>
  <c r="E66" i="63"/>
  <c r="Z141" i="63"/>
  <c r="Z31" i="63" s="1"/>
  <c r="Y31" i="63" s="1"/>
  <c r="AK28" i="63"/>
  <c r="AQ28" i="63"/>
  <c r="AL28" i="63"/>
  <c r="AA27" i="63"/>
  <c r="AQ26" i="63"/>
  <c r="AQ24" i="63"/>
  <c r="AL24" i="63"/>
  <c r="AL21" i="63"/>
  <c r="AK21" i="63"/>
  <c r="AK18" i="63"/>
  <c r="AQ18" i="63"/>
  <c r="AL18" i="63"/>
  <c r="AA17" i="63"/>
  <c r="AK16" i="63"/>
  <c r="AQ16" i="63"/>
  <c r="AL16" i="63"/>
  <c r="AK14" i="63"/>
  <c r="AQ14" i="63"/>
  <c r="AL14" i="63"/>
  <c r="AS141" i="63"/>
  <c r="AS31" i="63" s="1"/>
  <c r="AX136" i="63"/>
  <c r="AX26" i="63" s="1"/>
  <c r="J117" i="63"/>
  <c r="O117" i="63"/>
  <c r="AE117" i="63"/>
  <c r="Z117" i="63"/>
  <c r="AG117" i="63"/>
  <c r="AH122" i="63"/>
  <c r="AH12" i="63" s="1"/>
  <c r="Q122" i="63"/>
  <c r="Q12" i="63" s="1"/>
  <c r="P12" i="63" s="1"/>
  <c r="AR122" i="63"/>
  <c r="AR12" i="63" s="1"/>
  <c r="L122" i="63"/>
  <c r="L12" i="63" s="1"/>
  <c r="R122" i="63"/>
  <c r="R12" i="63" s="1"/>
  <c r="AC122" i="63"/>
  <c r="AC12" i="63" s="1"/>
  <c r="AP122" i="63"/>
  <c r="AP12" i="63" s="1"/>
  <c r="AO12" i="63" s="1"/>
  <c r="AW122" i="63"/>
  <c r="AW12" i="63" s="1"/>
  <c r="AV12" i="63" s="1"/>
  <c r="AH120" i="63"/>
  <c r="AH10" i="63" s="1"/>
  <c r="Q120" i="63"/>
  <c r="Q10" i="63" s="1"/>
  <c r="P10" i="63" s="1"/>
  <c r="AR120" i="63"/>
  <c r="AR10" i="63" s="1"/>
  <c r="L120" i="63"/>
  <c r="L10" i="63" s="1"/>
  <c r="R120" i="63"/>
  <c r="R10" i="63" s="1"/>
  <c r="AC120" i="63"/>
  <c r="AC10" i="63" s="1"/>
  <c r="AP120" i="63"/>
  <c r="AP10" i="63" s="1"/>
  <c r="AO10" i="63" s="1"/>
  <c r="AW120" i="63"/>
  <c r="AW10" i="63" s="1"/>
  <c r="AV10" i="63" s="1"/>
  <c r="AH284" i="63"/>
  <c r="AH92" i="63" s="1"/>
  <c r="Q284" i="63"/>
  <c r="Q92" i="63" s="1"/>
  <c r="L284" i="63"/>
  <c r="L92" i="63" s="1"/>
  <c r="AC284" i="63"/>
  <c r="AC92" i="63" s="1"/>
  <c r="AW284" i="63"/>
  <c r="AW92" i="63" s="1"/>
  <c r="AA102" i="63"/>
  <c r="AR294" i="63"/>
  <c r="AR102" i="63" s="1"/>
  <c r="L294" i="63"/>
  <c r="L102" i="63" s="1"/>
  <c r="R294" i="63"/>
  <c r="R102" i="63" s="1"/>
  <c r="AC294" i="63"/>
  <c r="AC102" i="63" s="1"/>
  <c r="AP294" i="63"/>
  <c r="AP102" i="63" s="1"/>
  <c r="AW294" i="63"/>
  <c r="AW102" i="63" s="1"/>
  <c r="AA94" i="63"/>
  <c r="AR286" i="63"/>
  <c r="AR94" i="63" s="1"/>
  <c r="L286" i="63"/>
  <c r="L94" i="63" s="1"/>
  <c r="R286" i="63"/>
  <c r="R94" i="63" s="1"/>
  <c r="AC286" i="63"/>
  <c r="AC94" i="63" s="1"/>
  <c r="AP286" i="63"/>
  <c r="AP94" i="63" s="1"/>
  <c r="AW286" i="63"/>
  <c r="AW94" i="63" s="1"/>
  <c r="AF83" i="63"/>
  <c r="AP275" i="63"/>
  <c r="AP83" i="63" s="1"/>
  <c r="R275" i="63"/>
  <c r="R83" i="63" s="1"/>
  <c r="AC275" i="63"/>
  <c r="AC83" i="63" s="1"/>
  <c r="AW275" i="63"/>
  <c r="AW83" i="63" s="1"/>
  <c r="L275" i="63"/>
  <c r="L83" i="63" s="1"/>
  <c r="AE275" i="63"/>
  <c r="AE83" i="63" s="1"/>
  <c r="AR275" i="63"/>
  <c r="AR83" i="63" s="1"/>
  <c r="AX275" i="63"/>
  <c r="AX83" i="63" s="1"/>
  <c r="AF81" i="63"/>
  <c r="AW273" i="63"/>
  <c r="AW81" i="63" s="1"/>
  <c r="AC273" i="63"/>
  <c r="AC81" i="63" s="1"/>
  <c r="L273" i="63"/>
  <c r="L81" i="63" s="1"/>
  <c r="R273" i="63"/>
  <c r="R81" i="63" s="1"/>
  <c r="AP273" i="63"/>
  <c r="AP81" i="63" s="1"/>
  <c r="AE273" i="63"/>
  <c r="AE81" i="63" s="1"/>
  <c r="AR273" i="63"/>
  <c r="AR81" i="63" s="1"/>
  <c r="AX273" i="63"/>
  <c r="AX81" i="63" s="1"/>
  <c r="AP270" i="63"/>
  <c r="AP78" i="63" s="1"/>
  <c r="R270" i="63"/>
  <c r="R78" i="63" s="1"/>
  <c r="AC270" i="63"/>
  <c r="AC78" i="63" s="1"/>
  <c r="AW270" i="63"/>
  <c r="AW78" i="63" s="1"/>
  <c r="L270" i="63"/>
  <c r="L78" i="63" s="1"/>
  <c r="AE270" i="63"/>
  <c r="AE78" i="63" s="1"/>
  <c r="AR270" i="63"/>
  <c r="AR78" i="63" s="1"/>
  <c r="AX270" i="63"/>
  <c r="AX78" i="63" s="1"/>
  <c r="AF76" i="63"/>
  <c r="AW268" i="63"/>
  <c r="AW76" i="63" s="1"/>
  <c r="AC268" i="63"/>
  <c r="AC76" i="63" s="1"/>
  <c r="L268" i="63"/>
  <c r="L76" i="63" s="1"/>
  <c r="R268" i="63"/>
  <c r="R76" i="63" s="1"/>
  <c r="AP268" i="63"/>
  <c r="AP76" i="63" s="1"/>
  <c r="AE268" i="63"/>
  <c r="AE76" i="63" s="1"/>
  <c r="AR268" i="63"/>
  <c r="AR76" i="63" s="1"/>
  <c r="AX268" i="63"/>
  <c r="AX76" i="63" s="1"/>
  <c r="AF74" i="63"/>
  <c r="AP266" i="63"/>
  <c r="AP74" i="63" s="1"/>
  <c r="R266" i="63"/>
  <c r="R74" i="63" s="1"/>
  <c r="AC266" i="63"/>
  <c r="AC74" i="63" s="1"/>
  <c r="AW266" i="63"/>
  <c r="AW74" i="63" s="1"/>
  <c r="L266" i="63"/>
  <c r="L74" i="63" s="1"/>
  <c r="AE266" i="63"/>
  <c r="AE74" i="63" s="1"/>
  <c r="AR266" i="63"/>
  <c r="AR74" i="63" s="1"/>
  <c r="AX266" i="63"/>
  <c r="AX74" i="63" s="1"/>
  <c r="AF71" i="63"/>
  <c r="AW263" i="63"/>
  <c r="AW71" i="63" s="1"/>
  <c r="AC263" i="63"/>
  <c r="AC71" i="63" s="1"/>
  <c r="L263" i="63"/>
  <c r="L71" i="63" s="1"/>
  <c r="K71" i="63" s="1"/>
  <c r="R263" i="63"/>
  <c r="R71" i="63" s="1"/>
  <c r="AP263" i="63"/>
  <c r="AP71" i="63" s="1"/>
  <c r="AO71" i="63" s="1"/>
  <c r="AR263" i="63"/>
  <c r="AR71" i="63" s="1"/>
  <c r="AQ71" i="63" s="1"/>
  <c r="AX263" i="63"/>
  <c r="AX71" i="63" s="1"/>
  <c r="AF69" i="63"/>
  <c r="AP261" i="63"/>
  <c r="AP69" i="63" s="1"/>
  <c r="AO69" i="63" s="1"/>
  <c r="R261" i="63"/>
  <c r="R69" i="63" s="1"/>
  <c r="AW261" i="63"/>
  <c r="AW69" i="63" s="1"/>
  <c r="AC261" i="63"/>
  <c r="AC69" i="63" s="1"/>
  <c r="L261" i="63"/>
  <c r="L69" i="63" s="1"/>
  <c r="K69" i="63" s="1"/>
  <c r="AR261" i="63"/>
  <c r="AR69" i="63" s="1"/>
  <c r="AQ69" i="63" s="1"/>
  <c r="AX261" i="63"/>
  <c r="AX69" i="63" s="1"/>
  <c r="AW259" i="63"/>
  <c r="AW67" i="63" s="1"/>
  <c r="AC259" i="63"/>
  <c r="AC67" i="63" s="1"/>
  <c r="L259" i="63"/>
  <c r="L67" i="63" s="1"/>
  <c r="K67" i="63" s="1"/>
  <c r="AP259" i="63"/>
  <c r="AP67" i="63" s="1"/>
  <c r="AO67" i="63" s="1"/>
  <c r="R259" i="63"/>
  <c r="R67" i="63" s="1"/>
  <c r="AR259" i="63"/>
  <c r="AR67" i="63" s="1"/>
  <c r="AQ67" i="63" s="1"/>
  <c r="AX259" i="63"/>
  <c r="AX67" i="63" s="1"/>
  <c r="AP257" i="63"/>
  <c r="AP65" i="63" s="1"/>
  <c r="AO65" i="63" s="1"/>
  <c r="R257" i="63"/>
  <c r="R65" i="63" s="1"/>
  <c r="AW257" i="63"/>
  <c r="AW65" i="63" s="1"/>
  <c r="AC257" i="63"/>
  <c r="AC65" i="63" s="1"/>
  <c r="L257" i="63"/>
  <c r="L65" i="63" s="1"/>
  <c r="P68" i="63"/>
  <c r="E68" i="63"/>
  <c r="AP168" i="63"/>
  <c r="AP58" i="63" s="1"/>
  <c r="AK58" i="63" s="1"/>
  <c r="L279" i="63"/>
  <c r="L87" i="63" s="1"/>
  <c r="K77" i="63"/>
  <c r="AV77" i="63"/>
  <c r="AG269" i="63"/>
  <c r="AG77" i="63" s="1"/>
  <c r="O269" i="63"/>
  <c r="O77" i="63" s="1"/>
  <c r="AR269" i="63"/>
  <c r="AR77" i="63" s="1"/>
  <c r="AR267" i="63"/>
  <c r="AR75" i="63" s="1"/>
  <c r="AL75" i="63" s="1"/>
  <c r="AX267" i="63"/>
  <c r="AX75" i="63" s="1"/>
  <c r="AA72" i="63"/>
  <c r="F70" i="63"/>
  <c r="P70" i="63"/>
  <c r="E70" i="63"/>
  <c r="AV70" i="63"/>
  <c r="B51" i="63"/>
  <c r="B46" i="63"/>
  <c r="AU151" i="63"/>
  <c r="AU41" i="63" s="1"/>
  <c r="AE151" i="63"/>
  <c r="AE41" i="63" s="1"/>
  <c r="J151" i="63"/>
  <c r="J41" i="63" s="1"/>
  <c r="Z151" i="63"/>
  <c r="Z41" i="63" s="1"/>
  <c r="O151" i="63"/>
  <c r="O41" i="63" s="1"/>
  <c r="AP151" i="63"/>
  <c r="AP41" i="63" s="1"/>
  <c r="B41" i="63"/>
  <c r="B39" i="63"/>
  <c r="B35" i="63"/>
  <c r="M164" i="63"/>
  <c r="M54" i="63" s="1"/>
  <c r="AE164" i="63"/>
  <c r="AE54" i="63" s="1"/>
  <c r="AD54" i="63" s="1"/>
  <c r="AX164" i="63"/>
  <c r="AX54" i="63" s="1"/>
  <c r="AW162" i="63"/>
  <c r="AW52" i="63" s="1"/>
  <c r="AP162" i="63"/>
  <c r="AP52" i="63" s="1"/>
  <c r="AO52" i="63" s="1"/>
  <c r="AC162" i="63"/>
  <c r="AC52" i="63" s="1"/>
  <c r="R162" i="63"/>
  <c r="R52" i="63" s="1"/>
  <c r="L162" i="63"/>
  <c r="L52" i="63" s="1"/>
  <c r="K52" i="63" s="1"/>
  <c r="AR162" i="63"/>
  <c r="AR52" i="63" s="1"/>
  <c r="AQ52" i="63" s="1"/>
  <c r="AF43" i="63"/>
  <c r="AH290" i="63"/>
  <c r="AH98" i="63" s="1"/>
  <c r="Q290" i="63"/>
  <c r="Q98" i="63" s="1"/>
  <c r="AR290" i="63"/>
  <c r="AR98" i="63" s="1"/>
  <c r="L290" i="63"/>
  <c r="L98" i="63" s="1"/>
  <c r="R290" i="63"/>
  <c r="R98" i="63" s="1"/>
  <c r="AC290" i="63"/>
  <c r="AC98" i="63" s="1"/>
  <c r="AP290" i="63"/>
  <c r="AP98" i="63" s="1"/>
  <c r="AW290" i="63"/>
  <c r="AW98" i="63" s="1"/>
  <c r="AB284" i="63"/>
  <c r="AB92" i="63" s="1"/>
  <c r="M284" i="63"/>
  <c r="M92" i="63" s="1"/>
  <c r="AE284" i="63"/>
  <c r="AE92" i="63" s="1"/>
  <c r="AX284" i="63"/>
  <c r="AX92" i="63" s="1"/>
  <c r="O284" i="63"/>
  <c r="O92" i="63" s="1"/>
  <c r="Z284" i="63"/>
  <c r="Z92" i="63" s="1"/>
  <c r="AG284" i="63"/>
  <c r="AG92" i="63" s="1"/>
  <c r="AS284" i="63"/>
  <c r="AS92" i="63" s="1"/>
  <c r="AU294" i="63"/>
  <c r="AU102" i="63" s="1"/>
  <c r="Q294" i="63"/>
  <c r="Q102" i="63" s="1"/>
  <c r="M294" i="63"/>
  <c r="M102" i="63" s="1"/>
  <c r="AE294" i="63"/>
  <c r="AE102" i="63" s="1"/>
  <c r="AX294" i="63"/>
  <c r="AX102" i="63" s="1"/>
  <c r="O294" i="63"/>
  <c r="O102" i="63" s="1"/>
  <c r="Z294" i="63"/>
  <c r="Z102" i="63" s="1"/>
  <c r="AG294" i="63"/>
  <c r="AG102" i="63" s="1"/>
  <c r="V102" i="63" s="1"/>
  <c r="AS294" i="63"/>
  <c r="AS102" i="63" s="1"/>
  <c r="AU286" i="63"/>
  <c r="AU94" i="63" s="1"/>
  <c r="Q286" i="63"/>
  <c r="Q94" i="63" s="1"/>
  <c r="M286" i="63"/>
  <c r="M94" i="63" s="1"/>
  <c r="AE286" i="63"/>
  <c r="AE94" i="63" s="1"/>
  <c r="AX286" i="63"/>
  <c r="AX94" i="63" s="1"/>
  <c r="O286" i="63"/>
  <c r="O94" i="63" s="1"/>
  <c r="Z286" i="63"/>
  <c r="Z94" i="63" s="1"/>
  <c r="AG286" i="63"/>
  <c r="AG94" i="63" s="1"/>
  <c r="AS286" i="63"/>
  <c r="AS94" i="63" s="1"/>
  <c r="AS275" i="63"/>
  <c r="AS83" i="63" s="1"/>
  <c r="Z275" i="63"/>
  <c r="Z83" i="63" s="1"/>
  <c r="J275" i="63"/>
  <c r="J83" i="63" s="1"/>
  <c r="Q275" i="63"/>
  <c r="Q83" i="63" s="1"/>
  <c r="AB275" i="63"/>
  <c r="AB83" i="63" s="1"/>
  <c r="U83" i="63" s="1"/>
  <c r="AH275" i="63"/>
  <c r="AH83" i="63" s="1"/>
  <c r="AU275" i="63"/>
  <c r="AU83" i="63" s="1"/>
  <c r="AS273" i="63"/>
  <c r="AS81" i="63" s="1"/>
  <c r="Z273" i="63"/>
  <c r="Z81" i="63" s="1"/>
  <c r="J273" i="63"/>
  <c r="J81" i="63" s="1"/>
  <c r="Q273" i="63"/>
  <c r="Q81" i="63" s="1"/>
  <c r="AB273" i="63"/>
  <c r="AB81" i="63" s="1"/>
  <c r="V81" i="63" s="1"/>
  <c r="AH273" i="63"/>
  <c r="AH81" i="63" s="1"/>
  <c r="AU273" i="63"/>
  <c r="AU81" i="63" s="1"/>
  <c r="AS270" i="63"/>
  <c r="AS78" i="63" s="1"/>
  <c r="Z270" i="63"/>
  <c r="Z78" i="63" s="1"/>
  <c r="J270" i="63"/>
  <c r="J78" i="63" s="1"/>
  <c r="Q270" i="63"/>
  <c r="Q78" i="63" s="1"/>
  <c r="AB270" i="63"/>
  <c r="AB78" i="63" s="1"/>
  <c r="AH270" i="63"/>
  <c r="AH78" i="63" s="1"/>
  <c r="AU270" i="63"/>
  <c r="AU78" i="63" s="1"/>
  <c r="AS268" i="63"/>
  <c r="AS76" i="63" s="1"/>
  <c r="Z268" i="63"/>
  <c r="Z76" i="63" s="1"/>
  <c r="J268" i="63"/>
  <c r="J76" i="63" s="1"/>
  <c r="Q268" i="63"/>
  <c r="Q76" i="63" s="1"/>
  <c r="AB268" i="63"/>
  <c r="AB76" i="63" s="1"/>
  <c r="V76" i="63" s="1"/>
  <c r="AH268" i="63"/>
  <c r="AH76" i="63" s="1"/>
  <c r="AU268" i="63"/>
  <c r="AU76" i="63" s="1"/>
  <c r="AS266" i="63"/>
  <c r="AS74" i="63" s="1"/>
  <c r="Z266" i="63"/>
  <c r="Z74" i="63" s="1"/>
  <c r="J266" i="63"/>
  <c r="J74" i="63" s="1"/>
  <c r="Q266" i="63"/>
  <c r="Q74" i="63" s="1"/>
  <c r="AB266" i="63"/>
  <c r="AB74" i="63" s="1"/>
  <c r="U74" i="63" s="1"/>
  <c r="AH266" i="63"/>
  <c r="AH74" i="63" s="1"/>
  <c r="AU266" i="63"/>
  <c r="AU74" i="63" s="1"/>
  <c r="AS263" i="63"/>
  <c r="AS71" i="63" s="1"/>
  <c r="Z263" i="63"/>
  <c r="Z71" i="63" s="1"/>
  <c r="Y71" i="63" s="1"/>
  <c r="J263" i="63"/>
  <c r="J71" i="63" s="1"/>
  <c r="I71" i="63" s="1"/>
  <c r="Q263" i="63"/>
  <c r="Q71" i="63" s="1"/>
  <c r="AB263" i="63"/>
  <c r="AB71" i="63" s="1"/>
  <c r="AA71" i="63" s="1"/>
  <c r="AH263" i="63"/>
  <c r="AH71" i="63" s="1"/>
  <c r="AU263" i="63"/>
  <c r="AU71" i="63" s="1"/>
  <c r="AT71" i="63" s="1"/>
  <c r="AA89" i="63"/>
  <c r="L281" i="63"/>
  <c r="L89" i="63" s="1"/>
  <c r="F89" i="63" s="1"/>
  <c r="R281" i="63"/>
  <c r="R89" i="63" s="1"/>
  <c r="AE281" i="63"/>
  <c r="AE89" i="63" s="1"/>
  <c r="AX281" i="63"/>
  <c r="AX89" i="63" s="1"/>
  <c r="AG281" i="63"/>
  <c r="AG89" i="63" s="1"/>
  <c r="AS281" i="63"/>
  <c r="AS89" i="63" s="1"/>
  <c r="AS261" i="63"/>
  <c r="AS69" i="63" s="1"/>
  <c r="Z261" i="63"/>
  <c r="Z69" i="63" s="1"/>
  <c r="Y69" i="63" s="1"/>
  <c r="J261" i="63"/>
  <c r="J69" i="63" s="1"/>
  <c r="I69" i="63" s="1"/>
  <c r="Q261" i="63"/>
  <c r="Q69" i="63" s="1"/>
  <c r="AB261" i="63"/>
  <c r="AB69" i="63" s="1"/>
  <c r="AA69" i="63" s="1"/>
  <c r="AH261" i="63"/>
  <c r="AH69" i="63" s="1"/>
  <c r="AU261" i="63"/>
  <c r="AU69" i="63" s="1"/>
  <c r="AT69" i="63" s="1"/>
  <c r="AS259" i="63"/>
  <c r="AS67" i="63" s="1"/>
  <c r="Z259" i="63"/>
  <c r="Z67" i="63" s="1"/>
  <c r="Y67" i="63" s="1"/>
  <c r="J259" i="63"/>
  <c r="J67" i="63" s="1"/>
  <c r="I67" i="63" s="1"/>
  <c r="Q259" i="63"/>
  <c r="Q67" i="63" s="1"/>
  <c r="AB259" i="63"/>
  <c r="AB67" i="63" s="1"/>
  <c r="AA67" i="63" s="1"/>
  <c r="AH259" i="63"/>
  <c r="AH67" i="63" s="1"/>
  <c r="AU259" i="63"/>
  <c r="AU67" i="63" s="1"/>
  <c r="AT67" i="63" s="1"/>
  <c r="AS257" i="63"/>
  <c r="AS65" i="63" s="1"/>
  <c r="Z257" i="63"/>
  <c r="Z65" i="63" s="1"/>
  <c r="Y65" i="63" s="1"/>
  <c r="J257" i="63"/>
  <c r="J65" i="63" s="1"/>
  <c r="I65" i="63" s="1"/>
  <c r="Q257" i="63"/>
  <c r="Q65" i="63" s="1"/>
  <c r="AB257" i="63"/>
  <c r="AB65" i="63" s="1"/>
  <c r="AA65" i="63" s="1"/>
  <c r="AH257" i="63"/>
  <c r="AH65" i="63" s="1"/>
  <c r="AU257" i="63"/>
  <c r="AU65" i="63" s="1"/>
  <c r="AT65" i="63" s="1"/>
  <c r="AE260" i="63"/>
  <c r="AE68" i="63" s="1"/>
  <c r="AD68" i="63" s="1"/>
  <c r="AR260" i="63"/>
  <c r="AR68" i="63" s="1"/>
  <c r="AQ68" i="63" s="1"/>
  <c r="AX260" i="63"/>
  <c r="AX68" i="63" s="1"/>
  <c r="AE168" i="63"/>
  <c r="AE58" i="63" s="1"/>
  <c r="O168" i="63"/>
  <c r="O58" i="63" s="1"/>
  <c r="J279" i="63"/>
  <c r="J87" i="63" s="1"/>
  <c r="Q279" i="63"/>
  <c r="Q87" i="63" s="1"/>
  <c r="M279" i="63"/>
  <c r="M87" i="63" s="1"/>
  <c r="AE279" i="63"/>
  <c r="AE87" i="63" s="1"/>
  <c r="AX279" i="63"/>
  <c r="AX87" i="63" s="1"/>
  <c r="O279" i="63"/>
  <c r="O87" i="63" s="1"/>
  <c r="Z279" i="63"/>
  <c r="Z87" i="63" s="1"/>
  <c r="AG279" i="63"/>
  <c r="AG87" i="63" s="1"/>
  <c r="AS279" i="63"/>
  <c r="AS87" i="63" s="1"/>
  <c r="K84" i="63"/>
  <c r="AA84" i="63"/>
  <c r="AR276" i="63"/>
  <c r="AR84" i="63" s="1"/>
  <c r="Z276" i="63"/>
  <c r="Z84" i="63" s="1"/>
  <c r="AG276" i="63"/>
  <c r="AG84" i="63" s="1"/>
  <c r="AS276" i="63"/>
  <c r="AS84" i="63" s="1"/>
  <c r="K82" i="63"/>
  <c r="AV82" i="63"/>
  <c r="AG274" i="63"/>
  <c r="AG82" i="63" s="1"/>
  <c r="O274" i="63"/>
  <c r="O82" i="63" s="1"/>
  <c r="AE274" i="63"/>
  <c r="AE82" i="63" s="1"/>
  <c r="AR274" i="63"/>
  <c r="AR82" i="63" s="1"/>
  <c r="AX274" i="63"/>
  <c r="AX82" i="63" s="1"/>
  <c r="K80" i="63"/>
  <c r="AV80" i="63"/>
  <c r="AE272" i="63"/>
  <c r="AE80" i="63" s="1"/>
  <c r="AR272" i="63"/>
  <c r="AR80" i="63" s="1"/>
  <c r="AX272" i="63"/>
  <c r="AX80" i="63" s="1"/>
  <c r="AS269" i="63"/>
  <c r="AS77" i="63" s="1"/>
  <c r="R269" i="63"/>
  <c r="R77" i="63" s="1"/>
  <c r="AP269" i="63"/>
  <c r="AP77" i="63" s="1"/>
  <c r="J269" i="63"/>
  <c r="J77" i="63" s="1"/>
  <c r="Q269" i="63"/>
  <c r="Q77" i="63" s="1"/>
  <c r="AB269" i="63"/>
  <c r="AB77" i="63" s="1"/>
  <c r="AH269" i="63"/>
  <c r="AH77" i="63" s="1"/>
  <c r="AU269" i="63"/>
  <c r="AU77" i="63" s="1"/>
  <c r="AS267" i="63"/>
  <c r="AS75" i="63" s="1"/>
  <c r="AG267" i="63"/>
  <c r="AG75" i="63" s="1"/>
  <c r="R267" i="63"/>
  <c r="R75" i="63" s="1"/>
  <c r="AP267" i="63"/>
  <c r="AP75" i="63" s="1"/>
  <c r="J267" i="63"/>
  <c r="J75" i="63" s="1"/>
  <c r="Q267" i="63"/>
  <c r="Q75" i="63" s="1"/>
  <c r="AB267" i="63"/>
  <c r="AB75" i="63" s="1"/>
  <c r="AH267" i="63"/>
  <c r="AH75" i="63" s="1"/>
  <c r="AU267" i="63"/>
  <c r="AU75" i="63" s="1"/>
  <c r="AG264" i="63"/>
  <c r="AG72" i="63" s="1"/>
  <c r="AF72" i="63" s="1"/>
  <c r="O264" i="63"/>
  <c r="O72" i="63" s="1"/>
  <c r="N72" i="63" s="1"/>
  <c r="AE264" i="63"/>
  <c r="AE72" i="63" s="1"/>
  <c r="AD72" i="63" s="1"/>
  <c r="AR264" i="63"/>
  <c r="AR72" i="63" s="1"/>
  <c r="AX264" i="63"/>
  <c r="AX72" i="63" s="1"/>
  <c r="AG262" i="63"/>
  <c r="AG70" i="63" s="1"/>
  <c r="O262" i="63"/>
  <c r="O70" i="63" s="1"/>
  <c r="N70" i="63" s="1"/>
  <c r="AE262" i="63"/>
  <c r="AE70" i="63" s="1"/>
  <c r="AD70" i="63" s="1"/>
  <c r="AR262" i="63"/>
  <c r="AR70" i="63" s="1"/>
  <c r="AQ70" i="63" s="1"/>
  <c r="AU262" i="63"/>
  <c r="AU70" i="63" s="1"/>
  <c r="AT70" i="63" s="1"/>
  <c r="O260" i="63"/>
  <c r="O68" i="63" s="1"/>
  <c r="N68" i="63" s="1"/>
  <c r="S169" i="63"/>
  <c r="AS169" i="63" s="1"/>
  <c r="AS59" i="63" s="1"/>
  <c r="S165" i="63"/>
  <c r="AR165" i="63" s="1"/>
  <c r="AR55" i="63" s="1"/>
  <c r="S163" i="63"/>
  <c r="AU163" i="63" s="1"/>
  <c r="AU53" i="63" s="1"/>
  <c r="AT53" i="63" s="1"/>
  <c r="S161" i="63"/>
  <c r="AX161" i="63" s="1"/>
  <c r="AX51" i="63" s="1"/>
  <c r="S158" i="63"/>
  <c r="AX158" i="63" s="1"/>
  <c r="AX48" i="63" s="1"/>
  <c r="S156" i="63"/>
  <c r="AU156" i="63" s="1"/>
  <c r="AU46" i="63" s="1"/>
  <c r="AT46" i="63" s="1"/>
  <c r="S154" i="63"/>
  <c r="AU154" i="63" s="1"/>
  <c r="AU44" i="63" s="1"/>
  <c r="AT44" i="63" s="1"/>
  <c r="S151" i="63"/>
  <c r="AX151" i="63" s="1"/>
  <c r="AX41" i="63" s="1"/>
  <c r="S149" i="63"/>
  <c r="AU149" i="63" s="1"/>
  <c r="AU39" i="63" s="1"/>
  <c r="AT39" i="63" s="1"/>
  <c r="S147" i="63"/>
  <c r="AX147" i="63" s="1"/>
  <c r="AX37" i="63" s="1"/>
  <c r="S145" i="63"/>
  <c r="AX145" i="63" s="1"/>
  <c r="AX35" i="63" s="1"/>
  <c r="S143" i="63"/>
  <c r="AU143" i="63" s="1"/>
  <c r="AU33" i="63" s="1"/>
  <c r="AT33" i="63" s="1"/>
  <c r="AR166" i="63"/>
  <c r="AR56" i="63" s="1"/>
  <c r="AK56" i="63" s="1"/>
  <c r="AS164" i="63"/>
  <c r="AS54" i="63" s="1"/>
  <c r="Z164" i="63"/>
  <c r="Z54" i="63" s="1"/>
  <c r="Y54" i="63" s="1"/>
  <c r="J164" i="63"/>
  <c r="J54" i="63" s="1"/>
  <c r="I54" i="63" s="1"/>
  <c r="Q164" i="63"/>
  <c r="Q54" i="63" s="1"/>
  <c r="AB164" i="63"/>
  <c r="AB54" i="63" s="1"/>
  <c r="AA54" i="63" s="1"/>
  <c r="AH164" i="63"/>
  <c r="AH54" i="63" s="1"/>
  <c r="AU164" i="63"/>
  <c r="AU54" i="63" s="1"/>
  <c r="AT54" i="63" s="1"/>
  <c r="AS162" i="63"/>
  <c r="AS52" i="63" s="1"/>
  <c r="Z162" i="63"/>
  <c r="Z52" i="63" s="1"/>
  <c r="Y52" i="63" s="1"/>
  <c r="J162" i="63"/>
  <c r="J52" i="63" s="1"/>
  <c r="I52" i="63" s="1"/>
  <c r="Q162" i="63"/>
  <c r="Q52" i="63" s="1"/>
  <c r="AB162" i="63"/>
  <c r="AB52" i="63" s="1"/>
  <c r="AA52" i="63" s="1"/>
  <c r="AH162" i="63"/>
  <c r="AH52" i="63" s="1"/>
  <c r="AU162" i="63"/>
  <c r="AU52" i="63" s="1"/>
  <c r="AT52" i="63" s="1"/>
  <c r="AS159" i="63"/>
  <c r="AS49" i="63" s="1"/>
  <c r="Z159" i="63"/>
  <c r="Z49" i="63" s="1"/>
  <c r="Y49" i="63" s="1"/>
  <c r="J159" i="63"/>
  <c r="J49" i="63" s="1"/>
  <c r="I49" i="63" s="1"/>
  <c r="Q159" i="63"/>
  <c r="Q49" i="63" s="1"/>
  <c r="AB159" i="63"/>
  <c r="AB49" i="63" s="1"/>
  <c r="AA49" i="63" s="1"/>
  <c r="AH159" i="63"/>
  <c r="AH49" i="63" s="1"/>
  <c r="AU159" i="63"/>
  <c r="AU49" i="63" s="1"/>
  <c r="AT49" i="63" s="1"/>
  <c r="AS157" i="63"/>
  <c r="AS47" i="63" s="1"/>
  <c r="Z157" i="63"/>
  <c r="Z47" i="63" s="1"/>
  <c r="Y47" i="63" s="1"/>
  <c r="J157" i="63"/>
  <c r="J47" i="63" s="1"/>
  <c r="I47" i="63" s="1"/>
  <c r="Q157" i="63"/>
  <c r="Q47" i="63" s="1"/>
  <c r="AB157" i="63"/>
  <c r="AB47" i="63" s="1"/>
  <c r="AA47" i="63" s="1"/>
  <c r="AH157" i="63"/>
  <c r="AH47" i="63" s="1"/>
  <c r="AU157" i="63"/>
  <c r="AU47" i="63" s="1"/>
  <c r="AT47" i="63" s="1"/>
  <c r="AS155" i="63"/>
  <c r="AS45" i="63" s="1"/>
  <c r="Z155" i="63"/>
  <c r="Z45" i="63" s="1"/>
  <c r="Y45" i="63" s="1"/>
  <c r="J155" i="63"/>
  <c r="J45" i="63" s="1"/>
  <c r="I45" i="63" s="1"/>
  <c r="Q155" i="63"/>
  <c r="Q45" i="63" s="1"/>
  <c r="AB155" i="63"/>
  <c r="AB45" i="63" s="1"/>
  <c r="AA45" i="63" s="1"/>
  <c r="AH155" i="63"/>
  <c r="AH45" i="63" s="1"/>
  <c r="AU155" i="63"/>
  <c r="AU45" i="63" s="1"/>
  <c r="AT45" i="63" s="1"/>
  <c r="AS153" i="63"/>
  <c r="AS43" i="63" s="1"/>
  <c r="Z153" i="63"/>
  <c r="Z43" i="63" s="1"/>
  <c r="Y43" i="63" s="1"/>
  <c r="J153" i="63"/>
  <c r="J43" i="63" s="1"/>
  <c r="I43" i="63" s="1"/>
  <c r="Q153" i="63"/>
  <c r="Q43" i="63" s="1"/>
  <c r="AB153" i="63"/>
  <c r="AB43" i="63" s="1"/>
  <c r="AA43" i="63" s="1"/>
  <c r="AH153" i="63"/>
  <c r="AH43" i="63" s="1"/>
  <c r="AU153" i="63"/>
  <c r="AU43" i="63" s="1"/>
  <c r="AT43" i="63" s="1"/>
  <c r="AS150" i="63"/>
  <c r="AS40" i="63" s="1"/>
  <c r="Z150" i="63"/>
  <c r="Z40" i="63" s="1"/>
  <c r="Y40" i="63" s="1"/>
  <c r="J150" i="63"/>
  <c r="J40" i="63" s="1"/>
  <c r="I40" i="63" s="1"/>
  <c r="Q150" i="63"/>
  <c r="Q40" i="63" s="1"/>
  <c r="AB150" i="63"/>
  <c r="AB40" i="63" s="1"/>
  <c r="AA40" i="63" s="1"/>
  <c r="AH150" i="63"/>
  <c r="AH40" i="63" s="1"/>
  <c r="AU150" i="63"/>
  <c r="AU40" i="63" s="1"/>
  <c r="AT40" i="63" s="1"/>
  <c r="AS148" i="63"/>
  <c r="AS38" i="63" s="1"/>
  <c r="Z148" i="63"/>
  <c r="Z38" i="63" s="1"/>
  <c r="Y38" i="63" s="1"/>
  <c r="J148" i="63"/>
  <c r="J38" i="63" s="1"/>
  <c r="I38" i="63" s="1"/>
  <c r="Q148" i="63"/>
  <c r="Q38" i="63" s="1"/>
  <c r="AB148" i="63"/>
  <c r="AB38" i="63" s="1"/>
  <c r="AA38" i="63" s="1"/>
  <c r="AH148" i="63"/>
  <c r="AH38" i="63" s="1"/>
  <c r="AU148" i="63"/>
  <c r="AU38" i="63" s="1"/>
  <c r="AT38" i="63" s="1"/>
  <c r="AS146" i="63"/>
  <c r="AS36" i="63" s="1"/>
  <c r="Z146" i="63"/>
  <c r="Z36" i="63" s="1"/>
  <c r="Y36" i="63" s="1"/>
  <c r="J146" i="63"/>
  <c r="J36" i="63" s="1"/>
  <c r="I36" i="63" s="1"/>
  <c r="Q146" i="63"/>
  <c r="Q36" i="63" s="1"/>
  <c r="AB146" i="63"/>
  <c r="AB36" i="63" s="1"/>
  <c r="AA36" i="63" s="1"/>
  <c r="AH146" i="63"/>
  <c r="AH36" i="63" s="1"/>
  <c r="AU146" i="63"/>
  <c r="AU36" i="63" s="1"/>
  <c r="AT36" i="63" s="1"/>
  <c r="AS144" i="63"/>
  <c r="AS34" i="63" s="1"/>
  <c r="Z144" i="63"/>
  <c r="Z34" i="63" s="1"/>
  <c r="Y34" i="63" s="1"/>
  <c r="J144" i="63"/>
  <c r="J34" i="63" s="1"/>
  <c r="I34" i="63" s="1"/>
  <c r="Q144" i="63"/>
  <c r="Q34" i="63" s="1"/>
  <c r="AB144" i="63"/>
  <c r="AB34" i="63" s="1"/>
  <c r="AA34" i="63" s="1"/>
  <c r="AH144" i="63"/>
  <c r="AH34" i="63" s="1"/>
  <c r="AU144" i="63"/>
  <c r="AU34" i="63" s="1"/>
  <c r="AT34" i="63" s="1"/>
  <c r="AS142" i="63"/>
  <c r="AS32" i="63" s="1"/>
  <c r="Z142" i="63"/>
  <c r="Z32" i="63" s="1"/>
  <c r="Y32" i="63" s="1"/>
  <c r="J142" i="63"/>
  <c r="J32" i="63" s="1"/>
  <c r="I32" i="63" s="1"/>
  <c r="Q142" i="63"/>
  <c r="Q32" i="63" s="1"/>
  <c r="AB142" i="63"/>
  <c r="AB32" i="63" s="1"/>
  <c r="AA32" i="63" s="1"/>
  <c r="AH142" i="63"/>
  <c r="AH32" i="63" s="1"/>
  <c r="AU142" i="63"/>
  <c r="AU32" i="63" s="1"/>
  <c r="AT32" i="63" s="1"/>
  <c r="O141" i="63"/>
  <c r="O31" i="63" s="1"/>
  <c r="N31" i="63" s="1"/>
  <c r="R141" i="63"/>
  <c r="R31" i="63" s="1"/>
  <c r="AP141" i="63"/>
  <c r="AP31" i="63" s="1"/>
  <c r="AO31" i="63" s="1"/>
  <c r="M141" i="63"/>
  <c r="M31" i="63" s="1"/>
  <c r="AB141" i="63"/>
  <c r="AB31" i="63" s="1"/>
  <c r="AA31" i="63" s="1"/>
  <c r="AH141" i="63"/>
  <c r="AH31" i="63" s="1"/>
  <c r="AU141" i="63"/>
  <c r="AU31" i="63" s="1"/>
  <c r="AT31" i="63" s="1"/>
  <c r="AU138" i="63"/>
  <c r="AU28" i="63" s="1"/>
  <c r="AT28" i="63" s="1"/>
  <c r="AB138" i="63"/>
  <c r="AB28" i="63" s="1"/>
  <c r="J138" i="63"/>
  <c r="J28" i="63" s="1"/>
  <c r="I28" i="63" s="1"/>
  <c r="O138" i="63"/>
  <c r="O28" i="63" s="1"/>
  <c r="N28" i="63" s="1"/>
  <c r="Z138" i="63"/>
  <c r="Z28" i="63" s="1"/>
  <c r="Y28" i="63" s="1"/>
  <c r="AG138" i="63"/>
  <c r="AG28" i="63" s="1"/>
  <c r="AF28" i="63" s="1"/>
  <c r="AS138" i="63"/>
  <c r="AS28" i="63" s="1"/>
  <c r="AK27" i="63"/>
  <c r="AQ27" i="63"/>
  <c r="AL27" i="63"/>
  <c r="AU136" i="63"/>
  <c r="AU26" i="63" s="1"/>
  <c r="AT26" i="63" s="1"/>
  <c r="AB136" i="63"/>
  <c r="AB26" i="63" s="1"/>
  <c r="J136" i="63"/>
  <c r="J26" i="63" s="1"/>
  <c r="I26" i="63" s="1"/>
  <c r="O136" i="63"/>
  <c r="O26" i="63" s="1"/>
  <c r="N26" i="63" s="1"/>
  <c r="Z136" i="63"/>
  <c r="Z26" i="63" s="1"/>
  <c r="Y26" i="63" s="1"/>
  <c r="AG136" i="63"/>
  <c r="AG26" i="63" s="1"/>
  <c r="AF26" i="63" s="1"/>
  <c r="AS136" i="63"/>
  <c r="AS26" i="63" s="1"/>
  <c r="AU134" i="63"/>
  <c r="AU24" i="63" s="1"/>
  <c r="AT24" i="63" s="1"/>
  <c r="AB134" i="63"/>
  <c r="AB24" i="63" s="1"/>
  <c r="J134" i="63"/>
  <c r="J24" i="63" s="1"/>
  <c r="I24" i="63" s="1"/>
  <c r="O134" i="63"/>
  <c r="O24" i="63" s="1"/>
  <c r="N24" i="63" s="1"/>
  <c r="Z134" i="63"/>
  <c r="Z24" i="63" s="1"/>
  <c r="Y24" i="63" s="1"/>
  <c r="AG134" i="63"/>
  <c r="AG24" i="63" s="1"/>
  <c r="AF24" i="63" s="1"/>
  <c r="AS134" i="63"/>
  <c r="AS24" i="63" s="1"/>
  <c r="AB131" i="63"/>
  <c r="AB21" i="63" s="1"/>
  <c r="AA18" i="63"/>
  <c r="AL17" i="63"/>
  <c r="AA16" i="63"/>
  <c r="AA14" i="63"/>
  <c r="AV66" i="63"/>
  <c r="AE258" i="63"/>
  <c r="AE66" i="63" s="1"/>
  <c r="AD66" i="63" s="1"/>
  <c r="AR258" i="63"/>
  <c r="AR66" i="63" s="1"/>
  <c r="AQ66" i="63" s="1"/>
  <c r="AE138" i="63"/>
  <c r="AE28" i="63" s="1"/>
  <c r="AD28" i="63" s="1"/>
  <c r="M138" i="63"/>
  <c r="M28" i="63" s="1"/>
  <c r="E27" i="63"/>
  <c r="K27" i="63"/>
  <c r="F27" i="63"/>
  <c r="AE136" i="63"/>
  <c r="AE26" i="63" s="1"/>
  <c r="AD26" i="63" s="1"/>
  <c r="AE134" i="63"/>
  <c r="AE24" i="63" s="1"/>
  <c r="AD24" i="63" s="1"/>
  <c r="M134" i="63"/>
  <c r="M24" i="63" s="1"/>
  <c r="Q8" i="63"/>
  <c r="P8" i="63"/>
  <c r="K8" i="63"/>
  <c r="L8" i="63"/>
  <c r="AR117" i="63"/>
  <c r="AP117" i="63"/>
  <c r="AW117" i="63"/>
  <c r="AA10" i="63"/>
  <c r="AB117" i="63"/>
  <c r="AF9" i="62"/>
  <c r="AG9" i="62"/>
  <c r="AV37" i="62"/>
  <c r="AK37" i="62"/>
  <c r="AL37" i="62"/>
  <c r="AO7" i="62"/>
  <c r="AP7" i="62"/>
  <c r="B102" i="62"/>
  <c r="B98" i="62"/>
  <c r="B94" i="62"/>
  <c r="B92" i="62"/>
  <c r="AF90" i="62"/>
  <c r="P90" i="62"/>
  <c r="AA90" i="62"/>
  <c r="AA88" i="62"/>
  <c r="AA85" i="62"/>
  <c r="P82" i="62"/>
  <c r="AA80" i="62"/>
  <c r="P77" i="62"/>
  <c r="AA75" i="62"/>
  <c r="AX166" i="62"/>
  <c r="AX56" i="62" s="1"/>
  <c r="AU166" i="62"/>
  <c r="AU56" i="62" s="1"/>
  <c r="AH166" i="62"/>
  <c r="AH56" i="62" s="1"/>
  <c r="AE166" i="62"/>
  <c r="AE56" i="62" s="1"/>
  <c r="M166" i="62"/>
  <c r="M56" i="62" s="1"/>
  <c r="J166" i="62"/>
  <c r="J56" i="62" s="1"/>
  <c r="AP166" i="62"/>
  <c r="AP56" i="62" s="1"/>
  <c r="AC166" i="62"/>
  <c r="AC56" i="62" s="1"/>
  <c r="R166" i="62"/>
  <c r="R56" i="62" s="1"/>
  <c r="AS166" i="62"/>
  <c r="AS56" i="62" s="1"/>
  <c r="Z166" i="62"/>
  <c r="Z56" i="62" s="1"/>
  <c r="O166" i="62"/>
  <c r="O56" i="62" s="1"/>
  <c r="B56" i="62"/>
  <c r="B52" i="62"/>
  <c r="B47" i="62"/>
  <c r="B45" i="62"/>
  <c r="B40" i="62"/>
  <c r="AK57" i="62"/>
  <c r="AM57" i="62"/>
  <c r="P53" i="62"/>
  <c r="P51" i="62"/>
  <c r="P46" i="62"/>
  <c r="AA96" i="62"/>
  <c r="K89" i="62"/>
  <c r="AV89" i="62"/>
  <c r="AR281" i="62"/>
  <c r="AR89" i="62" s="1"/>
  <c r="AL89" i="62" s="1"/>
  <c r="AE275" i="62"/>
  <c r="AE83" i="62" s="1"/>
  <c r="AR275" i="62"/>
  <c r="AR83" i="62" s="1"/>
  <c r="AL83" i="62" s="1"/>
  <c r="AX275" i="62"/>
  <c r="AX83" i="62" s="1"/>
  <c r="AV68" i="62"/>
  <c r="AK68" i="62"/>
  <c r="AL68" i="62"/>
  <c r="AH258" i="62"/>
  <c r="AH66" i="62" s="1"/>
  <c r="Q258" i="62"/>
  <c r="Q66" i="62" s="1"/>
  <c r="L258" i="62"/>
  <c r="L66" i="62" s="1"/>
  <c r="K66" i="62" s="1"/>
  <c r="R258" i="62"/>
  <c r="R66" i="62" s="1"/>
  <c r="AC258" i="62"/>
  <c r="AC66" i="62" s="1"/>
  <c r="AP258" i="62"/>
  <c r="AP66" i="62" s="1"/>
  <c r="AO66" i="62" s="1"/>
  <c r="AW258" i="62"/>
  <c r="AW66" i="62" s="1"/>
  <c r="P37" i="62"/>
  <c r="E37" i="62"/>
  <c r="F37" i="62"/>
  <c r="AF81" i="62"/>
  <c r="P81" i="62"/>
  <c r="E81" i="62"/>
  <c r="F81" i="62"/>
  <c r="AA81" i="62"/>
  <c r="AV71" i="62"/>
  <c r="AE263" i="62"/>
  <c r="AE71" i="62" s="1"/>
  <c r="AD71" i="62" s="1"/>
  <c r="AR263" i="62"/>
  <c r="AR71" i="62" s="1"/>
  <c r="AQ71" i="62" s="1"/>
  <c r="AX263" i="62"/>
  <c r="AX71" i="62" s="1"/>
  <c r="AQ29" i="62"/>
  <c r="AQ25" i="62"/>
  <c r="AF76" i="62"/>
  <c r="P76" i="62"/>
  <c r="E76" i="62"/>
  <c r="F76" i="62"/>
  <c r="AA76" i="62"/>
  <c r="P38" i="62"/>
  <c r="E38" i="62"/>
  <c r="F38" i="62"/>
  <c r="P36" i="62"/>
  <c r="AV36" i="62"/>
  <c r="AH144" i="62"/>
  <c r="AH34" i="62" s="1"/>
  <c r="Q144" i="62"/>
  <c r="Q34" i="62" s="1"/>
  <c r="L144" i="62"/>
  <c r="L34" i="62" s="1"/>
  <c r="K34" i="62" s="1"/>
  <c r="R144" i="62"/>
  <c r="R34" i="62" s="1"/>
  <c r="AC144" i="62"/>
  <c r="AC34" i="62" s="1"/>
  <c r="AP144" i="62"/>
  <c r="AP34" i="62" s="1"/>
  <c r="AO34" i="62" s="1"/>
  <c r="AW144" i="62"/>
  <c r="AW34" i="62" s="1"/>
  <c r="P32" i="62"/>
  <c r="E32" i="62"/>
  <c r="F32" i="62"/>
  <c r="AV32" i="62"/>
  <c r="AK32" i="62"/>
  <c r="AL32" i="62"/>
  <c r="AH139" i="62"/>
  <c r="AH29" i="62" s="1"/>
  <c r="Q139" i="62"/>
  <c r="Q29" i="62" s="1"/>
  <c r="P29" i="62" s="1"/>
  <c r="L139" i="62"/>
  <c r="L29" i="62" s="1"/>
  <c r="R139" i="62"/>
  <c r="R29" i="62" s="1"/>
  <c r="AC139" i="62"/>
  <c r="AC29" i="62" s="1"/>
  <c r="AP139" i="62"/>
  <c r="AP29" i="62" s="1"/>
  <c r="AO29" i="62" s="1"/>
  <c r="AW139" i="62"/>
  <c r="AW29" i="62" s="1"/>
  <c r="AV29" i="62" s="1"/>
  <c r="K27" i="62"/>
  <c r="F27" i="62"/>
  <c r="E27" i="62"/>
  <c r="AH135" i="62"/>
  <c r="AH25" i="62" s="1"/>
  <c r="Q135" i="62"/>
  <c r="Q25" i="62" s="1"/>
  <c r="P25" i="62" s="1"/>
  <c r="L135" i="62"/>
  <c r="L25" i="62" s="1"/>
  <c r="R135" i="62"/>
  <c r="R25" i="62" s="1"/>
  <c r="AC135" i="62"/>
  <c r="AC25" i="62" s="1"/>
  <c r="AP135" i="62"/>
  <c r="AP25" i="62" s="1"/>
  <c r="AO25" i="62" s="1"/>
  <c r="AW135" i="62"/>
  <c r="AW25" i="62" s="1"/>
  <c r="AV25" i="62" s="1"/>
  <c r="Q9" i="62"/>
  <c r="P9" i="62"/>
  <c r="AA20" i="62"/>
  <c r="AR127" i="62"/>
  <c r="AR17" i="62" s="1"/>
  <c r="L127" i="62"/>
  <c r="L17" i="62" s="1"/>
  <c r="R127" i="62"/>
  <c r="R17" i="62" s="1"/>
  <c r="AC127" i="62"/>
  <c r="AC17" i="62" s="1"/>
  <c r="AP127" i="62"/>
  <c r="AP17" i="62" s="1"/>
  <c r="AO17" i="62" s="1"/>
  <c r="AW127" i="62"/>
  <c r="AW17" i="62" s="1"/>
  <c r="AV17" i="62" s="1"/>
  <c r="AA15" i="62"/>
  <c r="AR123" i="62"/>
  <c r="AR13" i="62" s="1"/>
  <c r="L123" i="62"/>
  <c r="L13" i="62" s="1"/>
  <c r="R123" i="62"/>
  <c r="R13" i="62" s="1"/>
  <c r="AC123" i="62"/>
  <c r="AC13" i="62" s="1"/>
  <c r="AP123" i="62"/>
  <c r="AP13" i="62" s="1"/>
  <c r="AO13" i="62" s="1"/>
  <c r="AW123" i="62"/>
  <c r="AW13" i="62" s="1"/>
  <c r="AV13" i="62" s="1"/>
  <c r="AA11" i="62"/>
  <c r="AR118" i="62"/>
  <c r="L118" i="62"/>
  <c r="AW118" i="62"/>
  <c r="AE7" i="62"/>
  <c r="AD7" i="62"/>
  <c r="N7" i="62"/>
  <c r="O7" i="62"/>
  <c r="Y7" i="62"/>
  <c r="Z7" i="62"/>
  <c r="P88" i="62"/>
  <c r="P85" i="62"/>
  <c r="AA82" i="62"/>
  <c r="P80" i="62"/>
  <c r="AA77" i="62"/>
  <c r="P75" i="62"/>
  <c r="AA72" i="62"/>
  <c r="AF100" i="62"/>
  <c r="P100" i="62"/>
  <c r="F100" i="62"/>
  <c r="AA100" i="62"/>
  <c r="K93" i="62"/>
  <c r="AV93" i="62"/>
  <c r="AE285" i="62"/>
  <c r="AE93" i="62" s="1"/>
  <c r="AR285" i="62"/>
  <c r="AR93" i="62" s="1"/>
  <c r="AX285" i="62"/>
  <c r="AX93" i="62" s="1"/>
  <c r="AX168" i="62"/>
  <c r="AX58" i="62" s="1"/>
  <c r="AR168" i="62"/>
  <c r="AR58" i="62" s="1"/>
  <c r="AH168" i="62"/>
  <c r="AH58" i="62" s="1"/>
  <c r="AB168" i="62"/>
  <c r="AB58" i="62" s="1"/>
  <c r="Q168" i="62"/>
  <c r="Q58" i="62" s="1"/>
  <c r="M168" i="62"/>
  <c r="M58" i="62" s="1"/>
  <c r="AW168" i="62"/>
  <c r="AW58" i="62" s="1"/>
  <c r="AC168" i="62"/>
  <c r="AC58" i="62" s="1"/>
  <c r="R168" i="62"/>
  <c r="R58" i="62" s="1"/>
  <c r="L168" i="62"/>
  <c r="L58" i="62" s="1"/>
  <c r="AS168" i="62"/>
  <c r="AS58" i="62" s="1"/>
  <c r="AG168" i="62"/>
  <c r="AG58" i="62" s="1"/>
  <c r="B58" i="62"/>
  <c r="B54" i="62"/>
  <c r="B49" i="62"/>
  <c r="B43" i="62"/>
  <c r="AA59" i="62"/>
  <c r="P44" i="62"/>
  <c r="P39" i="62"/>
  <c r="AF37" i="62"/>
  <c r="AF96" i="62"/>
  <c r="F96" i="62"/>
  <c r="E96" i="62"/>
  <c r="P96" i="62"/>
  <c r="AX281" i="62"/>
  <c r="AX89" i="62" s="1"/>
  <c r="K87" i="62"/>
  <c r="AV87" i="62"/>
  <c r="AE279" i="62"/>
  <c r="AE87" i="62" s="1"/>
  <c r="AR279" i="62"/>
  <c r="AR87" i="62" s="1"/>
  <c r="AX279" i="62"/>
  <c r="AX87" i="62" s="1"/>
  <c r="AC276" i="62"/>
  <c r="AC84" i="62" s="1"/>
  <c r="L276" i="62"/>
  <c r="L84" i="62" s="1"/>
  <c r="AR276" i="62"/>
  <c r="AR84" i="62" s="1"/>
  <c r="AU276" i="62"/>
  <c r="AU84" i="62" s="1"/>
  <c r="K83" i="62"/>
  <c r="AV83" i="62"/>
  <c r="P78" i="62"/>
  <c r="E78" i="62"/>
  <c r="F78" i="62"/>
  <c r="AA78" i="62"/>
  <c r="K74" i="62"/>
  <c r="AV74" i="62"/>
  <c r="AE266" i="62"/>
  <c r="AE74" i="62" s="1"/>
  <c r="AR266" i="62"/>
  <c r="AR74" i="62" s="1"/>
  <c r="AL74" i="62" s="1"/>
  <c r="AX266" i="62"/>
  <c r="AX74" i="62" s="1"/>
  <c r="AH262" i="62"/>
  <c r="AH70" i="62" s="1"/>
  <c r="Q262" i="62"/>
  <c r="Q70" i="62" s="1"/>
  <c r="L262" i="62"/>
  <c r="L70" i="62" s="1"/>
  <c r="K70" i="62" s="1"/>
  <c r="R262" i="62"/>
  <c r="R70" i="62" s="1"/>
  <c r="AC262" i="62"/>
  <c r="AC70" i="62" s="1"/>
  <c r="AP262" i="62"/>
  <c r="AP70" i="62" s="1"/>
  <c r="AO70" i="62" s="1"/>
  <c r="AW262" i="62"/>
  <c r="AW70" i="62" s="1"/>
  <c r="P68" i="62"/>
  <c r="E68" i="62"/>
  <c r="F68" i="62"/>
  <c r="S294" i="62"/>
  <c r="AX294" i="62" s="1"/>
  <c r="AX102" i="62" s="1"/>
  <c r="S290" i="62"/>
  <c r="AU290" i="62" s="1"/>
  <c r="AU98" i="62" s="1"/>
  <c r="S286" i="62"/>
  <c r="AX286" i="62" s="1"/>
  <c r="AX94" i="62" s="1"/>
  <c r="S284" i="62"/>
  <c r="AU284" i="62" s="1"/>
  <c r="AU92" i="62" s="1"/>
  <c r="AV90" i="62"/>
  <c r="Z282" i="62"/>
  <c r="Z90" i="62" s="1"/>
  <c r="AS282" i="62"/>
  <c r="AS90" i="62" s="1"/>
  <c r="L282" i="62"/>
  <c r="L90" i="62" s="1"/>
  <c r="F90" i="62" s="1"/>
  <c r="AE282" i="62"/>
  <c r="AE90" i="62" s="1"/>
  <c r="AR282" i="62"/>
  <c r="AR90" i="62" s="1"/>
  <c r="AX282" i="62"/>
  <c r="AX90" i="62" s="1"/>
  <c r="AF88" i="62"/>
  <c r="AW280" i="62"/>
  <c r="AW88" i="62" s="1"/>
  <c r="AC280" i="62"/>
  <c r="AC88" i="62" s="1"/>
  <c r="L280" i="62"/>
  <c r="L88" i="62" s="1"/>
  <c r="E88" i="62" s="1"/>
  <c r="R280" i="62"/>
  <c r="R88" i="62" s="1"/>
  <c r="AP280" i="62"/>
  <c r="AP88" i="62" s="1"/>
  <c r="AE280" i="62"/>
  <c r="AE88" i="62" s="1"/>
  <c r="AR280" i="62"/>
  <c r="AR88" i="62" s="1"/>
  <c r="AX280" i="62"/>
  <c r="AX88" i="62" s="1"/>
  <c r="AF85" i="62"/>
  <c r="AP277" i="62"/>
  <c r="AP85" i="62" s="1"/>
  <c r="R277" i="62"/>
  <c r="R85" i="62" s="1"/>
  <c r="AC277" i="62"/>
  <c r="AC85" i="62" s="1"/>
  <c r="AW277" i="62"/>
  <c r="AW85" i="62" s="1"/>
  <c r="L277" i="62"/>
  <c r="L85" i="62" s="1"/>
  <c r="AE277" i="62"/>
  <c r="AE85" i="62" s="1"/>
  <c r="AR277" i="62"/>
  <c r="AR85" i="62" s="1"/>
  <c r="AX277" i="62"/>
  <c r="AX85" i="62" s="1"/>
  <c r="AF82" i="62"/>
  <c r="AP274" i="62"/>
  <c r="AP82" i="62" s="1"/>
  <c r="R274" i="62"/>
  <c r="R82" i="62" s="1"/>
  <c r="AW274" i="62"/>
  <c r="AW82" i="62" s="1"/>
  <c r="AC274" i="62"/>
  <c r="AC82" i="62" s="1"/>
  <c r="L274" i="62"/>
  <c r="L82" i="62" s="1"/>
  <c r="E82" i="62" s="1"/>
  <c r="AE274" i="62"/>
  <c r="AE82" i="62" s="1"/>
  <c r="AR274" i="62"/>
  <c r="AR82" i="62" s="1"/>
  <c r="AX274" i="62"/>
  <c r="AX82" i="62" s="1"/>
  <c r="AF80" i="62"/>
  <c r="AW272" i="62"/>
  <c r="AW80" i="62" s="1"/>
  <c r="AC272" i="62"/>
  <c r="AC80" i="62" s="1"/>
  <c r="L272" i="62"/>
  <c r="L80" i="62" s="1"/>
  <c r="AP272" i="62"/>
  <c r="AP80" i="62" s="1"/>
  <c r="R272" i="62"/>
  <c r="R80" i="62" s="1"/>
  <c r="AE272" i="62"/>
  <c r="AE80" i="62" s="1"/>
  <c r="AR272" i="62"/>
  <c r="AR80" i="62" s="1"/>
  <c r="AX272" i="62"/>
  <c r="AX80" i="62" s="1"/>
  <c r="AF77" i="62"/>
  <c r="AP269" i="62"/>
  <c r="AP77" i="62" s="1"/>
  <c r="R269" i="62"/>
  <c r="R77" i="62" s="1"/>
  <c r="AW269" i="62"/>
  <c r="AW77" i="62" s="1"/>
  <c r="AC269" i="62"/>
  <c r="AC77" i="62" s="1"/>
  <c r="L269" i="62"/>
  <c r="L77" i="62" s="1"/>
  <c r="F77" i="62" s="1"/>
  <c r="AE269" i="62"/>
  <c r="AE77" i="62" s="1"/>
  <c r="AR269" i="62"/>
  <c r="AR77" i="62" s="1"/>
  <c r="AX269" i="62"/>
  <c r="AX77" i="62" s="1"/>
  <c r="AF75" i="62"/>
  <c r="AW267" i="62"/>
  <c r="AW75" i="62" s="1"/>
  <c r="AC267" i="62"/>
  <c r="AC75" i="62" s="1"/>
  <c r="L267" i="62"/>
  <c r="L75" i="62" s="1"/>
  <c r="AP267" i="62"/>
  <c r="AP75" i="62" s="1"/>
  <c r="R267" i="62"/>
  <c r="R75" i="62" s="1"/>
  <c r="AE267" i="62"/>
  <c r="AE75" i="62" s="1"/>
  <c r="AR267" i="62"/>
  <c r="AR75" i="62" s="1"/>
  <c r="AX267" i="62"/>
  <c r="AX75" i="62" s="1"/>
  <c r="AP264" i="62"/>
  <c r="AP72" i="62" s="1"/>
  <c r="AO72" i="62" s="1"/>
  <c r="R264" i="62"/>
  <c r="R72" i="62" s="1"/>
  <c r="AW264" i="62"/>
  <c r="AW72" i="62" s="1"/>
  <c r="AV72" i="62" s="1"/>
  <c r="AC264" i="62"/>
  <c r="AC72" i="62" s="1"/>
  <c r="L264" i="62"/>
  <c r="L72" i="62" s="1"/>
  <c r="AE264" i="62"/>
  <c r="AE72" i="62" s="1"/>
  <c r="AD72" i="62" s="1"/>
  <c r="AR264" i="62"/>
  <c r="AR72" i="62" s="1"/>
  <c r="AX264" i="62"/>
  <c r="AX72" i="62" s="1"/>
  <c r="K100" i="62"/>
  <c r="AV100" i="62"/>
  <c r="AE292" i="62"/>
  <c r="AE100" i="62" s="1"/>
  <c r="AR292" i="62"/>
  <c r="AR100" i="62" s="1"/>
  <c r="AK100" i="62" s="1"/>
  <c r="AX292" i="62"/>
  <c r="AX100" i="62" s="1"/>
  <c r="AG285" i="62"/>
  <c r="AG93" i="62" s="1"/>
  <c r="AS285" i="62"/>
  <c r="AS93" i="62" s="1"/>
  <c r="R285" i="62"/>
  <c r="R93" i="62" s="1"/>
  <c r="AP285" i="62"/>
  <c r="AP93" i="62" s="1"/>
  <c r="J285" i="62"/>
  <c r="J93" i="62" s="1"/>
  <c r="Q285" i="62"/>
  <c r="Q93" i="62" s="1"/>
  <c r="AB285" i="62"/>
  <c r="AB93" i="62" s="1"/>
  <c r="AH285" i="62"/>
  <c r="AH93" i="62" s="1"/>
  <c r="AU285" i="62"/>
  <c r="AU93" i="62" s="1"/>
  <c r="AG281" i="62"/>
  <c r="AG89" i="62" s="1"/>
  <c r="AP276" i="62"/>
  <c r="AP84" i="62" s="1"/>
  <c r="AG275" i="62"/>
  <c r="AG83" i="62" s="1"/>
  <c r="AF78" i="62"/>
  <c r="AG266" i="62"/>
  <c r="AG74" i="62" s="1"/>
  <c r="AX262" i="62"/>
  <c r="AX70" i="62" s="1"/>
  <c r="AE262" i="62"/>
  <c r="AE70" i="62" s="1"/>
  <c r="AD70" i="62" s="1"/>
  <c r="M262" i="62"/>
  <c r="M70" i="62" s="1"/>
  <c r="AX258" i="62"/>
  <c r="AX66" i="62" s="1"/>
  <c r="AE258" i="62"/>
  <c r="AE66" i="62" s="1"/>
  <c r="AD66" i="62" s="1"/>
  <c r="M258" i="62"/>
  <c r="M66" i="62" s="1"/>
  <c r="S168" i="62"/>
  <c r="AE168" i="62" s="1"/>
  <c r="AE58" i="62" s="1"/>
  <c r="S166" i="62"/>
  <c r="AR166" i="62" s="1"/>
  <c r="AR56" i="62" s="1"/>
  <c r="S164" i="62"/>
  <c r="AU164" i="62" s="1"/>
  <c r="AU54" i="62" s="1"/>
  <c r="AT54" i="62" s="1"/>
  <c r="S162" i="62"/>
  <c r="AU162" i="62" s="1"/>
  <c r="AU52" i="62" s="1"/>
  <c r="AT52" i="62" s="1"/>
  <c r="S159" i="62"/>
  <c r="AX159" i="62" s="1"/>
  <c r="AX49" i="62" s="1"/>
  <c r="S157" i="62"/>
  <c r="AX157" i="62" s="1"/>
  <c r="AX47" i="62" s="1"/>
  <c r="S155" i="62"/>
  <c r="AU155" i="62" s="1"/>
  <c r="AU45" i="62" s="1"/>
  <c r="AT45" i="62" s="1"/>
  <c r="S153" i="62"/>
  <c r="AU153" i="62" s="1"/>
  <c r="AU43" i="62" s="1"/>
  <c r="AT43" i="62" s="1"/>
  <c r="S150" i="62"/>
  <c r="AX150" i="62" s="1"/>
  <c r="AX40" i="62" s="1"/>
  <c r="AW169" i="62"/>
  <c r="AW59" i="62" s="1"/>
  <c r="AV59" i="62" s="1"/>
  <c r="AP169" i="62"/>
  <c r="AP59" i="62" s="1"/>
  <c r="AO59" i="62" s="1"/>
  <c r="AC169" i="62"/>
  <c r="AC59" i="62" s="1"/>
  <c r="R169" i="62"/>
  <c r="R59" i="62" s="1"/>
  <c r="L169" i="62"/>
  <c r="L59" i="62" s="1"/>
  <c r="AE169" i="62"/>
  <c r="AE59" i="62" s="1"/>
  <c r="AD59" i="62" s="1"/>
  <c r="AR169" i="62"/>
  <c r="AR59" i="62" s="1"/>
  <c r="AX169" i="62"/>
  <c r="AX59" i="62" s="1"/>
  <c r="E57" i="62"/>
  <c r="G57" i="62"/>
  <c r="AE167" i="62"/>
  <c r="AE57" i="62" s="1"/>
  <c r="V57" i="62" s="1"/>
  <c r="AW165" i="62"/>
  <c r="AW55" i="62" s="1"/>
  <c r="L165" i="62"/>
  <c r="L55" i="62" s="1"/>
  <c r="F55" i="62" s="1"/>
  <c r="AR165" i="62"/>
  <c r="AR55" i="62" s="1"/>
  <c r="AF53" i="62"/>
  <c r="AW163" i="62"/>
  <c r="AW53" i="62" s="1"/>
  <c r="AP163" i="62"/>
  <c r="AP53" i="62" s="1"/>
  <c r="AO53" i="62" s="1"/>
  <c r="AC163" i="62"/>
  <c r="AC53" i="62" s="1"/>
  <c r="R163" i="62"/>
  <c r="R53" i="62" s="1"/>
  <c r="L163" i="62"/>
  <c r="L53" i="62" s="1"/>
  <c r="K53" i="62" s="1"/>
  <c r="AE163" i="62"/>
  <c r="AE53" i="62" s="1"/>
  <c r="AD53" i="62" s="1"/>
  <c r="AR163" i="62"/>
  <c r="AR53" i="62" s="1"/>
  <c r="AQ53" i="62" s="1"/>
  <c r="AX163" i="62"/>
  <c r="AX53" i="62" s="1"/>
  <c r="AF51" i="62"/>
  <c r="AW161" i="62"/>
  <c r="AW51" i="62" s="1"/>
  <c r="AP161" i="62"/>
  <c r="AP51" i="62" s="1"/>
  <c r="AO51" i="62" s="1"/>
  <c r="AC161" i="62"/>
  <c r="AC51" i="62" s="1"/>
  <c r="R161" i="62"/>
  <c r="R51" i="62" s="1"/>
  <c r="L161" i="62"/>
  <c r="L51" i="62" s="1"/>
  <c r="K51" i="62" s="1"/>
  <c r="AE161" i="62"/>
  <c r="AE51" i="62" s="1"/>
  <c r="AD51" i="62" s="1"/>
  <c r="AR161" i="62"/>
  <c r="AR51" i="62" s="1"/>
  <c r="AQ51" i="62" s="1"/>
  <c r="AX161" i="62"/>
  <c r="AX51" i="62" s="1"/>
  <c r="G48" i="62"/>
  <c r="AW158" i="62"/>
  <c r="AW48" i="62" s="1"/>
  <c r="AC158" i="62"/>
  <c r="AC48" i="62" s="1"/>
  <c r="R158" i="62"/>
  <c r="R48" i="62" s="1"/>
  <c r="L158" i="62"/>
  <c r="L48" i="62" s="1"/>
  <c r="E48" i="62" s="1"/>
  <c r="AR158" i="62"/>
  <c r="AR48" i="62" s="1"/>
  <c r="AX158" i="62"/>
  <c r="AX48" i="62" s="1"/>
  <c r="AF46" i="62"/>
  <c r="AW156" i="62"/>
  <c r="AW46" i="62" s="1"/>
  <c r="AP156" i="62"/>
  <c r="AP46" i="62" s="1"/>
  <c r="AO46" i="62" s="1"/>
  <c r="AC156" i="62"/>
  <c r="AC46" i="62" s="1"/>
  <c r="R156" i="62"/>
  <c r="R46" i="62" s="1"/>
  <c r="L156" i="62"/>
  <c r="L46" i="62" s="1"/>
  <c r="K46" i="62" s="1"/>
  <c r="AE156" i="62"/>
  <c r="AE46" i="62" s="1"/>
  <c r="AD46" i="62" s="1"/>
  <c r="AR156" i="62"/>
  <c r="AR46" i="62" s="1"/>
  <c r="AQ46" i="62" s="1"/>
  <c r="AX156" i="62"/>
  <c r="AX46" i="62" s="1"/>
  <c r="AF44" i="62"/>
  <c r="AW154" i="62"/>
  <c r="AW44" i="62" s="1"/>
  <c r="AP154" i="62"/>
  <c r="AP44" i="62" s="1"/>
  <c r="AO44" i="62" s="1"/>
  <c r="AC154" i="62"/>
  <c r="AC44" i="62" s="1"/>
  <c r="R154" i="62"/>
  <c r="R44" i="62" s="1"/>
  <c r="L154" i="62"/>
  <c r="L44" i="62" s="1"/>
  <c r="K44" i="62" s="1"/>
  <c r="AE154" i="62"/>
  <c r="AE44" i="62" s="1"/>
  <c r="AD44" i="62" s="1"/>
  <c r="AR154" i="62"/>
  <c r="AR44" i="62" s="1"/>
  <c r="AQ44" i="62" s="1"/>
  <c r="AX154" i="62"/>
  <c r="AX44" i="62" s="1"/>
  <c r="G41" i="62"/>
  <c r="AW151" i="62"/>
  <c r="AW41" i="62" s="1"/>
  <c r="AC151" i="62"/>
  <c r="AC41" i="62" s="1"/>
  <c r="R151" i="62"/>
  <c r="R41" i="62" s="1"/>
  <c r="L151" i="62"/>
  <c r="L41" i="62" s="1"/>
  <c r="F41" i="62" s="1"/>
  <c r="AR151" i="62"/>
  <c r="AR41" i="62" s="1"/>
  <c r="AX151" i="62"/>
  <c r="AX41" i="62" s="1"/>
  <c r="AF39" i="62"/>
  <c r="AW149" i="62"/>
  <c r="AW39" i="62" s="1"/>
  <c r="AP149" i="62"/>
  <c r="AP39" i="62" s="1"/>
  <c r="AO39" i="62" s="1"/>
  <c r="AC149" i="62"/>
  <c r="AC39" i="62" s="1"/>
  <c r="R149" i="62"/>
  <c r="R39" i="62" s="1"/>
  <c r="L149" i="62"/>
  <c r="L39" i="62" s="1"/>
  <c r="K39" i="62" s="1"/>
  <c r="AE149" i="62"/>
  <c r="AE39" i="62" s="1"/>
  <c r="AD39" i="62" s="1"/>
  <c r="AR149" i="62"/>
  <c r="AR39" i="62" s="1"/>
  <c r="AQ39" i="62" s="1"/>
  <c r="AX149" i="62"/>
  <c r="AX39" i="62" s="1"/>
  <c r="K96" i="62"/>
  <c r="AV96" i="62"/>
  <c r="AE288" i="62"/>
  <c r="AE96" i="62" s="1"/>
  <c r="AR288" i="62"/>
  <c r="AR96" i="62" s="1"/>
  <c r="AS281" i="62"/>
  <c r="AS89" i="62" s="1"/>
  <c r="R281" i="62"/>
  <c r="R89" i="62" s="1"/>
  <c r="AP281" i="62"/>
  <c r="AP89" i="62" s="1"/>
  <c r="J281" i="62"/>
  <c r="J89" i="62" s="1"/>
  <c r="Q281" i="62"/>
  <c r="Q89" i="62" s="1"/>
  <c r="AB281" i="62"/>
  <c r="AB89" i="62" s="1"/>
  <c r="AH281" i="62"/>
  <c r="AH89" i="62" s="1"/>
  <c r="AU281" i="62"/>
  <c r="AU89" i="62" s="1"/>
  <c r="AS279" i="62"/>
  <c r="AS87" i="62" s="1"/>
  <c r="AG279" i="62"/>
  <c r="AG87" i="62" s="1"/>
  <c r="R279" i="62"/>
  <c r="R87" i="62" s="1"/>
  <c r="AP279" i="62"/>
  <c r="AP87" i="62" s="1"/>
  <c r="J279" i="62"/>
  <c r="J87" i="62" s="1"/>
  <c r="Q279" i="62"/>
  <c r="Q87" i="62" s="1"/>
  <c r="AB279" i="62"/>
  <c r="AB87" i="62" s="1"/>
  <c r="AH279" i="62"/>
  <c r="AH87" i="62" s="1"/>
  <c r="O276" i="62"/>
  <c r="O84" i="62" s="1"/>
  <c r="AG276" i="62"/>
  <c r="AG84" i="62" s="1"/>
  <c r="J276" i="62"/>
  <c r="J84" i="62" s="1"/>
  <c r="Q276" i="62"/>
  <c r="Q84" i="62" s="1"/>
  <c r="AB276" i="62"/>
  <c r="AB84" i="62" s="1"/>
  <c r="AH276" i="62"/>
  <c r="AH84" i="62" s="1"/>
  <c r="AW276" i="62"/>
  <c r="AW84" i="62" s="1"/>
  <c r="AX276" i="62"/>
  <c r="AX84" i="62" s="1"/>
  <c r="Z275" i="62"/>
  <c r="Z83" i="62" s="1"/>
  <c r="R275" i="62"/>
  <c r="R83" i="62" s="1"/>
  <c r="AP275" i="62"/>
  <c r="AP83" i="62" s="1"/>
  <c r="J275" i="62"/>
  <c r="J83" i="62" s="1"/>
  <c r="Q275" i="62"/>
  <c r="Q83" i="62" s="1"/>
  <c r="E83" i="62" s="1"/>
  <c r="AB275" i="62"/>
  <c r="AB83" i="62" s="1"/>
  <c r="AH275" i="62"/>
  <c r="AH83" i="62" s="1"/>
  <c r="K78" i="62"/>
  <c r="AV78" i="62"/>
  <c r="AE270" i="62"/>
  <c r="AE78" i="62" s="1"/>
  <c r="AR270" i="62"/>
  <c r="AR78" i="62" s="1"/>
  <c r="AK78" i="62" s="1"/>
  <c r="Z266" i="62"/>
  <c r="Z74" i="62" s="1"/>
  <c r="R266" i="62"/>
  <c r="R74" i="62" s="1"/>
  <c r="AP266" i="62"/>
  <c r="AP74" i="62" s="1"/>
  <c r="J266" i="62"/>
  <c r="J74" i="62" s="1"/>
  <c r="Q266" i="62"/>
  <c r="Q74" i="62" s="1"/>
  <c r="AB266" i="62"/>
  <c r="AB74" i="62" s="1"/>
  <c r="AH266" i="62"/>
  <c r="AH74" i="62" s="1"/>
  <c r="AU262" i="62"/>
  <c r="AU70" i="62" s="1"/>
  <c r="AT70" i="62" s="1"/>
  <c r="AB262" i="62"/>
  <c r="AB70" i="62" s="1"/>
  <c r="AA70" i="62" s="1"/>
  <c r="J262" i="62"/>
  <c r="J70" i="62" s="1"/>
  <c r="I70" i="62" s="1"/>
  <c r="O262" i="62"/>
  <c r="O70" i="62" s="1"/>
  <c r="N70" i="62" s="1"/>
  <c r="Z262" i="62"/>
  <c r="Z70" i="62" s="1"/>
  <c r="Y70" i="62" s="1"/>
  <c r="AG262" i="62"/>
  <c r="AG70" i="62" s="1"/>
  <c r="AU260" i="62"/>
  <c r="AU68" i="62" s="1"/>
  <c r="AT68" i="62" s="1"/>
  <c r="AB260" i="62"/>
  <c r="AB68" i="62" s="1"/>
  <c r="AA68" i="62" s="1"/>
  <c r="J260" i="62"/>
  <c r="J68" i="62" s="1"/>
  <c r="I68" i="62" s="1"/>
  <c r="O260" i="62"/>
  <c r="O68" i="62" s="1"/>
  <c r="N68" i="62" s="1"/>
  <c r="Z260" i="62"/>
  <c r="Z68" i="62" s="1"/>
  <c r="Y68" i="62" s="1"/>
  <c r="AG260" i="62"/>
  <c r="AG68" i="62" s="1"/>
  <c r="AU258" i="62"/>
  <c r="AU66" i="62" s="1"/>
  <c r="AT66" i="62" s="1"/>
  <c r="AB258" i="62"/>
  <c r="AB66" i="62" s="1"/>
  <c r="AA66" i="62" s="1"/>
  <c r="J258" i="62"/>
  <c r="J66" i="62" s="1"/>
  <c r="I66" i="62" s="1"/>
  <c r="O258" i="62"/>
  <c r="O66" i="62" s="1"/>
  <c r="N66" i="62" s="1"/>
  <c r="Z258" i="62"/>
  <c r="Z66" i="62" s="1"/>
  <c r="Y66" i="62" s="1"/>
  <c r="AG258" i="62"/>
  <c r="AG66" i="62" s="1"/>
  <c r="M147" i="62"/>
  <c r="M37" i="62" s="1"/>
  <c r="K81" i="62"/>
  <c r="AV81" i="62"/>
  <c r="AE273" i="62"/>
  <c r="AE81" i="62" s="1"/>
  <c r="AR273" i="62"/>
  <c r="AR81" i="62" s="1"/>
  <c r="AG263" i="62"/>
  <c r="AG71" i="62" s="1"/>
  <c r="AS263" i="62"/>
  <c r="AS71" i="62" s="1"/>
  <c r="R263" i="62"/>
  <c r="R71" i="62" s="1"/>
  <c r="AP263" i="62"/>
  <c r="AP71" i="62" s="1"/>
  <c r="AO71" i="62" s="1"/>
  <c r="J263" i="62"/>
  <c r="J71" i="62" s="1"/>
  <c r="I71" i="62" s="1"/>
  <c r="Q263" i="62"/>
  <c r="Q71" i="62" s="1"/>
  <c r="AB263" i="62"/>
  <c r="AB71" i="62" s="1"/>
  <c r="AA71" i="62" s="1"/>
  <c r="AH263" i="62"/>
  <c r="AH71" i="62" s="1"/>
  <c r="AX144" i="62"/>
  <c r="AX34" i="62" s="1"/>
  <c r="AE144" i="62"/>
  <c r="AE34" i="62" s="1"/>
  <c r="AD34" i="62" s="1"/>
  <c r="M144" i="62"/>
  <c r="M34" i="62" s="1"/>
  <c r="AX139" i="62"/>
  <c r="AX29" i="62" s="1"/>
  <c r="AE139" i="62"/>
  <c r="AE29" i="62" s="1"/>
  <c r="AD29" i="62" s="1"/>
  <c r="M139" i="62"/>
  <c r="M29" i="62" s="1"/>
  <c r="AQ27" i="62"/>
  <c r="AL27" i="62"/>
  <c r="AK27" i="62"/>
  <c r="AX135" i="62"/>
  <c r="AX25" i="62" s="1"/>
  <c r="AE135" i="62"/>
  <c r="AE25" i="62" s="1"/>
  <c r="AD25" i="62" s="1"/>
  <c r="M135" i="62"/>
  <c r="M25" i="62" s="1"/>
  <c r="K76" i="62"/>
  <c r="AV76" i="62"/>
  <c r="AE268" i="62"/>
  <c r="AE76" i="62" s="1"/>
  <c r="AR268" i="62"/>
  <c r="AR76" i="62" s="1"/>
  <c r="AE148" i="62"/>
  <c r="AE38" i="62" s="1"/>
  <c r="AD38" i="62" s="1"/>
  <c r="AS148" i="62"/>
  <c r="AS38" i="62" s="1"/>
  <c r="O148" i="62"/>
  <c r="O38" i="62" s="1"/>
  <c r="N38" i="62" s="1"/>
  <c r="Z148" i="62"/>
  <c r="Z38" i="62" s="1"/>
  <c r="Y38" i="62" s="1"/>
  <c r="AG148" i="62"/>
  <c r="AG38" i="62" s="1"/>
  <c r="AW148" i="62"/>
  <c r="AW38" i="62" s="1"/>
  <c r="AE146" i="62"/>
  <c r="AE36" i="62" s="1"/>
  <c r="AD36" i="62" s="1"/>
  <c r="AR146" i="62"/>
  <c r="AR36" i="62" s="1"/>
  <c r="AQ36" i="62" s="1"/>
  <c r="AX146" i="62"/>
  <c r="AX36" i="62" s="1"/>
  <c r="O146" i="62"/>
  <c r="O36" i="62" s="1"/>
  <c r="N36" i="62" s="1"/>
  <c r="Z146" i="62"/>
  <c r="Z36" i="62" s="1"/>
  <c r="Y36" i="62" s="1"/>
  <c r="AG146" i="62"/>
  <c r="AG36" i="62" s="1"/>
  <c r="AU144" i="62"/>
  <c r="AU34" i="62" s="1"/>
  <c r="AT34" i="62" s="1"/>
  <c r="AB144" i="62"/>
  <c r="AB34" i="62" s="1"/>
  <c r="AA34" i="62" s="1"/>
  <c r="J144" i="62"/>
  <c r="J34" i="62" s="1"/>
  <c r="I34" i="62" s="1"/>
  <c r="O144" i="62"/>
  <c r="O34" i="62" s="1"/>
  <c r="N34" i="62" s="1"/>
  <c r="Z144" i="62"/>
  <c r="Z34" i="62" s="1"/>
  <c r="Y34" i="62" s="1"/>
  <c r="AG144" i="62"/>
  <c r="AG34" i="62" s="1"/>
  <c r="AU142" i="62"/>
  <c r="AU32" i="62" s="1"/>
  <c r="AT32" i="62" s="1"/>
  <c r="AB142" i="62"/>
  <c r="AB32" i="62" s="1"/>
  <c r="AA32" i="62" s="1"/>
  <c r="J142" i="62"/>
  <c r="J32" i="62" s="1"/>
  <c r="I32" i="62" s="1"/>
  <c r="O142" i="62"/>
  <c r="O32" i="62" s="1"/>
  <c r="N32" i="62" s="1"/>
  <c r="Z142" i="62"/>
  <c r="Z32" i="62" s="1"/>
  <c r="Y32" i="62" s="1"/>
  <c r="AG142" i="62"/>
  <c r="AG32" i="62" s="1"/>
  <c r="AU139" i="62"/>
  <c r="AU29" i="62" s="1"/>
  <c r="AT29" i="62" s="1"/>
  <c r="AB139" i="62"/>
  <c r="AB29" i="62" s="1"/>
  <c r="J139" i="62"/>
  <c r="J29" i="62" s="1"/>
  <c r="O139" i="62"/>
  <c r="O29" i="62" s="1"/>
  <c r="N29" i="62" s="1"/>
  <c r="Z139" i="62"/>
  <c r="Z29" i="62" s="1"/>
  <c r="Y29" i="62" s="1"/>
  <c r="AG139" i="62"/>
  <c r="AG29" i="62" s="1"/>
  <c r="AF29" i="62" s="1"/>
  <c r="AU137" i="62"/>
  <c r="AU27" i="62" s="1"/>
  <c r="AT27" i="62" s="1"/>
  <c r="AB137" i="62"/>
  <c r="AB27" i="62" s="1"/>
  <c r="J137" i="62"/>
  <c r="J27" i="62" s="1"/>
  <c r="I27" i="62" s="1"/>
  <c r="O137" i="62"/>
  <c r="O27" i="62" s="1"/>
  <c r="N27" i="62" s="1"/>
  <c r="Z137" i="62"/>
  <c r="Z27" i="62" s="1"/>
  <c r="Y27" i="62" s="1"/>
  <c r="AG137" i="62"/>
  <c r="AG27" i="62" s="1"/>
  <c r="AF27" i="62" s="1"/>
  <c r="AU135" i="62"/>
  <c r="AU25" i="62" s="1"/>
  <c r="AT25" i="62" s="1"/>
  <c r="AB135" i="62"/>
  <c r="AB25" i="62" s="1"/>
  <c r="J135" i="62"/>
  <c r="J25" i="62" s="1"/>
  <c r="I25" i="62" s="1"/>
  <c r="O135" i="62"/>
  <c r="O25" i="62" s="1"/>
  <c r="N25" i="62" s="1"/>
  <c r="Z135" i="62"/>
  <c r="Z25" i="62" s="1"/>
  <c r="Y25" i="62" s="1"/>
  <c r="AG135" i="62"/>
  <c r="AG25" i="62" s="1"/>
  <c r="AF25" i="62" s="1"/>
  <c r="AB132" i="62"/>
  <c r="AB22" i="62" s="1"/>
  <c r="AH127" i="62"/>
  <c r="AH17" i="62" s="1"/>
  <c r="AH123" i="62"/>
  <c r="AH13" i="62" s="1"/>
  <c r="AR130" i="62"/>
  <c r="AR20" i="62" s="1"/>
  <c r="L130" i="62"/>
  <c r="L20" i="62" s="1"/>
  <c r="R130" i="62"/>
  <c r="R20" i="62" s="1"/>
  <c r="AC130" i="62"/>
  <c r="AC20" i="62" s="1"/>
  <c r="AP130" i="62"/>
  <c r="AP20" i="62" s="1"/>
  <c r="AO20" i="62" s="1"/>
  <c r="AB127" i="62"/>
  <c r="AB17" i="62" s="1"/>
  <c r="M127" i="62"/>
  <c r="M17" i="62" s="1"/>
  <c r="AE127" i="62"/>
  <c r="AE17" i="62" s="1"/>
  <c r="AD17" i="62" s="1"/>
  <c r="AX127" i="62"/>
  <c r="AX17" i="62" s="1"/>
  <c r="O127" i="62"/>
  <c r="O17" i="62" s="1"/>
  <c r="N17" i="62" s="1"/>
  <c r="Z127" i="62"/>
  <c r="Z17" i="62" s="1"/>
  <c r="Y17" i="62" s="1"/>
  <c r="AG127" i="62"/>
  <c r="AG17" i="62" s="1"/>
  <c r="AF17" i="62" s="1"/>
  <c r="AR125" i="62"/>
  <c r="AR15" i="62" s="1"/>
  <c r="L125" i="62"/>
  <c r="L15" i="62" s="1"/>
  <c r="R125" i="62"/>
  <c r="R15" i="62" s="1"/>
  <c r="AC125" i="62"/>
  <c r="AC15" i="62" s="1"/>
  <c r="AP125" i="62"/>
  <c r="AP15" i="62" s="1"/>
  <c r="AO15" i="62" s="1"/>
  <c r="AB123" i="62"/>
  <c r="AB13" i="62" s="1"/>
  <c r="M123" i="62"/>
  <c r="M13" i="62" s="1"/>
  <c r="AE123" i="62"/>
  <c r="AE13" i="62" s="1"/>
  <c r="AD13" i="62" s="1"/>
  <c r="AX123" i="62"/>
  <c r="AX13" i="62" s="1"/>
  <c r="O123" i="62"/>
  <c r="O13" i="62" s="1"/>
  <c r="N13" i="62" s="1"/>
  <c r="Z123" i="62"/>
  <c r="Z13" i="62" s="1"/>
  <c r="Y13" i="62" s="1"/>
  <c r="AG123" i="62"/>
  <c r="AG13" i="62" s="1"/>
  <c r="AF13" i="62" s="1"/>
  <c r="AR121" i="62"/>
  <c r="AR11" i="62" s="1"/>
  <c r="L121" i="62"/>
  <c r="L11" i="62" s="1"/>
  <c r="R121" i="62"/>
  <c r="R11" i="62" s="1"/>
  <c r="AC121" i="62"/>
  <c r="AC11" i="62" s="1"/>
  <c r="AP121" i="62"/>
  <c r="AP11" i="62" s="1"/>
  <c r="AO11" i="62" s="1"/>
  <c r="AB118" i="62"/>
  <c r="AU7" i="62"/>
  <c r="AT7" i="62"/>
  <c r="J7" i="62"/>
  <c r="I7" i="62"/>
  <c r="S292" i="60"/>
  <c r="AW292" i="60" s="1"/>
  <c r="AW100" i="60" s="1"/>
  <c r="B100" i="60"/>
  <c r="B36" i="60"/>
  <c r="S146" i="60"/>
  <c r="AX146" i="60" s="1"/>
  <c r="AX36" i="60" s="1"/>
  <c r="S288" i="60"/>
  <c r="AW288" i="60" s="1"/>
  <c r="AW96" i="60" s="1"/>
  <c r="B96" i="60"/>
  <c r="S282" i="60"/>
  <c r="AW282" i="60" s="1"/>
  <c r="AW90" i="60" s="1"/>
  <c r="B90" i="60"/>
  <c r="B43" i="60"/>
  <c r="S153" i="60"/>
  <c r="AX153" i="60" s="1"/>
  <c r="AX43" i="60" s="1"/>
  <c r="B38" i="60"/>
  <c r="S148" i="60"/>
  <c r="AU148" i="60" s="1"/>
  <c r="AU38" i="60" s="1"/>
  <c r="AT38" i="60" s="1"/>
  <c r="B34" i="60"/>
  <c r="S144" i="60"/>
  <c r="AU144" i="60" s="1"/>
  <c r="AU34" i="60" s="1"/>
  <c r="AT34" i="60" s="1"/>
  <c r="B29" i="60"/>
  <c r="S139" i="60"/>
  <c r="AU139" i="60" s="1"/>
  <c r="AU29" i="60" s="1"/>
  <c r="AT29" i="60" s="1"/>
  <c r="B25" i="60"/>
  <c r="S135" i="60"/>
  <c r="AU135" i="60" s="1"/>
  <c r="AU25" i="60" s="1"/>
  <c r="AT25" i="60" s="1"/>
  <c r="B20" i="60"/>
  <c r="S130" i="60"/>
  <c r="AU130" i="60" s="1"/>
  <c r="AU20" i="60" s="1"/>
  <c r="AT20" i="60" s="1"/>
  <c r="B15" i="60"/>
  <c r="S125" i="60"/>
  <c r="AU125" i="60" s="1"/>
  <c r="AU15" i="60" s="1"/>
  <c r="AT15" i="60" s="1"/>
  <c r="B11" i="60"/>
  <c r="S121" i="60"/>
  <c r="AU121" i="60" s="1"/>
  <c r="AU11" i="60" s="1"/>
  <c r="AT11" i="60" s="1"/>
  <c r="AX116" i="60"/>
  <c r="AX7" i="60" s="1"/>
  <c r="AR116" i="60"/>
  <c r="AR7" i="60" s="1"/>
  <c r="AH116" i="60"/>
  <c r="AB116" i="60"/>
  <c r="AB7" i="60" s="1"/>
  <c r="Q116" i="60"/>
  <c r="Q7" i="60" s="1"/>
  <c r="M116" i="60"/>
  <c r="M7" i="60" s="1"/>
  <c r="AW116" i="60"/>
  <c r="AW7" i="60" s="1"/>
  <c r="AC116" i="60"/>
  <c r="AC7" i="60" s="1"/>
  <c r="R116" i="60"/>
  <c r="R7" i="60" s="1"/>
  <c r="L116" i="60"/>
  <c r="L7" i="60" s="1"/>
  <c r="AS116" i="60"/>
  <c r="AS7" i="60" s="1"/>
  <c r="AG116" i="60"/>
  <c r="AG7" i="60" s="1"/>
  <c r="S116" i="60"/>
  <c r="S285" i="60"/>
  <c r="AG285" i="60" s="1"/>
  <c r="AG93" i="60" s="1"/>
  <c r="B93" i="60"/>
  <c r="B40" i="60"/>
  <c r="S150" i="60"/>
  <c r="AH150" i="60" s="1"/>
  <c r="AH40" i="60" s="1"/>
  <c r="B32" i="60"/>
  <c r="S142" i="60"/>
  <c r="AH142" i="60" s="1"/>
  <c r="AH32" i="60" s="1"/>
  <c r="B27" i="60"/>
  <c r="S137" i="60"/>
  <c r="M137" i="60" s="1"/>
  <c r="M27" i="60" s="1"/>
  <c r="AX132" i="60"/>
  <c r="AX22" i="60" s="1"/>
  <c r="AU132" i="60"/>
  <c r="AU22" i="60" s="1"/>
  <c r="AH132" i="60"/>
  <c r="AH22" i="60" s="1"/>
  <c r="AE132" i="60"/>
  <c r="AE22" i="60" s="1"/>
  <c r="M132" i="60"/>
  <c r="M22" i="60" s="1"/>
  <c r="J132" i="60"/>
  <c r="AP132" i="60"/>
  <c r="AP22" i="60" s="1"/>
  <c r="AC132" i="60"/>
  <c r="AC22" i="60" s="1"/>
  <c r="R132" i="60"/>
  <c r="R22" i="60" s="1"/>
  <c r="B22" i="60"/>
  <c r="O132" i="60"/>
  <c r="O22" i="60" s="1"/>
  <c r="AS132" i="60"/>
  <c r="AS22" i="60" s="1"/>
  <c r="Z132" i="60"/>
  <c r="Z22" i="60" s="1"/>
  <c r="S132" i="60"/>
  <c r="AB132" i="60" s="1"/>
  <c r="AB22" i="60" s="1"/>
  <c r="B17" i="60"/>
  <c r="S127" i="60"/>
  <c r="AH127" i="60" s="1"/>
  <c r="AH17" i="60" s="1"/>
  <c r="B13" i="60"/>
  <c r="S123" i="60"/>
  <c r="AH123" i="60" s="1"/>
  <c r="AH13" i="60" s="1"/>
  <c r="AX118" i="60"/>
  <c r="AX9" i="60" s="1"/>
  <c r="AU118" i="60"/>
  <c r="AU9" i="60" s="1"/>
  <c r="AH118" i="60"/>
  <c r="AE118" i="60"/>
  <c r="AE9" i="60" s="1"/>
  <c r="M118" i="60"/>
  <c r="J118" i="60"/>
  <c r="AP118" i="60"/>
  <c r="AP9" i="60" s="1"/>
  <c r="AC118" i="60"/>
  <c r="AC9" i="60" s="1"/>
  <c r="R118" i="60"/>
  <c r="R9" i="60" s="1"/>
  <c r="O118" i="60"/>
  <c r="O9" i="60" s="1"/>
  <c r="AS118" i="60"/>
  <c r="AS9" i="60" s="1"/>
  <c r="Z118" i="60"/>
  <c r="Z9" i="60" s="1"/>
  <c r="S118" i="60"/>
  <c r="AR118" i="60" s="1"/>
  <c r="AX168" i="60"/>
  <c r="AX58" i="60" s="1"/>
  <c r="AR168" i="60"/>
  <c r="AR58" i="60" s="1"/>
  <c r="AH168" i="60"/>
  <c r="AH58" i="60" s="1"/>
  <c r="AB168" i="60"/>
  <c r="AB58" i="60" s="1"/>
  <c r="Q168" i="60"/>
  <c r="Q58" i="60" s="1"/>
  <c r="M168" i="60"/>
  <c r="M58" i="60" s="1"/>
  <c r="AS168" i="60"/>
  <c r="AS58" i="60" s="1"/>
  <c r="AG168" i="60"/>
  <c r="AG58" i="60" s="1"/>
  <c r="R168" i="60"/>
  <c r="R58" i="60" s="1"/>
  <c r="AW168" i="60"/>
  <c r="AW58" i="60" s="1"/>
  <c r="L168" i="60"/>
  <c r="L58" i="60" s="1"/>
  <c r="B58" i="60"/>
  <c r="AC168" i="60"/>
  <c r="AC58" i="60" s="1"/>
  <c r="S168" i="60"/>
  <c r="O168" i="60" s="1"/>
  <c r="O58" i="60" s="1"/>
  <c r="AX166" i="60"/>
  <c r="AX56" i="60" s="1"/>
  <c r="AU166" i="60"/>
  <c r="AU56" i="60" s="1"/>
  <c r="AH166" i="60"/>
  <c r="AH56" i="60" s="1"/>
  <c r="AE166" i="60"/>
  <c r="AE56" i="60" s="1"/>
  <c r="M166" i="60"/>
  <c r="M56" i="60" s="1"/>
  <c r="J166" i="60"/>
  <c r="J56" i="60" s="1"/>
  <c r="AS166" i="60"/>
  <c r="AS56" i="60" s="1"/>
  <c r="Z166" i="60"/>
  <c r="Z56" i="60" s="1"/>
  <c r="O166" i="60"/>
  <c r="O56" i="60" s="1"/>
  <c r="AC166" i="60"/>
  <c r="AC56" i="60" s="1"/>
  <c r="R166" i="60"/>
  <c r="R56" i="60" s="1"/>
  <c r="AP166" i="60"/>
  <c r="AP56" i="60" s="1"/>
  <c r="B56" i="60"/>
  <c r="S166" i="60"/>
  <c r="AB166" i="60" s="1"/>
  <c r="AB56" i="60" s="1"/>
  <c r="B54" i="60"/>
  <c r="S164" i="60"/>
  <c r="AU164" i="60" s="1"/>
  <c r="AU54" i="60" s="1"/>
  <c r="AT54" i="60" s="1"/>
  <c r="B52" i="60"/>
  <c r="S162" i="60"/>
  <c r="AU162" i="60" s="1"/>
  <c r="AU52" i="60" s="1"/>
  <c r="AT52" i="60" s="1"/>
  <c r="B49" i="60"/>
  <c r="S159" i="60"/>
  <c r="AU159" i="60" s="1"/>
  <c r="AU49" i="60" s="1"/>
  <c r="AT49" i="60" s="1"/>
  <c r="B47" i="60"/>
  <c r="S157" i="60"/>
  <c r="AU157" i="60" s="1"/>
  <c r="AU47" i="60" s="1"/>
  <c r="AT47" i="60" s="1"/>
  <c r="B45" i="60"/>
  <c r="S155" i="60"/>
  <c r="AU155" i="60" s="1"/>
  <c r="AU45" i="60" s="1"/>
  <c r="AT45" i="60" s="1"/>
  <c r="K102" i="60"/>
  <c r="F102" i="60"/>
  <c r="HF6" i="42" s="1"/>
  <c r="E102" i="60"/>
  <c r="AV102" i="60"/>
  <c r="P98" i="60"/>
  <c r="AK94" i="60"/>
  <c r="P92" i="60"/>
  <c r="E92" i="60"/>
  <c r="F92" i="60"/>
  <c r="GN6" i="42" s="1"/>
  <c r="GN22" i="42" s="1"/>
  <c r="P87" i="60"/>
  <c r="AA84" i="60"/>
  <c r="P82" i="60"/>
  <c r="S266" i="60"/>
  <c r="AS266" i="60" s="1"/>
  <c r="AS74" i="60" s="1"/>
  <c r="B74" i="60"/>
  <c r="AV75" i="60"/>
  <c r="AK75" i="60"/>
  <c r="AL75" i="60"/>
  <c r="E70" i="60"/>
  <c r="AV70" i="60"/>
  <c r="AK70" i="60"/>
  <c r="AL70" i="60"/>
  <c r="AV68" i="60"/>
  <c r="AL68" i="60"/>
  <c r="E66" i="60"/>
  <c r="AC151" i="60"/>
  <c r="AC41" i="60" s="1"/>
  <c r="AP149" i="60"/>
  <c r="AP39" i="60" s="1"/>
  <c r="AO39" i="60" s="1"/>
  <c r="R149" i="60"/>
  <c r="R39" i="60" s="1"/>
  <c r="AW149" i="60"/>
  <c r="AW39" i="60" s="1"/>
  <c r="AC149" i="60"/>
  <c r="AC39" i="60" s="1"/>
  <c r="L149" i="60"/>
  <c r="L39" i="60" s="1"/>
  <c r="AE149" i="60"/>
  <c r="AE39" i="60" s="1"/>
  <c r="AD39" i="60" s="1"/>
  <c r="AR149" i="60"/>
  <c r="AR39" i="60" s="1"/>
  <c r="AX149" i="60"/>
  <c r="AX39" i="60" s="1"/>
  <c r="AW147" i="60"/>
  <c r="AW37" i="60" s="1"/>
  <c r="AC147" i="60"/>
  <c r="AC37" i="60" s="1"/>
  <c r="L147" i="60"/>
  <c r="L37" i="60" s="1"/>
  <c r="AP147" i="60"/>
  <c r="AP37" i="60" s="1"/>
  <c r="AO37" i="60" s="1"/>
  <c r="R147" i="60"/>
  <c r="R37" i="60" s="1"/>
  <c r="AE147" i="60"/>
  <c r="AE37" i="60" s="1"/>
  <c r="AD37" i="60" s="1"/>
  <c r="AR147" i="60"/>
  <c r="AR37" i="60" s="1"/>
  <c r="AX147" i="60"/>
  <c r="AX37" i="60" s="1"/>
  <c r="AP145" i="60"/>
  <c r="AP35" i="60" s="1"/>
  <c r="AO35" i="60" s="1"/>
  <c r="R145" i="60"/>
  <c r="R35" i="60" s="1"/>
  <c r="AW145" i="60"/>
  <c r="AW35" i="60" s="1"/>
  <c r="AC145" i="60"/>
  <c r="AC35" i="60" s="1"/>
  <c r="L145" i="60"/>
  <c r="L35" i="60" s="1"/>
  <c r="AE145" i="60"/>
  <c r="AE35" i="60" s="1"/>
  <c r="AD35" i="60" s="1"/>
  <c r="AR145" i="60"/>
  <c r="AR35" i="60" s="1"/>
  <c r="AX145" i="60"/>
  <c r="AX35" i="60" s="1"/>
  <c r="AW143" i="60"/>
  <c r="AW33" i="60" s="1"/>
  <c r="L143" i="60"/>
  <c r="L33" i="60" s="1"/>
  <c r="R143" i="60"/>
  <c r="R33" i="60" s="1"/>
  <c r="AR143" i="60"/>
  <c r="AR33" i="60" s="1"/>
  <c r="AP141" i="60"/>
  <c r="AP31" i="60" s="1"/>
  <c r="AO31" i="60" s="1"/>
  <c r="AX141" i="60"/>
  <c r="AX31" i="60" s="1"/>
  <c r="AW138" i="60"/>
  <c r="AW28" i="60" s="1"/>
  <c r="AV28" i="60" s="1"/>
  <c r="AC138" i="60"/>
  <c r="AC28" i="60" s="1"/>
  <c r="L138" i="60"/>
  <c r="L28" i="60" s="1"/>
  <c r="AP138" i="60"/>
  <c r="AP28" i="60" s="1"/>
  <c r="AO28" i="60" s="1"/>
  <c r="R138" i="60"/>
  <c r="R28" i="60" s="1"/>
  <c r="AE138" i="60"/>
  <c r="AE28" i="60" s="1"/>
  <c r="AD28" i="60" s="1"/>
  <c r="AR138" i="60"/>
  <c r="AR28" i="60" s="1"/>
  <c r="AX138" i="60"/>
  <c r="AX28" i="60" s="1"/>
  <c r="AP136" i="60"/>
  <c r="AP26" i="60" s="1"/>
  <c r="AO26" i="60" s="1"/>
  <c r="R136" i="60"/>
  <c r="R26" i="60" s="1"/>
  <c r="AW136" i="60"/>
  <c r="AW26" i="60" s="1"/>
  <c r="AV26" i="60" s="1"/>
  <c r="AC136" i="60"/>
  <c r="AC26" i="60" s="1"/>
  <c r="L136" i="60"/>
  <c r="L26" i="60" s="1"/>
  <c r="AE136" i="60"/>
  <c r="AE26" i="60" s="1"/>
  <c r="AD26" i="60" s="1"/>
  <c r="AR136" i="60"/>
  <c r="AR26" i="60" s="1"/>
  <c r="AX136" i="60"/>
  <c r="AX26" i="60" s="1"/>
  <c r="AW134" i="60"/>
  <c r="AW24" i="60" s="1"/>
  <c r="AV24" i="60" s="1"/>
  <c r="AC134" i="60"/>
  <c r="AC24" i="60" s="1"/>
  <c r="L134" i="60"/>
  <c r="L24" i="60" s="1"/>
  <c r="AP134" i="60"/>
  <c r="AP24" i="60" s="1"/>
  <c r="AO24" i="60" s="1"/>
  <c r="R134" i="60"/>
  <c r="R24" i="60" s="1"/>
  <c r="AE134" i="60"/>
  <c r="AE24" i="60" s="1"/>
  <c r="AD24" i="60" s="1"/>
  <c r="AR134" i="60"/>
  <c r="AR24" i="60" s="1"/>
  <c r="AX134" i="60"/>
  <c r="AX24" i="60" s="1"/>
  <c r="AW131" i="60"/>
  <c r="AW21" i="60" s="1"/>
  <c r="L131" i="60"/>
  <c r="L21" i="60" s="1"/>
  <c r="AR131" i="60"/>
  <c r="AR21" i="60" s="1"/>
  <c r="AP126" i="60"/>
  <c r="AP16" i="60" s="1"/>
  <c r="AO16" i="60" s="1"/>
  <c r="R126" i="60"/>
  <c r="R16" i="60" s="1"/>
  <c r="AW126" i="60"/>
  <c r="AW16" i="60" s="1"/>
  <c r="AV16" i="60" s="1"/>
  <c r="AC126" i="60"/>
  <c r="AC16" i="60" s="1"/>
  <c r="L126" i="60"/>
  <c r="L16" i="60" s="1"/>
  <c r="AE126" i="60"/>
  <c r="AE16" i="60" s="1"/>
  <c r="AD16" i="60" s="1"/>
  <c r="AR126" i="60"/>
  <c r="AR16" i="60" s="1"/>
  <c r="AX126" i="60"/>
  <c r="AX16" i="60" s="1"/>
  <c r="L124" i="60"/>
  <c r="L14" i="60" s="1"/>
  <c r="AP124" i="60"/>
  <c r="AP14" i="60" s="1"/>
  <c r="AO14" i="60" s="1"/>
  <c r="R122" i="60"/>
  <c r="R12" i="60" s="1"/>
  <c r="AC122" i="60"/>
  <c r="AC12" i="60" s="1"/>
  <c r="AE122" i="60"/>
  <c r="AE12" i="60" s="1"/>
  <c r="AD12" i="60" s="1"/>
  <c r="AX122" i="60"/>
  <c r="AX12" i="60" s="1"/>
  <c r="AC120" i="60"/>
  <c r="AC10" i="60" s="1"/>
  <c r="AP120" i="60"/>
  <c r="AP10" i="60" s="1"/>
  <c r="AO10" i="60" s="1"/>
  <c r="AE120" i="60"/>
  <c r="AE10" i="60" s="1"/>
  <c r="AD10" i="60" s="1"/>
  <c r="AX120" i="60"/>
  <c r="AX10" i="60" s="1"/>
  <c r="AG8" i="60"/>
  <c r="AF8" i="60"/>
  <c r="N8" i="60"/>
  <c r="O8" i="60"/>
  <c r="AP117" i="60"/>
  <c r="AW117" i="60"/>
  <c r="L117" i="60"/>
  <c r="AE117" i="60"/>
  <c r="AR117" i="60"/>
  <c r="AQ75" i="60"/>
  <c r="AR158" i="60"/>
  <c r="AR48" i="60" s="1"/>
  <c r="AX158" i="60"/>
  <c r="AX48" i="60" s="1"/>
  <c r="P44" i="60"/>
  <c r="E44" i="60"/>
  <c r="F44" i="60"/>
  <c r="AQ72" i="60"/>
  <c r="AE169" i="60"/>
  <c r="AE59" i="60" s="1"/>
  <c r="AD59" i="60" s="1"/>
  <c r="AR169" i="60"/>
  <c r="AR59" i="60" s="1"/>
  <c r="AX169" i="60"/>
  <c r="AX59" i="60" s="1"/>
  <c r="AR165" i="60"/>
  <c r="AR55" i="60" s="1"/>
  <c r="AV51" i="60"/>
  <c r="AE161" i="60"/>
  <c r="AE51" i="60" s="1"/>
  <c r="AD51" i="60" s="1"/>
  <c r="AR161" i="60"/>
  <c r="AR51" i="60" s="1"/>
  <c r="AX161" i="60"/>
  <c r="AX51" i="60" s="1"/>
  <c r="Q156" i="60"/>
  <c r="Q46" i="60" s="1"/>
  <c r="AB156" i="60"/>
  <c r="AB46" i="60" s="1"/>
  <c r="AA46" i="60" s="1"/>
  <c r="AH156" i="60"/>
  <c r="AH46" i="60" s="1"/>
  <c r="AU156" i="60"/>
  <c r="AU46" i="60" s="1"/>
  <c r="AT46" i="60" s="1"/>
  <c r="AK102" i="60"/>
  <c r="P102" i="60"/>
  <c r="E98" i="60"/>
  <c r="K98" i="60"/>
  <c r="F98" i="60"/>
  <c r="GZ6" i="42" s="1"/>
  <c r="K92" i="60"/>
  <c r="AV92" i="60"/>
  <c r="AK92" i="60"/>
  <c r="AL92" i="60"/>
  <c r="AA87" i="60"/>
  <c r="AA82" i="60"/>
  <c r="AA77" i="60"/>
  <c r="S261" i="60"/>
  <c r="AS261" i="60" s="1"/>
  <c r="AS69" i="60" s="1"/>
  <c r="B69" i="60"/>
  <c r="S257" i="60"/>
  <c r="AS257" i="60" s="1"/>
  <c r="AS65" i="60" s="1"/>
  <c r="B65" i="60"/>
  <c r="K72" i="60"/>
  <c r="AA102" i="60"/>
  <c r="AF102" i="60"/>
  <c r="AA98" i="60"/>
  <c r="AF98" i="60"/>
  <c r="AA94" i="60"/>
  <c r="AA92" i="60"/>
  <c r="AF92" i="60"/>
  <c r="AQ89" i="60"/>
  <c r="AE281" i="60"/>
  <c r="AE89" i="60" s="1"/>
  <c r="L281" i="60"/>
  <c r="L89" i="60" s="1"/>
  <c r="GI22" i="42" s="1"/>
  <c r="AX281" i="60"/>
  <c r="AX89" i="60" s="1"/>
  <c r="R281" i="60"/>
  <c r="R89" i="60" s="1"/>
  <c r="AH281" i="60"/>
  <c r="AH89" i="60" s="1"/>
  <c r="AC281" i="60"/>
  <c r="AC89" i="60" s="1"/>
  <c r="AP281" i="60"/>
  <c r="AP89" i="60" s="1"/>
  <c r="AW281" i="60"/>
  <c r="AW89" i="60" s="1"/>
  <c r="AP279" i="60"/>
  <c r="AP87" i="60" s="1"/>
  <c r="R279" i="60"/>
  <c r="R87" i="60" s="1"/>
  <c r="AW279" i="60"/>
  <c r="AW87" i="60" s="1"/>
  <c r="AC279" i="60"/>
  <c r="AC87" i="60" s="1"/>
  <c r="L279" i="60"/>
  <c r="L87" i="60" s="1"/>
  <c r="AE279" i="60"/>
  <c r="AE87" i="60" s="1"/>
  <c r="AR279" i="60"/>
  <c r="AR87" i="60" s="1"/>
  <c r="AX279" i="60"/>
  <c r="AX87" i="60" s="1"/>
  <c r="AF84" i="60"/>
  <c r="AP276" i="60"/>
  <c r="AP84" i="60" s="1"/>
  <c r="R276" i="60"/>
  <c r="R84" i="60" s="1"/>
  <c r="AW276" i="60"/>
  <c r="AW84" i="60" s="1"/>
  <c r="L276" i="60"/>
  <c r="L84" i="60" s="1"/>
  <c r="AC276" i="60"/>
  <c r="AC84" i="60" s="1"/>
  <c r="AE276" i="60"/>
  <c r="AE84" i="60" s="1"/>
  <c r="AR276" i="60"/>
  <c r="AR84" i="60" s="1"/>
  <c r="AX276" i="60"/>
  <c r="AX84" i="60" s="1"/>
  <c r="AW274" i="60"/>
  <c r="AW82" i="60" s="1"/>
  <c r="AC274" i="60"/>
  <c r="AC82" i="60" s="1"/>
  <c r="L274" i="60"/>
  <c r="L82" i="60" s="1"/>
  <c r="AP274" i="60"/>
  <c r="AP82" i="60" s="1"/>
  <c r="R274" i="60"/>
  <c r="R82" i="60" s="1"/>
  <c r="AE274" i="60"/>
  <c r="AE82" i="60" s="1"/>
  <c r="AR274" i="60"/>
  <c r="AR82" i="60" s="1"/>
  <c r="AX274" i="60"/>
  <c r="AX82" i="60" s="1"/>
  <c r="AF80" i="60"/>
  <c r="AP272" i="60"/>
  <c r="AP80" i="60" s="1"/>
  <c r="R272" i="60"/>
  <c r="R80" i="60" s="1"/>
  <c r="AW272" i="60"/>
  <c r="AW80" i="60" s="1"/>
  <c r="L272" i="60"/>
  <c r="L80" i="60" s="1"/>
  <c r="AC272" i="60"/>
  <c r="AC80" i="60" s="1"/>
  <c r="AE272" i="60"/>
  <c r="AE80" i="60" s="1"/>
  <c r="AR272" i="60"/>
  <c r="AR80" i="60" s="1"/>
  <c r="AX272" i="60"/>
  <c r="AX80" i="60" s="1"/>
  <c r="AF77" i="60"/>
  <c r="AW269" i="60"/>
  <c r="AW77" i="60" s="1"/>
  <c r="AC269" i="60"/>
  <c r="AC77" i="60" s="1"/>
  <c r="L269" i="60"/>
  <c r="L77" i="60" s="1"/>
  <c r="AP269" i="60"/>
  <c r="AP77" i="60" s="1"/>
  <c r="R269" i="60"/>
  <c r="R77" i="60" s="1"/>
  <c r="AE269" i="60"/>
  <c r="AE77" i="60" s="1"/>
  <c r="AR269" i="60"/>
  <c r="AR77" i="60" s="1"/>
  <c r="AX269" i="60"/>
  <c r="AX77" i="60" s="1"/>
  <c r="S263" i="60"/>
  <c r="AG263" i="60" s="1"/>
  <c r="AG71" i="60" s="1"/>
  <c r="B71" i="60"/>
  <c r="S259" i="60"/>
  <c r="AS259" i="60" s="1"/>
  <c r="AS67" i="60" s="1"/>
  <c r="B67" i="60"/>
  <c r="AX280" i="60"/>
  <c r="AX88" i="60" s="1"/>
  <c r="AU280" i="60"/>
  <c r="AU88" i="60" s="1"/>
  <c r="AR280" i="60"/>
  <c r="AR88" i="60" s="1"/>
  <c r="AH280" i="60"/>
  <c r="AH88" i="60" s="1"/>
  <c r="AE280" i="60"/>
  <c r="AE88" i="60" s="1"/>
  <c r="AB280" i="60"/>
  <c r="AB88" i="60" s="1"/>
  <c r="Q280" i="60"/>
  <c r="Q88" i="60" s="1"/>
  <c r="M280" i="60"/>
  <c r="M88" i="60" s="1"/>
  <c r="J280" i="60"/>
  <c r="J88" i="60" s="1"/>
  <c r="AW280" i="60"/>
  <c r="AW88" i="60" s="1"/>
  <c r="AP280" i="60"/>
  <c r="AP88" i="60" s="1"/>
  <c r="AC280" i="60"/>
  <c r="AC88" i="60" s="1"/>
  <c r="R280" i="60"/>
  <c r="R88" i="60" s="1"/>
  <c r="L280" i="60"/>
  <c r="L88" i="60" s="1"/>
  <c r="AG280" i="60"/>
  <c r="AG88" i="60" s="1"/>
  <c r="O280" i="60"/>
  <c r="O88" i="60" s="1"/>
  <c r="AS280" i="60"/>
  <c r="AS88" i="60" s="1"/>
  <c r="Z280" i="60"/>
  <c r="Z88" i="60" s="1"/>
  <c r="B88" i="60"/>
  <c r="AX277" i="60"/>
  <c r="AX85" i="60" s="1"/>
  <c r="AU277" i="60"/>
  <c r="AU85" i="60" s="1"/>
  <c r="AR277" i="60"/>
  <c r="AR85" i="60" s="1"/>
  <c r="AH277" i="60"/>
  <c r="AH85" i="60" s="1"/>
  <c r="AE277" i="60"/>
  <c r="AE85" i="60" s="1"/>
  <c r="AB277" i="60"/>
  <c r="AB85" i="60" s="1"/>
  <c r="Q277" i="60"/>
  <c r="Q85" i="60" s="1"/>
  <c r="M277" i="60"/>
  <c r="M85" i="60" s="1"/>
  <c r="J277" i="60"/>
  <c r="J85" i="60" s="1"/>
  <c r="AW277" i="60"/>
  <c r="AW85" i="60" s="1"/>
  <c r="AP277" i="60"/>
  <c r="AP85" i="60" s="1"/>
  <c r="AC277" i="60"/>
  <c r="AC85" i="60" s="1"/>
  <c r="R277" i="60"/>
  <c r="R85" i="60" s="1"/>
  <c r="L277" i="60"/>
  <c r="L85" i="60" s="1"/>
  <c r="AS277" i="60"/>
  <c r="AS85" i="60" s="1"/>
  <c r="Z277" i="60"/>
  <c r="Z85" i="60" s="1"/>
  <c r="AG277" i="60"/>
  <c r="AG85" i="60" s="1"/>
  <c r="O277" i="60"/>
  <c r="O85" i="60" s="1"/>
  <c r="B85" i="60"/>
  <c r="AX275" i="60"/>
  <c r="AX83" i="60" s="1"/>
  <c r="AU275" i="60"/>
  <c r="AU83" i="60" s="1"/>
  <c r="AR275" i="60"/>
  <c r="AR83" i="60" s="1"/>
  <c r="AH275" i="60"/>
  <c r="AH83" i="60" s="1"/>
  <c r="AE275" i="60"/>
  <c r="AE83" i="60" s="1"/>
  <c r="AB275" i="60"/>
  <c r="AB83" i="60" s="1"/>
  <c r="Q275" i="60"/>
  <c r="Q83" i="60" s="1"/>
  <c r="M275" i="60"/>
  <c r="M83" i="60" s="1"/>
  <c r="J275" i="60"/>
  <c r="J83" i="60" s="1"/>
  <c r="AW275" i="60"/>
  <c r="AW83" i="60" s="1"/>
  <c r="AP275" i="60"/>
  <c r="AP83" i="60" s="1"/>
  <c r="AC275" i="60"/>
  <c r="AC83" i="60" s="1"/>
  <c r="R275" i="60"/>
  <c r="R83" i="60" s="1"/>
  <c r="L275" i="60"/>
  <c r="L83" i="60" s="1"/>
  <c r="AS275" i="60"/>
  <c r="AS83" i="60" s="1"/>
  <c r="Z275" i="60"/>
  <c r="Z83" i="60" s="1"/>
  <c r="O275" i="60"/>
  <c r="O83" i="60" s="1"/>
  <c r="AG275" i="60"/>
  <c r="AG83" i="60" s="1"/>
  <c r="B83" i="60"/>
  <c r="AX273" i="60"/>
  <c r="AX81" i="60" s="1"/>
  <c r="AU273" i="60"/>
  <c r="AU81" i="60" s="1"/>
  <c r="AR273" i="60"/>
  <c r="AR81" i="60" s="1"/>
  <c r="AH273" i="60"/>
  <c r="AH81" i="60" s="1"/>
  <c r="AE273" i="60"/>
  <c r="AE81" i="60" s="1"/>
  <c r="AB273" i="60"/>
  <c r="AB81" i="60" s="1"/>
  <c r="Q273" i="60"/>
  <c r="Q81" i="60" s="1"/>
  <c r="M273" i="60"/>
  <c r="M81" i="60" s="1"/>
  <c r="J273" i="60"/>
  <c r="J81" i="60" s="1"/>
  <c r="AW273" i="60"/>
  <c r="AW81" i="60" s="1"/>
  <c r="AP273" i="60"/>
  <c r="AP81" i="60" s="1"/>
  <c r="AC273" i="60"/>
  <c r="AC81" i="60" s="1"/>
  <c r="R273" i="60"/>
  <c r="R81" i="60" s="1"/>
  <c r="L273" i="60"/>
  <c r="L81" i="60" s="1"/>
  <c r="AG273" i="60"/>
  <c r="AG81" i="60" s="1"/>
  <c r="O273" i="60"/>
  <c r="O81" i="60" s="1"/>
  <c r="AS273" i="60"/>
  <c r="AS81" i="60" s="1"/>
  <c r="Z273" i="60"/>
  <c r="Z81" i="60" s="1"/>
  <c r="B81" i="60"/>
  <c r="AX270" i="60"/>
  <c r="AX78" i="60" s="1"/>
  <c r="AU270" i="60"/>
  <c r="AU78" i="60" s="1"/>
  <c r="AR270" i="60"/>
  <c r="AR78" i="60" s="1"/>
  <c r="AH270" i="60"/>
  <c r="AH78" i="60" s="1"/>
  <c r="AE270" i="60"/>
  <c r="AE78" i="60" s="1"/>
  <c r="AB270" i="60"/>
  <c r="AB78" i="60" s="1"/>
  <c r="Q270" i="60"/>
  <c r="Q78" i="60" s="1"/>
  <c r="M270" i="60"/>
  <c r="M78" i="60" s="1"/>
  <c r="J270" i="60"/>
  <c r="J78" i="60" s="1"/>
  <c r="AW270" i="60"/>
  <c r="AW78" i="60" s="1"/>
  <c r="AP270" i="60"/>
  <c r="AP78" i="60" s="1"/>
  <c r="AC270" i="60"/>
  <c r="AC78" i="60" s="1"/>
  <c r="R270" i="60"/>
  <c r="R78" i="60" s="1"/>
  <c r="L270" i="60"/>
  <c r="L78" i="60" s="1"/>
  <c r="AS270" i="60"/>
  <c r="AS78" i="60" s="1"/>
  <c r="Z270" i="60"/>
  <c r="Z78" i="60" s="1"/>
  <c r="O270" i="60"/>
  <c r="O78" i="60" s="1"/>
  <c r="AG270" i="60"/>
  <c r="AG78" i="60" s="1"/>
  <c r="B78" i="60"/>
  <c r="AX268" i="60"/>
  <c r="AX76" i="60" s="1"/>
  <c r="AU268" i="60"/>
  <c r="AU76" i="60" s="1"/>
  <c r="AR268" i="60"/>
  <c r="AR76" i="60" s="1"/>
  <c r="AH268" i="60"/>
  <c r="AH76" i="60" s="1"/>
  <c r="AE268" i="60"/>
  <c r="AE76" i="60" s="1"/>
  <c r="AB268" i="60"/>
  <c r="AB76" i="60" s="1"/>
  <c r="Q268" i="60"/>
  <c r="Q76" i="60" s="1"/>
  <c r="M268" i="60"/>
  <c r="M76" i="60" s="1"/>
  <c r="J268" i="60"/>
  <c r="J76" i="60" s="1"/>
  <c r="AW268" i="60"/>
  <c r="AW76" i="60" s="1"/>
  <c r="AP268" i="60"/>
  <c r="AP76" i="60" s="1"/>
  <c r="AC268" i="60"/>
  <c r="AC76" i="60" s="1"/>
  <c r="R268" i="60"/>
  <c r="R76" i="60" s="1"/>
  <c r="L268" i="60"/>
  <c r="L76" i="60" s="1"/>
  <c r="AG268" i="60"/>
  <c r="AG76" i="60" s="1"/>
  <c r="O268" i="60"/>
  <c r="O76" i="60" s="1"/>
  <c r="AS268" i="60"/>
  <c r="AS76" i="60" s="1"/>
  <c r="B76" i="60"/>
  <c r="Z268" i="60"/>
  <c r="Z76" i="60" s="1"/>
  <c r="AA75" i="60"/>
  <c r="AF75" i="60"/>
  <c r="AA72" i="60"/>
  <c r="AF70" i="60"/>
  <c r="AF68" i="60"/>
  <c r="AF66" i="60"/>
  <c r="AS151" i="60"/>
  <c r="AS41" i="60" s="1"/>
  <c r="AH151" i="60"/>
  <c r="AH41" i="60" s="1"/>
  <c r="AS149" i="60"/>
  <c r="AS39" i="60" s="1"/>
  <c r="Z149" i="60"/>
  <c r="Z39" i="60" s="1"/>
  <c r="Y39" i="60" s="1"/>
  <c r="J149" i="60"/>
  <c r="J39" i="60" s="1"/>
  <c r="Q149" i="60"/>
  <c r="Q39" i="60" s="1"/>
  <c r="AB149" i="60"/>
  <c r="AB39" i="60" s="1"/>
  <c r="AA39" i="60" s="1"/>
  <c r="AH149" i="60"/>
  <c r="AH39" i="60" s="1"/>
  <c r="AU149" i="60"/>
  <c r="AU39" i="60" s="1"/>
  <c r="AT39" i="60" s="1"/>
  <c r="AS147" i="60"/>
  <c r="AS37" i="60" s="1"/>
  <c r="Z147" i="60"/>
  <c r="Z37" i="60" s="1"/>
  <c r="Y37" i="60" s="1"/>
  <c r="J147" i="60"/>
  <c r="J37" i="60" s="1"/>
  <c r="Q147" i="60"/>
  <c r="Q37" i="60" s="1"/>
  <c r="AB147" i="60"/>
  <c r="AB37" i="60" s="1"/>
  <c r="AA37" i="60" s="1"/>
  <c r="AH147" i="60"/>
  <c r="AH37" i="60" s="1"/>
  <c r="AU147" i="60"/>
  <c r="AU37" i="60" s="1"/>
  <c r="AT37" i="60" s="1"/>
  <c r="AS145" i="60"/>
  <c r="AS35" i="60" s="1"/>
  <c r="Z145" i="60"/>
  <c r="Z35" i="60" s="1"/>
  <c r="Y35" i="60" s="1"/>
  <c r="J145" i="60"/>
  <c r="J35" i="60" s="1"/>
  <c r="Q145" i="60"/>
  <c r="Q35" i="60" s="1"/>
  <c r="AB145" i="60"/>
  <c r="AB35" i="60" s="1"/>
  <c r="AA35" i="60" s="1"/>
  <c r="AH145" i="60"/>
  <c r="AH35" i="60" s="1"/>
  <c r="AU145" i="60"/>
  <c r="AU35" i="60" s="1"/>
  <c r="AT35" i="60" s="1"/>
  <c r="Z143" i="60"/>
  <c r="Z33" i="60" s="1"/>
  <c r="Y33" i="60" s="1"/>
  <c r="Q143" i="60"/>
  <c r="Q33" i="60" s="1"/>
  <c r="AH143" i="60"/>
  <c r="AH33" i="60" s="1"/>
  <c r="AS141" i="60"/>
  <c r="AS31" i="60" s="1"/>
  <c r="Z141" i="60"/>
  <c r="Z31" i="60" s="1"/>
  <c r="Y31" i="60" s="1"/>
  <c r="J141" i="60"/>
  <c r="J31" i="60" s="1"/>
  <c r="Q141" i="60"/>
  <c r="Q31" i="60" s="1"/>
  <c r="AB141" i="60"/>
  <c r="AB31" i="60" s="1"/>
  <c r="AA31" i="60" s="1"/>
  <c r="AH141" i="60"/>
  <c r="AH31" i="60" s="1"/>
  <c r="AU141" i="60"/>
  <c r="AU31" i="60" s="1"/>
  <c r="AT31" i="60" s="1"/>
  <c r="AS138" i="60"/>
  <c r="AS28" i="60" s="1"/>
  <c r="Z138" i="60"/>
  <c r="Z28" i="60" s="1"/>
  <c r="Y28" i="60" s="1"/>
  <c r="J138" i="60"/>
  <c r="J28" i="60" s="1"/>
  <c r="Q138" i="60"/>
  <c r="Q28" i="60" s="1"/>
  <c r="P28" i="60" s="1"/>
  <c r="AB138" i="60"/>
  <c r="AB28" i="60" s="1"/>
  <c r="AH138" i="60"/>
  <c r="AH28" i="60" s="1"/>
  <c r="AU138" i="60"/>
  <c r="AU28" i="60" s="1"/>
  <c r="AT28" i="60" s="1"/>
  <c r="AS136" i="60"/>
  <c r="AS26" i="60" s="1"/>
  <c r="Z136" i="60"/>
  <c r="Z26" i="60" s="1"/>
  <c r="Y26" i="60" s="1"/>
  <c r="J136" i="60"/>
  <c r="J26" i="60" s="1"/>
  <c r="Q136" i="60"/>
  <c r="Q26" i="60" s="1"/>
  <c r="P26" i="60" s="1"/>
  <c r="AB136" i="60"/>
  <c r="AB26" i="60" s="1"/>
  <c r="AH136" i="60"/>
  <c r="AH26" i="60" s="1"/>
  <c r="AU136" i="60"/>
  <c r="AU26" i="60" s="1"/>
  <c r="AT26" i="60" s="1"/>
  <c r="AS134" i="60"/>
  <c r="AS24" i="60" s="1"/>
  <c r="Z134" i="60"/>
  <c r="Z24" i="60" s="1"/>
  <c r="Y24" i="60" s="1"/>
  <c r="J134" i="60"/>
  <c r="J24" i="60" s="1"/>
  <c r="Q134" i="60"/>
  <c r="Q24" i="60" s="1"/>
  <c r="P24" i="60" s="1"/>
  <c r="AB134" i="60"/>
  <c r="AB24" i="60" s="1"/>
  <c r="AH134" i="60"/>
  <c r="AH24" i="60" s="1"/>
  <c r="AU134" i="60"/>
  <c r="AU24" i="60" s="1"/>
  <c r="AT24" i="60" s="1"/>
  <c r="Q131" i="60"/>
  <c r="Q21" i="60" s="1"/>
  <c r="AB131" i="60"/>
  <c r="AB21" i="60" s="1"/>
  <c r="AS126" i="60"/>
  <c r="AS16" i="60" s="1"/>
  <c r="Z126" i="60"/>
  <c r="Z16" i="60" s="1"/>
  <c r="Y16" i="60" s="1"/>
  <c r="J126" i="60"/>
  <c r="J16" i="60" s="1"/>
  <c r="Q126" i="60"/>
  <c r="Q16" i="60" s="1"/>
  <c r="P16" i="60" s="1"/>
  <c r="AB126" i="60"/>
  <c r="AB16" i="60" s="1"/>
  <c r="AH126" i="60"/>
  <c r="AH16" i="60" s="1"/>
  <c r="AU126" i="60"/>
  <c r="AU16" i="60" s="1"/>
  <c r="AT16" i="60" s="1"/>
  <c r="Z122" i="60"/>
  <c r="Z12" i="60" s="1"/>
  <c r="Y12" i="60" s="1"/>
  <c r="Q122" i="60"/>
  <c r="Q12" i="60" s="1"/>
  <c r="P12" i="60" s="1"/>
  <c r="AH122" i="60"/>
  <c r="AH12" i="60" s="1"/>
  <c r="AS120" i="60"/>
  <c r="AS10" i="60" s="1"/>
  <c r="J120" i="60"/>
  <c r="J10" i="60" s="1"/>
  <c r="AB120" i="60"/>
  <c r="AB10" i="60" s="1"/>
  <c r="AU120" i="60"/>
  <c r="AU10" i="60" s="1"/>
  <c r="AT10" i="60" s="1"/>
  <c r="Z117" i="60"/>
  <c r="J117" i="60"/>
  <c r="Q117" i="60"/>
  <c r="AB117" i="60"/>
  <c r="AU117" i="60"/>
  <c r="AE167" i="60"/>
  <c r="AE57" i="60" s="1"/>
  <c r="V57" i="60" s="1"/>
  <c r="AE163" i="60"/>
  <c r="AE53" i="60" s="1"/>
  <c r="AD53" i="60" s="1"/>
  <c r="AX163" i="60"/>
  <c r="AX53" i="60" s="1"/>
  <c r="AS158" i="60"/>
  <c r="AS48" i="60" s="1"/>
  <c r="AG158" i="60"/>
  <c r="AG48" i="60" s="1"/>
  <c r="R158" i="60"/>
  <c r="R48" i="60" s="1"/>
  <c r="Q158" i="60"/>
  <c r="Q48" i="60" s="1"/>
  <c r="AB158" i="60"/>
  <c r="AB48" i="60" s="1"/>
  <c r="AM48" i="60"/>
  <c r="AF46" i="60"/>
  <c r="AE154" i="60"/>
  <c r="AE44" i="60" s="1"/>
  <c r="AD44" i="60" s="1"/>
  <c r="AR154" i="60"/>
  <c r="AR44" i="60" s="1"/>
  <c r="AX154" i="60"/>
  <c r="AX44" i="60" s="1"/>
  <c r="AS169" i="60"/>
  <c r="AS59" i="60" s="1"/>
  <c r="R169" i="60"/>
  <c r="R59" i="60" s="1"/>
  <c r="AP169" i="60"/>
  <c r="AP59" i="60" s="1"/>
  <c r="AO59" i="60" s="1"/>
  <c r="J169" i="60"/>
  <c r="J59" i="60" s="1"/>
  <c r="I59" i="60" s="1"/>
  <c r="Q169" i="60"/>
  <c r="Q59" i="60" s="1"/>
  <c r="P59" i="60" s="1"/>
  <c r="AB169" i="60"/>
  <c r="AB59" i="60" s="1"/>
  <c r="AH169" i="60"/>
  <c r="AH59" i="60" s="1"/>
  <c r="AU169" i="60"/>
  <c r="AU59" i="60" s="1"/>
  <c r="AT59" i="60" s="1"/>
  <c r="Q165" i="60"/>
  <c r="Q55" i="60" s="1"/>
  <c r="F51" i="60"/>
  <c r="P51" i="60"/>
  <c r="E51" i="60"/>
  <c r="AE156" i="60"/>
  <c r="AE46" i="60" s="1"/>
  <c r="AD46" i="60" s="1"/>
  <c r="AR156" i="60"/>
  <c r="AR46" i="60" s="1"/>
  <c r="AX156" i="60"/>
  <c r="AX46" i="60" s="1"/>
  <c r="AL102" i="60"/>
  <c r="AF94" i="60" l="1"/>
  <c r="AK72" i="60"/>
  <c r="O147" i="60"/>
  <c r="O37" i="60" s="1"/>
  <c r="N37" i="60" s="1"/>
  <c r="AS128" i="60"/>
  <c r="AS18" i="60" s="1"/>
  <c r="G48" i="60"/>
  <c r="U51" i="60"/>
  <c r="AC124" i="60"/>
  <c r="AC14" i="60" s="1"/>
  <c r="AK66" i="60"/>
  <c r="E68" i="60"/>
  <c r="AE128" i="60"/>
  <c r="AE18" i="60" s="1"/>
  <c r="AD18" i="60" s="1"/>
  <c r="AV66" i="60"/>
  <c r="O124" i="60"/>
  <c r="O14" i="60" s="1"/>
  <c r="N14" i="60" s="1"/>
  <c r="AU124" i="60"/>
  <c r="AU14" i="60" s="1"/>
  <c r="AT14" i="60" s="1"/>
  <c r="AP128" i="60"/>
  <c r="AP18" i="60" s="1"/>
  <c r="AO18" i="60" s="1"/>
  <c r="AR141" i="60"/>
  <c r="AR31" i="60" s="1"/>
  <c r="AQ31" i="60" s="1"/>
  <c r="U82" i="60"/>
  <c r="AX128" i="60"/>
  <c r="AX18" i="60" s="1"/>
  <c r="AB124" i="60"/>
  <c r="AB14" i="60" s="1"/>
  <c r="Q124" i="60"/>
  <c r="Q14" i="60" s="1"/>
  <c r="P14" i="60" s="1"/>
  <c r="AB151" i="60"/>
  <c r="AB41" i="60" s="1"/>
  <c r="K75" i="60"/>
  <c r="AC128" i="60"/>
  <c r="AC18" i="60" s="1"/>
  <c r="AE141" i="60"/>
  <c r="AE31" i="60" s="1"/>
  <c r="AD31" i="60" s="1"/>
  <c r="F94" i="60"/>
  <c r="GT6" i="42" s="1"/>
  <c r="GT22" i="42" s="1"/>
  <c r="V94" i="60"/>
  <c r="U87" i="60"/>
  <c r="AH124" i="60"/>
  <c r="AH14" i="60" s="1"/>
  <c r="J124" i="60"/>
  <c r="J14" i="60" s="1"/>
  <c r="I14" i="60" s="1"/>
  <c r="AU128" i="60"/>
  <c r="AU18" i="60" s="1"/>
  <c r="AT18" i="60" s="1"/>
  <c r="Q151" i="60"/>
  <c r="Q41" i="60" s="1"/>
  <c r="FT22" i="42"/>
  <c r="AX124" i="60"/>
  <c r="AX14" i="60" s="1"/>
  <c r="L141" i="60"/>
  <c r="L31" i="60" s="1"/>
  <c r="AG124" i="60"/>
  <c r="AG14" i="60" s="1"/>
  <c r="AF14" i="60" s="1"/>
  <c r="AW124" i="60"/>
  <c r="AW14" i="60" s="1"/>
  <c r="AV14" i="60" s="1"/>
  <c r="Z124" i="60"/>
  <c r="Z14" i="60" s="1"/>
  <c r="Y14" i="60" s="1"/>
  <c r="AF51" i="60"/>
  <c r="AR124" i="60"/>
  <c r="AR14" i="60" s="1"/>
  <c r="Q22" i="42" s="1"/>
  <c r="AC141" i="60"/>
  <c r="AC31" i="60" s="1"/>
  <c r="P68" i="60"/>
  <c r="AL98" i="60"/>
  <c r="AB128" i="60"/>
  <c r="AB18" i="60" s="1"/>
  <c r="AS124" i="60"/>
  <c r="AS14" i="60" s="1"/>
  <c r="J128" i="60"/>
  <c r="J18" i="60" s="1"/>
  <c r="I18" i="60" s="1"/>
  <c r="AL72" i="60"/>
  <c r="AE124" i="60"/>
  <c r="AE14" i="60" s="1"/>
  <c r="AD14" i="60" s="1"/>
  <c r="AW141" i="60"/>
  <c r="AW31" i="60" s="1"/>
  <c r="R124" i="60"/>
  <c r="R14" i="60" s="1"/>
  <c r="R141" i="60"/>
  <c r="R31" i="60" s="1"/>
  <c r="L151" i="60"/>
  <c r="L41" i="60" s="1"/>
  <c r="U89" i="60"/>
  <c r="AR257" i="60"/>
  <c r="AR65" i="60" s="1"/>
  <c r="AQ65" i="60" s="1"/>
  <c r="U80" i="60"/>
  <c r="R151" i="60"/>
  <c r="R41" i="60" s="1"/>
  <c r="V89" i="60"/>
  <c r="U44" i="60"/>
  <c r="AW151" i="60"/>
  <c r="AW41" i="60" s="1"/>
  <c r="AK98" i="60"/>
  <c r="FB22" i="42"/>
  <c r="U77" i="60"/>
  <c r="AX151" i="60"/>
  <c r="AX41" i="60" s="1"/>
  <c r="AR151" i="60"/>
  <c r="AR41" i="60" s="1"/>
  <c r="E75" i="60"/>
  <c r="AR272" i="67"/>
  <c r="AR80" i="67" s="1"/>
  <c r="V65" i="67"/>
  <c r="R270" i="67"/>
  <c r="R78" i="67" s="1"/>
  <c r="E27" i="67"/>
  <c r="U43" i="67"/>
  <c r="AR276" i="67"/>
  <c r="AR84" i="67" s="1"/>
  <c r="F27" i="67"/>
  <c r="U52" i="67"/>
  <c r="V43" i="67"/>
  <c r="F13" i="67"/>
  <c r="AA100" i="67"/>
  <c r="BC16" i="42"/>
  <c r="E65" i="67"/>
  <c r="M270" i="67"/>
  <c r="M78" i="67" s="1"/>
  <c r="V57" i="67"/>
  <c r="AE270" i="67"/>
  <c r="AE78" i="67" s="1"/>
  <c r="AX270" i="67"/>
  <c r="AX78" i="67" s="1"/>
  <c r="U98" i="63"/>
  <c r="AK17" i="63"/>
  <c r="F68" i="63"/>
  <c r="E80" i="63"/>
  <c r="AF98" i="63"/>
  <c r="U10" i="63"/>
  <c r="AQ89" i="63"/>
  <c r="AL26" i="63"/>
  <c r="P80" i="63"/>
  <c r="V12" i="63"/>
  <c r="F17" i="63"/>
  <c r="AK26" i="63"/>
  <c r="U66" i="63"/>
  <c r="V14" i="63"/>
  <c r="U14" i="63"/>
  <c r="E72" i="63"/>
  <c r="F72" i="63"/>
  <c r="ER8" i="42" s="1"/>
  <c r="G48" i="63"/>
  <c r="E17" i="63"/>
  <c r="U68" i="63"/>
  <c r="I29" i="65"/>
  <c r="BC10" i="42"/>
  <c r="M262" i="65"/>
  <c r="M70" i="65" s="1"/>
  <c r="R139" i="65"/>
  <c r="R29" i="65" s="1"/>
  <c r="E94" i="65"/>
  <c r="AW262" i="65"/>
  <c r="AW70" i="65" s="1"/>
  <c r="L139" i="65"/>
  <c r="L29" i="65" s="1"/>
  <c r="AA28" i="65"/>
  <c r="AP262" i="65"/>
  <c r="AP70" i="65" s="1"/>
  <c r="AO70" i="65" s="1"/>
  <c r="AM16" i="65"/>
  <c r="N102" i="65"/>
  <c r="U48" i="65"/>
  <c r="P94" i="65"/>
  <c r="U16" i="65"/>
  <c r="V28" i="65"/>
  <c r="AE139" i="65"/>
  <c r="AE29" i="65" s="1"/>
  <c r="AD29" i="65" s="1"/>
  <c r="AK10" i="65"/>
  <c r="AR139" i="65"/>
  <c r="AR29" i="65" s="1"/>
  <c r="AC262" i="65"/>
  <c r="AC70" i="65" s="1"/>
  <c r="I7" i="65"/>
  <c r="V16" i="65"/>
  <c r="V38" i="65"/>
  <c r="AB262" i="65"/>
  <c r="AB70" i="65" s="1"/>
  <c r="AA70" i="65" s="1"/>
  <c r="R262" i="65"/>
  <c r="R70" i="65" s="1"/>
  <c r="E16" i="65"/>
  <c r="AL16" i="65"/>
  <c r="L262" i="65"/>
  <c r="L70" i="65" s="1"/>
  <c r="K70" i="65" s="1"/>
  <c r="AT7" i="65"/>
  <c r="K10" i="65"/>
  <c r="F16" i="65"/>
  <c r="AG262" i="65"/>
  <c r="AG70" i="65" s="1"/>
  <c r="D10" i="42"/>
  <c r="AW139" i="65"/>
  <c r="AW29" i="65" s="1"/>
  <c r="AV29" i="65" s="1"/>
  <c r="Q139" i="65"/>
  <c r="Q29" i="65" s="1"/>
  <c r="P29" i="65" s="1"/>
  <c r="AK16" i="65"/>
  <c r="W8" i="65"/>
  <c r="AR262" i="65"/>
  <c r="AR70" i="65" s="1"/>
  <c r="AQ70" i="65" s="1"/>
  <c r="V57" i="65"/>
  <c r="AM10" i="65"/>
  <c r="AS139" i="65"/>
  <c r="AS29" i="65" s="1"/>
  <c r="F10" i="65"/>
  <c r="Z262" i="65"/>
  <c r="Z70" i="65" s="1"/>
  <c r="Y70" i="65" s="1"/>
  <c r="Q262" i="65"/>
  <c r="Q70" i="65" s="1"/>
  <c r="F102" i="65"/>
  <c r="HF10" i="42" s="1"/>
  <c r="AG139" i="65"/>
  <c r="AG29" i="65" s="1"/>
  <c r="AF29" i="65" s="1"/>
  <c r="O262" i="65"/>
  <c r="O70" i="65" s="1"/>
  <c r="N70" i="65" s="1"/>
  <c r="M139" i="65"/>
  <c r="M29" i="65" s="1"/>
  <c r="AH262" i="65"/>
  <c r="AH70" i="65" s="1"/>
  <c r="AL10" i="65"/>
  <c r="Z139" i="65"/>
  <c r="Z29" i="65" s="1"/>
  <c r="Y29" i="65" s="1"/>
  <c r="AX262" i="65"/>
  <c r="AX70" i="65" s="1"/>
  <c r="J267" i="65"/>
  <c r="J75" i="65" s="1"/>
  <c r="AB139" i="65"/>
  <c r="AB29" i="65" s="1"/>
  <c r="AA29" i="65" s="1"/>
  <c r="AE168" i="66"/>
  <c r="AE58" i="66" s="1"/>
  <c r="AC127" i="66"/>
  <c r="AC17" i="66" s="1"/>
  <c r="F27" i="66"/>
  <c r="U52" i="66"/>
  <c r="L138" i="66"/>
  <c r="L28" i="66" s="1"/>
  <c r="E27" i="66"/>
  <c r="AG127" i="66"/>
  <c r="AG17" i="66" s="1"/>
  <c r="AF17" i="66" s="1"/>
  <c r="AU127" i="66"/>
  <c r="AU17" i="66" s="1"/>
  <c r="AT17" i="66" s="1"/>
  <c r="E40" i="66"/>
  <c r="Q127" i="66"/>
  <c r="Q17" i="66" s="1"/>
  <c r="P17" i="66" s="1"/>
  <c r="AP127" i="66"/>
  <c r="AP17" i="66" s="1"/>
  <c r="AO17" i="66" s="1"/>
  <c r="Z127" i="66"/>
  <c r="Z17" i="66" s="1"/>
  <c r="Y17" i="66" s="1"/>
  <c r="Z168" i="66"/>
  <c r="Z58" i="66" s="1"/>
  <c r="AA9" i="64"/>
  <c r="AB9" i="64"/>
  <c r="AR118" i="64"/>
  <c r="AG118" i="64"/>
  <c r="V27" i="64"/>
  <c r="U84" i="64"/>
  <c r="V55" i="64"/>
  <c r="AF36" i="64"/>
  <c r="AK14" i="64"/>
  <c r="V48" i="64"/>
  <c r="AQ72" i="64"/>
  <c r="V94" i="64"/>
  <c r="AL70" i="64"/>
  <c r="U16" i="64"/>
  <c r="F68" i="64"/>
  <c r="U13" i="64"/>
  <c r="AK72" i="64"/>
  <c r="U94" i="64"/>
  <c r="AK70" i="64"/>
  <c r="V36" i="64"/>
  <c r="V32" i="64"/>
  <c r="V16" i="64"/>
  <c r="E68" i="64"/>
  <c r="V13" i="64"/>
  <c r="Q118" i="64"/>
  <c r="L118" i="64"/>
  <c r="AL14" i="64"/>
  <c r="U32" i="64"/>
  <c r="AW118" i="64"/>
  <c r="AL72" i="64"/>
  <c r="V40" i="64"/>
  <c r="V53" i="64"/>
  <c r="U53" i="64"/>
  <c r="E36" i="62"/>
  <c r="G58" i="68"/>
  <c r="U93" i="68"/>
  <c r="U75" i="62"/>
  <c r="F67" i="68"/>
  <c r="U43" i="68"/>
  <c r="V93" i="68"/>
  <c r="E67" i="68"/>
  <c r="V43" i="68"/>
  <c r="V11" i="62"/>
  <c r="F100" i="68"/>
  <c r="V74" i="68"/>
  <c r="V20" i="62"/>
  <c r="F36" i="62"/>
  <c r="U46" i="64"/>
  <c r="E71" i="68"/>
  <c r="U46" i="62"/>
  <c r="V65" i="68"/>
  <c r="E100" i="62"/>
  <c r="U82" i="62"/>
  <c r="V57" i="68"/>
  <c r="AK83" i="62"/>
  <c r="J292" i="63"/>
  <c r="J100" i="63" s="1"/>
  <c r="E68" i="65"/>
  <c r="AR267" i="67"/>
  <c r="AR75" i="67" s="1"/>
  <c r="AC280" i="67"/>
  <c r="AC88" i="67" s="1"/>
  <c r="Q270" i="67"/>
  <c r="Q78" i="67" s="1"/>
  <c r="P78" i="67" s="1"/>
  <c r="AU292" i="63"/>
  <c r="AU100" i="63" s="1"/>
  <c r="AK43" i="65"/>
  <c r="I102" i="65"/>
  <c r="F71" i="68"/>
  <c r="AW158" i="60"/>
  <c r="AW48" i="60" s="1"/>
  <c r="AK48" i="60" s="1"/>
  <c r="AM41" i="60"/>
  <c r="L127" i="66"/>
  <c r="L17" i="66" s="1"/>
  <c r="E17" i="66" s="1"/>
  <c r="AW280" i="67"/>
  <c r="AW88" i="67" s="1"/>
  <c r="AP270" i="67"/>
  <c r="AP78" i="67" s="1"/>
  <c r="FH22" i="42"/>
  <c r="AI22" i="42"/>
  <c r="AR269" i="67"/>
  <c r="AR77" i="67" s="1"/>
  <c r="AC151" i="67"/>
  <c r="AC41" i="67" s="1"/>
  <c r="O126" i="60"/>
  <c r="O16" i="60" s="1"/>
  <c r="N16" i="60" s="1"/>
  <c r="V82" i="60"/>
  <c r="AM48" i="66"/>
  <c r="AB280" i="67"/>
  <c r="AB88" i="67" s="1"/>
  <c r="AA88" i="67" s="1"/>
  <c r="O280" i="67"/>
  <c r="O88" i="67" s="1"/>
  <c r="W48" i="68"/>
  <c r="AL43" i="66"/>
  <c r="W48" i="67"/>
  <c r="U69" i="68"/>
  <c r="E15" i="66"/>
  <c r="Q280" i="67"/>
  <c r="Q88" i="67" s="1"/>
  <c r="L139" i="66"/>
  <c r="L29" i="66" s="1"/>
  <c r="K29" i="66" s="1"/>
  <c r="G57" i="65"/>
  <c r="F69" i="68"/>
  <c r="GF22" i="42"/>
  <c r="AH292" i="63"/>
  <c r="AH100" i="63" s="1"/>
  <c r="F68" i="65"/>
  <c r="E13" i="67"/>
  <c r="AR274" i="67"/>
  <c r="AR82" i="67" s="1"/>
  <c r="E69" i="68"/>
  <c r="R280" i="67"/>
  <c r="R88" i="67" s="1"/>
  <c r="FN22" i="42"/>
  <c r="FZ22" i="42"/>
  <c r="J159" i="66"/>
  <c r="J49" i="66" s="1"/>
  <c r="AU168" i="66"/>
  <c r="AU58" i="66" s="1"/>
  <c r="AB163" i="60"/>
  <c r="AB53" i="60" s="1"/>
  <c r="AA53" i="60" s="1"/>
  <c r="AQ54" i="66"/>
  <c r="AQ65" i="66"/>
  <c r="V38" i="66"/>
  <c r="U40" i="66"/>
  <c r="J168" i="66"/>
  <c r="J58" i="66" s="1"/>
  <c r="G58" i="66" s="1"/>
  <c r="AQ49" i="66"/>
  <c r="AQ49" i="67"/>
  <c r="AQ65" i="67"/>
  <c r="AQ54" i="67"/>
  <c r="AG280" i="67"/>
  <c r="AG88" i="67" s="1"/>
  <c r="O288" i="67"/>
  <c r="O96" i="67" s="1"/>
  <c r="AS267" i="68"/>
  <c r="AS75" i="68" s="1"/>
  <c r="AQ54" i="68"/>
  <c r="AR267" i="68"/>
  <c r="AR75" i="68" s="1"/>
  <c r="AQ49" i="68"/>
  <c r="AQ65" i="68"/>
  <c r="AQ49" i="64"/>
  <c r="AQ54" i="64"/>
  <c r="AQ49" i="65"/>
  <c r="AQ54" i="65"/>
  <c r="AU258" i="65"/>
  <c r="AU66" i="65" s="1"/>
  <c r="AT66" i="65" s="1"/>
  <c r="AU267" i="65"/>
  <c r="AU75" i="65" s="1"/>
  <c r="AQ65" i="65"/>
  <c r="AQ49" i="63"/>
  <c r="AQ65" i="63"/>
  <c r="AQ54" i="63"/>
  <c r="AU282" i="63"/>
  <c r="AU90" i="63" s="1"/>
  <c r="AQ46" i="60"/>
  <c r="CT22" i="42"/>
  <c r="AQ44" i="60"/>
  <c r="CN22" i="42"/>
  <c r="FE22" i="42"/>
  <c r="FQ22" i="42"/>
  <c r="GC22" i="42"/>
  <c r="AQ51" i="60"/>
  <c r="DC22" i="42"/>
  <c r="AO22" i="42"/>
  <c r="AU22" i="42"/>
  <c r="BA22" i="42"/>
  <c r="AQ35" i="60"/>
  <c r="BS22" i="42"/>
  <c r="AQ39" i="60"/>
  <c r="CE22" i="42"/>
  <c r="W22" i="42"/>
  <c r="AQ33" i="60"/>
  <c r="BM22" i="42"/>
  <c r="AQ37" i="60"/>
  <c r="BY22" i="42"/>
  <c r="DO22" i="42"/>
  <c r="AQ68" i="60"/>
  <c r="EG22" i="42"/>
  <c r="AR134" i="66"/>
  <c r="AR24" i="66" s="1"/>
  <c r="AR124" i="66"/>
  <c r="AR14" i="66" s="1"/>
  <c r="AQ14" i="66" s="1"/>
  <c r="F15" i="66"/>
  <c r="AX159" i="66"/>
  <c r="AX49" i="66" s="1"/>
  <c r="F20" i="66"/>
  <c r="AB127" i="66"/>
  <c r="AB17" i="66" s="1"/>
  <c r="AA17" i="66" s="1"/>
  <c r="J127" i="66"/>
  <c r="J17" i="66" s="1"/>
  <c r="I17" i="66" s="1"/>
  <c r="R127" i="66"/>
  <c r="R17" i="66" s="1"/>
  <c r="AC139" i="66"/>
  <c r="AC29" i="66" s="1"/>
  <c r="O159" i="66"/>
  <c r="O49" i="66" s="1"/>
  <c r="N49" i="66" s="1"/>
  <c r="M159" i="66"/>
  <c r="M49" i="66" s="1"/>
  <c r="AS127" i="66"/>
  <c r="AS17" i="66" s="1"/>
  <c r="M127" i="66"/>
  <c r="M17" i="66" s="1"/>
  <c r="AW127" i="66"/>
  <c r="AW17" i="66" s="1"/>
  <c r="AV17" i="66" s="1"/>
  <c r="AU159" i="66"/>
  <c r="AU49" i="66" s="1"/>
  <c r="AT49" i="66" s="1"/>
  <c r="AR134" i="67"/>
  <c r="AR24" i="67" s="1"/>
  <c r="AR286" i="67"/>
  <c r="AR94" i="67" s="1"/>
  <c r="L117" i="67"/>
  <c r="AW117" i="67"/>
  <c r="AP117" i="67"/>
  <c r="AH270" i="67"/>
  <c r="AH78" i="67" s="1"/>
  <c r="L270" i="67"/>
  <c r="L78" i="67" s="1"/>
  <c r="AC270" i="67"/>
  <c r="AC78" i="67" s="1"/>
  <c r="AW270" i="67"/>
  <c r="AW78" i="67" s="1"/>
  <c r="AR124" i="67"/>
  <c r="AR14" i="67" s="1"/>
  <c r="AR143" i="67"/>
  <c r="AR33" i="67" s="1"/>
  <c r="AQ33" i="67" s="1"/>
  <c r="AU276" i="68"/>
  <c r="AU84" i="68" s="1"/>
  <c r="AX122" i="62"/>
  <c r="AX12" i="62" s="1"/>
  <c r="AU267" i="68"/>
  <c r="AU75" i="68" s="1"/>
  <c r="AR276" i="68"/>
  <c r="AR84" i="68" s="1"/>
  <c r="AS276" i="68"/>
  <c r="AS84" i="68" s="1"/>
  <c r="M124" i="62"/>
  <c r="M14" i="62" s="1"/>
  <c r="AB282" i="63"/>
  <c r="AB90" i="63" s="1"/>
  <c r="AH282" i="63"/>
  <c r="AH90" i="63" s="1"/>
  <c r="AC155" i="60"/>
  <c r="AC45" i="60" s="1"/>
  <c r="L155" i="60"/>
  <c r="L45" i="60" s="1"/>
  <c r="AC159" i="60"/>
  <c r="AC49" i="60" s="1"/>
  <c r="L159" i="60"/>
  <c r="L49" i="60" s="1"/>
  <c r="K49" i="60" s="1"/>
  <c r="AR282" i="60"/>
  <c r="AR90" i="60" s="1"/>
  <c r="I24" i="60"/>
  <c r="AN6" i="42"/>
  <c r="AN22" i="42" s="1"/>
  <c r="I28" i="60"/>
  <c r="AZ6" i="42"/>
  <c r="AZ22" i="42" s="1"/>
  <c r="I37" i="60"/>
  <c r="BX6" i="42"/>
  <c r="BX22" i="42" s="1"/>
  <c r="K33" i="60"/>
  <c r="K37" i="60"/>
  <c r="AE266" i="60"/>
  <c r="AE74" i="60" s="1"/>
  <c r="M266" i="60"/>
  <c r="M74" i="60" s="1"/>
  <c r="K65" i="63"/>
  <c r="AM57" i="64"/>
  <c r="AL57" i="64"/>
  <c r="I49" i="64"/>
  <c r="CY12" i="42"/>
  <c r="K65" i="65"/>
  <c r="K49" i="65"/>
  <c r="K54" i="65"/>
  <c r="AP277" i="65"/>
  <c r="AP85" i="65" s="1"/>
  <c r="K54" i="66"/>
  <c r="K65" i="66"/>
  <c r="AG124" i="66"/>
  <c r="AG14" i="66" s="1"/>
  <c r="AF14" i="66" s="1"/>
  <c r="AG134" i="66"/>
  <c r="AG24" i="66" s="1"/>
  <c r="AF24" i="66" s="1"/>
  <c r="AL57" i="67"/>
  <c r="F57" i="67"/>
  <c r="I13" i="67"/>
  <c r="M16" i="42"/>
  <c r="K54" i="67"/>
  <c r="K65" i="67"/>
  <c r="AK100" i="67"/>
  <c r="I10" i="68"/>
  <c r="D20" i="42"/>
  <c r="AL57" i="68"/>
  <c r="F57" i="68"/>
  <c r="J267" i="68"/>
  <c r="J75" i="68" s="1"/>
  <c r="Z267" i="68"/>
  <c r="Z75" i="68" s="1"/>
  <c r="AR272" i="68"/>
  <c r="AR80" i="68" s="1"/>
  <c r="AU272" i="68"/>
  <c r="AU80" i="68" s="1"/>
  <c r="AS272" i="68"/>
  <c r="AS80" i="68" s="1"/>
  <c r="J276" i="68"/>
  <c r="J84" i="68" s="1"/>
  <c r="Z276" i="68"/>
  <c r="Z84" i="68" s="1"/>
  <c r="AR281" i="68"/>
  <c r="AR89" i="68" s="1"/>
  <c r="AU281" i="68"/>
  <c r="AU89" i="68" s="1"/>
  <c r="AS281" i="68"/>
  <c r="AS89" i="68" s="1"/>
  <c r="K49" i="68"/>
  <c r="I13" i="68"/>
  <c r="M20" i="42"/>
  <c r="I20" i="68"/>
  <c r="AE20" i="42"/>
  <c r="AE124" i="62"/>
  <c r="AE14" i="62" s="1"/>
  <c r="AD14" i="62" s="1"/>
  <c r="I49" i="67"/>
  <c r="CY16" i="42"/>
  <c r="F57" i="65"/>
  <c r="I20" i="64"/>
  <c r="AE12" i="42"/>
  <c r="I13" i="62"/>
  <c r="M14" i="42"/>
  <c r="I51" i="60"/>
  <c r="DB6" i="42"/>
  <c r="DB22" i="42" s="1"/>
  <c r="AU262" i="65"/>
  <c r="AU70" i="65" s="1"/>
  <c r="AT70" i="65" s="1"/>
  <c r="J262" i="65"/>
  <c r="J70" i="65" s="1"/>
  <c r="I70" i="65" s="1"/>
  <c r="R163" i="60"/>
  <c r="R53" i="60" s="1"/>
  <c r="L163" i="60"/>
  <c r="L53" i="60" s="1"/>
  <c r="K46" i="60"/>
  <c r="U100" i="66"/>
  <c r="I49" i="66"/>
  <c r="CY18" i="42"/>
  <c r="I29" i="64"/>
  <c r="BC12" i="42"/>
  <c r="I20" i="65"/>
  <c r="AE10" i="42"/>
  <c r="O270" i="63"/>
  <c r="O78" i="63" s="1"/>
  <c r="AG270" i="63"/>
  <c r="AG78" i="63" s="1"/>
  <c r="AF78" i="63" s="1"/>
  <c r="I46" i="60"/>
  <c r="CS6" i="42"/>
  <c r="CS22" i="42" s="1"/>
  <c r="K66" i="60"/>
  <c r="EA22" i="42"/>
  <c r="K70" i="60"/>
  <c r="EM22" i="42"/>
  <c r="I10" i="64"/>
  <c r="D12" i="42"/>
  <c r="G57" i="64"/>
  <c r="F57" i="64"/>
  <c r="E100" i="67"/>
  <c r="AB270" i="67"/>
  <c r="AB78" i="67" s="1"/>
  <c r="AA78" i="67" s="1"/>
  <c r="O270" i="67"/>
  <c r="O78" i="67" s="1"/>
  <c r="AG270" i="67"/>
  <c r="AG78" i="67" s="1"/>
  <c r="M288" i="67"/>
  <c r="M96" i="67" s="1"/>
  <c r="I10" i="60"/>
  <c r="D6" i="42"/>
  <c r="I16" i="60"/>
  <c r="V6" i="42"/>
  <c r="V22" i="42" s="1"/>
  <c r="I26" i="60"/>
  <c r="AT6" i="42"/>
  <c r="AT22" i="42" s="1"/>
  <c r="I31" i="60"/>
  <c r="BF6" i="42"/>
  <c r="BF22" i="42" s="1"/>
  <c r="I35" i="60"/>
  <c r="BR6" i="42"/>
  <c r="BR22" i="42" s="1"/>
  <c r="I39" i="60"/>
  <c r="CD6" i="42"/>
  <c r="CD22" i="42" s="1"/>
  <c r="E80" i="60"/>
  <c r="F84" i="60"/>
  <c r="FV6" i="42" s="1"/>
  <c r="FV22" i="42" s="1"/>
  <c r="FW22" i="42"/>
  <c r="K31" i="60"/>
  <c r="K35" i="60"/>
  <c r="K39" i="60"/>
  <c r="K45" i="60"/>
  <c r="I29" i="62"/>
  <c r="BC14" i="42"/>
  <c r="K49" i="63"/>
  <c r="K54" i="63"/>
  <c r="J285" i="63"/>
  <c r="J93" i="63" s="1"/>
  <c r="V57" i="64"/>
  <c r="W57" i="64"/>
  <c r="K49" i="64"/>
  <c r="K54" i="64"/>
  <c r="W95" i="65"/>
  <c r="I49" i="65"/>
  <c r="CY10" i="42"/>
  <c r="I13" i="66"/>
  <c r="M18" i="42"/>
  <c r="I29" i="66"/>
  <c r="BC18" i="42"/>
  <c r="K49" i="66"/>
  <c r="AK100" i="66"/>
  <c r="K49" i="67"/>
  <c r="AG124" i="67"/>
  <c r="AG14" i="67" s="1"/>
  <c r="AF14" i="67" s="1"/>
  <c r="AG134" i="67"/>
  <c r="AG24" i="67" s="1"/>
  <c r="AF24" i="67" s="1"/>
  <c r="AG143" i="67"/>
  <c r="AG33" i="67" s="1"/>
  <c r="AP286" i="67"/>
  <c r="AP94" i="67" s="1"/>
  <c r="AL41" i="68"/>
  <c r="AM41" i="68"/>
  <c r="J272" i="68"/>
  <c r="J80" i="68" s="1"/>
  <c r="Z272" i="68"/>
  <c r="Z80" i="68" s="1"/>
  <c r="J281" i="68"/>
  <c r="J89" i="68" s="1"/>
  <c r="Z281" i="68"/>
  <c r="Z89" i="68" s="1"/>
  <c r="K54" i="68"/>
  <c r="I29" i="68"/>
  <c r="BC20" i="42"/>
  <c r="K65" i="68"/>
  <c r="AK100" i="68"/>
  <c r="E100" i="68"/>
  <c r="I20" i="67"/>
  <c r="AE16" i="42"/>
  <c r="HU12" i="42"/>
  <c r="HV12" i="42" s="1"/>
  <c r="HO12" i="42"/>
  <c r="HP12" i="42" s="1"/>
  <c r="HI12" i="42"/>
  <c r="HJ12" i="42" s="1"/>
  <c r="HR12" i="42"/>
  <c r="HS12" i="42" s="1"/>
  <c r="HL12" i="42"/>
  <c r="HM12" i="42" s="1"/>
  <c r="U100" i="62"/>
  <c r="I44" i="60"/>
  <c r="CM6" i="42"/>
  <c r="CM22" i="42" s="1"/>
  <c r="I20" i="66"/>
  <c r="AE18" i="42"/>
  <c r="AK68" i="60"/>
  <c r="K68" i="60"/>
  <c r="E72" i="60"/>
  <c r="E94" i="60"/>
  <c r="GU22" i="42"/>
  <c r="I13" i="65"/>
  <c r="M10" i="42"/>
  <c r="AU280" i="67"/>
  <c r="AU88" i="67" s="1"/>
  <c r="J280" i="67"/>
  <c r="J88" i="67" s="1"/>
  <c r="Z280" i="67"/>
  <c r="Z88" i="67" s="1"/>
  <c r="AS280" i="67"/>
  <c r="AS88" i="67" s="1"/>
  <c r="AG139" i="66"/>
  <c r="AG29" i="66" s="1"/>
  <c r="AF29" i="66" s="1"/>
  <c r="AU270" i="67"/>
  <c r="AU78" i="67" s="1"/>
  <c r="J270" i="67"/>
  <c r="J78" i="67" s="1"/>
  <c r="Z270" i="67"/>
  <c r="Z78" i="67" s="1"/>
  <c r="AS270" i="67"/>
  <c r="AS78" i="67" s="1"/>
  <c r="AG288" i="67"/>
  <c r="AG96" i="67" s="1"/>
  <c r="M143" i="60"/>
  <c r="M33" i="60" s="1"/>
  <c r="O143" i="60"/>
  <c r="O33" i="60" s="1"/>
  <c r="N33" i="60" s="1"/>
  <c r="AR163" i="60"/>
  <c r="AR53" i="60" s="1"/>
  <c r="AH120" i="60"/>
  <c r="AH10" i="60" s="1"/>
  <c r="Q120" i="60"/>
  <c r="Q10" i="60" s="1"/>
  <c r="P10" i="60" s="1"/>
  <c r="Z120" i="60"/>
  <c r="Z10" i="60" s="1"/>
  <c r="Y10" i="60" s="1"/>
  <c r="AU122" i="60"/>
  <c r="AU12" i="60" s="1"/>
  <c r="AT12" i="60" s="1"/>
  <c r="AB122" i="60"/>
  <c r="AB12" i="60" s="1"/>
  <c r="V12" i="60" s="1"/>
  <c r="J122" i="60"/>
  <c r="J12" i="60" s="1"/>
  <c r="AS122" i="60"/>
  <c r="AS12" i="60" s="1"/>
  <c r="AH128" i="60"/>
  <c r="AH18" i="60" s="1"/>
  <c r="Q128" i="60"/>
  <c r="Q18" i="60" s="1"/>
  <c r="P18" i="60" s="1"/>
  <c r="Z128" i="60"/>
  <c r="Z18" i="60" s="1"/>
  <c r="Y18" i="60" s="1"/>
  <c r="AU143" i="60"/>
  <c r="AU33" i="60" s="1"/>
  <c r="AT33" i="60" s="1"/>
  <c r="AB143" i="60"/>
  <c r="AB33" i="60" s="1"/>
  <c r="AA33" i="60" s="1"/>
  <c r="J143" i="60"/>
  <c r="J33" i="60" s="1"/>
  <c r="AS143" i="60"/>
  <c r="AS33" i="60" s="1"/>
  <c r="F72" i="60"/>
  <c r="ER6" i="42" s="1"/>
  <c r="K94" i="60"/>
  <c r="AK55" i="60"/>
  <c r="AR120" i="60"/>
  <c r="AR10" i="60" s="1"/>
  <c r="R120" i="60"/>
  <c r="R10" i="60" s="1"/>
  <c r="L120" i="60"/>
  <c r="L10" i="60" s="1"/>
  <c r="AW120" i="60"/>
  <c r="AW10" i="60" s="1"/>
  <c r="AV10" i="60" s="1"/>
  <c r="AR122" i="60"/>
  <c r="AR12" i="60" s="1"/>
  <c r="L122" i="60"/>
  <c r="L12" i="60" s="1"/>
  <c r="K12" i="60" s="1"/>
  <c r="AW122" i="60"/>
  <c r="AW12" i="60" s="1"/>
  <c r="AV12" i="60" s="1"/>
  <c r="AP122" i="60"/>
  <c r="AP12" i="60" s="1"/>
  <c r="AO12" i="60" s="1"/>
  <c r="AR128" i="60"/>
  <c r="AR18" i="60" s="1"/>
  <c r="R128" i="60"/>
  <c r="R18" i="60" s="1"/>
  <c r="L128" i="60"/>
  <c r="L18" i="60" s="1"/>
  <c r="AW128" i="60"/>
  <c r="AW18" i="60" s="1"/>
  <c r="AV18" i="60" s="1"/>
  <c r="AX143" i="60"/>
  <c r="AX33" i="60" s="1"/>
  <c r="AE143" i="60"/>
  <c r="AE33" i="60" s="1"/>
  <c r="AD33" i="60" s="1"/>
  <c r="AP143" i="60"/>
  <c r="AP33" i="60" s="1"/>
  <c r="AO33" i="60" s="1"/>
  <c r="AC143" i="60"/>
  <c r="AC33" i="60" s="1"/>
  <c r="F66" i="60"/>
  <c r="DZ6" i="42" s="1"/>
  <c r="DZ22" i="42" s="1"/>
  <c r="F68" i="60"/>
  <c r="EF6" i="42" s="1"/>
  <c r="EF22" i="42" s="1"/>
  <c r="F70" i="60"/>
  <c r="EL6" i="42" s="1"/>
  <c r="EL22" i="42" s="1"/>
  <c r="F75" i="60"/>
  <c r="EX6" i="42" s="1"/>
  <c r="EX22" i="42" s="1"/>
  <c r="AA80" i="60"/>
  <c r="AL94" i="60"/>
  <c r="V44" i="60"/>
  <c r="V51" i="60"/>
  <c r="U84" i="60"/>
  <c r="M120" i="60"/>
  <c r="M10" i="60" s="1"/>
  <c r="J163" i="60"/>
  <c r="J53" i="60" s="1"/>
  <c r="I53" i="60" s="1"/>
  <c r="AS163" i="60"/>
  <c r="AS53" i="60" s="1"/>
  <c r="AW163" i="60"/>
  <c r="AW53" i="60" s="1"/>
  <c r="AV53" i="60" s="1"/>
  <c r="O122" i="60"/>
  <c r="O12" i="60" s="1"/>
  <c r="N12" i="60" s="1"/>
  <c r="AG143" i="60"/>
  <c r="AG33" i="60" s="1"/>
  <c r="AF33" i="60" s="1"/>
  <c r="AP156" i="63"/>
  <c r="AP46" i="63" s="1"/>
  <c r="AO46" i="63" s="1"/>
  <c r="Q156" i="63"/>
  <c r="Q46" i="63" s="1"/>
  <c r="Z161" i="63"/>
  <c r="Z51" i="63" s="1"/>
  <c r="Y51" i="63" s="1"/>
  <c r="AH161" i="63"/>
  <c r="AH51" i="63" s="1"/>
  <c r="W48" i="63"/>
  <c r="G95" i="63"/>
  <c r="AC151" i="63"/>
  <c r="AC41" i="63" s="1"/>
  <c r="AW151" i="63"/>
  <c r="AW41" i="63" s="1"/>
  <c r="AB151" i="63"/>
  <c r="AB41" i="63" s="1"/>
  <c r="AH151" i="63"/>
  <c r="AH41" i="63" s="1"/>
  <c r="AG156" i="63"/>
  <c r="AG46" i="63" s="1"/>
  <c r="AR156" i="63"/>
  <c r="AR46" i="63" s="1"/>
  <c r="AQ46" i="63" s="1"/>
  <c r="AC161" i="63"/>
  <c r="AC51" i="63" s="1"/>
  <c r="M161" i="63"/>
  <c r="M51" i="63" s="1"/>
  <c r="F38" i="65"/>
  <c r="AG275" i="65"/>
  <c r="AG83" i="65" s="1"/>
  <c r="Q275" i="65"/>
  <c r="Q83" i="65" s="1"/>
  <c r="AS277" i="65"/>
  <c r="AS85" i="65" s="1"/>
  <c r="Q277" i="65"/>
  <c r="Q85" i="65" s="1"/>
  <c r="G32" i="65"/>
  <c r="AP275" i="65"/>
  <c r="AP83" i="65" s="1"/>
  <c r="AR275" i="65"/>
  <c r="AR83" i="65" s="1"/>
  <c r="AS273" i="64"/>
  <c r="AS81" i="64" s="1"/>
  <c r="Q273" i="64"/>
  <c r="Q81" i="64" s="1"/>
  <c r="AP273" i="64"/>
  <c r="AP81" i="64" s="1"/>
  <c r="AR273" i="64"/>
  <c r="AR81" i="64" s="1"/>
  <c r="AP262" i="66"/>
  <c r="AP70" i="66" s="1"/>
  <c r="AO70" i="66" s="1"/>
  <c r="AR262" i="66"/>
  <c r="AR70" i="66" s="1"/>
  <c r="AQ70" i="66" s="1"/>
  <c r="AC147" i="66"/>
  <c r="AC37" i="66" s="1"/>
  <c r="Q147" i="66"/>
  <c r="Q37" i="66" s="1"/>
  <c r="P37" i="66" s="1"/>
  <c r="AB161" i="66"/>
  <c r="AB51" i="66" s="1"/>
  <c r="AA51" i="66" s="1"/>
  <c r="R161" i="66"/>
  <c r="R51" i="66" s="1"/>
  <c r="AB169" i="66"/>
  <c r="AB59" i="66" s="1"/>
  <c r="R169" i="66"/>
  <c r="R59" i="66" s="1"/>
  <c r="Q267" i="66"/>
  <c r="Q75" i="66" s="1"/>
  <c r="AC267" i="66"/>
  <c r="AC75" i="66" s="1"/>
  <c r="Q276" i="66"/>
  <c r="Q84" i="66" s="1"/>
  <c r="AC276" i="66"/>
  <c r="AC84" i="66" s="1"/>
  <c r="AS286" i="66"/>
  <c r="AS94" i="66" s="1"/>
  <c r="Q286" i="66"/>
  <c r="Q94" i="66" s="1"/>
  <c r="P94" i="66" s="1"/>
  <c r="AS262" i="66"/>
  <c r="AS70" i="66" s="1"/>
  <c r="AG262" i="66"/>
  <c r="AG70" i="66" s="1"/>
  <c r="Q262" i="66"/>
  <c r="Q70" i="66" s="1"/>
  <c r="R124" i="66"/>
  <c r="R14" i="66" s="1"/>
  <c r="Q124" i="66"/>
  <c r="Q14" i="66" s="1"/>
  <c r="P14" i="66" s="1"/>
  <c r="AC134" i="66"/>
  <c r="AC24" i="66" s="1"/>
  <c r="Q134" i="66"/>
  <c r="Q24" i="66" s="1"/>
  <c r="P24" i="66" s="1"/>
  <c r="AG147" i="66"/>
  <c r="AG37" i="66" s="1"/>
  <c r="AR147" i="66"/>
  <c r="AR37" i="66" s="1"/>
  <c r="AQ37" i="66" s="1"/>
  <c r="AR161" i="66"/>
  <c r="AR51" i="66" s="1"/>
  <c r="AQ51" i="66" s="1"/>
  <c r="AP161" i="66"/>
  <c r="AP51" i="66" s="1"/>
  <c r="AO51" i="66" s="1"/>
  <c r="AR169" i="66"/>
  <c r="AR59" i="66" s="1"/>
  <c r="AP169" i="66"/>
  <c r="AP59" i="66" s="1"/>
  <c r="AO59" i="66" s="1"/>
  <c r="AR267" i="66"/>
  <c r="AR75" i="66" s="1"/>
  <c r="M267" i="66"/>
  <c r="M75" i="66" s="1"/>
  <c r="L267" i="66"/>
  <c r="L75" i="66" s="1"/>
  <c r="E75" i="66" s="1"/>
  <c r="AW267" i="66"/>
  <c r="AW75" i="66" s="1"/>
  <c r="AR276" i="66"/>
  <c r="AR84" i="66" s="1"/>
  <c r="M276" i="66"/>
  <c r="M84" i="66" s="1"/>
  <c r="L276" i="66"/>
  <c r="L84" i="66" s="1"/>
  <c r="F84" i="66" s="1"/>
  <c r="AW276" i="66"/>
  <c r="AW84" i="66" s="1"/>
  <c r="AK84" i="66" s="1"/>
  <c r="AP286" i="66"/>
  <c r="AP94" i="66" s="1"/>
  <c r="AR286" i="66"/>
  <c r="AR94" i="66" s="1"/>
  <c r="Z117" i="66"/>
  <c r="G48" i="66"/>
  <c r="F52" i="67"/>
  <c r="AC124" i="67"/>
  <c r="AC14" i="67" s="1"/>
  <c r="Q124" i="67"/>
  <c r="Q14" i="67" s="1"/>
  <c r="P14" i="67" s="1"/>
  <c r="AC134" i="67"/>
  <c r="AC24" i="67" s="1"/>
  <c r="Q134" i="67"/>
  <c r="Q24" i="67" s="1"/>
  <c r="P24" i="67" s="1"/>
  <c r="AC143" i="67"/>
  <c r="AC33" i="67" s="1"/>
  <c r="Q143" i="67"/>
  <c r="Q33" i="67" s="1"/>
  <c r="AS286" i="67"/>
  <c r="AS94" i="67" s="1"/>
  <c r="Q286" i="67"/>
  <c r="Q94" i="67" s="1"/>
  <c r="AB117" i="67"/>
  <c r="AX266" i="60"/>
  <c r="AX74" i="60" s="1"/>
  <c r="AR266" i="60"/>
  <c r="AR74" i="60" s="1"/>
  <c r="AX155" i="60"/>
  <c r="AX45" i="60" s="1"/>
  <c r="AP157" i="60"/>
  <c r="AP47" i="60" s="1"/>
  <c r="AO47" i="60" s="1"/>
  <c r="R157" i="60"/>
  <c r="R47" i="60" s="1"/>
  <c r="AX159" i="60"/>
  <c r="AX49" i="60" s="1"/>
  <c r="AP162" i="60"/>
  <c r="AP52" i="60" s="1"/>
  <c r="AO52" i="60" s="1"/>
  <c r="AC162" i="60"/>
  <c r="AC52" i="60" s="1"/>
  <c r="AE261" i="60"/>
  <c r="AE69" i="60" s="1"/>
  <c r="AD69" i="60" s="1"/>
  <c r="M261" i="60"/>
  <c r="M69" i="60" s="1"/>
  <c r="AX157" i="60"/>
  <c r="AX47" i="60" s="1"/>
  <c r="L257" i="60"/>
  <c r="L65" i="60" s="1"/>
  <c r="R261" i="60"/>
  <c r="R69" i="60" s="1"/>
  <c r="AR148" i="60"/>
  <c r="AR38" i="60" s="1"/>
  <c r="AG120" i="60"/>
  <c r="AG10" i="60" s="1"/>
  <c r="AF10" i="60" s="1"/>
  <c r="M257" i="60"/>
  <c r="M65" i="60" s="1"/>
  <c r="AW257" i="60"/>
  <c r="AW65" i="60" s="1"/>
  <c r="AV65" i="60" s="1"/>
  <c r="AX261" i="60"/>
  <c r="AX69" i="60" s="1"/>
  <c r="AR261" i="60"/>
  <c r="AR69" i="60" s="1"/>
  <c r="R266" i="60"/>
  <c r="R74" i="60" s="1"/>
  <c r="J155" i="60"/>
  <c r="J45" i="60" s="1"/>
  <c r="J157" i="60"/>
  <c r="J47" i="60" s="1"/>
  <c r="J159" i="60"/>
  <c r="J49" i="60" s="1"/>
  <c r="Q162" i="60"/>
  <c r="Q52" i="60" s="1"/>
  <c r="O148" i="60"/>
  <c r="O38" i="60" s="1"/>
  <c r="N38" i="60" s="1"/>
  <c r="AP148" i="60"/>
  <c r="AP38" i="60" s="1"/>
  <c r="AO38" i="60" s="1"/>
  <c r="O285" i="60"/>
  <c r="O93" i="60" s="1"/>
  <c r="AS121" i="60"/>
  <c r="AS11" i="60" s="1"/>
  <c r="Q121" i="60"/>
  <c r="Q11" i="60" s="1"/>
  <c r="P11" i="60" s="1"/>
  <c r="Q130" i="60"/>
  <c r="Q20" i="60" s="1"/>
  <c r="P20" i="60" s="1"/>
  <c r="AS139" i="60"/>
  <c r="AS29" i="60" s="1"/>
  <c r="Q139" i="60"/>
  <c r="Q29" i="60" s="1"/>
  <c r="P29" i="60" s="1"/>
  <c r="M259" i="60"/>
  <c r="M67" i="60" s="1"/>
  <c r="Q257" i="60"/>
  <c r="Q65" i="60" s="1"/>
  <c r="AC257" i="60"/>
  <c r="AC65" i="60" s="1"/>
  <c r="AH261" i="60"/>
  <c r="AH69" i="60" s="1"/>
  <c r="AP261" i="60"/>
  <c r="AP69" i="60" s="1"/>
  <c r="AO69" i="60" s="1"/>
  <c r="F59" i="60"/>
  <c r="DT6" i="42" s="1"/>
  <c r="AH266" i="60"/>
  <c r="AH74" i="60" s="1"/>
  <c r="AP266" i="60"/>
  <c r="AP74" i="60" s="1"/>
  <c r="O155" i="60"/>
  <c r="O45" i="60" s="1"/>
  <c r="N45" i="60" s="1"/>
  <c r="AE155" i="60"/>
  <c r="AE45" i="60" s="1"/>
  <c r="AD45" i="60" s="1"/>
  <c r="O157" i="60"/>
  <c r="O47" i="60" s="1"/>
  <c r="N47" i="60" s="1"/>
  <c r="AE157" i="60"/>
  <c r="AE47" i="60" s="1"/>
  <c r="AD47" i="60" s="1"/>
  <c r="O159" i="60"/>
  <c r="O49" i="60" s="1"/>
  <c r="N49" i="60" s="1"/>
  <c r="AE159" i="60"/>
  <c r="AE49" i="60" s="1"/>
  <c r="AD49" i="60" s="1"/>
  <c r="AG162" i="60"/>
  <c r="AG52" i="60" s="1"/>
  <c r="AF52" i="60" s="1"/>
  <c r="AR162" i="60"/>
  <c r="AR52" i="60" s="1"/>
  <c r="AE285" i="60"/>
  <c r="AE93" i="60" s="1"/>
  <c r="AP121" i="60"/>
  <c r="AP11" i="60" s="1"/>
  <c r="AO11" i="60" s="1"/>
  <c r="AR121" i="60"/>
  <c r="AR11" i="60" s="1"/>
  <c r="O130" i="60"/>
  <c r="O20" i="60" s="1"/>
  <c r="N20" i="60" s="1"/>
  <c r="AP130" i="60"/>
  <c r="AP20" i="60" s="1"/>
  <c r="AO20" i="60" s="1"/>
  <c r="AR130" i="60"/>
  <c r="AR20" i="60" s="1"/>
  <c r="AP139" i="60"/>
  <c r="AP29" i="60" s="1"/>
  <c r="AO29" i="60" s="1"/>
  <c r="AR139" i="60"/>
  <c r="AR29" i="60" s="1"/>
  <c r="Z144" i="60"/>
  <c r="Z34" i="60" s="1"/>
  <c r="Y34" i="60" s="1"/>
  <c r="Q148" i="60"/>
  <c r="Q38" i="60" s="1"/>
  <c r="W48" i="60"/>
  <c r="M128" i="60"/>
  <c r="M18" i="60" s="1"/>
  <c r="O149" i="60"/>
  <c r="O39" i="60" s="1"/>
  <c r="N39" i="60" s="1"/>
  <c r="AG163" i="60"/>
  <c r="AG53" i="60" s="1"/>
  <c r="AF53" i="60" s="1"/>
  <c r="AP163" i="60"/>
  <c r="AP53" i="60" s="1"/>
  <c r="AO53" i="60" s="1"/>
  <c r="Q163" i="60"/>
  <c r="Q53" i="60" s="1"/>
  <c r="AU163" i="60"/>
  <c r="AU53" i="60" s="1"/>
  <c r="AT53" i="60" s="1"/>
  <c r="O163" i="60"/>
  <c r="O53" i="60" s="1"/>
  <c r="N53" i="60" s="1"/>
  <c r="AC163" i="60"/>
  <c r="AC53" i="60" s="1"/>
  <c r="M163" i="60"/>
  <c r="M53" i="60" s="1"/>
  <c r="AE8" i="62"/>
  <c r="AD8" i="62"/>
  <c r="U31" i="60"/>
  <c r="V31" i="60"/>
  <c r="AF31" i="60"/>
  <c r="AK46" i="60"/>
  <c r="U57" i="60"/>
  <c r="W57" i="60"/>
  <c r="U26" i="60"/>
  <c r="V26" i="60"/>
  <c r="AW164" i="60"/>
  <c r="AW54" i="60" s="1"/>
  <c r="R164" i="60"/>
  <c r="R54" i="60" s="1"/>
  <c r="AG164" i="60"/>
  <c r="AG54" i="60" s="1"/>
  <c r="Q164" i="60"/>
  <c r="Q54" i="60" s="1"/>
  <c r="AR164" i="60"/>
  <c r="AR54" i="60" s="1"/>
  <c r="AR166" i="60"/>
  <c r="AR56" i="60" s="1"/>
  <c r="L118" i="60"/>
  <c r="L9" i="60" s="1"/>
  <c r="AW118" i="60"/>
  <c r="AV9" i="60" s="1"/>
  <c r="AC123" i="60"/>
  <c r="AC13" i="60" s="1"/>
  <c r="M150" i="60"/>
  <c r="M40" i="60" s="1"/>
  <c r="R125" i="60"/>
  <c r="R15" i="60" s="1"/>
  <c r="J125" i="60"/>
  <c r="J15" i="60" s="1"/>
  <c r="AX125" i="60"/>
  <c r="AX15" i="60" s="1"/>
  <c r="R135" i="60"/>
  <c r="R25" i="60" s="1"/>
  <c r="J135" i="60"/>
  <c r="J25" i="60" s="1"/>
  <c r="AX135" i="60"/>
  <c r="AX25" i="60" s="1"/>
  <c r="J144" i="60"/>
  <c r="J34" i="60" s="1"/>
  <c r="Q153" i="60"/>
  <c r="Q43" i="60" s="1"/>
  <c r="V13" i="62"/>
  <c r="U13" i="62"/>
  <c r="V17" i="62"/>
  <c r="U17" i="62"/>
  <c r="U38" i="62"/>
  <c r="V38" i="62"/>
  <c r="U71" i="62"/>
  <c r="V71" i="62"/>
  <c r="V66" i="62"/>
  <c r="U66" i="62"/>
  <c r="V70" i="62"/>
  <c r="U70" i="62"/>
  <c r="U83" i="62"/>
  <c r="V83" i="62"/>
  <c r="O159" i="62"/>
  <c r="O49" i="62" s="1"/>
  <c r="N49" i="62" s="1"/>
  <c r="AW159" i="62"/>
  <c r="AW49" i="62" s="1"/>
  <c r="AB159" i="62"/>
  <c r="AB49" i="62" s="1"/>
  <c r="AA49" i="62" s="1"/>
  <c r="Z164" i="62"/>
  <c r="Z54" i="62" s="1"/>
  <c r="Y54" i="62" s="1"/>
  <c r="J164" i="62"/>
  <c r="J54" i="62" s="1"/>
  <c r="I54" i="62" s="1"/>
  <c r="AX164" i="62"/>
  <c r="AX54" i="62" s="1"/>
  <c r="AK71" i="62"/>
  <c r="E41" i="62"/>
  <c r="AG150" i="62"/>
  <c r="AG40" i="62" s="1"/>
  <c r="M150" i="62"/>
  <c r="M40" i="62" s="1"/>
  <c r="AH150" i="62"/>
  <c r="AH40" i="62" s="1"/>
  <c r="V70" i="63"/>
  <c r="U70" i="63"/>
  <c r="V75" i="63"/>
  <c r="U75" i="63"/>
  <c r="AU288" i="63"/>
  <c r="AU96" i="63" s="1"/>
  <c r="R268" i="64"/>
  <c r="R76" i="64" s="1"/>
  <c r="AE268" i="64"/>
  <c r="AE76" i="64" s="1"/>
  <c r="AX268" i="64"/>
  <c r="AX76" i="64" s="1"/>
  <c r="AG277" i="64"/>
  <c r="AG85" i="64" s="1"/>
  <c r="V90" i="65"/>
  <c r="W90" i="65"/>
  <c r="U90" i="65"/>
  <c r="W17" i="65"/>
  <c r="U17" i="65"/>
  <c r="V17" i="65"/>
  <c r="W70" i="65"/>
  <c r="U70" i="65"/>
  <c r="V70" i="65"/>
  <c r="U58" i="65"/>
  <c r="W58" i="65"/>
  <c r="AX285" i="65"/>
  <c r="AX93" i="65" s="1"/>
  <c r="R268" i="65"/>
  <c r="R76" i="65" s="1"/>
  <c r="AE268" i="65"/>
  <c r="AE76" i="65" s="1"/>
  <c r="AX268" i="65"/>
  <c r="AX76" i="65" s="1"/>
  <c r="W9" i="66"/>
  <c r="U9" i="66"/>
  <c r="V9" i="66"/>
  <c r="U68" i="66"/>
  <c r="V68" i="66"/>
  <c r="E82" i="66"/>
  <c r="F82" i="66"/>
  <c r="U87" i="66"/>
  <c r="V87" i="66"/>
  <c r="F45" i="66"/>
  <c r="E45" i="66"/>
  <c r="F54" i="66"/>
  <c r="DK18" i="42" s="1"/>
  <c r="E54" i="66"/>
  <c r="F47" i="66"/>
  <c r="E47" i="66"/>
  <c r="V25" i="66"/>
  <c r="U25" i="66"/>
  <c r="V29" i="66"/>
  <c r="F34" i="66"/>
  <c r="E34" i="66"/>
  <c r="V34" i="66"/>
  <c r="U34" i="66"/>
  <c r="V45" i="66"/>
  <c r="U45" i="66"/>
  <c r="F65" i="66"/>
  <c r="DW18" i="42" s="1"/>
  <c r="E65" i="66"/>
  <c r="F69" i="66"/>
  <c r="E69" i="66"/>
  <c r="F74" i="66"/>
  <c r="E74" i="66"/>
  <c r="V90" i="66"/>
  <c r="U90" i="66"/>
  <c r="AH281" i="66"/>
  <c r="AH89" i="66" s="1"/>
  <c r="R281" i="66"/>
  <c r="R89" i="66" s="1"/>
  <c r="AP281" i="66"/>
  <c r="AP89" i="66" s="1"/>
  <c r="O120" i="66"/>
  <c r="O10" i="66" s="1"/>
  <c r="N10" i="66" s="1"/>
  <c r="J120" i="66"/>
  <c r="J10" i="66" s="1"/>
  <c r="AE120" i="66"/>
  <c r="AE10" i="66" s="1"/>
  <c r="AD10" i="66" s="1"/>
  <c r="AX120" i="66"/>
  <c r="AX10" i="66" s="1"/>
  <c r="O128" i="66"/>
  <c r="O18" i="66" s="1"/>
  <c r="N18" i="66" s="1"/>
  <c r="AE128" i="66"/>
  <c r="AE18" i="66" s="1"/>
  <c r="AD18" i="66" s="1"/>
  <c r="O143" i="66"/>
  <c r="O33" i="66" s="1"/>
  <c r="N33" i="66" s="1"/>
  <c r="AE143" i="66"/>
  <c r="AE33" i="66" s="1"/>
  <c r="AD33" i="66" s="1"/>
  <c r="AC151" i="66"/>
  <c r="AC41" i="66" s="1"/>
  <c r="W41" i="66"/>
  <c r="M156" i="66"/>
  <c r="M46" i="66" s="1"/>
  <c r="AC156" i="66"/>
  <c r="AC46" i="66" s="1"/>
  <c r="AW165" i="66"/>
  <c r="AW55" i="66" s="1"/>
  <c r="J258" i="66"/>
  <c r="J66" i="66" s="1"/>
  <c r="I66" i="66" s="1"/>
  <c r="F75" i="66"/>
  <c r="AS290" i="66"/>
  <c r="AS98" i="66" s="1"/>
  <c r="J290" i="66"/>
  <c r="J98" i="66" s="1"/>
  <c r="AX290" i="66"/>
  <c r="AX98" i="66" s="1"/>
  <c r="AK32" i="67"/>
  <c r="AK44" i="60"/>
  <c r="V16" i="60"/>
  <c r="U16" i="60"/>
  <c r="V21" i="60"/>
  <c r="U21" i="60"/>
  <c r="U24" i="60"/>
  <c r="V24" i="60"/>
  <c r="U28" i="60"/>
  <c r="V28" i="60"/>
  <c r="V76" i="60"/>
  <c r="U76" i="60"/>
  <c r="V78" i="60"/>
  <c r="U78" i="60"/>
  <c r="V81" i="60"/>
  <c r="U81" i="60"/>
  <c r="V83" i="60"/>
  <c r="U83" i="60"/>
  <c r="V85" i="60"/>
  <c r="U85" i="60"/>
  <c r="M263" i="60"/>
  <c r="M71" i="60" s="1"/>
  <c r="AX257" i="60"/>
  <c r="AX65" i="60" s="1"/>
  <c r="AH257" i="60"/>
  <c r="AH65" i="60" s="1"/>
  <c r="R257" i="60"/>
  <c r="R65" i="60" s="1"/>
  <c r="AP257" i="60"/>
  <c r="AP65" i="60" s="1"/>
  <c r="AO65" i="60" s="1"/>
  <c r="Q261" i="60"/>
  <c r="Q69" i="60" s="1"/>
  <c r="P69" i="60" s="1"/>
  <c r="L261" i="60"/>
  <c r="L69" i="60" s="1"/>
  <c r="AC261" i="60"/>
  <c r="AC69" i="60" s="1"/>
  <c r="AW261" i="60"/>
  <c r="AW69" i="60" s="1"/>
  <c r="E59" i="60"/>
  <c r="Q266" i="60"/>
  <c r="Q74" i="60" s="1"/>
  <c r="L266" i="60"/>
  <c r="L74" i="60" s="1"/>
  <c r="AC266" i="60"/>
  <c r="AC74" i="60" s="1"/>
  <c r="AW266" i="60"/>
  <c r="AW74" i="60" s="1"/>
  <c r="AV74" i="60" s="1"/>
  <c r="R155" i="60"/>
  <c r="R45" i="60" s="1"/>
  <c r="AG155" i="60"/>
  <c r="AG45" i="60" s="1"/>
  <c r="AF45" i="60" s="1"/>
  <c r="Q155" i="60"/>
  <c r="Q45" i="60" s="1"/>
  <c r="P45" i="60" s="1"/>
  <c r="AR155" i="60"/>
  <c r="AR45" i="60" s="1"/>
  <c r="AC157" i="60"/>
  <c r="AC47" i="60" s="1"/>
  <c r="AG157" i="60"/>
  <c r="AG47" i="60" s="1"/>
  <c r="Q157" i="60"/>
  <c r="Q47" i="60" s="1"/>
  <c r="AR157" i="60"/>
  <c r="AR47" i="60" s="1"/>
  <c r="R159" i="60"/>
  <c r="R49" i="60" s="1"/>
  <c r="AG159" i="60"/>
  <c r="AG49" i="60" s="1"/>
  <c r="AF49" i="60" s="1"/>
  <c r="Q159" i="60"/>
  <c r="Q49" i="60" s="1"/>
  <c r="AR159" i="60"/>
  <c r="AR49" i="60" s="1"/>
  <c r="O162" i="60"/>
  <c r="O52" i="60" s="1"/>
  <c r="N52" i="60" s="1"/>
  <c r="J162" i="60"/>
  <c r="J52" i="60" s="1"/>
  <c r="I52" i="60" s="1"/>
  <c r="AE162" i="60"/>
  <c r="AE52" i="60" s="1"/>
  <c r="AD52" i="60" s="1"/>
  <c r="AX162" i="60"/>
  <c r="AX52" i="60" s="1"/>
  <c r="AC164" i="60"/>
  <c r="AC54" i="60" s="1"/>
  <c r="O164" i="60"/>
  <c r="O54" i="60" s="1"/>
  <c r="N54" i="60" s="1"/>
  <c r="J164" i="60"/>
  <c r="J54" i="60" s="1"/>
  <c r="I54" i="60" s="1"/>
  <c r="AE164" i="60"/>
  <c r="AE54" i="60" s="1"/>
  <c r="AD54" i="60" s="1"/>
  <c r="AX164" i="60"/>
  <c r="AX54" i="60" s="1"/>
  <c r="AG166" i="60"/>
  <c r="AG56" i="60" s="1"/>
  <c r="Q166" i="60"/>
  <c r="Q56" i="60" s="1"/>
  <c r="AB118" i="60"/>
  <c r="AB9" i="60" s="1"/>
  <c r="AS123" i="60"/>
  <c r="AS13" i="60" s="1"/>
  <c r="O123" i="60"/>
  <c r="O13" i="60" s="1"/>
  <c r="N13" i="60" s="1"/>
  <c r="M123" i="60"/>
  <c r="M13" i="60" s="1"/>
  <c r="AC137" i="60"/>
  <c r="AC27" i="60" s="1"/>
  <c r="AH137" i="60"/>
  <c r="AH27" i="60" s="1"/>
  <c r="AS150" i="60"/>
  <c r="AS40" i="60" s="1"/>
  <c r="AC150" i="60"/>
  <c r="AC40" i="60" s="1"/>
  <c r="AB285" i="60"/>
  <c r="AB93" i="60" s="1"/>
  <c r="AA93" i="60" s="1"/>
  <c r="AG121" i="60"/>
  <c r="AG11" i="60" s="1"/>
  <c r="AF11" i="60" s="1"/>
  <c r="R121" i="60"/>
  <c r="R11" i="60" s="1"/>
  <c r="J121" i="60"/>
  <c r="J11" i="60" s="1"/>
  <c r="AE121" i="60"/>
  <c r="AE11" i="60" s="1"/>
  <c r="AD11" i="60" s="1"/>
  <c r="AX121" i="60"/>
  <c r="AX11" i="60" s="1"/>
  <c r="O125" i="60"/>
  <c r="O15" i="60" s="1"/>
  <c r="N15" i="60" s="1"/>
  <c r="AS125" i="60"/>
  <c r="AS15" i="60" s="1"/>
  <c r="AP125" i="60"/>
  <c r="AP15" i="60" s="1"/>
  <c r="AO15" i="60" s="1"/>
  <c r="Q125" i="60"/>
  <c r="Q15" i="60" s="1"/>
  <c r="P15" i="60" s="1"/>
  <c r="AR125" i="60"/>
  <c r="AR15" i="60" s="1"/>
  <c r="Z130" i="60"/>
  <c r="Z20" i="60" s="1"/>
  <c r="Y20" i="60" s="1"/>
  <c r="R130" i="60"/>
  <c r="R20" i="60" s="1"/>
  <c r="J130" i="60"/>
  <c r="J20" i="60" s="1"/>
  <c r="AE130" i="60"/>
  <c r="AE20" i="60" s="1"/>
  <c r="AD20" i="60" s="1"/>
  <c r="AX130" i="60"/>
  <c r="AX20" i="60" s="1"/>
  <c r="AS135" i="60"/>
  <c r="AS25" i="60" s="1"/>
  <c r="AP135" i="60"/>
  <c r="AP25" i="60" s="1"/>
  <c r="AO25" i="60" s="1"/>
  <c r="Q135" i="60"/>
  <c r="Q25" i="60" s="1"/>
  <c r="P25" i="60" s="1"/>
  <c r="AR135" i="60"/>
  <c r="AR25" i="60" s="1"/>
  <c r="AG139" i="60"/>
  <c r="AG29" i="60" s="1"/>
  <c r="AF29" i="60" s="1"/>
  <c r="R139" i="60"/>
  <c r="R29" i="60" s="1"/>
  <c r="J139" i="60"/>
  <c r="J29" i="60" s="1"/>
  <c r="AE139" i="60"/>
  <c r="AE29" i="60" s="1"/>
  <c r="AD29" i="60" s="1"/>
  <c r="AX139" i="60"/>
  <c r="AX29" i="60" s="1"/>
  <c r="O144" i="60"/>
  <c r="O34" i="60" s="1"/>
  <c r="N34" i="60" s="1"/>
  <c r="AP144" i="60"/>
  <c r="AP34" i="60" s="1"/>
  <c r="AO34" i="60" s="1"/>
  <c r="Q144" i="60"/>
  <c r="Q34" i="60" s="1"/>
  <c r="AR144" i="60"/>
  <c r="AR34" i="60" s="1"/>
  <c r="Z148" i="60"/>
  <c r="Z38" i="60" s="1"/>
  <c r="Y38" i="60" s="1"/>
  <c r="R148" i="60"/>
  <c r="R38" i="60" s="1"/>
  <c r="J148" i="60"/>
  <c r="J38" i="60" s="1"/>
  <c r="AE148" i="60"/>
  <c r="AE38" i="60" s="1"/>
  <c r="AD38" i="60" s="1"/>
  <c r="AX148" i="60"/>
  <c r="AX38" i="60" s="1"/>
  <c r="O153" i="60"/>
  <c r="O43" i="60" s="1"/>
  <c r="N43" i="60" s="1"/>
  <c r="L153" i="60"/>
  <c r="L43" i="60" s="1"/>
  <c r="J153" i="60"/>
  <c r="J43" i="60" s="1"/>
  <c r="AG153" i="60"/>
  <c r="AG43" i="60" s="1"/>
  <c r="U25" i="62"/>
  <c r="V25" i="62"/>
  <c r="U27" i="62"/>
  <c r="V27" i="62"/>
  <c r="U29" i="62"/>
  <c r="V29" i="62"/>
  <c r="U32" i="62"/>
  <c r="V32" i="62"/>
  <c r="U34" i="62"/>
  <c r="V34" i="62"/>
  <c r="U36" i="62"/>
  <c r="V36" i="62"/>
  <c r="V84" i="62"/>
  <c r="U84" i="62"/>
  <c r="V87" i="62"/>
  <c r="U87" i="62"/>
  <c r="AL41" i="62"/>
  <c r="W57" i="62"/>
  <c r="U57" i="62"/>
  <c r="U74" i="62"/>
  <c r="V74" i="62"/>
  <c r="U93" i="62"/>
  <c r="V93" i="62"/>
  <c r="F39" i="62"/>
  <c r="AG159" i="62"/>
  <c r="AG49" i="62" s="1"/>
  <c r="AC159" i="62"/>
  <c r="AC49" i="62" s="1"/>
  <c r="M159" i="62"/>
  <c r="M49" i="62" s="1"/>
  <c r="AH159" i="62"/>
  <c r="AH49" i="62" s="1"/>
  <c r="AS164" i="62"/>
  <c r="AS54" i="62" s="1"/>
  <c r="AP164" i="62"/>
  <c r="AP54" i="62" s="1"/>
  <c r="AO54" i="62" s="1"/>
  <c r="Q164" i="62"/>
  <c r="Q54" i="62" s="1"/>
  <c r="AR164" i="62"/>
  <c r="AR54" i="62" s="1"/>
  <c r="AL25" i="62"/>
  <c r="O150" i="62"/>
  <c r="O40" i="62" s="1"/>
  <c r="N40" i="62" s="1"/>
  <c r="L150" i="62"/>
  <c r="L40" i="62" s="1"/>
  <c r="K40" i="62" s="1"/>
  <c r="AW150" i="62"/>
  <c r="AW40" i="62" s="1"/>
  <c r="AB150" i="62"/>
  <c r="AB40" i="62" s="1"/>
  <c r="AA40" i="62" s="1"/>
  <c r="AU150" i="62"/>
  <c r="AU40" i="62" s="1"/>
  <c r="AT40" i="62" s="1"/>
  <c r="Z155" i="62"/>
  <c r="Z45" i="62" s="1"/>
  <c r="Y45" i="62" s="1"/>
  <c r="R155" i="62"/>
  <c r="R45" i="62" s="1"/>
  <c r="U21" i="63"/>
  <c r="V21" i="63"/>
  <c r="V24" i="63"/>
  <c r="U24" i="63"/>
  <c r="V26" i="63"/>
  <c r="U26" i="63"/>
  <c r="V28" i="63"/>
  <c r="U28" i="63"/>
  <c r="V82" i="63"/>
  <c r="U82" i="63"/>
  <c r="V84" i="63"/>
  <c r="U84" i="63"/>
  <c r="V87" i="63"/>
  <c r="U87" i="63"/>
  <c r="AL68" i="63"/>
  <c r="V94" i="63"/>
  <c r="U94" i="63"/>
  <c r="V92" i="63"/>
  <c r="U92" i="63"/>
  <c r="L151" i="63"/>
  <c r="L41" i="63" s="1"/>
  <c r="G41" i="63"/>
  <c r="AS151" i="63"/>
  <c r="AS41" i="63" s="1"/>
  <c r="M151" i="63"/>
  <c r="M41" i="63" s="1"/>
  <c r="W41" i="63"/>
  <c r="AM41" i="63"/>
  <c r="R156" i="63"/>
  <c r="R46" i="63" s="1"/>
  <c r="O156" i="63"/>
  <c r="O46" i="63" s="1"/>
  <c r="N46" i="63" s="1"/>
  <c r="J156" i="63"/>
  <c r="J46" i="63" s="1"/>
  <c r="I46" i="63" s="1"/>
  <c r="AE156" i="63"/>
  <c r="AE46" i="63" s="1"/>
  <c r="AD46" i="63" s="1"/>
  <c r="AX156" i="63"/>
  <c r="AX46" i="63" s="1"/>
  <c r="L161" i="63"/>
  <c r="L51" i="63" s="1"/>
  <c r="K51" i="63" s="1"/>
  <c r="AW161" i="63"/>
  <c r="AW51" i="63" s="1"/>
  <c r="AS161" i="63"/>
  <c r="AS51" i="63" s="1"/>
  <c r="AB161" i="63"/>
  <c r="AB51" i="63" s="1"/>
  <c r="AA51" i="63" s="1"/>
  <c r="AU161" i="63"/>
  <c r="AU51" i="63" s="1"/>
  <c r="AT51" i="63" s="1"/>
  <c r="AK70" i="63"/>
  <c r="V31" i="63"/>
  <c r="U31" i="63"/>
  <c r="AM48" i="63"/>
  <c r="AB288" i="63"/>
  <c r="AB96" i="63" s="1"/>
  <c r="AH288" i="63"/>
  <c r="AH96" i="63" s="1"/>
  <c r="AP167" i="63"/>
  <c r="AP57" i="63" s="1"/>
  <c r="AH285" i="63"/>
  <c r="AH93" i="63" s="1"/>
  <c r="AU285" i="63"/>
  <c r="AU93" i="63" s="1"/>
  <c r="V46" i="64"/>
  <c r="AS268" i="64"/>
  <c r="AS76" i="64" s="1"/>
  <c r="AP268" i="64"/>
  <c r="AP76" i="64" s="1"/>
  <c r="Q268" i="64"/>
  <c r="Q76" i="64" s="1"/>
  <c r="AR268" i="64"/>
  <c r="AR76" i="64" s="1"/>
  <c r="AG273" i="64"/>
  <c r="AG81" i="64" s="1"/>
  <c r="R273" i="64"/>
  <c r="R81" i="64" s="1"/>
  <c r="J273" i="64"/>
  <c r="J81" i="64" s="1"/>
  <c r="AE273" i="64"/>
  <c r="AE81" i="64" s="1"/>
  <c r="AX273" i="64"/>
  <c r="AX81" i="64" s="1"/>
  <c r="AS277" i="64"/>
  <c r="AS85" i="64" s="1"/>
  <c r="AP277" i="64"/>
  <c r="AP85" i="64" s="1"/>
  <c r="AL43" i="65"/>
  <c r="AM43" i="65"/>
  <c r="V67" i="65"/>
  <c r="W67" i="65"/>
  <c r="U67" i="65"/>
  <c r="V71" i="65"/>
  <c r="W71" i="65"/>
  <c r="U71" i="65"/>
  <c r="V96" i="65"/>
  <c r="W96" i="65"/>
  <c r="U96" i="65"/>
  <c r="V8" i="65"/>
  <c r="U8" i="65"/>
  <c r="G68" i="65"/>
  <c r="G102" i="65"/>
  <c r="W9" i="65"/>
  <c r="U9" i="65"/>
  <c r="V9" i="65"/>
  <c r="W13" i="65"/>
  <c r="U13" i="65"/>
  <c r="V13" i="65"/>
  <c r="F32" i="65"/>
  <c r="F34" i="65"/>
  <c r="G28" i="65"/>
  <c r="W59" i="65"/>
  <c r="U59" i="65"/>
  <c r="V59" i="65"/>
  <c r="V47" i="65"/>
  <c r="W47" i="65"/>
  <c r="U47" i="65"/>
  <c r="U56" i="65"/>
  <c r="V56" i="65"/>
  <c r="W89" i="65"/>
  <c r="U89" i="65"/>
  <c r="V89" i="65"/>
  <c r="Z275" i="65"/>
  <c r="Z83" i="65" s="1"/>
  <c r="R275" i="65"/>
  <c r="R83" i="65" s="1"/>
  <c r="J275" i="65"/>
  <c r="J83" i="65" s="1"/>
  <c r="AE275" i="65"/>
  <c r="AE83" i="65" s="1"/>
  <c r="AX275" i="65"/>
  <c r="AX83" i="65" s="1"/>
  <c r="AR285" i="65"/>
  <c r="AR93" i="65" s="1"/>
  <c r="M285" i="65"/>
  <c r="M93" i="65" s="1"/>
  <c r="Q285" i="65"/>
  <c r="Q93" i="65" s="1"/>
  <c r="L285" i="65"/>
  <c r="L93" i="65" s="1"/>
  <c r="AC285" i="65"/>
  <c r="AC93" i="65" s="1"/>
  <c r="AW285" i="65"/>
  <c r="AW93" i="65" s="1"/>
  <c r="AS268" i="65"/>
  <c r="AS76" i="65" s="1"/>
  <c r="AP268" i="65"/>
  <c r="AP76" i="65" s="1"/>
  <c r="Q268" i="65"/>
  <c r="Q76" i="65" s="1"/>
  <c r="AR268" i="65"/>
  <c r="AR76" i="65" s="1"/>
  <c r="O277" i="65"/>
  <c r="O85" i="65" s="1"/>
  <c r="R277" i="65"/>
  <c r="R85" i="65" s="1"/>
  <c r="J277" i="65"/>
  <c r="J85" i="65" s="1"/>
  <c r="AK36" i="66"/>
  <c r="E68" i="66"/>
  <c r="F68" i="66"/>
  <c r="E72" i="66"/>
  <c r="F72" i="66"/>
  <c r="ER18" i="42" s="1"/>
  <c r="U72" i="66"/>
  <c r="V72" i="66"/>
  <c r="E77" i="66"/>
  <c r="F77" i="66"/>
  <c r="U82" i="66"/>
  <c r="V82" i="66"/>
  <c r="E87" i="66"/>
  <c r="F87" i="66"/>
  <c r="U11" i="66"/>
  <c r="V11" i="66"/>
  <c r="F9" i="66"/>
  <c r="E9" i="66"/>
  <c r="G9" i="66"/>
  <c r="U13" i="66"/>
  <c r="V13" i="66"/>
  <c r="AK32" i="66"/>
  <c r="AK38" i="66"/>
  <c r="F49" i="66"/>
  <c r="E49" i="66"/>
  <c r="V54" i="66"/>
  <c r="U54" i="66"/>
  <c r="F90" i="66"/>
  <c r="E90" i="66"/>
  <c r="F93" i="66"/>
  <c r="E93" i="66"/>
  <c r="F100" i="66"/>
  <c r="R262" i="66"/>
  <c r="R70" i="66" s="1"/>
  <c r="J262" i="66"/>
  <c r="J70" i="66" s="1"/>
  <c r="I70" i="66" s="1"/>
  <c r="AE262" i="66"/>
  <c r="AE70" i="66" s="1"/>
  <c r="AD70" i="66" s="1"/>
  <c r="AX262" i="66"/>
  <c r="AX70" i="66" s="1"/>
  <c r="AR272" i="66"/>
  <c r="AR80" i="66" s="1"/>
  <c r="M272" i="66"/>
  <c r="M80" i="66" s="1"/>
  <c r="Q272" i="66"/>
  <c r="Q80" i="66" s="1"/>
  <c r="L272" i="66"/>
  <c r="L80" i="66" s="1"/>
  <c r="AC272" i="66"/>
  <c r="AC80" i="66" s="1"/>
  <c r="AW272" i="66"/>
  <c r="AW80" i="66" s="1"/>
  <c r="AV80" i="66" s="1"/>
  <c r="AR281" i="66"/>
  <c r="AR89" i="66" s="1"/>
  <c r="M281" i="66"/>
  <c r="M89" i="66" s="1"/>
  <c r="Q281" i="66"/>
  <c r="Q89" i="66" s="1"/>
  <c r="L281" i="66"/>
  <c r="L89" i="66" s="1"/>
  <c r="AC281" i="66"/>
  <c r="AC89" i="66" s="1"/>
  <c r="AW281" i="66"/>
  <c r="AW89" i="66" s="1"/>
  <c r="O294" i="66"/>
  <c r="O102" i="66" s="1"/>
  <c r="AG294" i="66"/>
  <c r="AG102" i="66" s="1"/>
  <c r="R294" i="66"/>
  <c r="R102" i="66" s="1"/>
  <c r="J294" i="66"/>
  <c r="J102" i="66" s="1"/>
  <c r="AE294" i="66"/>
  <c r="AE102" i="66" s="1"/>
  <c r="AX294" i="66"/>
  <c r="AX102" i="66" s="1"/>
  <c r="R120" i="66"/>
  <c r="R10" i="66" s="1"/>
  <c r="AG120" i="66"/>
  <c r="AG10" i="66" s="1"/>
  <c r="AF10" i="66" s="1"/>
  <c r="Q120" i="66"/>
  <c r="Q10" i="66" s="1"/>
  <c r="P10" i="66" s="1"/>
  <c r="AR120" i="66"/>
  <c r="AR10" i="66" s="1"/>
  <c r="AC124" i="66"/>
  <c r="AC14" i="66" s="1"/>
  <c r="O124" i="66"/>
  <c r="O14" i="66" s="1"/>
  <c r="N14" i="66" s="1"/>
  <c r="J124" i="66"/>
  <c r="J14" i="66" s="1"/>
  <c r="I14" i="66" s="1"/>
  <c r="AE124" i="66"/>
  <c r="AE14" i="66" s="1"/>
  <c r="AD14" i="66" s="1"/>
  <c r="AX124" i="66"/>
  <c r="AX14" i="66" s="1"/>
  <c r="R128" i="66"/>
  <c r="R18" i="66" s="1"/>
  <c r="AG128" i="66"/>
  <c r="AG18" i="66" s="1"/>
  <c r="AF18" i="66" s="1"/>
  <c r="Q128" i="66"/>
  <c r="Q18" i="66" s="1"/>
  <c r="P18" i="66" s="1"/>
  <c r="AR128" i="66"/>
  <c r="AR18" i="66" s="1"/>
  <c r="AQ18" i="66" s="1"/>
  <c r="R134" i="66"/>
  <c r="R24" i="66" s="1"/>
  <c r="O134" i="66"/>
  <c r="O24" i="66" s="1"/>
  <c r="N24" i="66" s="1"/>
  <c r="J134" i="66"/>
  <c r="J24" i="66" s="1"/>
  <c r="I24" i="66" s="1"/>
  <c r="AE134" i="66"/>
  <c r="AE24" i="66" s="1"/>
  <c r="AD24" i="66" s="1"/>
  <c r="AX134" i="66"/>
  <c r="AX24" i="66" s="1"/>
  <c r="AP138" i="66"/>
  <c r="AP28" i="66" s="1"/>
  <c r="AO28" i="66" s="1"/>
  <c r="AW138" i="66"/>
  <c r="AW28" i="66" s="1"/>
  <c r="AV28" i="66" s="1"/>
  <c r="O138" i="66"/>
  <c r="O28" i="66" s="1"/>
  <c r="N28" i="66" s="1"/>
  <c r="J138" i="66"/>
  <c r="J28" i="66" s="1"/>
  <c r="I28" i="66" s="1"/>
  <c r="AE138" i="66"/>
  <c r="AE28" i="66" s="1"/>
  <c r="AD28" i="66" s="1"/>
  <c r="AX138" i="66"/>
  <c r="AX28" i="66" s="1"/>
  <c r="AC143" i="66"/>
  <c r="AC33" i="66" s="1"/>
  <c r="AG143" i="66"/>
  <c r="AG33" i="66" s="1"/>
  <c r="Q143" i="66"/>
  <c r="Q33" i="66" s="1"/>
  <c r="AR143" i="66"/>
  <c r="AR33" i="66" s="1"/>
  <c r="AQ33" i="66" s="1"/>
  <c r="R147" i="66"/>
  <c r="R37" i="66" s="1"/>
  <c r="O147" i="66"/>
  <c r="O37" i="66" s="1"/>
  <c r="N37" i="66" s="1"/>
  <c r="J147" i="66"/>
  <c r="J37" i="66" s="1"/>
  <c r="I37" i="66" s="1"/>
  <c r="AE147" i="66"/>
  <c r="AE37" i="66" s="1"/>
  <c r="AD37" i="66" s="1"/>
  <c r="AX147" i="66"/>
  <c r="AX37" i="66" s="1"/>
  <c r="R151" i="66"/>
  <c r="R41" i="66" s="1"/>
  <c r="G41" i="66"/>
  <c r="AG151" i="66"/>
  <c r="AG41" i="66" s="1"/>
  <c r="Q151" i="66"/>
  <c r="Q41" i="66" s="1"/>
  <c r="AR151" i="66"/>
  <c r="AR41" i="66" s="1"/>
  <c r="AX151" i="66"/>
  <c r="AX41" i="66" s="1"/>
  <c r="Q156" i="66"/>
  <c r="Q46" i="66" s="1"/>
  <c r="AB156" i="66"/>
  <c r="AB46" i="66" s="1"/>
  <c r="AA46" i="66" s="1"/>
  <c r="AR156" i="66"/>
  <c r="AR46" i="66" s="1"/>
  <c r="AQ46" i="66" s="1"/>
  <c r="R156" i="66"/>
  <c r="R46" i="66" s="1"/>
  <c r="AP156" i="66"/>
  <c r="AP46" i="66" s="1"/>
  <c r="AO46" i="66" s="1"/>
  <c r="Q161" i="66"/>
  <c r="Q51" i="66" s="1"/>
  <c r="M161" i="66"/>
  <c r="M51" i="66" s="1"/>
  <c r="L161" i="66"/>
  <c r="L51" i="66" s="1"/>
  <c r="K51" i="66" s="1"/>
  <c r="AC161" i="66"/>
  <c r="AC51" i="66" s="1"/>
  <c r="AW161" i="66"/>
  <c r="AW51" i="66" s="1"/>
  <c r="Q165" i="66"/>
  <c r="Q55" i="66" s="1"/>
  <c r="AB165" i="66"/>
  <c r="AB55" i="66" s="1"/>
  <c r="V55" i="66" s="1"/>
  <c r="AR165" i="66"/>
  <c r="AR55" i="66" s="1"/>
  <c r="L165" i="66"/>
  <c r="L55" i="66" s="1"/>
  <c r="Q169" i="66"/>
  <c r="Q59" i="66" s="1"/>
  <c r="P59" i="66" s="1"/>
  <c r="M169" i="66"/>
  <c r="M59" i="66" s="1"/>
  <c r="L169" i="66"/>
  <c r="L59" i="66" s="1"/>
  <c r="AC169" i="66"/>
  <c r="AC59" i="66" s="1"/>
  <c r="AW169" i="66"/>
  <c r="AW59" i="66" s="1"/>
  <c r="AV59" i="66" s="1"/>
  <c r="Z258" i="66"/>
  <c r="Z66" i="66" s="1"/>
  <c r="Y66" i="66" s="1"/>
  <c r="AG258" i="66"/>
  <c r="AG66" i="66" s="1"/>
  <c r="AP258" i="66"/>
  <c r="AP66" i="66" s="1"/>
  <c r="AO66" i="66" s="1"/>
  <c r="Q258" i="66"/>
  <c r="Q66" i="66" s="1"/>
  <c r="AR258" i="66"/>
  <c r="AR66" i="66" s="1"/>
  <c r="AQ66" i="66" s="1"/>
  <c r="AX267" i="66"/>
  <c r="AX75" i="66" s="1"/>
  <c r="AH267" i="66"/>
  <c r="AH75" i="66" s="1"/>
  <c r="R267" i="66"/>
  <c r="R75" i="66" s="1"/>
  <c r="AP267" i="66"/>
  <c r="AP75" i="66" s="1"/>
  <c r="AX276" i="66"/>
  <c r="AX84" i="66" s="1"/>
  <c r="AH276" i="66"/>
  <c r="AH84" i="66" s="1"/>
  <c r="R276" i="66"/>
  <c r="R84" i="66" s="1"/>
  <c r="AP276" i="66"/>
  <c r="AP84" i="66" s="1"/>
  <c r="O286" i="66"/>
  <c r="O94" i="66" s="1"/>
  <c r="R286" i="66"/>
  <c r="R94" i="66" s="1"/>
  <c r="J286" i="66"/>
  <c r="J94" i="66" s="1"/>
  <c r="AE286" i="66"/>
  <c r="AE94" i="66" s="1"/>
  <c r="AX286" i="66"/>
  <c r="AX94" i="66" s="1"/>
  <c r="AG290" i="66"/>
  <c r="AG98" i="66" s="1"/>
  <c r="AF98" i="66" s="1"/>
  <c r="AP290" i="66"/>
  <c r="AP98" i="66" s="1"/>
  <c r="Q290" i="66"/>
  <c r="Q98" i="66" s="1"/>
  <c r="AR290" i="66"/>
  <c r="AR98" i="66" s="1"/>
  <c r="L117" i="66"/>
  <c r="AW117" i="66"/>
  <c r="AB117" i="66"/>
  <c r="AA8" i="66" s="1"/>
  <c r="AU117" i="66"/>
  <c r="V9" i="67"/>
  <c r="W9" i="67"/>
  <c r="U9" i="67"/>
  <c r="AK43" i="67"/>
  <c r="AL43" i="67"/>
  <c r="U46" i="67"/>
  <c r="V46" i="67"/>
  <c r="U51" i="67"/>
  <c r="V51" i="67"/>
  <c r="U55" i="67"/>
  <c r="V55" i="67"/>
  <c r="U66" i="67"/>
  <c r="V66" i="67"/>
  <c r="U70" i="67"/>
  <c r="V70" i="67"/>
  <c r="U72" i="67"/>
  <c r="V72" i="67"/>
  <c r="U87" i="67"/>
  <c r="V87" i="67"/>
  <c r="E67" i="67"/>
  <c r="F67" i="67"/>
  <c r="E71" i="67"/>
  <c r="F71" i="67"/>
  <c r="V32" i="67"/>
  <c r="U32" i="67"/>
  <c r="V40" i="67"/>
  <c r="U40" i="67"/>
  <c r="V34" i="67"/>
  <c r="U34" i="67"/>
  <c r="V47" i="67"/>
  <c r="U47" i="67"/>
  <c r="U56" i="67"/>
  <c r="V56" i="67"/>
  <c r="U58" i="67"/>
  <c r="W58" i="67"/>
  <c r="O294" i="67"/>
  <c r="O102" i="67" s="1"/>
  <c r="AG294" i="67"/>
  <c r="AG102" i="67" s="1"/>
  <c r="R294" i="67"/>
  <c r="R102" i="67" s="1"/>
  <c r="J294" i="67"/>
  <c r="J102" i="67" s="1"/>
  <c r="AE294" i="67"/>
  <c r="AE102" i="67" s="1"/>
  <c r="AX294" i="67"/>
  <c r="AX102" i="67" s="1"/>
  <c r="AC120" i="67"/>
  <c r="AC10" i="67" s="1"/>
  <c r="AG120" i="67"/>
  <c r="AG10" i="67" s="1"/>
  <c r="AF10" i="67" s="1"/>
  <c r="Q120" i="67"/>
  <c r="Q10" i="67" s="1"/>
  <c r="P10" i="67" s="1"/>
  <c r="AR120" i="67"/>
  <c r="AR10" i="67" s="1"/>
  <c r="AP124" i="67"/>
  <c r="AP14" i="67" s="1"/>
  <c r="AO14" i="67" s="1"/>
  <c r="O124" i="67"/>
  <c r="O14" i="67" s="1"/>
  <c r="N14" i="67" s="1"/>
  <c r="J124" i="67"/>
  <c r="J14" i="67" s="1"/>
  <c r="I14" i="67" s="1"/>
  <c r="AE124" i="67"/>
  <c r="AE14" i="67" s="1"/>
  <c r="AD14" i="67" s="1"/>
  <c r="AX124" i="67"/>
  <c r="AX14" i="67" s="1"/>
  <c r="AC128" i="67"/>
  <c r="AC18" i="67" s="1"/>
  <c r="AG128" i="67"/>
  <c r="AG18" i="67" s="1"/>
  <c r="AF18" i="67" s="1"/>
  <c r="Q128" i="67"/>
  <c r="Q18" i="67" s="1"/>
  <c r="P18" i="67" s="1"/>
  <c r="AR128" i="67"/>
  <c r="AR18" i="67" s="1"/>
  <c r="AP134" i="67"/>
  <c r="AP24" i="67" s="1"/>
  <c r="AO24" i="67" s="1"/>
  <c r="O134" i="67"/>
  <c r="O24" i="67" s="1"/>
  <c r="N24" i="67" s="1"/>
  <c r="J134" i="67"/>
  <c r="J24" i="67" s="1"/>
  <c r="I24" i="67" s="1"/>
  <c r="AE134" i="67"/>
  <c r="AE24" i="67" s="1"/>
  <c r="AD24" i="67" s="1"/>
  <c r="AX134" i="67"/>
  <c r="AX24" i="67" s="1"/>
  <c r="AC138" i="67"/>
  <c r="AC28" i="67" s="1"/>
  <c r="AG138" i="67"/>
  <c r="AG28" i="67" s="1"/>
  <c r="AF28" i="67" s="1"/>
  <c r="Q138" i="67"/>
  <c r="Q28" i="67" s="1"/>
  <c r="P28" i="67" s="1"/>
  <c r="AR138" i="67"/>
  <c r="AR28" i="67" s="1"/>
  <c r="AP143" i="67"/>
  <c r="AP33" i="67" s="1"/>
  <c r="AO33" i="67" s="1"/>
  <c r="O143" i="67"/>
  <c r="O33" i="67" s="1"/>
  <c r="N33" i="67" s="1"/>
  <c r="J143" i="67"/>
  <c r="J33" i="67" s="1"/>
  <c r="I33" i="67" s="1"/>
  <c r="AE143" i="67"/>
  <c r="AE33" i="67" s="1"/>
  <c r="AD33" i="67" s="1"/>
  <c r="AX143" i="67"/>
  <c r="AX33" i="67" s="1"/>
  <c r="AC147" i="67"/>
  <c r="AC37" i="67" s="1"/>
  <c r="AG147" i="67"/>
  <c r="AG37" i="67" s="1"/>
  <c r="Q147" i="67"/>
  <c r="Q37" i="67" s="1"/>
  <c r="AR147" i="67"/>
  <c r="AR37" i="67" s="1"/>
  <c r="AQ37" i="67" s="1"/>
  <c r="G41" i="67"/>
  <c r="AG151" i="67"/>
  <c r="AG41" i="67" s="1"/>
  <c r="Q151" i="67"/>
  <c r="Q41" i="67" s="1"/>
  <c r="AR151" i="67"/>
  <c r="AR41" i="67" s="1"/>
  <c r="AX151" i="67"/>
  <c r="AX41" i="67" s="1"/>
  <c r="O286" i="67"/>
  <c r="O94" i="67" s="1"/>
  <c r="R286" i="67"/>
  <c r="R94" i="67" s="1"/>
  <c r="J286" i="67"/>
  <c r="J94" i="67" s="1"/>
  <c r="AE286" i="67"/>
  <c r="AE94" i="67" s="1"/>
  <c r="AX286" i="67"/>
  <c r="AX94" i="67" s="1"/>
  <c r="AG290" i="67"/>
  <c r="AG98" i="67" s="1"/>
  <c r="AP290" i="67"/>
  <c r="AP98" i="67" s="1"/>
  <c r="Q290" i="67"/>
  <c r="Q98" i="67" s="1"/>
  <c r="P98" i="67" s="1"/>
  <c r="AR290" i="67"/>
  <c r="AR98" i="67" s="1"/>
  <c r="Z117" i="67"/>
  <c r="U12" i="68"/>
  <c r="V12" i="68"/>
  <c r="U16" i="68"/>
  <c r="V16" i="68"/>
  <c r="U21" i="68"/>
  <c r="V21" i="68"/>
  <c r="V26" i="68"/>
  <c r="U26" i="68"/>
  <c r="U33" i="68"/>
  <c r="V33" i="68"/>
  <c r="U37" i="68"/>
  <c r="V37" i="68"/>
  <c r="U41" i="68"/>
  <c r="V41" i="68"/>
  <c r="W41" i="68"/>
  <c r="U44" i="68"/>
  <c r="V44" i="68"/>
  <c r="U48" i="68"/>
  <c r="V48" i="68"/>
  <c r="U53" i="68"/>
  <c r="V53" i="68"/>
  <c r="U57" i="68"/>
  <c r="W57" i="68"/>
  <c r="U68" i="68"/>
  <c r="V68" i="68"/>
  <c r="AE267" i="68"/>
  <c r="AE75" i="68" s="1"/>
  <c r="AB267" i="68"/>
  <c r="AB75" i="68" s="1"/>
  <c r="O267" i="68"/>
  <c r="O75" i="68" s="1"/>
  <c r="AG267" i="68"/>
  <c r="AG75" i="68" s="1"/>
  <c r="AR269" i="68"/>
  <c r="AR77" i="68" s="1"/>
  <c r="J269" i="68"/>
  <c r="J77" i="68" s="1"/>
  <c r="AU269" i="68"/>
  <c r="AU77" i="68" s="1"/>
  <c r="Z269" i="68"/>
  <c r="Z77" i="68" s="1"/>
  <c r="AS269" i="68"/>
  <c r="AS77" i="68" s="1"/>
  <c r="AE272" i="68"/>
  <c r="AE80" i="68" s="1"/>
  <c r="AB272" i="68"/>
  <c r="AB80" i="68" s="1"/>
  <c r="O272" i="68"/>
  <c r="O80" i="68" s="1"/>
  <c r="AG272" i="68"/>
  <c r="AG80" i="68" s="1"/>
  <c r="AF80" i="68" s="1"/>
  <c r="AR274" i="68"/>
  <c r="AR82" i="68" s="1"/>
  <c r="J274" i="68"/>
  <c r="J82" i="68" s="1"/>
  <c r="AU274" i="68"/>
  <c r="AU82" i="68" s="1"/>
  <c r="Z274" i="68"/>
  <c r="Z82" i="68" s="1"/>
  <c r="AS274" i="68"/>
  <c r="AS82" i="68" s="1"/>
  <c r="AE276" i="68"/>
  <c r="AE84" i="68" s="1"/>
  <c r="AB276" i="68"/>
  <c r="AB84" i="68" s="1"/>
  <c r="O276" i="68"/>
  <c r="O84" i="68" s="1"/>
  <c r="AG276" i="68"/>
  <c r="AG84" i="68" s="1"/>
  <c r="AR279" i="68"/>
  <c r="AR87" i="68" s="1"/>
  <c r="AK87" i="68" s="1"/>
  <c r="J279" i="68"/>
  <c r="J87" i="68" s="1"/>
  <c r="AU279" i="68"/>
  <c r="AU87" i="68" s="1"/>
  <c r="Z279" i="68"/>
  <c r="Z87" i="68" s="1"/>
  <c r="AS279" i="68"/>
  <c r="AS87" i="68" s="1"/>
  <c r="AE281" i="68"/>
  <c r="AE89" i="68" s="1"/>
  <c r="AB281" i="68"/>
  <c r="AB89" i="68" s="1"/>
  <c r="O281" i="68"/>
  <c r="O89" i="68" s="1"/>
  <c r="AG281" i="68"/>
  <c r="AG89" i="68" s="1"/>
  <c r="U92" i="68"/>
  <c r="V92" i="68"/>
  <c r="U25" i="68"/>
  <c r="V25" i="68"/>
  <c r="U27" i="68"/>
  <c r="V27" i="68"/>
  <c r="V29" i="68"/>
  <c r="U29" i="68"/>
  <c r="V47" i="68"/>
  <c r="U47" i="68"/>
  <c r="V9" i="68"/>
  <c r="W9" i="68"/>
  <c r="U9" i="68"/>
  <c r="AX125" i="63"/>
  <c r="AX15" i="63" s="1"/>
  <c r="AW125" i="63"/>
  <c r="AW15" i="63" s="1"/>
  <c r="AV15" i="63" s="1"/>
  <c r="AP125" i="63"/>
  <c r="AP15" i="63" s="1"/>
  <c r="AO15" i="63" s="1"/>
  <c r="AC125" i="63"/>
  <c r="AC15" i="63" s="1"/>
  <c r="R125" i="63"/>
  <c r="R15" i="63" s="1"/>
  <c r="L125" i="63"/>
  <c r="L15" i="63" s="1"/>
  <c r="Q125" i="63"/>
  <c r="Q15" i="63" s="1"/>
  <c r="P15" i="63" s="1"/>
  <c r="AH125" i="63"/>
  <c r="AH15" i="63" s="1"/>
  <c r="AE125" i="63"/>
  <c r="AE15" i="63" s="1"/>
  <c r="AD15" i="63" s="1"/>
  <c r="AS125" i="63"/>
  <c r="AS15" i="63" s="1"/>
  <c r="AG125" i="63"/>
  <c r="AG15" i="63" s="1"/>
  <c r="AF15" i="63" s="1"/>
  <c r="Z125" i="63"/>
  <c r="Z15" i="63" s="1"/>
  <c r="Y15" i="63" s="1"/>
  <c r="O125" i="63"/>
  <c r="O15" i="63" s="1"/>
  <c r="N15" i="63" s="1"/>
  <c r="J125" i="63"/>
  <c r="J15" i="63" s="1"/>
  <c r="I15" i="63" s="1"/>
  <c r="AB125" i="63"/>
  <c r="AB15" i="63" s="1"/>
  <c r="AU125" i="63"/>
  <c r="AU15" i="63" s="1"/>
  <c r="AT15" i="63" s="1"/>
  <c r="AR125" i="63"/>
  <c r="AR15" i="63" s="1"/>
  <c r="AX135" i="63"/>
  <c r="AX25" i="63" s="1"/>
  <c r="AW135" i="63"/>
  <c r="AW25" i="63" s="1"/>
  <c r="AV25" i="63" s="1"/>
  <c r="AP135" i="63"/>
  <c r="AP25" i="63" s="1"/>
  <c r="AO25" i="63" s="1"/>
  <c r="AC135" i="63"/>
  <c r="AC25" i="63" s="1"/>
  <c r="R135" i="63"/>
  <c r="R25" i="63" s="1"/>
  <c r="L135" i="63"/>
  <c r="L25" i="63" s="1"/>
  <c r="Q135" i="63"/>
  <c r="Q25" i="63" s="1"/>
  <c r="P25" i="63" s="1"/>
  <c r="AH135" i="63"/>
  <c r="AH25" i="63" s="1"/>
  <c r="AR135" i="63"/>
  <c r="AR25" i="63" s="1"/>
  <c r="AS135" i="63"/>
  <c r="AS25" i="63" s="1"/>
  <c r="AG135" i="63"/>
  <c r="AG25" i="63" s="1"/>
  <c r="AF25" i="63" s="1"/>
  <c r="Z135" i="63"/>
  <c r="Z25" i="63" s="1"/>
  <c r="Y25" i="63" s="1"/>
  <c r="O135" i="63"/>
  <c r="O25" i="63" s="1"/>
  <c r="N25" i="63" s="1"/>
  <c r="J135" i="63"/>
  <c r="J25" i="63" s="1"/>
  <c r="I25" i="63" s="1"/>
  <c r="AB135" i="63"/>
  <c r="AB25" i="63" s="1"/>
  <c r="AU135" i="63"/>
  <c r="AU25" i="63" s="1"/>
  <c r="AT25" i="63" s="1"/>
  <c r="AE135" i="63"/>
  <c r="AE25" i="63" s="1"/>
  <c r="AD25" i="63" s="1"/>
  <c r="AR280" i="63"/>
  <c r="AR88" i="63" s="1"/>
  <c r="AQ88" i="63" s="1"/>
  <c r="AS280" i="63"/>
  <c r="AS88" i="63" s="1"/>
  <c r="AG280" i="63"/>
  <c r="AG88" i="63" s="1"/>
  <c r="Z280" i="63"/>
  <c r="Z88" i="63" s="1"/>
  <c r="O280" i="63"/>
  <c r="O88" i="63" s="1"/>
  <c r="J280" i="63"/>
  <c r="J88" i="63" s="1"/>
  <c r="AB280" i="63"/>
  <c r="AB88" i="63" s="1"/>
  <c r="AA88" i="63" s="1"/>
  <c r="AU280" i="63"/>
  <c r="AU88" i="63" s="1"/>
  <c r="AW280" i="63"/>
  <c r="AW88" i="63" s="1"/>
  <c r="AP280" i="63"/>
  <c r="AP88" i="63" s="1"/>
  <c r="AC280" i="63"/>
  <c r="AC88" i="63" s="1"/>
  <c r="R280" i="63"/>
  <c r="R88" i="63" s="1"/>
  <c r="L280" i="63"/>
  <c r="L88" i="63" s="1"/>
  <c r="K88" i="63" s="1"/>
  <c r="Q280" i="63"/>
  <c r="Q88" i="63" s="1"/>
  <c r="AH280" i="63"/>
  <c r="AH88" i="63" s="1"/>
  <c r="AR122" i="62"/>
  <c r="AR12" i="62" s="1"/>
  <c r="AS122" i="62"/>
  <c r="AS12" i="62" s="1"/>
  <c r="AG122" i="62"/>
  <c r="AG12" i="62" s="1"/>
  <c r="AF12" i="62" s="1"/>
  <c r="Z122" i="62"/>
  <c r="Z12" i="62" s="1"/>
  <c r="Y12" i="62" s="1"/>
  <c r="O122" i="62"/>
  <c r="O12" i="62" s="1"/>
  <c r="N12" i="62" s="1"/>
  <c r="J122" i="62"/>
  <c r="J12" i="62" s="1"/>
  <c r="I12" i="62" s="1"/>
  <c r="AB122" i="62"/>
  <c r="AB12" i="62" s="1"/>
  <c r="AU122" i="62"/>
  <c r="AU12" i="62" s="1"/>
  <c r="AT12" i="62" s="1"/>
  <c r="AW122" i="62"/>
  <c r="AW12" i="62" s="1"/>
  <c r="AV12" i="62" s="1"/>
  <c r="AP122" i="62"/>
  <c r="AP12" i="62" s="1"/>
  <c r="AO12" i="62" s="1"/>
  <c r="AC122" i="62"/>
  <c r="AC12" i="62" s="1"/>
  <c r="R122" i="62"/>
  <c r="R12" i="62" s="1"/>
  <c r="L122" i="62"/>
  <c r="L12" i="62" s="1"/>
  <c r="Q122" i="62"/>
  <c r="Q12" i="62" s="1"/>
  <c r="P12" i="62" s="1"/>
  <c r="AH122" i="62"/>
  <c r="AH12" i="62" s="1"/>
  <c r="M122" i="62"/>
  <c r="M12" i="62" s="1"/>
  <c r="AX126" i="62"/>
  <c r="AX16" i="62" s="1"/>
  <c r="AX136" i="62"/>
  <c r="AX26" i="62" s="1"/>
  <c r="AE136" i="62"/>
  <c r="AE26" i="62" s="1"/>
  <c r="AD26" i="62" s="1"/>
  <c r="AW136" i="62"/>
  <c r="AW26" i="62" s="1"/>
  <c r="AV26" i="62" s="1"/>
  <c r="AP136" i="62"/>
  <c r="AP26" i="62" s="1"/>
  <c r="AO26" i="62" s="1"/>
  <c r="AC136" i="62"/>
  <c r="AC26" i="62" s="1"/>
  <c r="R136" i="62"/>
  <c r="R26" i="62" s="1"/>
  <c r="L136" i="62"/>
  <c r="L26" i="62" s="1"/>
  <c r="Q136" i="62"/>
  <c r="Q26" i="62" s="1"/>
  <c r="P26" i="62" s="1"/>
  <c r="AH136" i="62"/>
  <c r="AH26" i="62" s="1"/>
  <c r="AR136" i="62"/>
  <c r="AR26" i="62" s="1"/>
  <c r="AS136" i="62"/>
  <c r="AS26" i="62" s="1"/>
  <c r="AG136" i="62"/>
  <c r="AG26" i="62" s="1"/>
  <c r="AF26" i="62" s="1"/>
  <c r="Z136" i="62"/>
  <c r="Z26" i="62" s="1"/>
  <c r="Y26" i="62" s="1"/>
  <c r="O136" i="62"/>
  <c r="O26" i="62" s="1"/>
  <c r="N26" i="62" s="1"/>
  <c r="J136" i="62"/>
  <c r="J26" i="62" s="1"/>
  <c r="I26" i="62" s="1"/>
  <c r="AB136" i="62"/>
  <c r="AB26" i="62" s="1"/>
  <c r="AU136" i="62"/>
  <c r="AU26" i="62" s="1"/>
  <c r="AT26" i="62" s="1"/>
  <c r="M136" i="62"/>
  <c r="M26" i="62" s="1"/>
  <c r="AX141" i="62"/>
  <c r="AX31" i="62" s="1"/>
  <c r="AR141" i="62"/>
  <c r="AR31" i="62" s="1"/>
  <c r="AQ31" i="62" s="1"/>
  <c r="AS141" i="62"/>
  <c r="AS31" i="62" s="1"/>
  <c r="AG141" i="62"/>
  <c r="AG31" i="62" s="1"/>
  <c r="Z141" i="62"/>
  <c r="Z31" i="62" s="1"/>
  <c r="Y31" i="62" s="1"/>
  <c r="O141" i="62"/>
  <c r="O31" i="62" s="1"/>
  <c r="N31" i="62" s="1"/>
  <c r="J141" i="62"/>
  <c r="J31" i="62" s="1"/>
  <c r="I31" i="62" s="1"/>
  <c r="AB141" i="62"/>
  <c r="AB31" i="62" s="1"/>
  <c r="AA31" i="62" s="1"/>
  <c r="AU141" i="62"/>
  <c r="AU31" i="62" s="1"/>
  <c r="AT31" i="62" s="1"/>
  <c r="AE141" i="62"/>
  <c r="AE31" i="62" s="1"/>
  <c r="AD31" i="62" s="1"/>
  <c r="AW141" i="62"/>
  <c r="AW31" i="62" s="1"/>
  <c r="AP141" i="62"/>
  <c r="AP31" i="62" s="1"/>
  <c r="AO31" i="62" s="1"/>
  <c r="AC141" i="62"/>
  <c r="AC31" i="62" s="1"/>
  <c r="R141" i="62"/>
  <c r="R31" i="62" s="1"/>
  <c r="L141" i="62"/>
  <c r="L31" i="62" s="1"/>
  <c r="K31" i="62" s="1"/>
  <c r="Q141" i="62"/>
  <c r="Q31" i="62" s="1"/>
  <c r="AH141" i="62"/>
  <c r="AH31" i="62" s="1"/>
  <c r="AX145" i="62"/>
  <c r="AX35" i="62" s="1"/>
  <c r="AE145" i="62"/>
  <c r="AE35" i="62" s="1"/>
  <c r="AD35" i="62" s="1"/>
  <c r="AW145" i="62"/>
  <c r="AW35" i="62" s="1"/>
  <c r="AP145" i="62"/>
  <c r="AP35" i="62" s="1"/>
  <c r="AO35" i="62" s="1"/>
  <c r="AC145" i="62"/>
  <c r="AC35" i="62" s="1"/>
  <c r="R145" i="62"/>
  <c r="R35" i="62" s="1"/>
  <c r="L145" i="62"/>
  <c r="L35" i="62" s="1"/>
  <c r="K35" i="62" s="1"/>
  <c r="Q145" i="62"/>
  <c r="Q35" i="62" s="1"/>
  <c r="AH145" i="62"/>
  <c r="AH35" i="62" s="1"/>
  <c r="AR145" i="62"/>
  <c r="AR35" i="62" s="1"/>
  <c r="AQ35" i="62" s="1"/>
  <c r="AS145" i="62"/>
  <c r="AS35" i="62" s="1"/>
  <c r="AG145" i="62"/>
  <c r="AG35" i="62" s="1"/>
  <c r="Z145" i="62"/>
  <c r="Z35" i="62" s="1"/>
  <c r="Y35" i="62" s="1"/>
  <c r="O145" i="62"/>
  <c r="O35" i="62" s="1"/>
  <c r="N35" i="62" s="1"/>
  <c r="J145" i="62"/>
  <c r="J35" i="62" s="1"/>
  <c r="I35" i="62" s="1"/>
  <c r="AB145" i="62"/>
  <c r="AB35" i="62" s="1"/>
  <c r="AA35" i="62" s="1"/>
  <c r="AU145" i="62"/>
  <c r="AU35" i="62" s="1"/>
  <c r="AT35" i="62" s="1"/>
  <c r="AX257" i="62"/>
  <c r="AX65" i="62" s="1"/>
  <c r="AR257" i="62"/>
  <c r="AR65" i="62" s="1"/>
  <c r="AS257" i="62"/>
  <c r="AS65" i="62" s="1"/>
  <c r="AG257" i="62"/>
  <c r="AG65" i="62" s="1"/>
  <c r="Z257" i="62"/>
  <c r="Z65" i="62" s="1"/>
  <c r="Y65" i="62" s="1"/>
  <c r="O257" i="62"/>
  <c r="O65" i="62" s="1"/>
  <c r="N65" i="62" s="1"/>
  <c r="J257" i="62"/>
  <c r="J65" i="62" s="1"/>
  <c r="I65" i="62" s="1"/>
  <c r="AB257" i="62"/>
  <c r="AB65" i="62" s="1"/>
  <c r="AA65" i="62" s="1"/>
  <c r="AU257" i="62"/>
  <c r="AU65" i="62" s="1"/>
  <c r="AT65" i="62" s="1"/>
  <c r="AE257" i="62"/>
  <c r="AE65" i="62" s="1"/>
  <c r="AD65" i="62" s="1"/>
  <c r="AW257" i="62"/>
  <c r="AW65" i="62" s="1"/>
  <c r="AP257" i="62"/>
  <c r="AP65" i="62" s="1"/>
  <c r="AO65" i="62" s="1"/>
  <c r="AC257" i="62"/>
  <c r="AC65" i="62" s="1"/>
  <c r="R257" i="62"/>
  <c r="R65" i="62" s="1"/>
  <c r="L257" i="62"/>
  <c r="L65" i="62" s="1"/>
  <c r="Q257" i="62"/>
  <c r="Q65" i="62" s="1"/>
  <c r="AH257" i="62"/>
  <c r="AH65" i="62" s="1"/>
  <c r="AX280" i="63"/>
  <c r="AX88" i="63" s="1"/>
  <c r="M280" i="63"/>
  <c r="M88" i="63" s="1"/>
  <c r="AX284" i="65"/>
  <c r="AX92" i="65" s="1"/>
  <c r="F52" i="66"/>
  <c r="U96" i="66"/>
  <c r="U25" i="65"/>
  <c r="V25" i="65"/>
  <c r="W29" i="65"/>
  <c r="W36" i="65"/>
  <c r="W40" i="65"/>
  <c r="V44" i="65"/>
  <c r="W44" i="65"/>
  <c r="U46" i="65"/>
  <c r="V48" i="65"/>
  <c r="V51" i="65"/>
  <c r="W51" i="65"/>
  <c r="U53" i="65"/>
  <c r="V32" i="63"/>
  <c r="U34" i="63"/>
  <c r="V36" i="63"/>
  <c r="U38" i="63"/>
  <c r="V40" i="63"/>
  <c r="U43" i="63"/>
  <c r="V45" i="63"/>
  <c r="U47" i="63"/>
  <c r="V49" i="63"/>
  <c r="U54" i="63"/>
  <c r="U65" i="63"/>
  <c r="V67" i="63"/>
  <c r="U71" i="63"/>
  <c r="V74" i="63"/>
  <c r="U76" i="63"/>
  <c r="V78" i="63"/>
  <c r="U81" i="63"/>
  <c r="V83" i="63"/>
  <c r="U102" i="63"/>
  <c r="U35" i="60"/>
  <c r="V37" i="60"/>
  <c r="AE116" i="63"/>
  <c r="AP116" i="63"/>
  <c r="Z116" i="63"/>
  <c r="O116" i="63"/>
  <c r="J116" i="63"/>
  <c r="AU116" i="63"/>
  <c r="AR277" i="63"/>
  <c r="AR85" i="63" s="1"/>
  <c r="AQ85" i="63" s="1"/>
  <c r="AS277" i="63"/>
  <c r="AS85" i="63" s="1"/>
  <c r="AG277" i="63"/>
  <c r="AG85" i="63" s="1"/>
  <c r="Z277" i="63"/>
  <c r="Z85" i="63" s="1"/>
  <c r="O277" i="63"/>
  <c r="O85" i="63" s="1"/>
  <c r="J277" i="63"/>
  <c r="J85" i="63" s="1"/>
  <c r="AB277" i="63"/>
  <c r="AB85" i="63" s="1"/>
  <c r="AA85" i="63" s="1"/>
  <c r="AU277" i="63"/>
  <c r="AU85" i="63" s="1"/>
  <c r="AW277" i="63"/>
  <c r="AW85" i="63" s="1"/>
  <c r="AP277" i="63"/>
  <c r="AP85" i="63" s="1"/>
  <c r="AC277" i="63"/>
  <c r="AC85" i="63" s="1"/>
  <c r="R277" i="63"/>
  <c r="R85" i="63" s="1"/>
  <c r="L277" i="63"/>
  <c r="L85" i="63" s="1"/>
  <c r="K85" i="63" s="1"/>
  <c r="Q277" i="63"/>
  <c r="Q85" i="63" s="1"/>
  <c r="AH277" i="63"/>
  <c r="AH85" i="63" s="1"/>
  <c r="AR120" i="62"/>
  <c r="AR10" i="62" s="1"/>
  <c r="AS120" i="62"/>
  <c r="AS10" i="62" s="1"/>
  <c r="AG120" i="62"/>
  <c r="AG10" i="62" s="1"/>
  <c r="AF10" i="62" s="1"/>
  <c r="Z120" i="62"/>
  <c r="Z10" i="62" s="1"/>
  <c r="Y10" i="62" s="1"/>
  <c r="O120" i="62"/>
  <c r="O10" i="62" s="1"/>
  <c r="N10" i="62" s="1"/>
  <c r="J120" i="62"/>
  <c r="J10" i="62" s="1"/>
  <c r="AB120" i="62"/>
  <c r="AB10" i="62" s="1"/>
  <c r="AU120" i="62"/>
  <c r="AU10" i="62" s="1"/>
  <c r="AT10" i="62" s="1"/>
  <c r="AW120" i="62"/>
  <c r="AW10" i="62" s="1"/>
  <c r="AV10" i="62" s="1"/>
  <c r="AP120" i="62"/>
  <c r="AP10" i="62" s="1"/>
  <c r="AO10" i="62" s="1"/>
  <c r="AC120" i="62"/>
  <c r="AC10" i="62" s="1"/>
  <c r="R120" i="62"/>
  <c r="R10" i="62" s="1"/>
  <c r="L120" i="62"/>
  <c r="L10" i="62" s="1"/>
  <c r="Q120" i="62"/>
  <c r="Q10" i="62" s="1"/>
  <c r="P10" i="62" s="1"/>
  <c r="AH120" i="62"/>
  <c r="AH10" i="62" s="1"/>
  <c r="AR128" i="62"/>
  <c r="AR18" i="62" s="1"/>
  <c r="AS128" i="62"/>
  <c r="AS18" i="62" s="1"/>
  <c r="AG128" i="62"/>
  <c r="AG18" i="62" s="1"/>
  <c r="AF18" i="62" s="1"/>
  <c r="Z128" i="62"/>
  <c r="Z18" i="62" s="1"/>
  <c r="Y18" i="62" s="1"/>
  <c r="O128" i="62"/>
  <c r="O18" i="62" s="1"/>
  <c r="N18" i="62" s="1"/>
  <c r="J128" i="62"/>
  <c r="J18" i="62" s="1"/>
  <c r="I18" i="62" s="1"/>
  <c r="AB128" i="62"/>
  <c r="AB18" i="62" s="1"/>
  <c r="AU128" i="62"/>
  <c r="AU18" i="62" s="1"/>
  <c r="AT18" i="62" s="1"/>
  <c r="AW128" i="62"/>
  <c r="AW18" i="62" s="1"/>
  <c r="AV18" i="62" s="1"/>
  <c r="AP128" i="62"/>
  <c r="AP18" i="62" s="1"/>
  <c r="AO18" i="62" s="1"/>
  <c r="AC128" i="62"/>
  <c r="AC18" i="62" s="1"/>
  <c r="R128" i="62"/>
  <c r="R18" i="62" s="1"/>
  <c r="L128" i="62"/>
  <c r="L18" i="62" s="1"/>
  <c r="Q128" i="62"/>
  <c r="Q18" i="62" s="1"/>
  <c r="P18" i="62" s="1"/>
  <c r="AH128" i="62"/>
  <c r="AH18" i="62" s="1"/>
  <c r="AX134" i="62"/>
  <c r="AX24" i="62" s="1"/>
  <c r="AE134" i="62"/>
  <c r="AE24" i="62" s="1"/>
  <c r="AD24" i="62" s="1"/>
  <c r="AW134" i="62"/>
  <c r="AW24" i="62" s="1"/>
  <c r="AV24" i="62" s="1"/>
  <c r="AP134" i="62"/>
  <c r="AP24" i="62" s="1"/>
  <c r="AO24" i="62" s="1"/>
  <c r="AC134" i="62"/>
  <c r="AC24" i="62" s="1"/>
  <c r="R134" i="62"/>
  <c r="R24" i="62" s="1"/>
  <c r="L134" i="62"/>
  <c r="L24" i="62" s="1"/>
  <c r="Q134" i="62"/>
  <c r="Q24" i="62" s="1"/>
  <c r="P24" i="62" s="1"/>
  <c r="AH134" i="62"/>
  <c r="AH24" i="62" s="1"/>
  <c r="AR134" i="62"/>
  <c r="AR24" i="62" s="1"/>
  <c r="AS134" i="62"/>
  <c r="AS24" i="62" s="1"/>
  <c r="AG134" i="62"/>
  <c r="AG24" i="62" s="1"/>
  <c r="AF24" i="62" s="1"/>
  <c r="Z134" i="62"/>
  <c r="Z24" i="62" s="1"/>
  <c r="Y24" i="62" s="1"/>
  <c r="O134" i="62"/>
  <c r="O24" i="62" s="1"/>
  <c r="N24" i="62" s="1"/>
  <c r="J134" i="62"/>
  <c r="J24" i="62" s="1"/>
  <c r="I24" i="62" s="1"/>
  <c r="AB134" i="62"/>
  <c r="AB24" i="62" s="1"/>
  <c r="AU134" i="62"/>
  <c r="AU24" i="62" s="1"/>
  <c r="AT24" i="62" s="1"/>
  <c r="AR121" i="63"/>
  <c r="AR11" i="63" s="1"/>
  <c r="M121" i="63"/>
  <c r="M11" i="63" s="1"/>
  <c r="AX121" i="63"/>
  <c r="AX11" i="63" s="1"/>
  <c r="AW121" i="63"/>
  <c r="AW11" i="63" s="1"/>
  <c r="AV11" i="63" s="1"/>
  <c r="AP121" i="63"/>
  <c r="AP11" i="63" s="1"/>
  <c r="AO11" i="63" s="1"/>
  <c r="AC121" i="63"/>
  <c r="AC11" i="63" s="1"/>
  <c r="R121" i="63"/>
  <c r="R11" i="63" s="1"/>
  <c r="L121" i="63"/>
  <c r="L11" i="63" s="1"/>
  <c r="Q121" i="63"/>
  <c r="Q11" i="63" s="1"/>
  <c r="P11" i="63" s="1"/>
  <c r="AH121" i="63"/>
  <c r="AH11" i="63" s="1"/>
  <c r="AE121" i="63"/>
  <c r="AE11" i="63" s="1"/>
  <c r="AD11" i="63" s="1"/>
  <c r="AS121" i="63"/>
  <c r="AS11" i="63" s="1"/>
  <c r="AG121" i="63"/>
  <c r="AG11" i="63" s="1"/>
  <c r="AF11" i="63" s="1"/>
  <c r="Z121" i="63"/>
  <c r="Z11" i="63" s="1"/>
  <c r="Y11" i="63" s="1"/>
  <c r="O121" i="63"/>
  <c r="O11" i="63" s="1"/>
  <c r="N11" i="63" s="1"/>
  <c r="J121" i="63"/>
  <c r="J11" i="63" s="1"/>
  <c r="I11" i="63" s="1"/>
  <c r="AB121" i="63"/>
  <c r="AB11" i="63" s="1"/>
  <c r="AU121" i="63"/>
  <c r="AU11" i="63" s="1"/>
  <c r="AT11" i="63" s="1"/>
  <c r="M125" i="63"/>
  <c r="M15" i="63" s="1"/>
  <c r="M135" i="63"/>
  <c r="M25" i="63" s="1"/>
  <c r="AE277" i="63"/>
  <c r="AE85" i="63" s="1"/>
  <c r="V32" i="68"/>
  <c r="U32" i="68"/>
  <c r="V34" i="68"/>
  <c r="U34" i="68"/>
  <c r="V36" i="68"/>
  <c r="U36" i="68"/>
  <c r="V38" i="68"/>
  <c r="U38" i="68"/>
  <c r="V40" i="68"/>
  <c r="U40" i="68"/>
  <c r="V52" i="68"/>
  <c r="U52" i="68"/>
  <c r="U20" i="67"/>
  <c r="V20" i="67"/>
  <c r="V11" i="67"/>
  <c r="U11" i="67"/>
  <c r="V45" i="67"/>
  <c r="U45" i="67"/>
  <c r="F11" i="66"/>
  <c r="U15" i="66"/>
  <c r="V15" i="66"/>
  <c r="E13" i="66"/>
  <c r="V27" i="66"/>
  <c r="U27" i="66"/>
  <c r="V36" i="66"/>
  <c r="U36" i="66"/>
  <c r="U56" i="66"/>
  <c r="V56" i="66"/>
  <c r="V49" i="66"/>
  <c r="U49" i="66"/>
  <c r="V65" i="66"/>
  <c r="U65" i="66"/>
  <c r="V67" i="66"/>
  <c r="U67" i="66"/>
  <c r="V69" i="66"/>
  <c r="U69" i="66"/>
  <c r="V71" i="66"/>
  <c r="U71" i="66"/>
  <c r="V74" i="66"/>
  <c r="U74" i="66"/>
  <c r="W11" i="65"/>
  <c r="U11" i="65"/>
  <c r="V11" i="65"/>
  <c r="W20" i="65"/>
  <c r="U20" i="65"/>
  <c r="V20" i="65"/>
  <c r="V27" i="65"/>
  <c r="W27" i="65"/>
  <c r="U27" i="65"/>
  <c r="W12" i="65"/>
  <c r="W16" i="65"/>
  <c r="W21" i="65"/>
  <c r="W24" i="65"/>
  <c r="W28" i="65"/>
  <c r="W33" i="65"/>
  <c r="W37" i="65"/>
  <c r="W77" i="65"/>
  <c r="U77" i="65"/>
  <c r="V77" i="65"/>
  <c r="W80" i="65"/>
  <c r="U80" i="65"/>
  <c r="V80" i="65"/>
  <c r="W82" i="65"/>
  <c r="U82" i="65"/>
  <c r="V82" i="65"/>
  <c r="W84" i="65"/>
  <c r="U84" i="65"/>
  <c r="V84" i="65"/>
  <c r="W87" i="65"/>
  <c r="U87" i="65"/>
  <c r="V87" i="65"/>
  <c r="U69" i="63"/>
  <c r="V69" i="63"/>
  <c r="U96" i="62"/>
  <c r="V96" i="62"/>
  <c r="V37" i="62"/>
  <c r="U37" i="62"/>
  <c r="V100" i="62"/>
  <c r="U90" i="62"/>
  <c r="V90" i="62"/>
  <c r="U46" i="60"/>
  <c r="U55" i="60"/>
  <c r="V55" i="60"/>
  <c r="V84" i="60"/>
  <c r="AG151" i="60"/>
  <c r="AG41" i="60" s="1"/>
  <c r="AU167" i="60"/>
  <c r="AU57" i="60" s="1"/>
  <c r="AP167" i="60"/>
  <c r="AP57" i="60" s="1"/>
  <c r="V17" i="63"/>
  <c r="U17" i="63"/>
  <c r="AO94" i="65"/>
  <c r="AQ94" i="65"/>
  <c r="M141" i="60"/>
  <c r="M31" i="60" s="1"/>
  <c r="AG149" i="60"/>
  <c r="AG39" i="60" s="1"/>
  <c r="AH163" i="60"/>
  <c r="AH53" i="60" s="1"/>
  <c r="V102" i="65"/>
  <c r="W102" i="65"/>
  <c r="U102" i="65"/>
  <c r="U59" i="60"/>
  <c r="V59" i="60"/>
  <c r="U48" i="60"/>
  <c r="V48" i="60"/>
  <c r="V14" i="60"/>
  <c r="U14" i="60"/>
  <c r="V88" i="60"/>
  <c r="U88" i="60"/>
  <c r="O137" i="60"/>
  <c r="O27" i="60" s="1"/>
  <c r="N27" i="60" s="1"/>
  <c r="AE125" i="60"/>
  <c r="AE15" i="60" s="1"/>
  <c r="AD15" i="60" s="1"/>
  <c r="AG135" i="60"/>
  <c r="AG25" i="60" s="1"/>
  <c r="AF25" i="60" s="1"/>
  <c r="AE135" i="60"/>
  <c r="AE25" i="60" s="1"/>
  <c r="AD25" i="60" s="1"/>
  <c r="R144" i="60"/>
  <c r="R34" i="60" s="1"/>
  <c r="AE144" i="60"/>
  <c r="AE34" i="60" s="1"/>
  <c r="AD34" i="60" s="1"/>
  <c r="AX144" i="60"/>
  <c r="AX34" i="60" s="1"/>
  <c r="AC153" i="60"/>
  <c r="AC43" i="60" s="1"/>
  <c r="AE153" i="60"/>
  <c r="AE43" i="60" s="1"/>
  <c r="AD43" i="60" s="1"/>
  <c r="V68" i="62"/>
  <c r="U68" i="62"/>
  <c r="V89" i="62"/>
  <c r="U89" i="62"/>
  <c r="L159" i="62"/>
  <c r="L49" i="62" s="1"/>
  <c r="AU159" i="62"/>
  <c r="AU49" i="62" s="1"/>
  <c r="AT49" i="62" s="1"/>
  <c r="R164" i="62"/>
  <c r="R54" i="62" s="1"/>
  <c r="AE164" i="62"/>
  <c r="AE54" i="62" s="1"/>
  <c r="AD54" i="62" s="1"/>
  <c r="O168" i="62"/>
  <c r="O58" i="62" s="1"/>
  <c r="AU168" i="62"/>
  <c r="AU58" i="62" s="1"/>
  <c r="U7" i="62"/>
  <c r="V7" i="62"/>
  <c r="AK25" i="62"/>
  <c r="AC150" i="62"/>
  <c r="AC40" i="62" s="1"/>
  <c r="AS155" i="62"/>
  <c r="AS45" i="62" s="1"/>
  <c r="W58" i="63"/>
  <c r="U58" i="63"/>
  <c r="V89" i="63"/>
  <c r="U89" i="63"/>
  <c r="V77" i="63"/>
  <c r="U77" i="63"/>
  <c r="AG268" i="64"/>
  <c r="AG76" i="64" s="1"/>
  <c r="J268" i="64"/>
  <c r="J76" i="64" s="1"/>
  <c r="R277" i="64"/>
  <c r="R85" i="64" s="1"/>
  <c r="V32" i="65"/>
  <c r="W32" i="65"/>
  <c r="U32" i="65"/>
  <c r="V65" i="65"/>
  <c r="W65" i="65"/>
  <c r="U65" i="65"/>
  <c r="V69" i="65"/>
  <c r="W69" i="65"/>
  <c r="U69" i="65"/>
  <c r="V74" i="65"/>
  <c r="W74" i="65"/>
  <c r="U74" i="65"/>
  <c r="V81" i="65"/>
  <c r="W81" i="65"/>
  <c r="U81" i="65"/>
  <c r="U57" i="65"/>
  <c r="W57" i="65"/>
  <c r="W72" i="65"/>
  <c r="U72" i="65"/>
  <c r="V72" i="65"/>
  <c r="V45" i="65"/>
  <c r="W45" i="65"/>
  <c r="U45" i="65"/>
  <c r="V49" i="65"/>
  <c r="W49" i="65"/>
  <c r="U49" i="65"/>
  <c r="V52" i="65"/>
  <c r="W52" i="65"/>
  <c r="U52" i="65"/>
  <c r="V54" i="65"/>
  <c r="W54" i="65"/>
  <c r="U54" i="65"/>
  <c r="AH285" i="65"/>
  <c r="AH93" i="65" s="1"/>
  <c r="R285" i="65"/>
  <c r="R93" i="65" s="1"/>
  <c r="AP285" i="65"/>
  <c r="AP93" i="65" s="1"/>
  <c r="O268" i="65"/>
  <c r="O76" i="65" s="1"/>
  <c r="J268" i="65"/>
  <c r="J76" i="65" s="1"/>
  <c r="V7" i="66"/>
  <c r="U7" i="66"/>
  <c r="AK34" i="66"/>
  <c r="U77" i="66"/>
  <c r="V77" i="66"/>
  <c r="U92" i="66"/>
  <c r="V92" i="66"/>
  <c r="E92" i="66"/>
  <c r="F92" i="66"/>
  <c r="F36" i="66"/>
  <c r="E36" i="66"/>
  <c r="V47" i="66"/>
  <c r="U47" i="66"/>
  <c r="F67" i="66"/>
  <c r="E67" i="66"/>
  <c r="F71" i="66"/>
  <c r="E71" i="66"/>
  <c r="F96" i="66"/>
  <c r="E96" i="66"/>
  <c r="AL47" i="66"/>
  <c r="AX272" i="66"/>
  <c r="AX80" i="66" s="1"/>
  <c r="AH272" i="66"/>
  <c r="AH80" i="66" s="1"/>
  <c r="R272" i="66"/>
  <c r="R80" i="66" s="1"/>
  <c r="AP272" i="66"/>
  <c r="AP80" i="66" s="1"/>
  <c r="AX281" i="66"/>
  <c r="AX89" i="66" s="1"/>
  <c r="AS294" i="66"/>
  <c r="AS102" i="66" s="1"/>
  <c r="AP294" i="66"/>
  <c r="AP102" i="66" s="1"/>
  <c r="Q294" i="66"/>
  <c r="Q102" i="66" s="1"/>
  <c r="AR294" i="66"/>
  <c r="AR102" i="66" s="1"/>
  <c r="AC120" i="66"/>
  <c r="AC10" i="66" s="1"/>
  <c r="AC128" i="66"/>
  <c r="AC18" i="66" s="1"/>
  <c r="J128" i="66"/>
  <c r="J18" i="66" s="1"/>
  <c r="I18" i="66" s="1"/>
  <c r="AX128" i="66"/>
  <c r="AX18" i="66" s="1"/>
  <c r="AG138" i="66"/>
  <c r="AG28" i="66" s="1"/>
  <c r="AF28" i="66" s="1"/>
  <c r="Q138" i="66"/>
  <c r="Q28" i="66" s="1"/>
  <c r="P28" i="66" s="1"/>
  <c r="AR138" i="66"/>
  <c r="AR28" i="66" s="1"/>
  <c r="AQ28" i="66" s="1"/>
  <c r="R143" i="66"/>
  <c r="R33" i="66" s="1"/>
  <c r="J143" i="66"/>
  <c r="J33" i="66" s="1"/>
  <c r="I33" i="66" s="1"/>
  <c r="AX143" i="66"/>
  <c r="AX33" i="66" s="1"/>
  <c r="L156" i="66"/>
  <c r="L46" i="66" s="1"/>
  <c r="K46" i="66" s="1"/>
  <c r="AW156" i="66"/>
  <c r="AW46" i="66" s="1"/>
  <c r="AL46" i="66" s="1"/>
  <c r="R258" i="66"/>
  <c r="R66" i="66" s="1"/>
  <c r="AE258" i="66"/>
  <c r="AE66" i="66" s="1"/>
  <c r="AD66" i="66" s="1"/>
  <c r="AX258" i="66"/>
  <c r="AX66" i="66" s="1"/>
  <c r="R290" i="66"/>
  <c r="R98" i="66" s="1"/>
  <c r="AE290" i="66"/>
  <c r="AE98" i="66" s="1"/>
  <c r="AK40" i="67"/>
  <c r="AK34" i="67"/>
  <c r="U44" i="67"/>
  <c r="V44" i="67"/>
  <c r="U48" i="67"/>
  <c r="V48" i="67"/>
  <c r="U53" i="67"/>
  <c r="V53" i="67"/>
  <c r="U57" i="67"/>
  <c r="W57" i="67"/>
  <c r="U59" i="67"/>
  <c r="V59" i="67"/>
  <c r="U68" i="67"/>
  <c r="V68" i="67"/>
  <c r="U89" i="67"/>
  <c r="V89" i="67"/>
  <c r="U92" i="67"/>
  <c r="V92" i="67"/>
  <c r="V13" i="67"/>
  <c r="U13" i="67"/>
  <c r="V15" i="67"/>
  <c r="U15" i="67"/>
  <c r="V25" i="67"/>
  <c r="U25" i="67"/>
  <c r="V49" i="67"/>
  <c r="U49" i="67"/>
  <c r="AS294" i="67"/>
  <c r="AS102" i="67" s="1"/>
  <c r="AP294" i="67"/>
  <c r="AP102" i="67" s="1"/>
  <c r="Q294" i="67"/>
  <c r="Q102" i="67" s="1"/>
  <c r="AR294" i="67"/>
  <c r="AR102" i="67" s="1"/>
  <c r="AP120" i="67"/>
  <c r="AP10" i="67" s="1"/>
  <c r="AO10" i="67" s="1"/>
  <c r="O120" i="67"/>
  <c r="O10" i="67" s="1"/>
  <c r="N10" i="67" s="1"/>
  <c r="J120" i="67"/>
  <c r="J10" i="67" s="1"/>
  <c r="AE120" i="67"/>
  <c r="AE10" i="67" s="1"/>
  <c r="AD10" i="67" s="1"/>
  <c r="AX120" i="67"/>
  <c r="AX10" i="67" s="1"/>
  <c r="AP128" i="67"/>
  <c r="AP18" i="67" s="1"/>
  <c r="AO18" i="67" s="1"/>
  <c r="O128" i="67"/>
  <c r="O18" i="67" s="1"/>
  <c r="N18" i="67" s="1"/>
  <c r="J128" i="67"/>
  <c r="J18" i="67" s="1"/>
  <c r="I18" i="67" s="1"/>
  <c r="AE128" i="67"/>
  <c r="AE18" i="67" s="1"/>
  <c r="AD18" i="67" s="1"/>
  <c r="AX128" i="67"/>
  <c r="AX18" i="67" s="1"/>
  <c r="AP138" i="67"/>
  <c r="AP28" i="67" s="1"/>
  <c r="AO28" i="67" s="1"/>
  <c r="O138" i="67"/>
  <c r="O28" i="67" s="1"/>
  <c r="N28" i="67" s="1"/>
  <c r="J138" i="67"/>
  <c r="J28" i="67" s="1"/>
  <c r="I28" i="67" s="1"/>
  <c r="AE138" i="67"/>
  <c r="AE28" i="67" s="1"/>
  <c r="AD28" i="67" s="1"/>
  <c r="AX138" i="67"/>
  <c r="AX28" i="67" s="1"/>
  <c r="AP147" i="67"/>
  <c r="AP37" i="67" s="1"/>
  <c r="AO37" i="67" s="1"/>
  <c r="O147" i="67"/>
  <c r="O37" i="67" s="1"/>
  <c r="N37" i="67" s="1"/>
  <c r="J147" i="67"/>
  <c r="J37" i="67" s="1"/>
  <c r="I37" i="67" s="1"/>
  <c r="AE147" i="67"/>
  <c r="AE37" i="67" s="1"/>
  <c r="AD37" i="67" s="1"/>
  <c r="AX147" i="67"/>
  <c r="AX37" i="67" s="1"/>
  <c r="W41" i="67"/>
  <c r="AS290" i="67"/>
  <c r="AS98" i="67" s="1"/>
  <c r="R290" i="67"/>
  <c r="R98" i="67" s="1"/>
  <c r="J290" i="67"/>
  <c r="J98" i="67" s="1"/>
  <c r="AE290" i="67"/>
  <c r="AE98" i="67" s="1"/>
  <c r="AX290" i="67"/>
  <c r="AX98" i="67" s="1"/>
  <c r="E56" i="68"/>
  <c r="U10" i="68"/>
  <c r="V10" i="68"/>
  <c r="U14" i="68"/>
  <c r="V14" i="68"/>
  <c r="U18" i="68"/>
  <c r="V18" i="68"/>
  <c r="V24" i="68"/>
  <c r="U24" i="68"/>
  <c r="V28" i="68"/>
  <c r="U28" i="68"/>
  <c r="U31" i="68"/>
  <c r="V31" i="68"/>
  <c r="U35" i="68"/>
  <c r="V35" i="68"/>
  <c r="U39" i="68"/>
  <c r="V39" i="68"/>
  <c r="U46" i="68"/>
  <c r="V46" i="68"/>
  <c r="U51" i="68"/>
  <c r="V51" i="68"/>
  <c r="U55" i="68"/>
  <c r="V55" i="68"/>
  <c r="U59" i="68"/>
  <c r="V59" i="68"/>
  <c r="U66" i="68"/>
  <c r="V66" i="68"/>
  <c r="U70" i="68"/>
  <c r="V70" i="68"/>
  <c r="U72" i="68"/>
  <c r="V72" i="68"/>
  <c r="AE269" i="68"/>
  <c r="AE77" i="68" s="1"/>
  <c r="AB269" i="68"/>
  <c r="AB77" i="68" s="1"/>
  <c r="AA77" i="68" s="1"/>
  <c r="O269" i="68"/>
  <c r="O77" i="68" s="1"/>
  <c r="AG269" i="68"/>
  <c r="AG77" i="68" s="1"/>
  <c r="AE274" i="68"/>
  <c r="AE82" i="68" s="1"/>
  <c r="AB274" i="68"/>
  <c r="AB82" i="68" s="1"/>
  <c r="AA82" i="68" s="1"/>
  <c r="O274" i="68"/>
  <c r="O82" i="68" s="1"/>
  <c r="AG274" i="68"/>
  <c r="AG82" i="68" s="1"/>
  <c r="AE279" i="68"/>
  <c r="AE87" i="68" s="1"/>
  <c r="AB279" i="68"/>
  <c r="AB87" i="68" s="1"/>
  <c r="AA87" i="68" s="1"/>
  <c r="O279" i="68"/>
  <c r="O87" i="68" s="1"/>
  <c r="AG279" i="68"/>
  <c r="AG87" i="68" s="1"/>
  <c r="V45" i="68"/>
  <c r="U45" i="68"/>
  <c r="V11" i="68"/>
  <c r="U11" i="68"/>
  <c r="V13" i="68"/>
  <c r="U13" i="68"/>
  <c r="V15" i="68"/>
  <c r="U15" i="68"/>
  <c r="V17" i="68"/>
  <c r="U17" i="68"/>
  <c r="V20" i="68"/>
  <c r="U20" i="68"/>
  <c r="U56" i="68"/>
  <c r="V56" i="68"/>
  <c r="AR118" i="63"/>
  <c r="AW118" i="63"/>
  <c r="L118" i="63"/>
  <c r="Q118" i="63"/>
  <c r="AG118" i="63"/>
  <c r="AB118" i="63"/>
  <c r="AX130" i="63"/>
  <c r="AX20" i="63" s="1"/>
  <c r="AW130" i="63"/>
  <c r="AW20" i="63" s="1"/>
  <c r="AV20" i="63" s="1"/>
  <c r="AP130" i="63"/>
  <c r="AP20" i="63" s="1"/>
  <c r="AO20" i="63" s="1"/>
  <c r="AC130" i="63"/>
  <c r="AC20" i="63" s="1"/>
  <c r="R130" i="63"/>
  <c r="R20" i="63" s="1"/>
  <c r="L130" i="63"/>
  <c r="L20" i="63" s="1"/>
  <c r="Q130" i="63"/>
  <c r="Q20" i="63" s="1"/>
  <c r="P20" i="63" s="1"/>
  <c r="AH130" i="63"/>
  <c r="AH20" i="63" s="1"/>
  <c r="AE130" i="63"/>
  <c r="AE20" i="63" s="1"/>
  <c r="AD20" i="63" s="1"/>
  <c r="AS130" i="63"/>
  <c r="AS20" i="63" s="1"/>
  <c r="AG130" i="63"/>
  <c r="AG20" i="63" s="1"/>
  <c r="AF20" i="63" s="1"/>
  <c r="Z130" i="63"/>
  <c r="Z20" i="63" s="1"/>
  <c r="Y20" i="63" s="1"/>
  <c r="O130" i="63"/>
  <c r="O20" i="63" s="1"/>
  <c r="N20" i="63" s="1"/>
  <c r="J130" i="63"/>
  <c r="J20" i="63" s="1"/>
  <c r="AB130" i="63"/>
  <c r="AB20" i="63" s="1"/>
  <c r="AU130" i="63"/>
  <c r="AU20" i="63" s="1"/>
  <c r="AT20" i="63" s="1"/>
  <c r="AR130" i="63"/>
  <c r="AR20" i="63" s="1"/>
  <c r="AX139" i="63"/>
  <c r="AX29" i="63" s="1"/>
  <c r="AW139" i="63"/>
  <c r="AW29" i="63" s="1"/>
  <c r="AV29" i="63" s="1"/>
  <c r="AP139" i="63"/>
  <c r="AP29" i="63" s="1"/>
  <c r="AO29" i="63" s="1"/>
  <c r="AC139" i="63"/>
  <c r="AC29" i="63" s="1"/>
  <c r="R139" i="63"/>
  <c r="R29" i="63" s="1"/>
  <c r="L139" i="63"/>
  <c r="L29" i="63" s="1"/>
  <c r="Q139" i="63"/>
  <c r="Q29" i="63" s="1"/>
  <c r="P29" i="63" s="1"/>
  <c r="AH139" i="63"/>
  <c r="AH29" i="63" s="1"/>
  <c r="AR139" i="63"/>
  <c r="AR29" i="63" s="1"/>
  <c r="AS139" i="63"/>
  <c r="AS29" i="63" s="1"/>
  <c r="AG139" i="63"/>
  <c r="AG29" i="63" s="1"/>
  <c r="AF29" i="63" s="1"/>
  <c r="Z139" i="63"/>
  <c r="Z29" i="63" s="1"/>
  <c r="Y29" i="63" s="1"/>
  <c r="O139" i="63"/>
  <c r="O29" i="63" s="1"/>
  <c r="N29" i="63" s="1"/>
  <c r="J139" i="63"/>
  <c r="J29" i="63" s="1"/>
  <c r="AB139" i="63"/>
  <c r="AB29" i="63" s="1"/>
  <c r="AU139" i="63"/>
  <c r="AU29" i="63" s="1"/>
  <c r="AT29" i="63" s="1"/>
  <c r="AE139" i="63"/>
  <c r="AE29" i="63" s="1"/>
  <c r="AD29" i="63" s="1"/>
  <c r="AR117" i="62"/>
  <c r="AG117" i="62"/>
  <c r="Z117" i="62"/>
  <c r="O117" i="62"/>
  <c r="J117" i="62"/>
  <c r="AB117" i="62"/>
  <c r="AU117" i="62"/>
  <c r="AW117" i="62"/>
  <c r="AP117" i="62"/>
  <c r="L117" i="62"/>
  <c r="Q117" i="62"/>
  <c r="AR126" i="62"/>
  <c r="AR16" i="62" s="1"/>
  <c r="AS126" i="62"/>
  <c r="AS16" i="62" s="1"/>
  <c r="AG126" i="62"/>
  <c r="AG16" i="62" s="1"/>
  <c r="AF16" i="62" s="1"/>
  <c r="Z126" i="62"/>
  <c r="Z16" i="62" s="1"/>
  <c r="Y16" i="62" s="1"/>
  <c r="O126" i="62"/>
  <c r="O16" i="62" s="1"/>
  <c r="N16" i="62" s="1"/>
  <c r="J126" i="62"/>
  <c r="J16" i="62" s="1"/>
  <c r="I16" i="62" s="1"/>
  <c r="AB126" i="62"/>
  <c r="AB16" i="62" s="1"/>
  <c r="AU126" i="62"/>
  <c r="AU16" i="62" s="1"/>
  <c r="AT16" i="62" s="1"/>
  <c r="AW126" i="62"/>
  <c r="AW16" i="62" s="1"/>
  <c r="AV16" i="62" s="1"/>
  <c r="AP126" i="62"/>
  <c r="AP16" i="62" s="1"/>
  <c r="AO16" i="62" s="1"/>
  <c r="AC126" i="62"/>
  <c r="AC16" i="62" s="1"/>
  <c r="R126" i="62"/>
  <c r="R16" i="62" s="1"/>
  <c r="L126" i="62"/>
  <c r="L16" i="62" s="1"/>
  <c r="Q126" i="62"/>
  <c r="Q16" i="62" s="1"/>
  <c r="P16" i="62" s="1"/>
  <c r="AH126" i="62"/>
  <c r="AH16" i="62" s="1"/>
  <c r="M126" i="62"/>
  <c r="M16" i="62" s="1"/>
  <c r="AR131" i="62"/>
  <c r="AR21" i="62" s="1"/>
  <c r="AG131" i="62"/>
  <c r="AG21" i="62" s="1"/>
  <c r="AB131" i="62"/>
  <c r="AB21" i="62" s="1"/>
  <c r="AW131" i="62"/>
  <c r="AW21" i="62" s="1"/>
  <c r="L131" i="62"/>
  <c r="L21" i="62" s="1"/>
  <c r="Q131" i="62"/>
  <c r="Q21" i="62" s="1"/>
  <c r="AX261" i="62"/>
  <c r="AX69" i="62" s="1"/>
  <c r="AE261" i="62"/>
  <c r="AE69" i="62" s="1"/>
  <c r="AD69" i="62" s="1"/>
  <c r="AW261" i="62"/>
  <c r="AW69" i="62" s="1"/>
  <c r="AP261" i="62"/>
  <c r="AP69" i="62" s="1"/>
  <c r="AO69" i="62" s="1"/>
  <c r="AC261" i="62"/>
  <c r="AC69" i="62" s="1"/>
  <c r="R261" i="62"/>
  <c r="R69" i="62" s="1"/>
  <c r="L261" i="62"/>
  <c r="L69" i="62" s="1"/>
  <c r="K69" i="62" s="1"/>
  <c r="Q261" i="62"/>
  <c r="Q69" i="62" s="1"/>
  <c r="AH261" i="62"/>
  <c r="AH69" i="62" s="1"/>
  <c r="AR261" i="62"/>
  <c r="AR69" i="62" s="1"/>
  <c r="AQ69" i="62" s="1"/>
  <c r="AS261" i="62"/>
  <c r="AS69" i="62" s="1"/>
  <c r="AG261" i="62"/>
  <c r="AG69" i="62" s="1"/>
  <c r="Z261" i="62"/>
  <c r="Z69" i="62" s="1"/>
  <c r="Y69" i="62" s="1"/>
  <c r="O261" i="62"/>
  <c r="O69" i="62" s="1"/>
  <c r="N69" i="62" s="1"/>
  <c r="J261" i="62"/>
  <c r="J69" i="62" s="1"/>
  <c r="I69" i="62" s="1"/>
  <c r="AB261" i="62"/>
  <c r="AB69" i="62" s="1"/>
  <c r="AA69" i="62" s="1"/>
  <c r="AU261" i="62"/>
  <c r="AU69" i="62" s="1"/>
  <c r="AT69" i="62" s="1"/>
  <c r="AE280" i="63"/>
  <c r="AE88" i="63" s="1"/>
  <c r="AR284" i="65"/>
  <c r="AR92" i="65" s="1"/>
  <c r="AW284" i="65"/>
  <c r="AW92" i="65" s="1"/>
  <c r="AP284" i="65"/>
  <c r="AP92" i="65" s="1"/>
  <c r="AC284" i="65"/>
  <c r="AC92" i="65" s="1"/>
  <c r="R284" i="65"/>
  <c r="R92" i="65" s="1"/>
  <c r="L284" i="65"/>
  <c r="L92" i="65" s="1"/>
  <c r="K92" i="65" s="1"/>
  <c r="Q284" i="65"/>
  <c r="Q92" i="65" s="1"/>
  <c r="AH284" i="65"/>
  <c r="AH92" i="65" s="1"/>
  <c r="AS284" i="65"/>
  <c r="AS92" i="65" s="1"/>
  <c r="AG284" i="65"/>
  <c r="AG92" i="65" s="1"/>
  <c r="Z284" i="65"/>
  <c r="Z92" i="65" s="1"/>
  <c r="O284" i="65"/>
  <c r="O92" i="65" s="1"/>
  <c r="J284" i="65"/>
  <c r="J92" i="65" s="1"/>
  <c r="AB284" i="65"/>
  <c r="AB92" i="65" s="1"/>
  <c r="AA92" i="65" s="1"/>
  <c r="AU284" i="65"/>
  <c r="AU92" i="65" s="1"/>
  <c r="M284" i="65"/>
  <c r="M92" i="65" s="1"/>
  <c r="AR290" i="65"/>
  <c r="AR98" i="65" s="1"/>
  <c r="AW290" i="65"/>
  <c r="AW98" i="65" s="1"/>
  <c r="AP290" i="65"/>
  <c r="AP98" i="65" s="1"/>
  <c r="AC290" i="65"/>
  <c r="AC98" i="65" s="1"/>
  <c r="R290" i="65"/>
  <c r="R98" i="65" s="1"/>
  <c r="L290" i="65"/>
  <c r="L98" i="65" s="1"/>
  <c r="Q290" i="65"/>
  <c r="Q98" i="65" s="1"/>
  <c r="AH290" i="65"/>
  <c r="AH98" i="65" s="1"/>
  <c r="AS290" i="65"/>
  <c r="AS98" i="65" s="1"/>
  <c r="AG290" i="65"/>
  <c r="AG98" i="65" s="1"/>
  <c r="AF98" i="65" s="1"/>
  <c r="Z290" i="65"/>
  <c r="Z98" i="65" s="1"/>
  <c r="O290" i="65"/>
  <c r="O98" i="65" s="1"/>
  <c r="J290" i="65"/>
  <c r="J98" i="65" s="1"/>
  <c r="AB290" i="65"/>
  <c r="AB98" i="65" s="1"/>
  <c r="HL10" i="42" s="1"/>
  <c r="HM10" i="42" s="1"/>
  <c r="AU290" i="65"/>
  <c r="AU98" i="65" s="1"/>
  <c r="AE290" i="65"/>
  <c r="AE98" i="65" s="1"/>
  <c r="E52" i="66"/>
  <c r="U93" i="66"/>
  <c r="W25" i="65"/>
  <c r="U29" i="65"/>
  <c r="V29" i="65"/>
  <c r="W34" i="65"/>
  <c r="W38" i="65"/>
  <c r="W43" i="65"/>
  <c r="W68" i="65"/>
  <c r="U44" i="65"/>
  <c r="V46" i="65"/>
  <c r="W46" i="65"/>
  <c r="U51" i="65"/>
  <c r="V53" i="65"/>
  <c r="W53" i="65"/>
  <c r="U32" i="63"/>
  <c r="V34" i="63"/>
  <c r="U36" i="63"/>
  <c r="V38" i="63"/>
  <c r="U40" i="63"/>
  <c r="V43" i="63"/>
  <c r="U45" i="63"/>
  <c r="V47" i="63"/>
  <c r="U49" i="63"/>
  <c r="V54" i="63"/>
  <c r="V65" i="63"/>
  <c r="U67" i="63"/>
  <c r="V71" i="63"/>
  <c r="V35" i="60"/>
  <c r="U37" i="60"/>
  <c r="M123" i="63"/>
  <c r="M13" i="63" s="1"/>
  <c r="AR123" i="63"/>
  <c r="AR13" i="63" s="1"/>
  <c r="AW123" i="63"/>
  <c r="AW13" i="63" s="1"/>
  <c r="AV13" i="63" s="1"/>
  <c r="AP123" i="63"/>
  <c r="AP13" i="63" s="1"/>
  <c r="AO13" i="63" s="1"/>
  <c r="AC123" i="63"/>
  <c r="AC13" i="63" s="1"/>
  <c r="R123" i="63"/>
  <c r="R13" i="63" s="1"/>
  <c r="L123" i="63"/>
  <c r="L13" i="63" s="1"/>
  <c r="Q123" i="63"/>
  <c r="Q13" i="63" s="1"/>
  <c r="P13" i="63" s="1"/>
  <c r="AH123" i="63"/>
  <c r="AH13" i="63" s="1"/>
  <c r="AX123" i="63"/>
  <c r="AX13" i="63" s="1"/>
  <c r="AE123" i="63"/>
  <c r="AE13" i="63" s="1"/>
  <c r="AD13" i="63" s="1"/>
  <c r="AS123" i="63"/>
  <c r="AS13" i="63" s="1"/>
  <c r="AG123" i="63"/>
  <c r="AG13" i="63" s="1"/>
  <c r="AF13" i="63" s="1"/>
  <c r="Z123" i="63"/>
  <c r="Z13" i="63" s="1"/>
  <c r="Y13" i="63" s="1"/>
  <c r="O123" i="63"/>
  <c r="O13" i="63" s="1"/>
  <c r="N13" i="63" s="1"/>
  <c r="J123" i="63"/>
  <c r="J13" i="63" s="1"/>
  <c r="AB123" i="63"/>
  <c r="AB13" i="63" s="1"/>
  <c r="AU123" i="63"/>
  <c r="AU13" i="63" s="1"/>
  <c r="AT13" i="63" s="1"/>
  <c r="AE120" i="62"/>
  <c r="AE10" i="62" s="1"/>
  <c r="AD10" i="62" s="1"/>
  <c r="AX120" i="62"/>
  <c r="AX10" i="62" s="1"/>
  <c r="AR124" i="62"/>
  <c r="AR14" i="62" s="1"/>
  <c r="AS124" i="62"/>
  <c r="AS14" i="62" s="1"/>
  <c r="AG124" i="62"/>
  <c r="AG14" i="62" s="1"/>
  <c r="AF14" i="62" s="1"/>
  <c r="Z124" i="62"/>
  <c r="Z14" i="62" s="1"/>
  <c r="Y14" i="62" s="1"/>
  <c r="O124" i="62"/>
  <c r="O14" i="62" s="1"/>
  <c r="N14" i="62" s="1"/>
  <c r="J124" i="62"/>
  <c r="J14" i="62" s="1"/>
  <c r="I14" i="62" s="1"/>
  <c r="AB124" i="62"/>
  <c r="AB14" i="62" s="1"/>
  <c r="AU124" i="62"/>
  <c r="AU14" i="62" s="1"/>
  <c r="AT14" i="62" s="1"/>
  <c r="AW124" i="62"/>
  <c r="AW14" i="62" s="1"/>
  <c r="AV14" i="62" s="1"/>
  <c r="AP124" i="62"/>
  <c r="AP14" i="62" s="1"/>
  <c r="AO14" i="62" s="1"/>
  <c r="AC124" i="62"/>
  <c r="AC14" i="62" s="1"/>
  <c r="R124" i="62"/>
  <c r="R14" i="62" s="1"/>
  <c r="L124" i="62"/>
  <c r="L14" i="62" s="1"/>
  <c r="Q124" i="62"/>
  <c r="Q14" i="62" s="1"/>
  <c r="P14" i="62" s="1"/>
  <c r="AH124" i="62"/>
  <c r="AH14" i="62" s="1"/>
  <c r="AE128" i="62"/>
  <c r="AE18" i="62" s="1"/>
  <c r="AD18" i="62" s="1"/>
  <c r="AX128" i="62"/>
  <c r="AX18" i="62" s="1"/>
  <c r="M134" i="62"/>
  <c r="M24" i="62" s="1"/>
  <c r="AX138" i="62"/>
  <c r="AX28" i="62" s="1"/>
  <c r="AR138" i="62"/>
  <c r="AR28" i="62" s="1"/>
  <c r="AS138" i="62"/>
  <c r="AS28" i="62" s="1"/>
  <c r="AG138" i="62"/>
  <c r="AG28" i="62" s="1"/>
  <c r="AF28" i="62" s="1"/>
  <c r="Z138" i="62"/>
  <c r="Z28" i="62" s="1"/>
  <c r="Y28" i="62" s="1"/>
  <c r="O138" i="62"/>
  <c r="O28" i="62" s="1"/>
  <c r="N28" i="62" s="1"/>
  <c r="J138" i="62"/>
  <c r="J28" i="62" s="1"/>
  <c r="I28" i="62" s="1"/>
  <c r="AB138" i="62"/>
  <c r="AB28" i="62" s="1"/>
  <c r="AU138" i="62"/>
  <c r="AU28" i="62" s="1"/>
  <c r="AT28" i="62" s="1"/>
  <c r="AE138" i="62"/>
  <c r="AE28" i="62" s="1"/>
  <c r="AD28" i="62" s="1"/>
  <c r="AW138" i="62"/>
  <c r="AW28" i="62" s="1"/>
  <c r="AV28" i="62" s="1"/>
  <c r="AP138" i="62"/>
  <c r="AP28" i="62" s="1"/>
  <c r="AO28" i="62" s="1"/>
  <c r="AC138" i="62"/>
  <c r="AC28" i="62" s="1"/>
  <c r="R138" i="62"/>
  <c r="R28" i="62" s="1"/>
  <c r="L138" i="62"/>
  <c r="L28" i="62" s="1"/>
  <c r="Q138" i="62"/>
  <c r="Q28" i="62" s="1"/>
  <c r="P28" i="62" s="1"/>
  <c r="AH138" i="62"/>
  <c r="AH28" i="62" s="1"/>
  <c r="AX143" i="62"/>
  <c r="AX33" i="62" s="1"/>
  <c r="AE143" i="62"/>
  <c r="AE33" i="62" s="1"/>
  <c r="AD33" i="62" s="1"/>
  <c r="AW143" i="62"/>
  <c r="AW33" i="62" s="1"/>
  <c r="AP143" i="62"/>
  <c r="AP33" i="62" s="1"/>
  <c r="AO33" i="62" s="1"/>
  <c r="AC143" i="62"/>
  <c r="AC33" i="62" s="1"/>
  <c r="R143" i="62"/>
  <c r="R33" i="62" s="1"/>
  <c r="L143" i="62"/>
  <c r="L33" i="62" s="1"/>
  <c r="K33" i="62" s="1"/>
  <c r="Q143" i="62"/>
  <c r="Q33" i="62" s="1"/>
  <c r="AH143" i="62"/>
  <c r="AH33" i="62" s="1"/>
  <c r="AR143" i="62"/>
  <c r="AR33" i="62" s="1"/>
  <c r="AQ33" i="62" s="1"/>
  <c r="AS143" i="62"/>
  <c r="AS33" i="62" s="1"/>
  <c r="AG143" i="62"/>
  <c r="AG33" i="62" s="1"/>
  <c r="Z143" i="62"/>
  <c r="Z33" i="62" s="1"/>
  <c r="Y33" i="62" s="1"/>
  <c r="O143" i="62"/>
  <c r="O33" i="62" s="1"/>
  <c r="N33" i="62" s="1"/>
  <c r="J143" i="62"/>
  <c r="J33" i="62" s="1"/>
  <c r="I33" i="62" s="1"/>
  <c r="AB143" i="62"/>
  <c r="AB33" i="62" s="1"/>
  <c r="AA33" i="62" s="1"/>
  <c r="AU143" i="62"/>
  <c r="AU33" i="62" s="1"/>
  <c r="AT33" i="62" s="1"/>
  <c r="AX259" i="62"/>
  <c r="AX67" i="62" s="1"/>
  <c r="AR259" i="62"/>
  <c r="AR67" i="62" s="1"/>
  <c r="AQ67" i="62" s="1"/>
  <c r="AS259" i="62"/>
  <c r="AS67" i="62" s="1"/>
  <c r="AG259" i="62"/>
  <c r="AG67" i="62" s="1"/>
  <c r="Z259" i="62"/>
  <c r="Z67" i="62" s="1"/>
  <c r="Y67" i="62" s="1"/>
  <c r="O259" i="62"/>
  <c r="O67" i="62" s="1"/>
  <c r="N67" i="62" s="1"/>
  <c r="J259" i="62"/>
  <c r="J67" i="62" s="1"/>
  <c r="I67" i="62" s="1"/>
  <c r="AB259" i="62"/>
  <c r="AB67" i="62" s="1"/>
  <c r="AA67" i="62" s="1"/>
  <c r="AU259" i="62"/>
  <c r="AU67" i="62" s="1"/>
  <c r="AT67" i="62" s="1"/>
  <c r="AE259" i="62"/>
  <c r="AE67" i="62" s="1"/>
  <c r="AD67" i="62" s="1"/>
  <c r="AW259" i="62"/>
  <c r="AW67" i="62" s="1"/>
  <c r="AP259" i="62"/>
  <c r="AP67" i="62" s="1"/>
  <c r="AO67" i="62" s="1"/>
  <c r="AC259" i="62"/>
  <c r="AC67" i="62" s="1"/>
  <c r="R259" i="62"/>
  <c r="R67" i="62" s="1"/>
  <c r="L259" i="62"/>
  <c r="L67" i="62" s="1"/>
  <c r="K67" i="62" s="1"/>
  <c r="Q259" i="62"/>
  <c r="Q67" i="62" s="1"/>
  <c r="AH259" i="62"/>
  <c r="AH67" i="62" s="1"/>
  <c r="AX277" i="63"/>
  <c r="AX85" i="63" s="1"/>
  <c r="M277" i="63"/>
  <c r="M85" i="63" s="1"/>
  <c r="U58" i="68"/>
  <c r="W58" i="68"/>
  <c r="V27" i="67"/>
  <c r="U27" i="67"/>
  <c r="V38" i="67"/>
  <c r="U38" i="67"/>
  <c r="V90" i="67"/>
  <c r="U90" i="67"/>
  <c r="E11" i="66"/>
  <c r="F13" i="66"/>
  <c r="U17" i="66"/>
  <c r="V17" i="66"/>
  <c r="F25" i="66"/>
  <c r="E25" i="66"/>
  <c r="F43" i="66"/>
  <c r="E43" i="66"/>
  <c r="V43" i="66"/>
  <c r="U43" i="66"/>
  <c r="E56" i="66"/>
  <c r="F56" i="66"/>
  <c r="W15" i="65"/>
  <c r="U15" i="65"/>
  <c r="V15" i="65"/>
  <c r="W10" i="65"/>
  <c r="W14" i="65"/>
  <c r="W18" i="65"/>
  <c r="W26" i="65"/>
  <c r="W31" i="65"/>
  <c r="W35" i="65"/>
  <c r="W39" i="65"/>
  <c r="W66" i="65"/>
  <c r="U66" i="65"/>
  <c r="V66" i="65"/>
  <c r="W75" i="65"/>
  <c r="U75" i="65"/>
  <c r="V75" i="65"/>
  <c r="U52" i="63"/>
  <c r="V52" i="63"/>
  <c r="V72" i="63"/>
  <c r="U72" i="63"/>
  <c r="V80" i="63"/>
  <c r="U80" i="63"/>
  <c r="U76" i="62"/>
  <c r="V76" i="62"/>
  <c r="V59" i="62"/>
  <c r="U59" i="62"/>
  <c r="V46" i="60"/>
  <c r="AC158" i="60"/>
  <c r="AC48" i="60" s="1"/>
  <c r="M158" i="60"/>
  <c r="M48" i="60" s="1"/>
  <c r="L158" i="60"/>
  <c r="L48" i="60" s="1"/>
  <c r="F48" i="60" s="1"/>
  <c r="G41" i="60"/>
  <c r="W41" i="60"/>
  <c r="AG128" i="60"/>
  <c r="AG18" i="60" s="1"/>
  <c r="AF18" i="60" s="1"/>
  <c r="O167" i="60"/>
  <c r="O57" i="60" s="1"/>
  <c r="J167" i="60"/>
  <c r="J57" i="60" s="1"/>
  <c r="U27" i="63"/>
  <c r="V27" i="63"/>
  <c r="W94" i="65"/>
  <c r="U94" i="65"/>
  <c r="V94" i="65"/>
  <c r="O141" i="60"/>
  <c r="O31" i="60" s="1"/>
  <c r="N31" i="60" s="1"/>
  <c r="AQ102" i="65"/>
  <c r="AO102" i="65"/>
  <c r="AV75" i="68"/>
  <c r="AK75" i="68"/>
  <c r="AL75" i="68"/>
  <c r="AV80" i="68"/>
  <c r="AK80" i="68"/>
  <c r="AL80" i="68"/>
  <c r="AV84" i="68"/>
  <c r="AK84" i="68"/>
  <c r="AL84" i="68"/>
  <c r="AV89" i="68"/>
  <c r="AK89" i="68"/>
  <c r="AL89" i="68"/>
  <c r="AV77" i="68"/>
  <c r="AK77" i="68"/>
  <c r="AL77" i="68"/>
  <c r="AV82" i="68"/>
  <c r="AK82" i="68"/>
  <c r="AL82" i="68"/>
  <c r="AV87" i="68"/>
  <c r="AL87" i="68"/>
  <c r="AR9" i="68"/>
  <c r="AQ9" i="68"/>
  <c r="AV9" i="68"/>
  <c r="AW9" i="68"/>
  <c r="AK11" i="68"/>
  <c r="AQ11" i="68"/>
  <c r="AL11" i="68"/>
  <c r="E11" i="68"/>
  <c r="K11" i="68"/>
  <c r="F11" i="68"/>
  <c r="AQ13" i="68"/>
  <c r="AL13" i="68"/>
  <c r="AK13" i="68"/>
  <c r="K13" i="68"/>
  <c r="F13" i="68"/>
  <c r="E13" i="68"/>
  <c r="AQ15" i="68"/>
  <c r="AL15" i="68"/>
  <c r="AK15" i="68"/>
  <c r="K15" i="68"/>
  <c r="F15" i="68"/>
  <c r="E15" i="68"/>
  <c r="AQ17" i="68"/>
  <c r="AL17" i="68"/>
  <c r="AK17" i="68"/>
  <c r="K17" i="68"/>
  <c r="F17" i="68"/>
  <c r="E17" i="68"/>
  <c r="AQ20" i="68"/>
  <c r="AL20" i="68"/>
  <c r="AK20" i="68"/>
  <c r="K20" i="68"/>
  <c r="F20" i="68"/>
  <c r="E20" i="68"/>
  <c r="AV47" i="68"/>
  <c r="AK47" i="68"/>
  <c r="AL47" i="68"/>
  <c r="AK56" i="68"/>
  <c r="AL56" i="68"/>
  <c r="AG8" i="68"/>
  <c r="AF8" i="68"/>
  <c r="AO8" i="68"/>
  <c r="AP8" i="68"/>
  <c r="J8" i="68"/>
  <c r="I8" i="68"/>
  <c r="P8" i="68"/>
  <c r="Q8" i="68"/>
  <c r="G26" i="68" s="1"/>
  <c r="AE8" i="68"/>
  <c r="AD8" i="68"/>
  <c r="AQ8" i="68"/>
  <c r="AR8" i="68"/>
  <c r="AO77" i="68" s="1"/>
  <c r="E10" i="68"/>
  <c r="K10" i="68"/>
  <c r="F10" i="68"/>
  <c r="AA10" i="68"/>
  <c r="AQ12" i="68"/>
  <c r="AL12" i="68"/>
  <c r="AK12" i="68"/>
  <c r="K14" i="68"/>
  <c r="F14" i="68"/>
  <c r="E14" i="68"/>
  <c r="AA14" i="68"/>
  <c r="AQ16" i="68"/>
  <c r="AL16" i="68"/>
  <c r="AK16" i="68"/>
  <c r="E18" i="68"/>
  <c r="K18" i="68"/>
  <c r="F18" i="68"/>
  <c r="AA18" i="68"/>
  <c r="AL21" i="68"/>
  <c r="AK21" i="68"/>
  <c r="E24" i="68"/>
  <c r="K24" i="68"/>
  <c r="F24" i="68"/>
  <c r="AA24" i="68"/>
  <c r="AK26" i="68"/>
  <c r="AQ26" i="68"/>
  <c r="AL26" i="68"/>
  <c r="E28" i="68"/>
  <c r="K28" i="68"/>
  <c r="F28" i="68"/>
  <c r="AA28" i="68"/>
  <c r="AF31" i="68"/>
  <c r="F31" i="68"/>
  <c r="P31" i="68"/>
  <c r="E31" i="68"/>
  <c r="AL33" i="68"/>
  <c r="AV33" i="68"/>
  <c r="AK33" i="68"/>
  <c r="AF35" i="68"/>
  <c r="F35" i="68"/>
  <c r="P35" i="68"/>
  <c r="E35" i="68"/>
  <c r="AL37" i="68"/>
  <c r="AK37" i="68"/>
  <c r="AV37" i="68"/>
  <c r="AF39" i="68"/>
  <c r="F39" i="68"/>
  <c r="E39" i="68"/>
  <c r="P39" i="68"/>
  <c r="AV44" i="68"/>
  <c r="AK44" i="68"/>
  <c r="AL44" i="68"/>
  <c r="AF46" i="68"/>
  <c r="AK48" i="68"/>
  <c r="AL48" i="68"/>
  <c r="AF51" i="68"/>
  <c r="F53" i="68"/>
  <c r="P53" i="68"/>
  <c r="E53" i="68"/>
  <c r="AL53" i="68"/>
  <c r="AK53" i="68"/>
  <c r="AV53" i="68"/>
  <c r="AA59" i="68"/>
  <c r="AF66" i="68"/>
  <c r="P66" i="68"/>
  <c r="E66" i="68"/>
  <c r="F66" i="68"/>
  <c r="AV68" i="68"/>
  <c r="AK68" i="68"/>
  <c r="AL68" i="68"/>
  <c r="AF70" i="68"/>
  <c r="P70" i="68"/>
  <c r="E70" i="68"/>
  <c r="F70" i="68"/>
  <c r="E72" i="68"/>
  <c r="K72" i="68"/>
  <c r="F72" i="68"/>
  <c r="ER20" i="42" s="1"/>
  <c r="AA72" i="68"/>
  <c r="AQ75" i="68"/>
  <c r="AO75" i="68"/>
  <c r="AA75" i="68"/>
  <c r="AF75" i="68"/>
  <c r="AQ77" i="68"/>
  <c r="AF77" i="68"/>
  <c r="AQ80" i="68"/>
  <c r="AA80" i="68"/>
  <c r="AQ82" i="68"/>
  <c r="AF82" i="68"/>
  <c r="AQ84" i="68"/>
  <c r="AA84" i="68"/>
  <c r="AF84" i="68"/>
  <c r="AQ87" i="68"/>
  <c r="AF87" i="68"/>
  <c r="AQ89" i="68"/>
  <c r="AA89" i="68"/>
  <c r="AF89" i="68"/>
  <c r="AF92" i="68"/>
  <c r="P92" i="68"/>
  <c r="E92" i="68"/>
  <c r="F92" i="68"/>
  <c r="AQ92" i="68"/>
  <c r="AF45" i="68"/>
  <c r="J7" i="68"/>
  <c r="I7" i="68"/>
  <c r="Q9" i="68"/>
  <c r="P9" i="68"/>
  <c r="AA11" i="68"/>
  <c r="AA13" i="68"/>
  <c r="AA15" i="68"/>
  <c r="AA17" i="68"/>
  <c r="AA20" i="68"/>
  <c r="F32" i="68"/>
  <c r="E32" i="68"/>
  <c r="P32" i="68"/>
  <c r="F34" i="68"/>
  <c r="P34" i="68"/>
  <c r="E34" i="68"/>
  <c r="F36" i="68"/>
  <c r="P36" i="68"/>
  <c r="E36" i="68"/>
  <c r="F38" i="68"/>
  <c r="E38" i="68"/>
  <c r="P38" i="68"/>
  <c r="F40" i="68"/>
  <c r="P40" i="68"/>
  <c r="E40" i="68"/>
  <c r="E45" i="68"/>
  <c r="AL52" i="68"/>
  <c r="AK52" i="68"/>
  <c r="AV52" i="68"/>
  <c r="AV67" i="68"/>
  <c r="AK67" i="68"/>
  <c r="AL67" i="68"/>
  <c r="AV71" i="68"/>
  <c r="AK71" i="68"/>
  <c r="AL71" i="68"/>
  <c r="AV74" i="68"/>
  <c r="AK74" i="68"/>
  <c r="AL74" i="68"/>
  <c r="AQ90" i="68"/>
  <c r="AQ93" i="68"/>
  <c r="K93" i="68"/>
  <c r="AV93" i="68"/>
  <c r="AK93" i="68"/>
  <c r="AL93" i="68"/>
  <c r="K96" i="68"/>
  <c r="AQ100" i="68"/>
  <c r="K100" i="68"/>
  <c r="AL100" i="68"/>
  <c r="AV100" i="68"/>
  <c r="E96" i="68"/>
  <c r="AL45" i="68"/>
  <c r="Z294" i="68"/>
  <c r="Z102" i="68" s="1"/>
  <c r="L294" i="68"/>
  <c r="L102" i="68" s="1"/>
  <c r="AC294" i="68"/>
  <c r="AC102" i="68" s="1"/>
  <c r="AW294" i="68"/>
  <c r="AW102" i="68" s="1"/>
  <c r="M294" i="68"/>
  <c r="M102" i="68" s="1"/>
  <c r="AB294" i="68"/>
  <c r="AB102" i="68" s="1"/>
  <c r="AH294" i="68"/>
  <c r="AH102" i="68" s="1"/>
  <c r="AU294" i="68"/>
  <c r="AU102" i="68" s="1"/>
  <c r="AL49" i="68"/>
  <c r="AK54" i="68"/>
  <c r="AG286" i="68"/>
  <c r="AG94" i="68" s="1"/>
  <c r="Z286" i="68"/>
  <c r="Z94" i="68" s="1"/>
  <c r="L286" i="68"/>
  <c r="L94" i="68" s="1"/>
  <c r="AC286" i="68"/>
  <c r="AC94" i="68" s="1"/>
  <c r="AW286" i="68"/>
  <c r="AW94" i="68" s="1"/>
  <c r="M286" i="68"/>
  <c r="M94" i="68" s="1"/>
  <c r="AB286" i="68"/>
  <c r="AB94" i="68" s="1"/>
  <c r="AH286" i="68"/>
  <c r="AH94" i="68" s="1"/>
  <c r="AU286" i="68"/>
  <c r="AU94" i="68" s="1"/>
  <c r="Z290" i="68"/>
  <c r="Z98" i="68" s="1"/>
  <c r="O290" i="68"/>
  <c r="O98" i="68" s="1"/>
  <c r="L290" i="68"/>
  <c r="L98" i="68" s="1"/>
  <c r="AC290" i="68"/>
  <c r="AC98" i="68" s="1"/>
  <c r="AW290" i="68"/>
  <c r="AW98" i="68" s="1"/>
  <c r="M290" i="68"/>
  <c r="M98" i="68" s="1"/>
  <c r="AB290" i="68"/>
  <c r="AB98" i="68" s="1"/>
  <c r="HO20" i="42" s="1"/>
  <c r="HP20" i="42" s="1"/>
  <c r="AH290" i="68"/>
  <c r="AH98" i="68" s="1"/>
  <c r="AU290" i="68"/>
  <c r="AU98" i="68" s="1"/>
  <c r="AE7" i="68"/>
  <c r="AD7" i="68"/>
  <c r="L9" i="68"/>
  <c r="K9" i="68"/>
  <c r="AK25" i="68"/>
  <c r="AQ25" i="68"/>
  <c r="AL25" i="68"/>
  <c r="E25" i="68"/>
  <c r="K25" i="68"/>
  <c r="F25" i="68"/>
  <c r="AK27" i="68"/>
  <c r="AQ27" i="68"/>
  <c r="AL27" i="68"/>
  <c r="E27" i="68"/>
  <c r="K27" i="68"/>
  <c r="F27" i="68"/>
  <c r="AK29" i="68"/>
  <c r="AQ29" i="68"/>
  <c r="AL29" i="68"/>
  <c r="E29" i="68"/>
  <c r="K29" i="68"/>
  <c r="F29" i="68"/>
  <c r="AL32" i="68"/>
  <c r="AV32" i="68"/>
  <c r="AK32" i="68"/>
  <c r="AL34" i="68"/>
  <c r="AK34" i="68"/>
  <c r="AV34" i="68"/>
  <c r="AL36" i="68"/>
  <c r="AK36" i="68"/>
  <c r="AV36" i="68"/>
  <c r="AL38" i="68"/>
  <c r="AV38" i="68"/>
  <c r="AK38" i="68"/>
  <c r="AL40" i="68"/>
  <c r="AK40" i="68"/>
  <c r="AV40" i="68"/>
  <c r="P47" i="68"/>
  <c r="E47" i="68"/>
  <c r="F47" i="68"/>
  <c r="N8" i="68"/>
  <c r="O8" i="68"/>
  <c r="Y8" i="68"/>
  <c r="Z8" i="68"/>
  <c r="L8" i="68"/>
  <c r="K8" i="68"/>
  <c r="AW8" i="68"/>
  <c r="AV8" i="68"/>
  <c r="AA8" i="68"/>
  <c r="AB8" i="68"/>
  <c r="Y92" i="68" s="1"/>
  <c r="AU8" i="68"/>
  <c r="AT8" i="68"/>
  <c r="AK10" i="68"/>
  <c r="AQ10" i="68"/>
  <c r="AL10" i="68"/>
  <c r="E12" i="68"/>
  <c r="K12" i="68"/>
  <c r="F12" i="68"/>
  <c r="AQ14" i="68"/>
  <c r="AL14" i="68"/>
  <c r="AK14" i="68"/>
  <c r="K16" i="68"/>
  <c r="F16" i="68"/>
  <c r="E16" i="68"/>
  <c r="AA16" i="68"/>
  <c r="AK18" i="68"/>
  <c r="AQ18" i="68"/>
  <c r="AL18" i="68"/>
  <c r="F21" i="68"/>
  <c r="E21" i="68"/>
  <c r="AK24" i="68"/>
  <c r="AQ24" i="68"/>
  <c r="AL24" i="68"/>
  <c r="E26" i="68"/>
  <c r="K26" i="68"/>
  <c r="F26" i="68"/>
  <c r="AA26" i="68"/>
  <c r="AK28" i="68"/>
  <c r="AQ28" i="68"/>
  <c r="AL28" i="68"/>
  <c r="AL31" i="68"/>
  <c r="AK31" i="68"/>
  <c r="AV31" i="68"/>
  <c r="AF33" i="68"/>
  <c r="F33" i="68"/>
  <c r="E33" i="68"/>
  <c r="P33" i="68"/>
  <c r="AL35" i="68"/>
  <c r="AV35" i="68"/>
  <c r="AK35" i="68"/>
  <c r="AF37" i="68"/>
  <c r="F37" i="68"/>
  <c r="P37" i="68"/>
  <c r="E37" i="68"/>
  <c r="AL39" i="68"/>
  <c r="AV39" i="68"/>
  <c r="AK39" i="68"/>
  <c r="F41" i="68"/>
  <c r="E41" i="68"/>
  <c r="P44" i="68"/>
  <c r="E44" i="68"/>
  <c r="F44" i="68"/>
  <c r="AF44" i="68"/>
  <c r="P46" i="68"/>
  <c r="E46" i="68"/>
  <c r="F46" i="68"/>
  <c r="AV46" i="68"/>
  <c r="AK46" i="68"/>
  <c r="AL46" i="68"/>
  <c r="E48" i="68"/>
  <c r="F48" i="68"/>
  <c r="AM48" i="68"/>
  <c r="G48" i="68"/>
  <c r="F51" i="68"/>
  <c r="E51" i="68"/>
  <c r="P51" i="68"/>
  <c r="AL51" i="68"/>
  <c r="AV51" i="68"/>
  <c r="AK51" i="68"/>
  <c r="AF53" i="68"/>
  <c r="F55" i="68"/>
  <c r="E55" i="68"/>
  <c r="AL55" i="68"/>
  <c r="AK55" i="68"/>
  <c r="AM57" i="68"/>
  <c r="AK57" i="68"/>
  <c r="G57" i="68"/>
  <c r="E57" i="68"/>
  <c r="AQ59" i="68"/>
  <c r="AL59" i="68"/>
  <c r="AK59" i="68"/>
  <c r="K59" i="68"/>
  <c r="F59" i="68"/>
  <c r="DT20" i="42" s="1"/>
  <c r="E59" i="68"/>
  <c r="AV66" i="68"/>
  <c r="AK66" i="68"/>
  <c r="AL66" i="68"/>
  <c r="AF68" i="68"/>
  <c r="P68" i="68"/>
  <c r="E68" i="68"/>
  <c r="F68" i="68"/>
  <c r="AV70" i="68"/>
  <c r="AK70" i="68"/>
  <c r="AL70" i="68"/>
  <c r="AK72" i="68"/>
  <c r="AQ72" i="68"/>
  <c r="AL72" i="68"/>
  <c r="M267" i="68"/>
  <c r="M75" i="68" s="1"/>
  <c r="AX267" i="68"/>
  <c r="AX75" i="68" s="1"/>
  <c r="Q267" i="68"/>
  <c r="Q75" i="68" s="1"/>
  <c r="AH267" i="68"/>
  <c r="AH75" i="68" s="1"/>
  <c r="L267" i="68"/>
  <c r="L75" i="68" s="1"/>
  <c r="R267" i="68"/>
  <c r="R75" i="68" s="1"/>
  <c r="AC267" i="68"/>
  <c r="AC75" i="68" s="1"/>
  <c r="AP267" i="68"/>
  <c r="AP75" i="68" s="1"/>
  <c r="M269" i="68"/>
  <c r="M77" i="68" s="1"/>
  <c r="AX269" i="68"/>
  <c r="AX77" i="68" s="1"/>
  <c r="Q269" i="68"/>
  <c r="Q77" i="68" s="1"/>
  <c r="AH269" i="68"/>
  <c r="AH77" i="68" s="1"/>
  <c r="L269" i="68"/>
  <c r="L77" i="68" s="1"/>
  <c r="R269" i="68"/>
  <c r="R77" i="68" s="1"/>
  <c r="AC269" i="68"/>
  <c r="AC77" i="68" s="1"/>
  <c r="AP269" i="68"/>
  <c r="AP77" i="68" s="1"/>
  <c r="M272" i="68"/>
  <c r="M80" i="68" s="1"/>
  <c r="AX272" i="68"/>
  <c r="AX80" i="68" s="1"/>
  <c r="Q272" i="68"/>
  <c r="Q80" i="68" s="1"/>
  <c r="AH272" i="68"/>
  <c r="AH80" i="68" s="1"/>
  <c r="L272" i="68"/>
  <c r="L80" i="68" s="1"/>
  <c r="R272" i="68"/>
  <c r="R80" i="68" s="1"/>
  <c r="AC272" i="68"/>
  <c r="AC80" i="68" s="1"/>
  <c r="AP272" i="68"/>
  <c r="AP80" i="68" s="1"/>
  <c r="M274" i="68"/>
  <c r="M82" i="68" s="1"/>
  <c r="AX274" i="68"/>
  <c r="AX82" i="68" s="1"/>
  <c r="Q274" i="68"/>
  <c r="Q82" i="68" s="1"/>
  <c r="AH274" i="68"/>
  <c r="AH82" i="68" s="1"/>
  <c r="L274" i="68"/>
  <c r="L82" i="68" s="1"/>
  <c r="R274" i="68"/>
  <c r="R82" i="68" s="1"/>
  <c r="AC274" i="68"/>
  <c r="AC82" i="68" s="1"/>
  <c r="AP274" i="68"/>
  <c r="AP82" i="68" s="1"/>
  <c r="M276" i="68"/>
  <c r="M84" i="68" s="1"/>
  <c r="AX276" i="68"/>
  <c r="AX84" i="68" s="1"/>
  <c r="Q276" i="68"/>
  <c r="Q84" i="68" s="1"/>
  <c r="AH276" i="68"/>
  <c r="AH84" i="68" s="1"/>
  <c r="L276" i="68"/>
  <c r="L84" i="68" s="1"/>
  <c r="R276" i="68"/>
  <c r="R84" i="68" s="1"/>
  <c r="AC276" i="68"/>
  <c r="AC84" i="68" s="1"/>
  <c r="AP276" i="68"/>
  <c r="AP84" i="68" s="1"/>
  <c r="M279" i="68"/>
  <c r="M87" i="68" s="1"/>
  <c r="AX279" i="68"/>
  <c r="AX87" i="68" s="1"/>
  <c r="Q279" i="68"/>
  <c r="Q87" i="68" s="1"/>
  <c r="AH279" i="68"/>
  <c r="AH87" i="68" s="1"/>
  <c r="L279" i="68"/>
  <c r="L87" i="68" s="1"/>
  <c r="R279" i="68"/>
  <c r="R87" i="68" s="1"/>
  <c r="AC279" i="68"/>
  <c r="AC87" i="68" s="1"/>
  <c r="AP279" i="68"/>
  <c r="AP87" i="68" s="1"/>
  <c r="M281" i="68"/>
  <c r="M89" i="68" s="1"/>
  <c r="AX281" i="68"/>
  <c r="AX89" i="68" s="1"/>
  <c r="Q281" i="68"/>
  <c r="Q89" i="68" s="1"/>
  <c r="AH281" i="68"/>
  <c r="AH89" i="68" s="1"/>
  <c r="L281" i="68"/>
  <c r="L89" i="68" s="1"/>
  <c r="R281" i="68"/>
  <c r="R89" i="68" s="1"/>
  <c r="AC281" i="68"/>
  <c r="AC89" i="68" s="1"/>
  <c r="AP281" i="68"/>
  <c r="AP89" i="68" s="1"/>
  <c r="K92" i="68"/>
  <c r="AV92" i="68"/>
  <c r="AK92" i="68"/>
  <c r="AL92" i="68"/>
  <c r="AA92" i="68"/>
  <c r="E93" i="68"/>
  <c r="AU7" i="68"/>
  <c r="AT7" i="68"/>
  <c r="Y7" i="68"/>
  <c r="Z7" i="68"/>
  <c r="AA25" i="68"/>
  <c r="AA27" i="68"/>
  <c r="AA29" i="68"/>
  <c r="F45" i="68"/>
  <c r="AF47" i="68"/>
  <c r="F52" i="68"/>
  <c r="P52" i="68"/>
  <c r="E52" i="68"/>
  <c r="AV65" i="68"/>
  <c r="AK65" i="68"/>
  <c r="AL65" i="68"/>
  <c r="AV69" i="68"/>
  <c r="AK69" i="68"/>
  <c r="AL69" i="68"/>
  <c r="AQ74" i="68"/>
  <c r="K74" i="68"/>
  <c r="AV90" i="68"/>
  <c r="AK90" i="68"/>
  <c r="AL90" i="68"/>
  <c r="AQ96" i="68"/>
  <c r="AV96" i="68"/>
  <c r="AK96" i="68"/>
  <c r="AL96" i="68"/>
  <c r="F96" i="68"/>
  <c r="AK45" i="68"/>
  <c r="O294" i="68"/>
  <c r="O102" i="68" s="1"/>
  <c r="AG294" i="68"/>
  <c r="AG102" i="68" s="1"/>
  <c r="AS294" i="68"/>
  <c r="AS102" i="68" s="1"/>
  <c r="R294" i="68"/>
  <c r="R102" i="68" s="1"/>
  <c r="AP294" i="68"/>
  <c r="AP102" i="68" s="1"/>
  <c r="J294" i="68"/>
  <c r="J102" i="68" s="1"/>
  <c r="Q294" i="68"/>
  <c r="Q102" i="68" s="1"/>
  <c r="AE294" i="68"/>
  <c r="AE102" i="68" s="1"/>
  <c r="AR294" i="68"/>
  <c r="AR102" i="68" s="1"/>
  <c r="AK49" i="68"/>
  <c r="AL54" i="68"/>
  <c r="O286" i="68"/>
  <c r="O94" i="68" s="1"/>
  <c r="AS286" i="68"/>
  <c r="AS94" i="68" s="1"/>
  <c r="R286" i="68"/>
  <c r="R94" i="68" s="1"/>
  <c r="AP286" i="68"/>
  <c r="AP94" i="68" s="1"/>
  <c r="J286" i="68"/>
  <c r="J94" i="68" s="1"/>
  <c r="Q286" i="68"/>
  <c r="Q94" i="68" s="1"/>
  <c r="AE286" i="68"/>
  <c r="AE94" i="68" s="1"/>
  <c r="AR286" i="68"/>
  <c r="AR94" i="68" s="1"/>
  <c r="AS290" i="68"/>
  <c r="AS98" i="68" s="1"/>
  <c r="AG290" i="68"/>
  <c r="AG98" i="68" s="1"/>
  <c r="R290" i="68"/>
  <c r="R98" i="68" s="1"/>
  <c r="AP290" i="68"/>
  <c r="AP98" i="68" s="1"/>
  <c r="J290" i="68"/>
  <c r="J98" i="68" s="1"/>
  <c r="Q290" i="68"/>
  <c r="Q98" i="68" s="1"/>
  <c r="AE290" i="68"/>
  <c r="AE98" i="68" s="1"/>
  <c r="AR290" i="68"/>
  <c r="AR98" i="68" s="1"/>
  <c r="AL77" i="67"/>
  <c r="AV77" i="67"/>
  <c r="AK77" i="67"/>
  <c r="AL82" i="67"/>
  <c r="AV82" i="67"/>
  <c r="AK82" i="67"/>
  <c r="AQ8" i="67"/>
  <c r="AR8" i="67"/>
  <c r="AT75" i="67" s="1"/>
  <c r="AL75" i="67"/>
  <c r="AV75" i="67"/>
  <c r="AK75" i="67"/>
  <c r="AL80" i="67"/>
  <c r="AV80" i="67"/>
  <c r="AK80" i="67"/>
  <c r="AL84" i="67"/>
  <c r="AV84" i="67"/>
  <c r="AK84" i="67"/>
  <c r="F44" i="67"/>
  <c r="P44" i="67"/>
  <c r="E44" i="67"/>
  <c r="AL44" i="67"/>
  <c r="AV44" i="67"/>
  <c r="AK44" i="67"/>
  <c r="AF46" i="67"/>
  <c r="F48" i="67"/>
  <c r="E48" i="67"/>
  <c r="AL48" i="67"/>
  <c r="AK48" i="67"/>
  <c r="P51" i="67"/>
  <c r="E51" i="67"/>
  <c r="F51" i="67"/>
  <c r="AF51" i="67"/>
  <c r="F53" i="67"/>
  <c r="E53" i="67"/>
  <c r="P53" i="67"/>
  <c r="AL53" i="67"/>
  <c r="AV53" i="67"/>
  <c r="AK53" i="67"/>
  <c r="F55" i="67"/>
  <c r="E55" i="67"/>
  <c r="AF66" i="67"/>
  <c r="F66" i="67"/>
  <c r="P66" i="67"/>
  <c r="E66" i="67"/>
  <c r="AL68" i="67"/>
  <c r="AV68" i="67"/>
  <c r="AK68" i="67"/>
  <c r="AF70" i="67"/>
  <c r="F70" i="67"/>
  <c r="P70" i="67"/>
  <c r="E70" i="67"/>
  <c r="K72" i="67"/>
  <c r="F72" i="67"/>
  <c r="ER16" i="42" s="1"/>
  <c r="E72" i="67"/>
  <c r="AA72" i="67"/>
  <c r="AQ75" i="67"/>
  <c r="AE267" i="67"/>
  <c r="AE75" i="67" s="1"/>
  <c r="J267" i="67"/>
  <c r="J75" i="67" s="1"/>
  <c r="AB267" i="67"/>
  <c r="AB75" i="67" s="1"/>
  <c r="AU267" i="67"/>
  <c r="AU75" i="67" s="1"/>
  <c r="O267" i="67"/>
  <c r="O75" i="67" s="1"/>
  <c r="Z267" i="67"/>
  <c r="Z75" i="67" s="1"/>
  <c r="AG267" i="67"/>
  <c r="AG75" i="67" s="1"/>
  <c r="AS267" i="67"/>
  <c r="AS75" i="67" s="1"/>
  <c r="AQ77" i="67"/>
  <c r="AE269" i="67"/>
  <c r="AE77" i="67" s="1"/>
  <c r="J269" i="67"/>
  <c r="J77" i="67" s="1"/>
  <c r="AB269" i="67"/>
  <c r="AB77" i="67" s="1"/>
  <c r="AU269" i="67"/>
  <c r="AU77" i="67" s="1"/>
  <c r="O269" i="67"/>
  <c r="O77" i="67" s="1"/>
  <c r="Z269" i="67"/>
  <c r="Z77" i="67" s="1"/>
  <c r="AG269" i="67"/>
  <c r="AG77" i="67" s="1"/>
  <c r="AS269" i="67"/>
  <c r="AS77" i="67" s="1"/>
  <c r="AQ80" i="67"/>
  <c r="AE272" i="67"/>
  <c r="AE80" i="67" s="1"/>
  <c r="J272" i="67"/>
  <c r="J80" i="67" s="1"/>
  <c r="AB272" i="67"/>
  <c r="AB80" i="67" s="1"/>
  <c r="AU272" i="67"/>
  <c r="AU80" i="67" s="1"/>
  <c r="O272" i="67"/>
  <c r="O80" i="67" s="1"/>
  <c r="Z272" i="67"/>
  <c r="Z80" i="67" s="1"/>
  <c r="AG272" i="67"/>
  <c r="AG80" i="67" s="1"/>
  <c r="AS272" i="67"/>
  <c r="AS80" i="67" s="1"/>
  <c r="AQ82" i="67"/>
  <c r="AE274" i="67"/>
  <c r="AE82" i="67" s="1"/>
  <c r="J274" i="67"/>
  <c r="J82" i="67" s="1"/>
  <c r="AB274" i="67"/>
  <c r="AB82" i="67" s="1"/>
  <c r="AU274" i="67"/>
  <c r="AU82" i="67" s="1"/>
  <c r="O274" i="67"/>
  <c r="O82" i="67" s="1"/>
  <c r="Z274" i="67"/>
  <c r="Z82" i="67" s="1"/>
  <c r="AG274" i="67"/>
  <c r="AG82" i="67" s="1"/>
  <c r="AS274" i="67"/>
  <c r="AS82" i="67" s="1"/>
  <c r="AQ84" i="67"/>
  <c r="AE276" i="67"/>
  <c r="AE84" i="67" s="1"/>
  <c r="J276" i="67"/>
  <c r="J84" i="67" s="1"/>
  <c r="AB276" i="67"/>
  <c r="AB84" i="67" s="1"/>
  <c r="AU276" i="67"/>
  <c r="AU84" i="67" s="1"/>
  <c r="O276" i="67"/>
  <c r="O84" i="67" s="1"/>
  <c r="Z276" i="67"/>
  <c r="Z84" i="67" s="1"/>
  <c r="AG276" i="67"/>
  <c r="AG84" i="67" s="1"/>
  <c r="AS276" i="67"/>
  <c r="AS84" i="67" s="1"/>
  <c r="AQ87" i="67"/>
  <c r="F87" i="67"/>
  <c r="E87" i="67"/>
  <c r="P87" i="67"/>
  <c r="K87" i="67"/>
  <c r="AL87" i="67"/>
  <c r="AV87" i="67"/>
  <c r="AT87" i="67"/>
  <c r="AK87" i="67"/>
  <c r="AA89" i="67"/>
  <c r="AF89" i="67"/>
  <c r="AF92" i="67"/>
  <c r="P92" i="67"/>
  <c r="E92" i="67"/>
  <c r="F92" i="67"/>
  <c r="AQ92" i="67"/>
  <c r="F47" i="67"/>
  <c r="E56" i="67"/>
  <c r="AA13" i="67"/>
  <c r="AK17" i="67"/>
  <c r="AQ17" i="67"/>
  <c r="AL17" i="67"/>
  <c r="P32" i="67"/>
  <c r="E32" i="67"/>
  <c r="F32" i="67"/>
  <c r="AL36" i="67"/>
  <c r="AF40" i="67"/>
  <c r="G9" i="67"/>
  <c r="E9" i="67"/>
  <c r="F9" i="67"/>
  <c r="AQ20" i="67"/>
  <c r="AL20" i="67"/>
  <c r="AK20" i="67"/>
  <c r="AA25" i="67"/>
  <c r="P34" i="67"/>
  <c r="E34" i="67"/>
  <c r="F34" i="67"/>
  <c r="AF34" i="67"/>
  <c r="AL38" i="67"/>
  <c r="AU7" i="67"/>
  <c r="AT7" i="67"/>
  <c r="AO7" i="67"/>
  <c r="AP7" i="67"/>
  <c r="AK11" i="67"/>
  <c r="AQ11" i="67"/>
  <c r="AL11" i="67"/>
  <c r="AF49" i="67"/>
  <c r="E58" i="67"/>
  <c r="G58" i="67"/>
  <c r="AL74" i="67"/>
  <c r="AV74" i="67"/>
  <c r="AK74" i="67"/>
  <c r="AQ90" i="67"/>
  <c r="AV90" i="67"/>
  <c r="AK90" i="67"/>
  <c r="AL90" i="67"/>
  <c r="AQ93" i="67"/>
  <c r="K93" i="67"/>
  <c r="AV93" i="67"/>
  <c r="AK93" i="67"/>
  <c r="AL93" i="67"/>
  <c r="K96" i="67"/>
  <c r="AQ100" i="67"/>
  <c r="K100" i="67"/>
  <c r="AL100" i="67"/>
  <c r="AV100" i="67"/>
  <c r="E93" i="67"/>
  <c r="F96" i="67"/>
  <c r="AL52" i="67"/>
  <c r="AF102" i="67"/>
  <c r="P102" i="67"/>
  <c r="AQ102" i="67"/>
  <c r="AQ14" i="67"/>
  <c r="AQ18" i="67"/>
  <c r="AQ24" i="67"/>
  <c r="AQ28" i="67"/>
  <c r="AF33" i="67"/>
  <c r="P33" i="67"/>
  <c r="AF37" i="67"/>
  <c r="P37" i="67"/>
  <c r="AM9" i="67"/>
  <c r="AK9" i="67"/>
  <c r="AL9" i="67"/>
  <c r="AL47" i="67"/>
  <c r="AK56" i="67"/>
  <c r="P94" i="67"/>
  <c r="AQ94" i="67"/>
  <c r="AF98" i="67"/>
  <c r="AQ98" i="67"/>
  <c r="AO98" i="67"/>
  <c r="L8" i="67"/>
  <c r="I87" i="67" s="1"/>
  <c r="K8" i="67"/>
  <c r="AW8" i="67"/>
  <c r="AM54" i="67" s="1"/>
  <c r="AV8" i="67"/>
  <c r="AO8" i="67"/>
  <c r="AP8" i="67"/>
  <c r="Y8" i="67"/>
  <c r="Z8" i="67"/>
  <c r="AA8" i="67"/>
  <c r="AB8" i="67"/>
  <c r="Y87" i="67" s="1"/>
  <c r="AU117" i="67"/>
  <c r="L122" i="67"/>
  <c r="L12" i="67" s="1"/>
  <c r="AW122" i="67"/>
  <c r="AW12" i="67" s="1"/>
  <c r="AV12" i="67" s="1"/>
  <c r="AP122" i="67"/>
  <c r="AP12" i="67" s="1"/>
  <c r="AO12" i="67" s="1"/>
  <c r="Z122" i="67"/>
  <c r="Z12" i="67" s="1"/>
  <c r="Y12" i="67" s="1"/>
  <c r="AS122" i="67"/>
  <c r="AS12" i="67" s="1"/>
  <c r="M122" i="67"/>
  <c r="M12" i="67" s="1"/>
  <c r="AB122" i="67"/>
  <c r="AB12" i="67" s="1"/>
  <c r="AH122" i="67"/>
  <c r="AH12" i="67" s="1"/>
  <c r="AU122" i="67"/>
  <c r="AU12" i="67" s="1"/>
  <c r="AT12" i="67" s="1"/>
  <c r="L126" i="67"/>
  <c r="L16" i="67" s="1"/>
  <c r="AW126" i="67"/>
  <c r="AW16" i="67" s="1"/>
  <c r="AV16" i="67" s="1"/>
  <c r="AP126" i="67"/>
  <c r="AP16" i="67" s="1"/>
  <c r="AO16" i="67" s="1"/>
  <c r="Z126" i="67"/>
  <c r="Z16" i="67" s="1"/>
  <c r="Y16" i="67" s="1"/>
  <c r="AS126" i="67"/>
  <c r="AS16" i="67" s="1"/>
  <c r="M126" i="67"/>
  <c r="M16" i="67" s="1"/>
  <c r="AB126" i="67"/>
  <c r="AB16" i="67" s="1"/>
  <c r="AH126" i="67"/>
  <c r="AH16" i="67" s="1"/>
  <c r="AU126" i="67"/>
  <c r="AU16" i="67" s="1"/>
  <c r="AT16" i="67" s="1"/>
  <c r="L131" i="67"/>
  <c r="L21" i="67" s="1"/>
  <c r="AW131" i="67"/>
  <c r="AW21" i="67" s="1"/>
  <c r="AL21" i="67" s="1"/>
  <c r="AB131" i="67"/>
  <c r="AB21" i="67" s="1"/>
  <c r="L136" i="67"/>
  <c r="L26" i="67" s="1"/>
  <c r="AW136" i="67"/>
  <c r="AW26" i="67" s="1"/>
  <c r="AV26" i="67" s="1"/>
  <c r="AP136" i="67"/>
  <c r="AP26" i="67" s="1"/>
  <c r="AO26" i="67" s="1"/>
  <c r="Z136" i="67"/>
  <c r="Z26" i="67" s="1"/>
  <c r="Y26" i="67" s="1"/>
  <c r="AS136" i="67"/>
  <c r="AS26" i="67" s="1"/>
  <c r="M136" i="67"/>
  <c r="M26" i="67" s="1"/>
  <c r="AB136" i="67"/>
  <c r="AB26" i="67" s="1"/>
  <c r="AH136" i="67"/>
  <c r="AH26" i="67" s="1"/>
  <c r="AU136" i="67"/>
  <c r="AU26" i="67" s="1"/>
  <c r="AT26" i="67" s="1"/>
  <c r="L141" i="67"/>
  <c r="L31" i="67" s="1"/>
  <c r="K31" i="67" s="1"/>
  <c r="AW141" i="67"/>
  <c r="AW31" i="67" s="1"/>
  <c r="AP141" i="67"/>
  <c r="AP31" i="67" s="1"/>
  <c r="AO31" i="67" s="1"/>
  <c r="Z141" i="67"/>
  <c r="Z31" i="67" s="1"/>
  <c r="Y31" i="67" s="1"/>
  <c r="AS141" i="67"/>
  <c r="AS31" i="67" s="1"/>
  <c r="M141" i="67"/>
  <c r="M31" i="67" s="1"/>
  <c r="AB141" i="67"/>
  <c r="AB31" i="67" s="1"/>
  <c r="AA31" i="67" s="1"/>
  <c r="AH141" i="67"/>
  <c r="AH31" i="67" s="1"/>
  <c r="AU141" i="67"/>
  <c r="AU31" i="67" s="1"/>
  <c r="AT31" i="67" s="1"/>
  <c r="L145" i="67"/>
  <c r="L35" i="67" s="1"/>
  <c r="K35" i="67" s="1"/>
  <c r="AW145" i="67"/>
  <c r="AW35" i="67" s="1"/>
  <c r="AP145" i="67"/>
  <c r="AP35" i="67" s="1"/>
  <c r="AO35" i="67" s="1"/>
  <c r="Z145" i="67"/>
  <c r="Z35" i="67" s="1"/>
  <c r="Y35" i="67" s="1"/>
  <c r="AS145" i="67"/>
  <c r="AS35" i="67" s="1"/>
  <c r="M145" i="67"/>
  <c r="M35" i="67" s="1"/>
  <c r="AB145" i="67"/>
  <c r="AB35" i="67" s="1"/>
  <c r="AA35" i="67" s="1"/>
  <c r="AH145" i="67"/>
  <c r="AH35" i="67" s="1"/>
  <c r="AU145" i="67"/>
  <c r="AU35" i="67" s="1"/>
  <c r="AT35" i="67" s="1"/>
  <c r="L149" i="67"/>
  <c r="L39" i="67" s="1"/>
  <c r="K39" i="67" s="1"/>
  <c r="AW149" i="67"/>
  <c r="AW39" i="67" s="1"/>
  <c r="AP149" i="67"/>
  <c r="AP39" i="67" s="1"/>
  <c r="AO39" i="67" s="1"/>
  <c r="Z149" i="67"/>
  <c r="Z39" i="67" s="1"/>
  <c r="Y39" i="67" s="1"/>
  <c r="AS149" i="67"/>
  <c r="AS39" i="67" s="1"/>
  <c r="M149" i="67"/>
  <c r="M39" i="67" s="1"/>
  <c r="AB149" i="67"/>
  <c r="AB39" i="67" s="1"/>
  <c r="AA39" i="67" s="1"/>
  <c r="AH149" i="67"/>
  <c r="AH39" i="67" s="1"/>
  <c r="AU149" i="67"/>
  <c r="AU39" i="67" s="1"/>
  <c r="AT39" i="67" s="1"/>
  <c r="F46" i="67"/>
  <c r="P46" i="67"/>
  <c r="E46" i="67"/>
  <c r="AQ13" i="67"/>
  <c r="AL13" i="67"/>
  <c r="AK13" i="67"/>
  <c r="AL32" i="67"/>
  <c r="AL40" i="67"/>
  <c r="AK15" i="67"/>
  <c r="AQ15" i="67"/>
  <c r="AL15" i="67"/>
  <c r="AQ25" i="67"/>
  <c r="AL25" i="67"/>
  <c r="AK25" i="67"/>
  <c r="AL34" i="67"/>
  <c r="AF44" i="67"/>
  <c r="AL46" i="67"/>
  <c r="AV46" i="67"/>
  <c r="AK46" i="67"/>
  <c r="AM48" i="67"/>
  <c r="G48" i="67"/>
  <c r="AL51" i="67"/>
  <c r="AK51" i="67"/>
  <c r="AV51" i="67"/>
  <c r="AF53" i="67"/>
  <c r="AL55" i="67"/>
  <c r="AK55" i="67"/>
  <c r="AM57" i="67"/>
  <c r="AK57" i="67"/>
  <c r="G57" i="67"/>
  <c r="E57" i="67"/>
  <c r="AA59" i="67"/>
  <c r="AQ59" i="67"/>
  <c r="AL59" i="67"/>
  <c r="AK59" i="67"/>
  <c r="K59" i="67"/>
  <c r="F59" i="67"/>
  <c r="DT16" i="42" s="1"/>
  <c r="E59" i="67"/>
  <c r="AL66" i="67"/>
  <c r="AV66" i="67"/>
  <c r="AK66" i="67"/>
  <c r="AF68" i="67"/>
  <c r="F68" i="67"/>
  <c r="P68" i="67"/>
  <c r="E68" i="67"/>
  <c r="AV70" i="67"/>
  <c r="AL70" i="67"/>
  <c r="AK70" i="67"/>
  <c r="AQ72" i="67"/>
  <c r="AL72" i="67"/>
  <c r="AK72" i="67"/>
  <c r="M267" i="67"/>
  <c r="M75" i="67" s="1"/>
  <c r="AX267" i="67"/>
  <c r="AX75" i="67" s="1"/>
  <c r="Q267" i="67"/>
  <c r="Q75" i="67" s="1"/>
  <c r="AH267" i="67"/>
  <c r="AH75" i="67" s="1"/>
  <c r="L267" i="67"/>
  <c r="L75" i="67" s="1"/>
  <c r="R267" i="67"/>
  <c r="R75" i="67" s="1"/>
  <c r="AC267" i="67"/>
  <c r="AC75" i="67" s="1"/>
  <c r="AP267" i="67"/>
  <c r="AP75" i="67" s="1"/>
  <c r="M269" i="67"/>
  <c r="M77" i="67" s="1"/>
  <c r="AX269" i="67"/>
  <c r="AX77" i="67" s="1"/>
  <c r="Q269" i="67"/>
  <c r="Q77" i="67" s="1"/>
  <c r="AH269" i="67"/>
  <c r="AH77" i="67" s="1"/>
  <c r="L269" i="67"/>
  <c r="L77" i="67" s="1"/>
  <c r="R269" i="67"/>
  <c r="R77" i="67" s="1"/>
  <c r="AC269" i="67"/>
  <c r="AC77" i="67" s="1"/>
  <c r="AP269" i="67"/>
  <c r="AP77" i="67" s="1"/>
  <c r="M272" i="67"/>
  <c r="M80" i="67" s="1"/>
  <c r="AX272" i="67"/>
  <c r="AX80" i="67" s="1"/>
  <c r="Q272" i="67"/>
  <c r="Q80" i="67" s="1"/>
  <c r="AH272" i="67"/>
  <c r="AH80" i="67" s="1"/>
  <c r="L272" i="67"/>
  <c r="L80" i="67" s="1"/>
  <c r="R272" i="67"/>
  <c r="R80" i="67" s="1"/>
  <c r="AC272" i="67"/>
  <c r="AC80" i="67" s="1"/>
  <c r="AP272" i="67"/>
  <c r="AP80" i="67" s="1"/>
  <c r="M274" i="67"/>
  <c r="M82" i="67" s="1"/>
  <c r="AX274" i="67"/>
  <c r="AX82" i="67" s="1"/>
  <c r="Q274" i="67"/>
  <c r="Q82" i="67" s="1"/>
  <c r="AH274" i="67"/>
  <c r="AH82" i="67" s="1"/>
  <c r="L274" i="67"/>
  <c r="L82" i="67" s="1"/>
  <c r="R274" i="67"/>
  <c r="R82" i="67" s="1"/>
  <c r="AC274" i="67"/>
  <c r="AC82" i="67" s="1"/>
  <c r="AP274" i="67"/>
  <c r="AP82" i="67" s="1"/>
  <c r="M276" i="67"/>
  <c r="M84" i="67" s="1"/>
  <c r="AX276" i="67"/>
  <c r="AX84" i="67" s="1"/>
  <c r="Q276" i="67"/>
  <c r="Q84" i="67" s="1"/>
  <c r="AH276" i="67"/>
  <c r="AH84" i="67" s="1"/>
  <c r="L276" i="67"/>
  <c r="L84" i="67" s="1"/>
  <c r="R276" i="67"/>
  <c r="R84" i="67" s="1"/>
  <c r="AC276" i="67"/>
  <c r="AC84" i="67" s="1"/>
  <c r="AP276" i="67"/>
  <c r="AP84" i="67" s="1"/>
  <c r="AA87" i="67"/>
  <c r="AF87" i="67"/>
  <c r="AQ89" i="67"/>
  <c r="AO89" i="67"/>
  <c r="F89" i="67"/>
  <c r="N89" i="67"/>
  <c r="E89" i="67"/>
  <c r="P89" i="67"/>
  <c r="K89" i="67"/>
  <c r="I89" i="67"/>
  <c r="AL89" i="67"/>
  <c r="AV89" i="67"/>
  <c r="AK89" i="67"/>
  <c r="K92" i="67"/>
  <c r="I92" i="67"/>
  <c r="AV92" i="67"/>
  <c r="AK92" i="67"/>
  <c r="AL92" i="67"/>
  <c r="AA92" i="67"/>
  <c r="E47" i="67"/>
  <c r="AL49" i="67"/>
  <c r="AV49" i="67"/>
  <c r="AK49" i="67"/>
  <c r="F49" i="67"/>
  <c r="P49" i="67"/>
  <c r="E49" i="67"/>
  <c r="AQ27" i="67"/>
  <c r="AL27" i="67"/>
  <c r="AK27" i="67"/>
  <c r="AF32" i="67"/>
  <c r="AK36" i="67"/>
  <c r="P40" i="67"/>
  <c r="E40" i="67"/>
  <c r="F40" i="67"/>
  <c r="AA15" i="67"/>
  <c r="AQ29" i="67"/>
  <c r="AL29" i="67"/>
  <c r="AK29" i="67"/>
  <c r="AK38" i="67"/>
  <c r="J7" i="67"/>
  <c r="I7" i="67"/>
  <c r="Y7" i="67"/>
  <c r="Z7" i="67"/>
  <c r="N7" i="67"/>
  <c r="O7" i="67"/>
  <c r="AF47" i="67"/>
  <c r="AL45" i="67"/>
  <c r="AV45" i="67"/>
  <c r="AK45" i="67"/>
  <c r="F45" i="67"/>
  <c r="P45" i="67"/>
  <c r="E45" i="67"/>
  <c r="E52" i="67"/>
  <c r="AL54" i="67"/>
  <c r="AK54" i="67"/>
  <c r="AV54" i="67"/>
  <c r="F54" i="67"/>
  <c r="DK16" i="42" s="1"/>
  <c r="P54" i="67"/>
  <c r="E54" i="67"/>
  <c r="AL65" i="67"/>
  <c r="AV65" i="67"/>
  <c r="AM65" i="67"/>
  <c r="AK65" i="67"/>
  <c r="AL67" i="67"/>
  <c r="AV67" i="67"/>
  <c r="AK67" i="67"/>
  <c r="AL69" i="67"/>
  <c r="AV69" i="67"/>
  <c r="AK69" i="67"/>
  <c r="AL71" i="67"/>
  <c r="AK71" i="67"/>
  <c r="AV71" i="67"/>
  <c r="AQ74" i="67"/>
  <c r="K74" i="67"/>
  <c r="I74" i="67"/>
  <c r="AQ96" i="67"/>
  <c r="AV96" i="67"/>
  <c r="AK96" i="67"/>
  <c r="AL96" i="67"/>
  <c r="F93" i="67"/>
  <c r="E96" i="67"/>
  <c r="AK52" i="67"/>
  <c r="Z294" i="67"/>
  <c r="Z102" i="67" s="1"/>
  <c r="L294" i="67"/>
  <c r="L102" i="67" s="1"/>
  <c r="AC294" i="67"/>
  <c r="AC102" i="67" s="1"/>
  <c r="AW294" i="67"/>
  <c r="AW102" i="67" s="1"/>
  <c r="AL102" i="67" s="1"/>
  <c r="M294" i="67"/>
  <c r="M102" i="67" s="1"/>
  <c r="AB294" i="67"/>
  <c r="AB102" i="67" s="1"/>
  <c r="AH294" i="67"/>
  <c r="AH102" i="67" s="1"/>
  <c r="R120" i="67"/>
  <c r="R10" i="67" s="1"/>
  <c r="L120" i="67"/>
  <c r="L10" i="67" s="1"/>
  <c r="AW120" i="67"/>
  <c r="AW10" i="67" s="1"/>
  <c r="AV10" i="67" s="1"/>
  <c r="Z120" i="67"/>
  <c r="Z10" i="67" s="1"/>
  <c r="Y10" i="67" s="1"/>
  <c r="AS120" i="67"/>
  <c r="AS10" i="67" s="1"/>
  <c r="M120" i="67"/>
  <c r="M10" i="67" s="1"/>
  <c r="AB120" i="67"/>
  <c r="AB10" i="67" s="1"/>
  <c r="AH120" i="67"/>
  <c r="AH10" i="67" s="1"/>
  <c r="R124" i="67"/>
  <c r="R14" i="67" s="1"/>
  <c r="L124" i="67"/>
  <c r="L14" i="67" s="1"/>
  <c r="AW124" i="67"/>
  <c r="AW14" i="67" s="1"/>
  <c r="AV14" i="67" s="1"/>
  <c r="Z124" i="67"/>
  <c r="Z14" i="67" s="1"/>
  <c r="Y14" i="67" s="1"/>
  <c r="AS124" i="67"/>
  <c r="AS14" i="67" s="1"/>
  <c r="M124" i="67"/>
  <c r="M14" i="67" s="1"/>
  <c r="AB124" i="67"/>
  <c r="AB14" i="67" s="1"/>
  <c r="AH124" i="67"/>
  <c r="AH14" i="67" s="1"/>
  <c r="R128" i="67"/>
  <c r="R18" i="67" s="1"/>
  <c r="L128" i="67"/>
  <c r="L18" i="67" s="1"/>
  <c r="AW128" i="67"/>
  <c r="AW18" i="67" s="1"/>
  <c r="AV18" i="67" s="1"/>
  <c r="Z128" i="67"/>
  <c r="Z18" i="67" s="1"/>
  <c r="Y18" i="67" s="1"/>
  <c r="AS128" i="67"/>
  <c r="AS18" i="67" s="1"/>
  <c r="M128" i="67"/>
  <c r="M18" i="67" s="1"/>
  <c r="AB128" i="67"/>
  <c r="AB18" i="67" s="1"/>
  <c r="AH128" i="67"/>
  <c r="AH18" i="67" s="1"/>
  <c r="R134" i="67"/>
  <c r="R24" i="67" s="1"/>
  <c r="L134" i="67"/>
  <c r="L24" i="67" s="1"/>
  <c r="AW134" i="67"/>
  <c r="AW24" i="67" s="1"/>
  <c r="AV24" i="67" s="1"/>
  <c r="Z134" i="67"/>
  <c r="Z24" i="67" s="1"/>
  <c r="Y24" i="67" s="1"/>
  <c r="AS134" i="67"/>
  <c r="AS24" i="67" s="1"/>
  <c r="M134" i="67"/>
  <c r="M24" i="67" s="1"/>
  <c r="AB134" i="67"/>
  <c r="AB24" i="67" s="1"/>
  <c r="AH134" i="67"/>
  <c r="AH24" i="67" s="1"/>
  <c r="R138" i="67"/>
  <c r="R28" i="67" s="1"/>
  <c r="L138" i="67"/>
  <c r="L28" i="67" s="1"/>
  <c r="AW138" i="67"/>
  <c r="AW28" i="67" s="1"/>
  <c r="AV28" i="67" s="1"/>
  <c r="Z138" i="67"/>
  <c r="Z28" i="67" s="1"/>
  <c r="Y28" i="67" s="1"/>
  <c r="AS138" i="67"/>
  <c r="AS28" i="67" s="1"/>
  <c r="M138" i="67"/>
  <c r="M28" i="67" s="1"/>
  <c r="AB138" i="67"/>
  <c r="AB28" i="67" s="1"/>
  <c r="AH138" i="67"/>
  <c r="AH28" i="67" s="1"/>
  <c r="R143" i="67"/>
  <c r="R33" i="67" s="1"/>
  <c r="L143" i="67"/>
  <c r="L33" i="67" s="1"/>
  <c r="K33" i="67" s="1"/>
  <c r="AW143" i="67"/>
  <c r="AW33" i="67" s="1"/>
  <c r="Z143" i="67"/>
  <c r="Z33" i="67" s="1"/>
  <c r="Y33" i="67" s="1"/>
  <c r="AS143" i="67"/>
  <c r="AS33" i="67" s="1"/>
  <c r="M143" i="67"/>
  <c r="M33" i="67" s="1"/>
  <c r="AB143" i="67"/>
  <c r="AB33" i="67" s="1"/>
  <c r="AA33" i="67" s="1"/>
  <c r="AH143" i="67"/>
  <c r="AH33" i="67" s="1"/>
  <c r="R147" i="67"/>
  <c r="R37" i="67" s="1"/>
  <c r="L147" i="67"/>
  <c r="L37" i="67" s="1"/>
  <c r="K37" i="67" s="1"/>
  <c r="AW147" i="67"/>
  <c r="AW37" i="67" s="1"/>
  <c r="Z147" i="67"/>
  <c r="Z37" i="67" s="1"/>
  <c r="Y37" i="67" s="1"/>
  <c r="AS147" i="67"/>
  <c r="AS37" i="67" s="1"/>
  <c r="M147" i="67"/>
  <c r="M37" i="67" s="1"/>
  <c r="AB147" i="67"/>
  <c r="AB37" i="67" s="1"/>
  <c r="AA37" i="67" s="1"/>
  <c r="AH147" i="67"/>
  <c r="AH37" i="67" s="1"/>
  <c r="R151" i="67"/>
  <c r="R41" i="67" s="1"/>
  <c r="L151" i="67"/>
  <c r="L41" i="67" s="1"/>
  <c r="F41" i="67" s="1"/>
  <c r="AW151" i="67"/>
  <c r="AW41" i="67" s="1"/>
  <c r="AL41" i="67" s="1"/>
  <c r="AS151" i="67"/>
  <c r="AS41" i="67" s="1"/>
  <c r="M151" i="67"/>
  <c r="M41" i="67" s="1"/>
  <c r="AB151" i="67"/>
  <c r="AB41" i="67" s="1"/>
  <c r="AM41" i="67"/>
  <c r="AK47" i="67"/>
  <c r="AG286" i="67"/>
  <c r="AG94" i="67" s="1"/>
  <c r="Z286" i="67"/>
  <c r="Z94" i="67" s="1"/>
  <c r="L286" i="67"/>
  <c r="L94" i="67" s="1"/>
  <c r="E94" i="67" s="1"/>
  <c r="AC286" i="67"/>
  <c r="AC94" i="67" s="1"/>
  <c r="AW286" i="67"/>
  <c r="AW94" i="67" s="1"/>
  <c r="M286" i="67"/>
  <c r="M94" i="67" s="1"/>
  <c r="AB286" i="67"/>
  <c r="AB94" i="67" s="1"/>
  <c r="AH286" i="67"/>
  <c r="AH94" i="67" s="1"/>
  <c r="Z290" i="67"/>
  <c r="Z98" i="67" s="1"/>
  <c r="O290" i="67"/>
  <c r="O98" i="67" s="1"/>
  <c r="L290" i="67"/>
  <c r="L98" i="67" s="1"/>
  <c r="AC290" i="67"/>
  <c r="AC98" i="67" s="1"/>
  <c r="AW290" i="67"/>
  <c r="AW98" i="67" s="1"/>
  <c r="M290" i="67"/>
  <c r="M98" i="67" s="1"/>
  <c r="AB290" i="67"/>
  <c r="AB98" i="67" s="1"/>
  <c r="AH290" i="67"/>
  <c r="AH98" i="67" s="1"/>
  <c r="O117" i="67"/>
  <c r="AG117" i="67"/>
  <c r="J117" i="67"/>
  <c r="Q117" i="67"/>
  <c r="AE117" i="67"/>
  <c r="AC122" i="67"/>
  <c r="AC12" i="67" s="1"/>
  <c r="R122" i="67"/>
  <c r="R12" i="67" s="1"/>
  <c r="O122" i="67"/>
  <c r="O12" i="67" s="1"/>
  <c r="N12" i="67" s="1"/>
  <c r="AG122" i="67"/>
  <c r="AG12" i="67" s="1"/>
  <c r="AF12" i="67" s="1"/>
  <c r="J122" i="67"/>
  <c r="J12" i="67" s="1"/>
  <c r="I12" i="67" s="1"/>
  <c r="Q122" i="67"/>
  <c r="Q12" i="67" s="1"/>
  <c r="P12" i="67" s="1"/>
  <c r="AE122" i="67"/>
  <c r="AE12" i="67" s="1"/>
  <c r="AD12" i="67" s="1"/>
  <c r="AR122" i="67"/>
  <c r="AR12" i="67" s="1"/>
  <c r="AC126" i="67"/>
  <c r="AC16" i="67" s="1"/>
  <c r="R126" i="67"/>
  <c r="R16" i="67" s="1"/>
  <c r="O126" i="67"/>
  <c r="O16" i="67" s="1"/>
  <c r="N16" i="67" s="1"/>
  <c r="AG126" i="67"/>
  <c r="AG16" i="67" s="1"/>
  <c r="AF16" i="67" s="1"/>
  <c r="J126" i="67"/>
  <c r="J16" i="67" s="1"/>
  <c r="I16" i="67" s="1"/>
  <c r="Q126" i="67"/>
  <c r="Q16" i="67" s="1"/>
  <c r="P16" i="67" s="1"/>
  <c r="AE126" i="67"/>
  <c r="AE16" i="67" s="1"/>
  <c r="AD16" i="67" s="1"/>
  <c r="AR126" i="67"/>
  <c r="AR16" i="67" s="1"/>
  <c r="AG131" i="67"/>
  <c r="AG21" i="67" s="1"/>
  <c r="Q131" i="67"/>
  <c r="Q21" i="67" s="1"/>
  <c r="AC136" i="67"/>
  <c r="AC26" i="67" s="1"/>
  <c r="R136" i="67"/>
  <c r="R26" i="67" s="1"/>
  <c r="O136" i="67"/>
  <c r="O26" i="67" s="1"/>
  <c r="N26" i="67" s="1"/>
  <c r="AG136" i="67"/>
  <c r="AG26" i="67" s="1"/>
  <c r="AF26" i="67" s="1"/>
  <c r="J136" i="67"/>
  <c r="J26" i="67" s="1"/>
  <c r="I26" i="67" s="1"/>
  <c r="Q136" i="67"/>
  <c r="Q26" i="67" s="1"/>
  <c r="P26" i="67" s="1"/>
  <c r="AE136" i="67"/>
  <c r="AE26" i="67" s="1"/>
  <c r="AD26" i="67" s="1"/>
  <c r="AR136" i="67"/>
  <c r="AR26" i="67" s="1"/>
  <c r="AC141" i="67"/>
  <c r="AC31" i="67" s="1"/>
  <c r="R141" i="67"/>
  <c r="R31" i="67" s="1"/>
  <c r="O141" i="67"/>
  <c r="O31" i="67" s="1"/>
  <c r="N31" i="67" s="1"/>
  <c r="AG141" i="67"/>
  <c r="AG31" i="67" s="1"/>
  <c r="J141" i="67"/>
  <c r="J31" i="67" s="1"/>
  <c r="I31" i="67" s="1"/>
  <c r="Q141" i="67"/>
  <c r="Q31" i="67" s="1"/>
  <c r="AE141" i="67"/>
  <c r="AE31" i="67" s="1"/>
  <c r="AD31" i="67" s="1"/>
  <c r="AR141" i="67"/>
  <c r="AR31" i="67" s="1"/>
  <c r="AQ31" i="67" s="1"/>
  <c r="AC145" i="67"/>
  <c r="AC35" i="67" s="1"/>
  <c r="R145" i="67"/>
  <c r="R35" i="67" s="1"/>
  <c r="O145" i="67"/>
  <c r="O35" i="67" s="1"/>
  <c r="N35" i="67" s="1"/>
  <c r="AG145" i="67"/>
  <c r="AG35" i="67" s="1"/>
  <c r="J145" i="67"/>
  <c r="J35" i="67" s="1"/>
  <c r="I35" i="67" s="1"/>
  <c r="Q145" i="67"/>
  <c r="Q35" i="67" s="1"/>
  <c r="AE145" i="67"/>
  <c r="AE35" i="67" s="1"/>
  <c r="AD35" i="67" s="1"/>
  <c r="AR145" i="67"/>
  <c r="AR35" i="67" s="1"/>
  <c r="AQ35" i="67" s="1"/>
  <c r="AC149" i="67"/>
  <c r="AC39" i="67" s="1"/>
  <c r="R149" i="67"/>
  <c r="R39" i="67" s="1"/>
  <c r="O149" i="67"/>
  <c r="O39" i="67" s="1"/>
  <c r="N39" i="67" s="1"/>
  <c r="AG149" i="67"/>
  <c r="AG39" i="67" s="1"/>
  <c r="J149" i="67"/>
  <c r="J39" i="67" s="1"/>
  <c r="I39" i="67" s="1"/>
  <c r="Q149" i="67"/>
  <c r="Q39" i="67" s="1"/>
  <c r="AE149" i="67"/>
  <c r="AE39" i="67" s="1"/>
  <c r="AD39" i="67" s="1"/>
  <c r="AR149" i="67"/>
  <c r="AR39" i="67" s="1"/>
  <c r="AQ39" i="67" s="1"/>
  <c r="AR8" i="66"/>
  <c r="AO82" i="66" s="1"/>
  <c r="AQ8" i="66"/>
  <c r="AV44" i="66"/>
  <c r="AV53" i="66"/>
  <c r="AQ29" i="66"/>
  <c r="AL29" i="66"/>
  <c r="AK29" i="66"/>
  <c r="AQ72" i="66"/>
  <c r="AL72" i="66"/>
  <c r="AK72" i="66"/>
  <c r="AA77" i="66"/>
  <c r="AF77" i="66"/>
  <c r="AQ82" i="66"/>
  <c r="AA87" i="66"/>
  <c r="AF87" i="66"/>
  <c r="P92" i="66"/>
  <c r="AL71" i="66"/>
  <c r="AV71" i="66"/>
  <c r="AK71" i="66"/>
  <c r="AQ20" i="66"/>
  <c r="AL20" i="66"/>
  <c r="AK20" i="66"/>
  <c r="AP7" i="66"/>
  <c r="AO7" i="66"/>
  <c r="AQ27" i="66"/>
  <c r="AL27" i="66"/>
  <c r="AK27" i="66"/>
  <c r="AL40" i="66"/>
  <c r="AL56" i="66"/>
  <c r="AK56" i="66"/>
  <c r="P49" i="66"/>
  <c r="AA96" i="66"/>
  <c r="P100" i="66"/>
  <c r="AQ90" i="66"/>
  <c r="K93" i="66"/>
  <c r="AQ100" i="66"/>
  <c r="AL100" i="66"/>
  <c r="AV100" i="66"/>
  <c r="AF70" i="66"/>
  <c r="P70" i="66"/>
  <c r="P80" i="66"/>
  <c r="K80" i="66"/>
  <c r="AL80" i="66"/>
  <c r="AK80" i="66"/>
  <c r="AQ89" i="66"/>
  <c r="P89" i="66"/>
  <c r="K89" i="66"/>
  <c r="AL89" i="66"/>
  <c r="AK89" i="66"/>
  <c r="AV89" i="66"/>
  <c r="AF102" i="66"/>
  <c r="P102" i="66"/>
  <c r="AQ102" i="66"/>
  <c r="AQ10" i="66"/>
  <c r="AQ24" i="66"/>
  <c r="K28" i="66"/>
  <c r="AF33" i="66"/>
  <c r="P33" i="66"/>
  <c r="AF37" i="66"/>
  <c r="P46" i="66"/>
  <c r="AV46" i="66"/>
  <c r="P51" i="66"/>
  <c r="AV51" i="66"/>
  <c r="AK55" i="66"/>
  <c r="AL55" i="66"/>
  <c r="AA59" i="66"/>
  <c r="AQ59" i="66"/>
  <c r="K59" i="66"/>
  <c r="AF66" i="66"/>
  <c r="P66" i="66"/>
  <c r="AQ75" i="66"/>
  <c r="P75" i="66"/>
  <c r="AL75" i="66"/>
  <c r="AK75" i="66"/>
  <c r="AV75" i="66"/>
  <c r="AQ84" i="66"/>
  <c r="P84" i="66"/>
  <c r="K84" i="66"/>
  <c r="AL84" i="66"/>
  <c r="AQ94" i="66"/>
  <c r="P98" i="66"/>
  <c r="AQ98" i="66"/>
  <c r="K8" i="66"/>
  <c r="L8" i="66"/>
  <c r="N87" i="66" s="1"/>
  <c r="AV8" i="66"/>
  <c r="AW8" i="66"/>
  <c r="Z8" i="66"/>
  <c r="Y8" i="66"/>
  <c r="AB8" i="66"/>
  <c r="AD92" i="66" s="1"/>
  <c r="AT8" i="66"/>
  <c r="AU8" i="66"/>
  <c r="R122" i="66"/>
  <c r="R12" i="66" s="1"/>
  <c r="L122" i="66"/>
  <c r="L12" i="66" s="1"/>
  <c r="AW122" i="66"/>
  <c r="AW12" i="66" s="1"/>
  <c r="AV12" i="66" s="1"/>
  <c r="Z122" i="66"/>
  <c r="Z12" i="66" s="1"/>
  <c r="Y12" i="66" s="1"/>
  <c r="AS122" i="66"/>
  <c r="AS12" i="66" s="1"/>
  <c r="M122" i="66"/>
  <c r="M12" i="66" s="1"/>
  <c r="AB122" i="66"/>
  <c r="AB12" i="66" s="1"/>
  <c r="AH122" i="66"/>
  <c r="AH12" i="66" s="1"/>
  <c r="AU122" i="66"/>
  <c r="AU12" i="66" s="1"/>
  <c r="AT12" i="66" s="1"/>
  <c r="R126" i="66"/>
  <c r="R16" i="66" s="1"/>
  <c r="L126" i="66"/>
  <c r="L16" i="66" s="1"/>
  <c r="AW126" i="66"/>
  <c r="AW16" i="66" s="1"/>
  <c r="AV16" i="66" s="1"/>
  <c r="Z126" i="66"/>
  <c r="Z16" i="66" s="1"/>
  <c r="Y16" i="66" s="1"/>
  <c r="AS126" i="66"/>
  <c r="AS16" i="66" s="1"/>
  <c r="M126" i="66"/>
  <c r="M16" i="66" s="1"/>
  <c r="AB126" i="66"/>
  <c r="AB16" i="66" s="1"/>
  <c r="AH126" i="66"/>
  <c r="AH16" i="66" s="1"/>
  <c r="AU126" i="66"/>
  <c r="AU16" i="66" s="1"/>
  <c r="AT16" i="66" s="1"/>
  <c r="L131" i="66"/>
  <c r="L21" i="66" s="1"/>
  <c r="AW131" i="66"/>
  <c r="AW21" i="66" s="1"/>
  <c r="AL21" i="66" s="1"/>
  <c r="AB131" i="66"/>
  <c r="AB21" i="66" s="1"/>
  <c r="L136" i="66"/>
  <c r="L26" i="66" s="1"/>
  <c r="R136" i="66"/>
  <c r="R26" i="66" s="1"/>
  <c r="Z136" i="66"/>
  <c r="Z26" i="66" s="1"/>
  <c r="Y26" i="66" s="1"/>
  <c r="AS136" i="66"/>
  <c r="AS26" i="66" s="1"/>
  <c r="M136" i="66"/>
  <c r="M26" i="66" s="1"/>
  <c r="AB136" i="66"/>
  <c r="AB26" i="66" s="1"/>
  <c r="AH136" i="66"/>
  <c r="AH26" i="66" s="1"/>
  <c r="AU136" i="66"/>
  <c r="AU26" i="66" s="1"/>
  <c r="AT26" i="66" s="1"/>
  <c r="AC141" i="66"/>
  <c r="AC31" i="66" s="1"/>
  <c r="AW141" i="66"/>
  <c r="AW31" i="66" s="1"/>
  <c r="AP141" i="66"/>
  <c r="AP31" i="66" s="1"/>
  <c r="AO31" i="66" s="1"/>
  <c r="Z141" i="66"/>
  <c r="Z31" i="66" s="1"/>
  <c r="Y31" i="66" s="1"/>
  <c r="AS141" i="66"/>
  <c r="AS31" i="66" s="1"/>
  <c r="M141" i="66"/>
  <c r="M31" i="66" s="1"/>
  <c r="AB141" i="66"/>
  <c r="AB31" i="66" s="1"/>
  <c r="AA31" i="66" s="1"/>
  <c r="AH141" i="66"/>
  <c r="AH31" i="66" s="1"/>
  <c r="AU141" i="66"/>
  <c r="AU31" i="66" s="1"/>
  <c r="AT31" i="66" s="1"/>
  <c r="AC145" i="66"/>
  <c r="AC35" i="66" s="1"/>
  <c r="AW145" i="66"/>
  <c r="AW35" i="66" s="1"/>
  <c r="AP145" i="66"/>
  <c r="AP35" i="66" s="1"/>
  <c r="AO35" i="66" s="1"/>
  <c r="Z145" i="66"/>
  <c r="Z35" i="66" s="1"/>
  <c r="Y35" i="66" s="1"/>
  <c r="AS145" i="66"/>
  <c r="AS35" i="66" s="1"/>
  <c r="M145" i="66"/>
  <c r="M35" i="66" s="1"/>
  <c r="AB145" i="66"/>
  <c r="AB35" i="66" s="1"/>
  <c r="AA35" i="66" s="1"/>
  <c r="AH145" i="66"/>
  <c r="AH35" i="66" s="1"/>
  <c r="AU145" i="66"/>
  <c r="AU35" i="66" s="1"/>
  <c r="AT35" i="66" s="1"/>
  <c r="AC149" i="66"/>
  <c r="AC39" i="66" s="1"/>
  <c r="AW149" i="66"/>
  <c r="AW39" i="66" s="1"/>
  <c r="AP149" i="66"/>
  <c r="AP39" i="66" s="1"/>
  <c r="AO39" i="66" s="1"/>
  <c r="Z149" i="66"/>
  <c r="Z39" i="66" s="1"/>
  <c r="Y39" i="66" s="1"/>
  <c r="AS149" i="66"/>
  <c r="AS39" i="66" s="1"/>
  <c r="M149" i="66"/>
  <c r="M39" i="66" s="1"/>
  <c r="AB149" i="66"/>
  <c r="AB39" i="66" s="1"/>
  <c r="AA39" i="66" s="1"/>
  <c r="AH149" i="66"/>
  <c r="AH39" i="66" s="1"/>
  <c r="AU149" i="66"/>
  <c r="AU39" i="66" s="1"/>
  <c r="AT39" i="66" s="1"/>
  <c r="J154" i="66"/>
  <c r="J44" i="66" s="1"/>
  <c r="I44" i="66" s="1"/>
  <c r="AH154" i="66"/>
  <c r="AH44" i="66" s="1"/>
  <c r="AE154" i="66"/>
  <c r="AE44" i="66" s="1"/>
  <c r="AD44" i="66" s="1"/>
  <c r="AX154" i="66"/>
  <c r="AX44" i="66" s="1"/>
  <c r="O154" i="66"/>
  <c r="O44" i="66" s="1"/>
  <c r="N44" i="66" s="1"/>
  <c r="Z154" i="66"/>
  <c r="Z44" i="66" s="1"/>
  <c r="Y44" i="66" s="1"/>
  <c r="AG154" i="66"/>
  <c r="AG44" i="66" s="1"/>
  <c r="AS154" i="66"/>
  <c r="AS44" i="66" s="1"/>
  <c r="AH158" i="66"/>
  <c r="AH48" i="66" s="1"/>
  <c r="AX158" i="66"/>
  <c r="AX48" i="66" s="1"/>
  <c r="AG158" i="66"/>
  <c r="AG48" i="66" s="1"/>
  <c r="AS158" i="66"/>
  <c r="AS48" i="66" s="1"/>
  <c r="AB163" i="66"/>
  <c r="AB53" i="66" s="1"/>
  <c r="AA53" i="66" s="1"/>
  <c r="AU163" i="66"/>
  <c r="AU53" i="66" s="1"/>
  <c r="AT53" i="66" s="1"/>
  <c r="AH163" i="66"/>
  <c r="AH53" i="66" s="1"/>
  <c r="AE163" i="66"/>
  <c r="AE53" i="66" s="1"/>
  <c r="AD53" i="66" s="1"/>
  <c r="AX163" i="66"/>
  <c r="AX53" i="66" s="1"/>
  <c r="O163" i="66"/>
  <c r="O53" i="66" s="1"/>
  <c r="N53" i="66" s="1"/>
  <c r="Z163" i="66"/>
  <c r="Z53" i="66" s="1"/>
  <c r="Y53" i="66" s="1"/>
  <c r="AG163" i="66"/>
  <c r="AG53" i="66" s="1"/>
  <c r="AS163" i="66"/>
  <c r="AS53" i="66" s="1"/>
  <c r="AU167" i="66"/>
  <c r="AU57" i="66" s="1"/>
  <c r="AL57" i="66" s="1"/>
  <c r="AE167" i="66"/>
  <c r="AE57" i="66" s="1"/>
  <c r="O167" i="66"/>
  <c r="O57" i="66" s="1"/>
  <c r="Z167" i="66"/>
  <c r="Z57" i="66" s="1"/>
  <c r="AQ11" i="66"/>
  <c r="AL11" i="66"/>
  <c r="AK11" i="66"/>
  <c r="AK13" i="66"/>
  <c r="AQ13" i="66"/>
  <c r="AL13" i="66"/>
  <c r="AF68" i="66"/>
  <c r="AL68" i="66"/>
  <c r="AV68" i="66"/>
  <c r="AK68" i="66"/>
  <c r="P82" i="66"/>
  <c r="K82" i="66"/>
  <c r="AL82" i="66"/>
  <c r="AK82" i="66"/>
  <c r="AV82" i="66"/>
  <c r="AF92" i="66"/>
  <c r="AQ92" i="66"/>
  <c r="P45" i="66"/>
  <c r="AL65" i="66"/>
  <c r="AK65" i="66"/>
  <c r="AV65" i="66"/>
  <c r="AL67" i="66"/>
  <c r="AV67" i="66"/>
  <c r="AM67" i="66"/>
  <c r="AK67" i="66"/>
  <c r="AQ74" i="66"/>
  <c r="AT7" i="66"/>
  <c r="AU7" i="66"/>
  <c r="P36" i="66"/>
  <c r="P34" i="66"/>
  <c r="AF34" i="66"/>
  <c r="AV52" i="66"/>
  <c r="AK52" i="66"/>
  <c r="AL52" i="66"/>
  <c r="AL49" i="66"/>
  <c r="AK49" i="66"/>
  <c r="AV49" i="66"/>
  <c r="AM49" i="66"/>
  <c r="AF54" i="66"/>
  <c r="AA74" i="66"/>
  <c r="P90" i="66"/>
  <c r="P93" i="66"/>
  <c r="N93" i="66"/>
  <c r="AV90" i="66"/>
  <c r="AK90" i="66"/>
  <c r="AL90" i="66"/>
  <c r="AQ93" i="66"/>
  <c r="AV93" i="66"/>
  <c r="AK93" i="66"/>
  <c r="AL93" i="66"/>
  <c r="K96" i="66"/>
  <c r="K100" i="66"/>
  <c r="I100" i="66"/>
  <c r="AL36" i="66"/>
  <c r="AQ25" i="66"/>
  <c r="AL25" i="66"/>
  <c r="AK25" i="66"/>
  <c r="AL34" i="66"/>
  <c r="AK43" i="66"/>
  <c r="P68" i="66"/>
  <c r="K72" i="66"/>
  <c r="AA72" i="66"/>
  <c r="AQ77" i="66"/>
  <c r="P77" i="66"/>
  <c r="K77" i="66"/>
  <c r="AL77" i="66"/>
  <c r="AK77" i="66"/>
  <c r="AV77" i="66"/>
  <c r="AA82" i="66"/>
  <c r="AF82" i="66"/>
  <c r="AD82" i="66"/>
  <c r="AQ87" i="66"/>
  <c r="P87" i="66"/>
  <c r="K87" i="66"/>
  <c r="AL87" i="66"/>
  <c r="AK87" i="66"/>
  <c r="AV87" i="66"/>
  <c r="K92" i="66"/>
  <c r="I92" i="66"/>
  <c r="AV92" i="66"/>
  <c r="AK92" i="66"/>
  <c r="AL92" i="66"/>
  <c r="AA92" i="66"/>
  <c r="AL45" i="66"/>
  <c r="AV45" i="66"/>
  <c r="AK45" i="66"/>
  <c r="AV54" i="66"/>
  <c r="AK54" i="66"/>
  <c r="AL54" i="66"/>
  <c r="P54" i="66"/>
  <c r="AL69" i="66"/>
  <c r="AK69" i="66"/>
  <c r="AV69" i="66"/>
  <c r="AL74" i="66"/>
  <c r="AK74" i="66"/>
  <c r="AV74" i="66"/>
  <c r="K74" i="66"/>
  <c r="AA11" i="66"/>
  <c r="I7" i="66"/>
  <c r="J7" i="66"/>
  <c r="AK15" i="66"/>
  <c r="AQ15" i="66"/>
  <c r="AL15" i="66"/>
  <c r="AA13" i="66"/>
  <c r="AK17" i="66"/>
  <c r="AQ17" i="66"/>
  <c r="AL17" i="66"/>
  <c r="AL32" i="66"/>
  <c r="AK40" i="66"/>
  <c r="AF47" i="66"/>
  <c r="P47" i="66"/>
  <c r="AA25" i="66"/>
  <c r="AA29" i="66"/>
  <c r="AL38" i="66"/>
  <c r="AF45" i="66"/>
  <c r="P65" i="66"/>
  <c r="P67" i="66"/>
  <c r="P69" i="66"/>
  <c r="P71" i="66"/>
  <c r="P74" i="66"/>
  <c r="N74" i="66"/>
  <c r="AA90" i="66"/>
  <c r="AF90" i="66"/>
  <c r="AA93" i="66"/>
  <c r="P96" i="66"/>
  <c r="AA100" i="66"/>
  <c r="AQ96" i="66"/>
  <c r="AV96" i="66"/>
  <c r="AK96" i="66"/>
  <c r="AL96" i="66"/>
  <c r="AL9" i="66"/>
  <c r="AM9" i="66"/>
  <c r="AK9" i="66"/>
  <c r="AK47" i="66"/>
  <c r="Z262" i="66"/>
  <c r="Z70" i="66" s="1"/>
  <c r="Y70" i="66" s="1"/>
  <c r="O262" i="66"/>
  <c r="O70" i="66" s="1"/>
  <c r="N70" i="66" s="1"/>
  <c r="L262" i="66"/>
  <c r="L70" i="66" s="1"/>
  <c r="K70" i="66" s="1"/>
  <c r="AC262" i="66"/>
  <c r="AC70" i="66" s="1"/>
  <c r="AW262" i="66"/>
  <c r="AW70" i="66" s="1"/>
  <c r="M262" i="66"/>
  <c r="M70" i="66" s="1"/>
  <c r="AB262" i="66"/>
  <c r="AB70" i="66" s="1"/>
  <c r="AA70" i="66" s="1"/>
  <c r="AH262" i="66"/>
  <c r="AH70" i="66" s="1"/>
  <c r="AE272" i="66"/>
  <c r="AE80" i="66" s="1"/>
  <c r="J272" i="66"/>
  <c r="J80" i="66" s="1"/>
  <c r="AB272" i="66"/>
  <c r="AB80" i="66" s="1"/>
  <c r="AU272" i="66"/>
  <c r="AU80" i="66" s="1"/>
  <c r="O272" i="66"/>
  <c r="O80" i="66" s="1"/>
  <c r="Z272" i="66"/>
  <c r="Z80" i="66" s="1"/>
  <c r="AG272" i="66"/>
  <c r="AG80" i="66" s="1"/>
  <c r="AE281" i="66"/>
  <c r="AE89" i="66" s="1"/>
  <c r="J281" i="66"/>
  <c r="J89" i="66" s="1"/>
  <c r="AB281" i="66"/>
  <c r="AB89" i="66" s="1"/>
  <c r="AU281" i="66"/>
  <c r="AU89" i="66" s="1"/>
  <c r="O281" i="66"/>
  <c r="O89" i="66" s="1"/>
  <c r="Z281" i="66"/>
  <c r="Z89" i="66" s="1"/>
  <c r="AG281" i="66"/>
  <c r="AG89" i="66" s="1"/>
  <c r="Z294" i="66"/>
  <c r="Z102" i="66" s="1"/>
  <c r="L294" i="66"/>
  <c r="L102" i="66" s="1"/>
  <c r="AC294" i="66"/>
  <c r="AC102" i="66" s="1"/>
  <c r="AW294" i="66"/>
  <c r="AW102" i="66" s="1"/>
  <c r="M294" i="66"/>
  <c r="M102" i="66" s="1"/>
  <c r="AB294" i="66"/>
  <c r="AB102" i="66" s="1"/>
  <c r="AH294" i="66"/>
  <c r="AH102" i="66" s="1"/>
  <c r="L120" i="66"/>
  <c r="L10" i="66" s="1"/>
  <c r="AW120" i="66"/>
  <c r="AW10" i="66" s="1"/>
  <c r="AV10" i="66" s="1"/>
  <c r="AP120" i="66"/>
  <c r="AP10" i="66" s="1"/>
  <c r="AO10" i="66" s="1"/>
  <c r="Z120" i="66"/>
  <c r="Z10" i="66" s="1"/>
  <c r="Y10" i="66" s="1"/>
  <c r="AS120" i="66"/>
  <c r="AS10" i="66" s="1"/>
  <c r="M120" i="66"/>
  <c r="M10" i="66" s="1"/>
  <c r="AB120" i="66"/>
  <c r="AB10" i="66" s="1"/>
  <c r="AH120" i="66"/>
  <c r="AH10" i="66" s="1"/>
  <c r="L124" i="66"/>
  <c r="L14" i="66" s="1"/>
  <c r="AW124" i="66"/>
  <c r="AW14" i="66" s="1"/>
  <c r="AV14" i="66" s="1"/>
  <c r="AP124" i="66"/>
  <c r="AP14" i="66" s="1"/>
  <c r="AO14" i="66" s="1"/>
  <c r="Z124" i="66"/>
  <c r="Z14" i="66" s="1"/>
  <c r="Y14" i="66" s="1"/>
  <c r="AS124" i="66"/>
  <c r="AS14" i="66" s="1"/>
  <c r="M124" i="66"/>
  <c r="M14" i="66" s="1"/>
  <c r="AB124" i="66"/>
  <c r="AB14" i="66" s="1"/>
  <c r="AH124" i="66"/>
  <c r="AH14" i="66" s="1"/>
  <c r="L128" i="66"/>
  <c r="L18" i="66" s="1"/>
  <c r="AW128" i="66"/>
  <c r="AW18" i="66" s="1"/>
  <c r="AV18" i="66" s="1"/>
  <c r="AP128" i="66"/>
  <c r="AP18" i="66" s="1"/>
  <c r="AO18" i="66" s="1"/>
  <c r="Z128" i="66"/>
  <c r="Z18" i="66" s="1"/>
  <c r="Y18" i="66" s="1"/>
  <c r="AS128" i="66"/>
  <c r="AS18" i="66" s="1"/>
  <c r="M128" i="66"/>
  <c r="M18" i="66" s="1"/>
  <c r="AB128" i="66"/>
  <c r="AB18" i="66" s="1"/>
  <c r="AH128" i="66"/>
  <c r="AH18" i="66" s="1"/>
  <c r="AP134" i="66"/>
  <c r="AP24" i="66" s="1"/>
  <c r="AO24" i="66" s="1"/>
  <c r="L134" i="66"/>
  <c r="L24" i="66" s="1"/>
  <c r="AW134" i="66"/>
  <c r="AW24" i="66" s="1"/>
  <c r="AV24" i="66" s="1"/>
  <c r="Z134" i="66"/>
  <c r="Z24" i="66" s="1"/>
  <c r="Y24" i="66" s="1"/>
  <c r="AS134" i="66"/>
  <c r="AS24" i="66" s="1"/>
  <c r="M134" i="66"/>
  <c r="M24" i="66" s="1"/>
  <c r="AB134" i="66"/>
  <c r="AB24" i="66" s="1"/>
  <c r="AH134" i="66"/>
  <c r="AH24" i="66" s="1"/>
  <c r="R138" i="66"/>
  <c r="R28" i="66" s="1"/>
  <c r="AC138" i="66"/>
  <c r="AC28" i="66" s="1"/>
  <c r="Z138" i="66"/>
  <c r="Z28" i="66" s="1"/>
  <c r="Y28" i="66" s="1"/>
  <c r="AS138" i="66"/>
  <c r="AS28" i="66" s="1"/>
  <c r="M138" i="66"/>
  <c r="M28" i="66" s="1"/>
  <c r="AB138" i="66"/>
  <c r="AB28" i="66" s="1"/>
  <c r="AH138" i="66"/>
  <c r="AH28" i="66" s="1"/>
  <c r="AP143" i="66"/>
  <c r="AP33" i="66" s="1"/>
  <c r="AO33" i="66" s="1"/>
  <c r="L143" i="66"/>
  <c r="L33" i="66" s="1"/>
  <c r="K33" i="66" s="1"/>
  <c r="AW143" i="66"/>
  <c r="AW33" i="66" s="1"/>
  <c r="Z143" i="66"/>
  <c r="Z33" i="66" s="1"/>
  <c r="Y33" i="66" s="1"/>
  <c r="AS143" i="66"/>
  <c r="AS33" i="66" s="1"/>
  <c r="M143" i="66"/>
  <c r="M33" i="66" s="1"/>
  <c r="AB143" i="66"/>
  <c r="AB33" i="66" s="1"/>
  <c r="AA33" i="66" s="1"/>
  <c r="AH143" i="66"/>
  <c r="AH33" i="66" s="1"/>
  <c r="AP147" i="66"/>
  <c r="AP37" i="66" s="1"/>
  <c r="AO37" i="66" s="1"/>
  <c r="L147" i="66"/>
  <c r="L37" i="66" s="1"/>
  <c r="K37" i="66" s="1"/>
  <c r="AW147" i="66"/>
  <c r="AW37" i="66" s="1"/>
  <c r="Z147" i="66"/>
  <c r="Z37" i="66" s="1"/>
  <c r="Y37" i="66" s="1"/>
  <c r="AS147" i="66"/>
  <c r="AS37" i="66" s="1"/>
  <c r="M147" i="66"/>
  <c r="M37" i="66" s="1"/>
  <c r="AB147" i="66"/>
  <c r="AB37" i="66" s="1"/>
  <c r="AA37" i="66" s="1"/>
  <c r="AH147" i="66"/>
  <c r="AH37" i="66" s="1"/>
  <c r="L151" i="66"/>
  <c r="L41" i="66" s="1"/>
  <c r="AW151" i="66"/>
  <c r="AW41" i="66" s="1"/>
  <c r="AL41" i="66" s="1"/>
  <c r="AS151" i="66"/>
  <c r="AS41" i="66" s="1"/>
  <c r="M151" i="66"/>
  <c r="M41" i="66" s="1"/>
  <c r="AB151" i="66"/>
  <c r="AB41" i="66" s="1"/>
  <c r="AM41" i="66"/>
  <c r="AH156" i="66"/>
  <c r="AH46" i="66" s="1"/>
  <c r="J156" i="66"/>
  <c r="J46" i="66" s="1"/>
  <c r="I46" i="66" s="1"/>
  <c r="AU156" i="66"/>
  <c r="AU46" i="66" s="1"/>
  <c r="AT46" i="66" s="1"/>
  <c r="AE156" i="66"/>
  <c r="AE46" i="66" s="1"/>
  <c r="AD46" i="66" s="1"/>
  <c r="AX156" i="66"/>
  <c r="AX46" i="66" s="1"/>
  <c r="O156" i="66"/>
  <c r="O46" i="66" s="1"/>
  <c r="N46" i="66" s="1"/>
  <c r="Z156" i="66"/>
  <c r="Z46" i="66" s="1"/>
  <c r="Y46" i="66" s="1"/>
  <c r="AG156" i="66"/>
  <c r="AG46" i="66" s="1"/>
  <c r="AH161" i="66"/>
  <c r="AH51" i="66" s="1"/>
  <c r="J161" i="66"/>
  <c r="J51" i="66" s="1"/>
  <c r="I51" i="66" s="1"/>
  <c r="AU161" i="66"/>
  <c r="AU51" i="66" s="1"/>
  <c r="AT51" i="66" s="1"/>
  <c r="AE161" i="66"/>
  <c r="AE51" i="66" s="1"/>
  <c r="AD51" i="66" s="1"/>
  <c r="AX161" i="66"/>
  <c r="AX51" i="66" s="1"/>
  <c r="O161" i="66"/>
  <c r="O51" i="66" s="1"/>
  <c r="N51" i="66" s="1"/>
  <c r="Z161" i="66"/>
  <c r="Z51" i="66" s="1"/>
  <c r="Y51" i="66" s="1"/>
  <c r="AG161" i="66"/>
  <c r="AG51" i="66" s="1"/>
  <c r="AH169" i="66"/>
  <c r="AH59" i="66" s="1"/>
  <c r="J169" i="66"/>
  <c r="J59" i="66" s="1"/>
  <c r="I59" i="66" s="1"/>
  <c r="AU169" i="66"/>
  <c r="AU59" i="66" s="1"/>
  <c r="AT59" i="66" s="1"/>
  <c r="AE169" i="66"/>
  <c r="AE59" i="66" s="1"/>
  <c r="AD59" i="66" s="1"/>
  <c r="AX169" i="66"/>
  <c r="AX59" i="66" s="1"/>
  <c r="O169" i="66"/>
  <c r="O59" i="66" s="1"/>
  <c r="N59" i="66" s="1"/>
  <c r="Z169" i="66"/>
  <c r="Z59" i="66" s="1"/>
  <c r="Y59" i="66" s="1"/>
  <c r="AG169" i="66"/>
  <c r="AG59" i="66" s="1"/>
  <c r="AF59" i="66" s="1"/>
  <c r="AS258" i="66"/>
  <c r="AS66" i="66" s="1"/>
  <c r="O258" i="66"/>
  <c r="O66" i="66" s="1"/>
  <c r="N66" i="66" s="1"/>
  <c r="L258" i="66"/>
  <c r="L66" i="66" s="1"/>
  <c r="K66" i="66" s="1"/>
  <c r="AC258" i="66"/>
  <c r="AC66" i="66" s="1"/>
  <c r="AW258" i="66"/>
  <c r="AW66" i="66" s="1"/>
  <c r="M258" i="66"/>
  <c r="M66" i="66" s="1"/>
  <c r="AB258" i="66"/>
  <c r="AB66" i="66" s="1"/>
  <c r="AA66" i="66" s="1"/>
  <c r="AH258" i="66"/>
  <c r="AH66" i="66" s="1"/>
  <c r="AE267" i="66"/>
  <c r="AE75" i="66" s="1"/>
  <c r="J267" i="66"/>
  <c r="J75" i="66" s="1"/>
  <c r="AB267" i="66"/>
  <c r="AB75" i="66" s="1"/>
  <c r="AU267" i="66"/>
  <c r="AU75" i="66" s="1"/>
  <c r="O267" i="66"/>
  <c r="O75" i="66" s="1"/>
  <c r="Z267" i="66"/>
  <c r="Z75" i="66" s="1"/>
  <c r="AG267" i="66"/>
  <c r="AG75" i="66" s="1"/>
  <c r="AE276" i="66"/>
  <c r="AE84" i="66" s="1"/>
  <c r="J276" i="66"/>
  <c r="J84" i="66" s="1"/>
  <c r="AB276" i="66"/>
  <c r="AB84" i="66" s="1"/>
  <c r="AU276" i="66"/>
  <c r="AU84" i="66" s="1"/>
  <c r="O276" i="66"/>
  <c r="O84" i="66" s="1"/>
  <c r="Z276" i="66"/>
  <c r="Z84" i="66" s="1"/>
  <c r="AG276" i="66"/>
  <c r="AG84" i="66" s="1"/>
  <c r="AG286" i="66"/>
  <c r="AG94" i="66" s="1"/>
  <c r="Z286" i="66"/>
  <c r="Z94" i="66" s="1"/>
  <c r="L286" i="66"/>
  <c r="L94" i="66" s="1"/>
  <c r="E94" i="66" s="1"/>
  <c r="AC286" i="66"/>
  <c r="AC94" i="66" s="1"/>
  <c r="AW286" i="66"/>
  <c r="AW94" i="66" s="1"/>
  <c r="M286" i="66"/>
  <c r="M94" i="66" s="1"/>
  <c r="AB286" i="66"/>
  <c r="AB94" i="66" s="1"/>
  <c r="AH286" i="66"/>
  <c r="AH94" i="66" s="1"/>
  <c r="Z290" i="66"/>
  <c r="Z98" i="66" s="1"/>
  <c r="O290" i="66"/>
  <c r="O98" i="66" s="1"/>
  <c r="L290" i="66"/>
  <c r="L98" i="66" s="1"/>
  <c r="AC290" i="66"/>
  <c r="AC98" i="66" s="1"/>
  <c r="AW290" i="66"/>
  <c r="AW98" i="66" s="1"/>
  <c r="M290" i="66"/>
  <c r="M98" i="66" s="1"/>
  <c r="AB290" i="66"/>
  <c r="AB98" i="66" s="1"/>
  <c r="AH290" i="66"/>
  <c r="AH98" i="66" s="1"/>
  <c r="AP117" i="66"/>
  <c r="O117" i="66"/>
  <c r="AG117" i="66"/>
  <c r="J117" i="66"/>
  <c r="Q117" i="66"/>
  <c r="AE117" i="66"/>
  <c r="AP122" i="66"/>
  <c r="AP12" i="66" s="1"/>
  <c r="AO12" i="66" s="1"/>
  <c r="AC122" i="66"/>
  <c r="AC12" i="66" s="1"/>
  <c r="O122" i="66"/>
  <c r="O12" i="66" s="1"/>
  <c r="N12" i="66" s="1"/>
  <c r="AG122" i="66"/>
  <c r="AG12" i="66" s="1"/>
  <c r="AF12" i="66" s="1"/>
  <c r="J122" i="66"/>
  <c r="J12" i="66" s="1"/>
  <c r="I12" i="66" s="1"/>
  <c r="Q122" i="66"/>
  <c r="Q12" i="66" s="1"/>
  <c r="P12" i="66" s="1"/>
  <c r="AE122" i="66"/>
  <c r="AE12" i="66" s="1"/>
  <c r="AD12" i="66" s="1"/>
  <c r="AR122" i="66"/>
  <c r="AR12" i="66" s="1"/>
  <c r="AP126" i="66"/>
  <c r="AP16" i="66" s="1"/>
  <c r="AO16" i="66" s="1"/>
  <c r="AC126" i="66"/>
  <c r="AC16" i="66" s="1"/>
  <c r="O126" i="66"/>
  <c r="O16" i="66" s="1"/>
  <c r="N16" i="66" s="1"/>
  <c r="AG126" i="66"/>
  <c r="AG16" i="66" s="1"/>
  <c r="AF16" i="66" s="1"/>
  <c r="J126" i="66"/>
  <c r="J16" i="66" s="1"/>
  <c r="I16" i="66" s="1"/>
  <c r="Q126" i="66"/>
  <c r="Q16" i="66" s="1"/>
  <c r="P16" i="66" s="1"/>
  <c r="AE126" i="66"/>
  <c r="AE16" i="66" s="1"/>
  <c r="AD16" i="66" s="1"/>
  <c r="AR126" i="66"/>
  <c r="AR16" i="66" s="1"/>
  <c r="AG131" i="66"/>
  <c r="AG21" i="66" s="1"/>
  <c r="Q131" i="66"/>
  <c r="Q21" i="66" s="1"/>
  <c r="AC136" i="66"/>
  <c r="AC26" i="66" s="1"/>
  <c r="AW136" i="66"/>
  <c r="AW26" i="66" s="1"/>
  <c r="AV26" i="66" s="1"/>
  <c r="AP136" i="66"/>
  <c r="AP26" i="66" s="1"/>
  <c r="AO26" i="66" s="1"/>
  <c r="O136" i="66"/>
  <c r="O26" i="66" s="1"/>
  <c r="N26" i="66" s="1"/>
  <c r="AG136" i="66"/>
  <c r="AG26" i="66" s="1"/>
  <c r="AF26" i="66" s="1"/>
  <c r="J136" i="66"/>
  <c r="J26" i="66" s="1"/>
  <c r="I26" i="66" s="1"/>
  <c r="Q136" i="66"/>
  <c r="Q26" i="66" s="1"/>
  <c r="P26" i="66" s="1"/>
  <c r="AE136" i="66"/>
  <c r="AE26" i="66" s="1"/>
  <c r="AD26" i="66" s="1"/>
  <c r="AR136" i="66"/>
  <c r="AR26" i="66" s="1"/>
  <c r="L141" i="66"/>
  <c r="L31" i="66" s="1"/>
  <c r="K31" i="66" s="1"/>
  <c r="R141" i="66"/>
  <c r="R31" i="66" s="1"/>
  <c r="O141" i="66"/>
  <c r="O31" i="66" s="1"/>
  <c r="N31" i="66" s="1"/>
  <c r="AG141" i="66"/>
  <c r="AG31" i="66" s="1"/>
  <c r="J141" i="66"/>
  <c r="J31" i="66" s="1"/>
  <c r="I31" i="66" s="1"/>
  <c r="Q141" i="66"/>
  <c r="Q31" i="66" s="1"/>
  <c r="AE141" i="66"/>
  <c r="AE31" i="66" s="1"/>
  <c r="AD31" i="66" s="1"/>
  <c r="AR141" i="66"/>
  <c r="AR31" i="66" s="1"/>
  <c r="AQ31" i="66" s="1"/>
  <c r="L145" i="66"/>
  <c r="L35" i="66" s="1"/>
  <c r="K35" i="66" s="1"/>
  <c r="R145" i="66"/>
  <c r="R35" i="66" s="1"/>
  <c r="O145" i="66"/>
  <c r="O35" i="66" s="1"/>
  <c r="N35" i="66" s="1"/>
  <c r="AG145" i="66"/>
  <c r="AG35" i="66" s="1"/>
  <c r="J145" i="66"/>
  <c r="J35" i="66" s="1"/>
  <c r="I35" i="66" s="1"/>
  <c r="Q145" i="66"/>
  <c r="Q35" i="66" s="1"/>
  <c r="AE145" i="66"/>
  <c r="AE35" i="66" s="1"/>
  <c r="AD35" i="66" s="1"/>
  <c r="AR145" i="66"/>
  <c r="AR35" i="66" s="1"/>
  <c r="AQ35" i="66" s="1"/>
  <c r="L149" i="66"/>
  <c r="L39" i="66" s="1"/>
  <c r="K39" i="66" s="1"/>
  <c r="R149" i="66"/>
  <c r="R39" i="66" s="1"/>
  <c r="O149" i="66"/>
  <c r="O39" i="66" s="1"/>
  <c r="N39" i="66" s="1"/>
  <c r="AG149" i="66"/>
  <c r="AG39" i="66" s="1"/>
  <c r="J149" i="66"/>
  <c r="J39" i="66" s="1"/>
  <c r="I39" i="66" s="1"/>
  <c r="Q149" i="66"/>
  <c r="Q39" i="66" s="1"/>
  <c r="AE149" i="66"/>
  <c r="AE39" i="66" s="1"/>
  <c r="AD39" i="66" s="1"/>
  <c r="AR149" i="66"/>
  <c r="AR39" i="66" s="1"/>
  <c r="AQ39" i="66" s="1"/>
  <c r="AU154" i="66"/>
  <c r="AU44" i="66" s="1"/>
  <c r="AT44" i="66" s="1"/>
  <c r="AB154" i="66"/>
  <c r="AB44" i="66" s="1"/>
  <c r="AA44" i="66" s="1"/>
  <c r="Q154" i="66"/>
  <c r="Q44" i="66" s="1"/>
  <c r="M154" i="66"/>
  <c r="M44" i="66" s="1"/>
  <c r="AR154" i="66"/>
  <c r="AR44" i="66" s="1"/>
  <c r="AQ44" i="66" s="1"/>
  <c r="L154" i="66"/>
  <c r="L44" i="66" s="1"/>
  <c r="K44" i="66" s="1"/>
  <c r="R154" i="66"/>
  <c r="R44" i="66" s="1"/>
  <c r="AC154" i="66"/>
  <c r="AC44" i="66" s="1"/>
  <c r="AP154" i="66"/>
  <c r="AP44" i="66" s="1"/>
  <c r="AO44" i="66" s="1"/>
  <c r="AB158" i="66"/>
  <c r="AB48" i="66" s="1"/>
  <c r="Q158" i="66"/>
  <c r="Q48" i="66" s="1"/>
  <c r="M158" i="66"/>
  <c r="M48" i="66" s="1"/>
  <c r="AR158" i="66"/>
  <c r="AR48" i="66" s="1"/>
  <c r="AK48" i="66" s="1"/>
  <c r="L158" i="66"/>
  <c r="L48" i="66" s="1"/>
  <c r="R158" i="66"/>
  <c r="R48" i="66" s="1"/>
  <c r="AC158" i="66"/>
  <c r="AC48" i="66" s="1"/>
  <c r="J163" i="66"/>
  <c r="J53" i="66" s="1"/>
  <c r="I53" i="66" s="1"/>
  <c r="Q163" i="66"/>
  <c r="Q53" i="66" s="1"/>
  <c r="M163" i="66"/>
  <c r="M53" i="66" s="1"/>
  <c r="AR163" i="66"/>
  <c r="AR53" i="66" s="1"/>
  <c r="AQ53" i="66" s="1"/>
  <c r="L163" i="66"/>
  <c r="L53" i="66" s="1"/>
  <c r="K53" i="66" s="1"/>
  <c r="R163" i="66"/>
  <c r="R53" i="66" s="1"/>
  <c r="AC163" i="66"/>
  <c r="AC53" i="66" s="1"/>
  <c r="AP163" i="66"/>
  <c r="AP53" i="66" s="1"/>
  <c r="AO53" i="66" s="1"/>
  <c r="J167" i="66"/>
  <c r="J57" i="66" s="1"/>
  <c r="AV100" i="65"/>
  <c r="AT100" i="65"/>
  <c r="AR9" i="65"/>
  <c r="AQ9" i="65"/>
  <c r="K17" i="65"/>
  <c r="F17" i="65"/>
  <c r="E17" i="65"/>
  <c r="G17" i="65"/>
  <c r="AM29" i="65"/>
  <c r="AK29" i="65"/>
  <c r="AQ29" i="65"/>
  <c r="AL29" i="65"/>
  <c r="N7" i="65"/>
  <c r="O7" i="65"/>
  <c r="F7" i="65" s="1"/>
  <c r="L9" i="65"/>
  <c r="K9" i="65"/>
  <c r="K13" i="65"/>
  <c r="F13" i="65"/>
  <c r="E13" i="65"/>
  <c r="G13" i="65"/>
  <c r="AQ17" i="65"/>
  <c r="AL17" i="65"/>
  <c r="AM17" i="65"/>
  <c r="AK17" i="65"/>
  <c r="G25" i="65"/>
  <c r="E25" i="65"/>
  <c r="K25" i="65"/>
  <c r="F25" i="65"/>
  <c r="G29" i="65"/>
  <c r="E29" i="65"/>
  <c r="K29" i="65"/>
  <c r="F29" i="65"/>
  <c r="AF32" i="65"/>
  <c r="G72" i="65"/>
  <c r="E72" i="65"/>
  <c r="K72" i="65"/>
  <c r="F72" i="65"/>
  <c r="ER10" i="42" s="1"/>
  <c r="AF65" i="65"/>
  <c r="AV67" i="65"/>
  <c r="AM67" i="65"/>
  <c r="AK67" i="65"/>
  <c r="AL67" i="65"/>
  <c r="AF69" i="65"/>
  <c r="AV71" i="65"/>
  <c r="AM71" i="65"/>
  <c r="AK71" i="65"/>
  <c r="AL71" i="65"/>
  <c r="AF74" i="65"/>
  <c r="AD74" i="65"/>
  <c r="AF81" i="65"/>
  <c r="AD81" i="65"/>
  <c r="P81" i="65"/>
  <c r="N81" i="65"/>
  <c r="G81" i="65"/>
  <c r="E81" i="65"/>
  <c r="F81" i="65"/>
  <c r="AQ81" i="65"/>
  <c r="AO81" i="65"/>
  <c r="AA90" i="65"/>
  <c r="Y90" i="65"/>
  <c r="AF90" i="65"/>
  <c r="AD90" i="65"/>
  <c r="AQ96" i="65"/>
  <c r="AO96" i="65"/>
  <c r="F96" i="65"/>
  <c r="N96" i="65"/>
  <c r="E96" i="65"/>
  <c r="P96" i="65"/>
  <c r="G96" i="65"/>
  <c r="K96" i="65"/>
  <c r="I96" i="65"/>
  <c r="AL96" i="65"/>
  <c r="AV96" i="65"/>
  <c r="AM96" i="65"/>
  <c r="AT96" i="65"/>
  <c r="AK96" i="65"/>
  <c r="G8" i="65"/>
  <c r="Y75" i="65"/>
  <c r="AK48" i="65"/>
  <c r="AL48" i="65"/>
  <c r="AL55" i="65"/>
  <c r="AK55" i="65"/>
  <c r="I77" i="65"/>
  <c r="K77" i="65"/>
  <c r="AQ80" i="65"/>
  <c r="AO80" i="65"/>
  <c r="I80" i="65"/>
  <c r="K80" i="65"/>
  <c r="AV80" i="65"/>
  <c r="AT80" i="65"/>
  <c r="AM80" i="65"/>
  <c r="AK80" i="65"/>
  <c r="AL80" i="65"/>
  <c r="AV82" i="65"/>
  <c r="AT82" i="65"/>
  <c r="AM82" i="65"/>
  <c r="AK82" i="65"/>
  <c r="AL82" i="65"/>
  <c r="AQ84" i="65"/>
  <c r="AO84" i="65"/>
  <c r="I84" i="65"/>
  <c r="K84" i="65"/>
  <c r="AV84" i="65"/>
  <c r="AT84" i="65"/>
  <c r="AM84" i="65"/>
  <c r="AK84" i="65"/>
  <c r="AL84" i="65"/>
  <c r="K87" i="65"/>
  <c r="I87" i="65"/>
  <c r="AD92" i="65"/>
  <c r="Y92" i="65"/>
  <c r="AD102" i="65"/>
  <c r="AF9" i="65"/>
  <c r="AG9" i="65"/>
  <c r="AM11" i="65"/>
  <c r="AK11" i="65"/>
  <c r="AQ11" i="65"/>
  <c r="AL11" i="65"/>
  <c r="AA13" i="65"/>
  <c r="K15" i="65"/>
  <c r="F15" i="65"/>
  <c r="G15" i="65"/>
  <c r="E15" i="65"/>
  <c r="AQ20" i="65"/>
  <c r="AM20" i="65"/>
  <c r="AK20" i="65"/>
  <c r="AL20" i="65"/>
  <c r="G27" i="65"/>
  <c r="E27" i="65"/>
  <c r="K27" i="65"/>
  <c r="F27" i="65"/>
  <c r="AL32" i="65"/>
  <c r="AK32" i="65"/>
  <c r="AV32" i="65"/>
  <c r="AM32" i="65"/>
  <c r="AL34" i="65"/>
  <c r="AV34" i="65"/>
  <c r="AM34" i="65"/>
  <c r="AK34" i="65"/>
  <c r="E32" i="65"/>
  <c r="G34" i="65"/>
  <c r="E34" i="65"/>
  <c r="E36" i="65"/>
  <c r="G38" i="65"/>
  <c r="E38" i="65"/>
  <c r="E40" i="65"/>
  <c r="AA72" i="65"/>
  <c r="AM8" i="65"/>
  <c r="G95" i="65"/>
  <c r="G16" i="65"/>
  <c r="G24" i="65"/>
  <c r="G26" i="65"/>
  <c r="G31" i="65"/>
  <c r="AM33" i="65"/>
  <c r="G35" i="65"/>
  <c r="AM37" i="65"/>
  <c r="G39" i="65"/>
  <c r="AV75" i="65"/>
  <c r="AT75" i="65"/>
  <c r="AM75" i="65"/>
  <c r="AK75" i="65"/>
  <c r="AL75" i="65"/>
  <c r="I75" i="65"/>
  <c r="K75" i="65"/>
  <c r="P75" i="65"/>
  <c r="N75" i="65"/>
  <c r="G75" i="65"/>
  <c r="E75" i="65"/>
  <c r="F75" i="65"/>
  <c r="P44" i="65"/>
  <c r="G44" i="65"/>
  <c r="E44" i="65"/>
  <c r="F44" i="65"/>
  <c r="P46" i="65"/>
  <c r="G46" i="65"/>
  <c r="E46" i="65"/>
  <c r="F46" i="65"/>
  <c r="AM57" i="65"/>
  <c r="AK57" i="65"/>
  <c r="AA59" i="65"/>
  <c r="AV45" i="65"/>
  <c r="AM45" i="65"/>
  <c r="AK45" i="65"/>
  <c r="AL45" i="65"/>
  <c r="AF47" i="65"/>
  <c r="P47" i="65"/>
  <c r="G47" i="65"/>
  <c r="E47" i="65"/>
  <c r="F47" i="65"/>
  <c r="AV49" i="65"/>
  <c r="AM49" i="65"/>
  <c r="AK49" i="65"/>
  <c r="AL49" i="65"/>
  <c r="F52" i="65"/>
  <c r="E52" i="65"/>
  <c r="P52" i="65"/>
  <c r="G52" i="65"/>
  <c r="AL54" i="65"/>
  <c r="AK54" i="65"/>
  <c r="AV54" i="65"/>
  <c r="AM54" i="65"/>
  <c r="E56" i="65"/>
  <c r="F56" i="65"/>
  <c r="E58" i="65"/>
  <c r="G58" i="65"/>
  <c r="AK58" i="65"/>
  <c r="AM58" i="65"/>
  <c r="P77" i="65"/>
  <c r="N77" i="65"/>
  <c r="G77" i="65"/>
  <c r="E77" i="65"/>
  <c r="F77" i="65"/>
  <c r="P80" i="65"/>
  <c r="N80" i="65"/>
  <c r="G80" i="65"/>
  <c r="E80" i="65"/>
  <c r="F80" i="65"/>
  <c r="FJ10" i="42" s="1"/>
  <c r="P82" i="65"/>
  <c r="N82" i="65"/>
  <c r="G82" i="65"/>
  <c r="E82" i="65"/>
  <c r="F82" i="65"/>
  <c r="P84" i="65"/>
  <c r="N84" i="65"/>
  <c r="G84" i="65"/>
  <c r="E84" i="65"/>
  <c r="F84" i="65"/>
  <c r="F87" i="65"/>
  <c r="N87" i="65"/>
  <c r="E87" i="65"/>
  <c r="P87" i="65"/>
  <c r="G87" i="65"/>
  <c r="AF89" i="65"/>
  <c r="AD89" i="65"/>
  <c r="AA89" i="65"/>
  <c r="Y89" i="65"/>
  <c r="AM92" i="65"/>
  <c r="G92" i="65"/>
  <c r="AM94" i="65"/>
  <c r="G94" i="65"/>
  <c r="AM36" i="65"/>
  <c r="AK36" i="65"/>
  <c r="AK38" i="65"/>
  <c r="AM40" i="65"/>
  <c r="AK40" i="65"/>
  <c r="AL68" i="65"/>
  <c r="AM68" i="65"/>
  <c r="AS275" i="65"/>
  <c r="AS83" i="65" s="1"/>
  <c r="O275" i="65"/>
  <c r="O83" i="65" s="1"/>
  <c r="L275" i="65"/>
  <c r="L83" i="65" s="1"/>
  <c r="G83" i="65" s="1"/>
  <c r="AC275" i="65"/>
  <c r="AC83" i="65" s="1"/>
  <c r="AW275" i="65"/>
  <c r="AW83" i="65" s="1"/>
  <c r="M275" i="65"/>
  <c r="M83" i="65" s="1"/>
  <c r="AB275" i="65"/>
  <c r="AB83" i="65" s="1"/>
  <c r="V83" i="65" s="1"/>
  <c r="AH275" i="65"/>
  <c r="AH83" i="65" s="1"/>
  <c r="AE285" i="65"/>
  <c r="AE93" i="65" s="1"/>
  <c r="J285" i="65"/>
  <c r="J93" i="65" s="1"/>
  <c r="AB285" i="65"/>
  <c r="AB93" i="65" s="1"/>
  <c r="AU285" i="65"/>
  <c r="AU93" i="65" s="1"/>
  <c r="O285" i="65"/>
  <c r="O93" i="65" s="1"/>
  <c r="Z285" i="65"/>
  <c r="Z93" i="65" s="1"/>
  <c r="AG285" i="65"/>
  <c r="AG93" i="65" s="1"/>
  <c r="AG268" i="65"/>
  <c r="AG76" i="65" s="1"/>
  <c r="Z268" i="65"/>
  <c r="Z76" i="65" s="1"/>
  <c r="L268" i="65"/>
  <c r="L76" i="65" s="1"/>
  <c r="AC268" i="65"/>
  <c r="AC76" i="65" s="1"/>
  <c r="AW268" i="65"/>
  <c r="AW76" i="65" s="1"/>
  <c r="M268" i="65"/>
  <c r="M76" i="65" s="1"/>
  <c r="AB268" i="65"/>
  <c r="AB76" i="65" s="1"/>
  <c r="AH268" i="65"/>
  <c r="AH76" i="65" s="1"/>
  <c r="AG277" i="65"/>
  <c r="AG85" i="65" s="1"/>
  <c r="Z277" i="65"/>
  <c r="Z85" i="65" s="1"/>
  <c r="L277" i="65"/>
  <c r="L85" i="65" s="1"/>
  <c r="G85" i="65" s="1"/>
  <c r="AC277" i="65"/>
  <c r="AC85" i="65" s="1"/>
  <c r="AW277" i="65"/>
  <c r="AW85" i="65" s="1"/>
  <c r="M277" i="65"/>
  <c r="M85" i="65" s="1"/>
  <c r="AB277" i="65"/>
  <c r="AB85" i="65" s="1"/>
  <c r="AH277" i="65"/>
  <c r="AH85" i="65" s="1"/>
  <c r="AU277" i="65"/>
  <c r="AU85" i="65" s="1"/>
  <c r="AE292" i="65"/>
  <c r="AE100" i="65" s="1"/>
  <c r="J292" i="65"/>
  <c r="J100" i="65" s="1"/>
  <c r="AB292" i="65"/>
  <c r="AB100" i="65" s="1"/>
  <c r="AU292" i="65"/>
  <c r="AU100" i="65" s="1"/>
  <c r="O292" i="65"/>
  <c r="O100" i="65" s="1"/>
  <c r="Z292" i="65"/>
  <c r="Z100" i="65" s="1"/>
  <c r="AG292" i="65"/>
  <c r="AG100" i="65" s="1"/>
  <c r="U100" i="65" s="1"/>
  <c r="AS292" i="65"/>
  <c r="AS100" i="65" s="1"/>
  <c r="Z270" i="65"/>
  <c r="Z78" i="65" s="1"/>
  <c r="O270" i="65"/>
  <c r="O78" i="65" s="1"/>
  <c r="L270" i="65"/>
  <c r="L78" i="65" s="1"/>
  <c r="AC270" i="65"/>
  <c r="AC78" i="65" s="1"/>
  <c r="AW270" i="65"/>
  <c r="AW78" i="65" s="1"/>
  <c r="M270" i="65"/>
  <c r="M78" i="65" s="1"/>
  <c r="AB270" i="65"/>
  <c r="AB78" i="65" s="1"/>
  <c r="AH270" i="65"/>
  <c r="AH78" i="65" s="1"/>
  <c r="AU270" i="65"/>
  <c r="AU78" i="65" s="1"/>
  <c r="AS280" i="65"/>
  <c r="AS88" i="65" s="1"/>
  <c r="O280" i="65"/>
  <c r="O88" i="65" s="1"/>
  <c r="L280" i="65"/>
  <c r="L88" i="65" s="1"/>
  <c r="AC280" i="65"/>
  <c r="AC88" i="65" s="1"/>
  <c r="AW280" i="65"/>
  <c r="AW88" i="65" s="1"/>
  <c r="M280" i="65"/>
  <c r="M88" i="65" s="1"/>
  <c r="AB280" i="65"/>
  <c r="AB88" i="65" s="1"/>
  <c r="AH280" i="65"/>
  <c r="AH88" i="65" s="1"/>
  <c r="AU280" i="65"/>
  <c r="AU88" i="65" s="1"/>
  <c r="AE7" i="65"/>
  <c r="V7" i="65" s="1"/>
  <c r="AD7" i="65"/>
  <c r="AQ13" i="65"/>
  <c r="AL13" i="65"/>
  <c r="AM13" i="65"/>
  <c r="AK13" i="65"/>
  <c r="AM25" i="65"/>
  <c r="AK25" i="65"/>
  <c r="AQ25" i="65"/>
  <c r="AL25" i="65"/>
  <c r="AM72" i="65"/>
  <c r="AK72" i="65"/>
  <c r="AQ72" i="65"/>
  <c r="AL72" i="65"/>
  <c r="P65" i="65"/>
  <c r="G65" i="65"/>
  <c r="E65" i="65"/>
  <c r="F65" i="65"/>
  <c r="DW10" i="42" s="1"/>
  <c r="AV65" i="65"/>
  <c r="AM65" i="65"/>
  <c r="AK65" i="65"/>
  <c r="AL65" i="65"/>
  <c r="P67" i="65"/>
  <c r="G67" i="65"/>
  <c r="E67" i="65"/>
  <c r="F67" i="65"/>
  <c r="AF67" i="65"/>
  <c r="P69" i="65"/>
  <c r="G69" i="65"/>
  <c r="E69" i="65"/>
  <c r="F69" i="65"/>
  <c r="AV69" i="65"/>
  <c r="AM69" i="65"/>
  <c r="AK69" i="65"/>
  <c r="AL69" i="65"/>
  <c r="P71" i="65"/>
  <c r="G71" i="65"/>
  <c r="E71" i="65"/>
  <c r="F71" i="65"/>
  <c r="AF71" i="65"/>
  <c r="AA74" i="65"/>
  <c r="Y74" i="65"/>
  <c r="P74" i="65"/>
  <c r="N74" i="65"/>
  <c r="G74" i="65"/>
  <c r="E74" i="65"/>
  <c r="F74" i="65"/>
  <c r="AQ74" i="65"/>
  <c r="AO74" i="65"/>
  <c r="I74" i="65"/>
  <c r="K74" i="65"/>
  <c r="AV74" i="65"/>
  <c r="AT74" i="65"/>
  <c r="AM74" i="65"/>
  <c r="AK74" i="65"/>
  <c r="AL74" i="65"/>
  <c r="I81" i="65"/>
  <c r="K81" i="65"/>
  <c r="AV81" i="65"/>
  <c r="AT81" i="65"/>
  <c r="AM81" i="65"/>
  <c r="AK81" i="65"/>
  <c r="AL81" i="65"/>
  <c r="AA81" i="65"/>
  <c r="Y81" i="65"/>
  <c r="AQ90" i="65"/>
  <c r="AO90" i="65"/>
  <c r="F90" i="65"/>
  <c r="P90" i="65"/>
  <c r="G90" i="65"/>
  <c r="E90" i="65"/>
  <c r="N90" i="65"/>
  <c r="K90" i="65"/>
  <c r="I90" i="65"/>
  <c r="AL90" i="65"/>
  <c r="AT90" i="65"/>
  <c r="AK90" i="65"/>
  <c r="AV90" i="65"/>
  <c r="AM90" i="65"/>
  <c r="Y96" i="65"/>
  <c r="AA96" i="65"/>
  <c r="AF96" i="65"/>
  <c r="AD96" i="65"/>
  <c r="AV70" i="65"/>
  <c r="AM70" i="65"/>
  <c r="AK70" i="65"/>
  <c r="AL70" i="65"/>
  <c r="P70" i="65"/>
  <c r="G70" i="65"/>
  <c r="E70" i="65"/>
  <c r="F70" i="65"/>
  <c r="AD75" i="65"/>
  <c r="AV44" i="65"/>
  <c r="AM44" i="65"/>
  <c r="AK44" i="65"/>
  <c r="AL44" i="65"/>
  <c r="AV46" i="65"/>
  <c r="AM46" i="65"/>
  <c r="AK46" i="65"/>
  <c r="AL46" i="65"/>
  <c r="AL51" i="65"/>
  <c r="AV51" i="65"/>
  <c r="AM51" i="65"/>
  <c r="AK51" i="65"/>
  <c r="AL53" i="65"/>
  <c r="AK53" i="65"/>
  <c r="AV53" i="65"/>
  <c r="AM53" i="65"/>
  <c r="AQ59" i="65"/>
  <c r="AL59" i="65"/>
  <c r="AK59" i="65"/>
  <c r="AM59" i="65"/>
  <c r="K59" i="65"/>
  <c r="F59" i="65"/>
  <c r="DT10" i="42" s="1"/>
  <c r="G59" i="65"/>
  <c r="E59" i="65"/>
  <c r="AQ77" i="65"/>
  <c r="AO77" i="65"/>
  <c r="AV77" i="65"/>
  <c r="AT77" i="65"/>
  <c r="AM77" i="65"/>
  <c r="AK77" i="65"/>
  <c r="AL77" i="65"/>
  <c r="AD77" i="65"/>
  <c r="AD80" i="65"/>
  <c r="AQ82" i="65"/>
  <c r="AO82" i="65"/>
  <c r="I82" i="65"/>
  <c r="K82" i="65"/>
  <c r="AD82" i="65"/>
  <c r="AD84" i="65"/>
  <c r="AQ87" i="65"/>
  <c r="AO87" i="65"/>
  <c r="AL87" i="65"/>
  <c r="AV87" i="65"/>
  <c r="AM87" i="65"/>
  <c r="AT87" i="65"/>
  <c r="AK87" i="65"/>
  <c r="AD87" i="65"/>
  <c r="AL89" i="65"/>
  <c r="AT89" i="65"/>
  <c r="AK89" i="65"/>
  <c r="AV89" i="65"/>
  <c r="AM89" i="65"/>
  <c r="K89" i="65"/>
  <c r="I89" i="65"/>
  <c r="AD94" i="65"/>
  <c r="Y94" i="65"/>
  <c r="AD98" i="65"/>
  <c r="Y102" i="65"/>
  <c r="AO7" i="65"/>
  <c r="AP7" i="65"/>
  <c r="E7" i="65"/>
  <c r="G11" i="65"/>
  <c r="E11" i="65"/>
  <c r="F11" i="65"/>
  <c r="K11" i="65"/>
  <c r="AQ15" i="65"/>
  <c r="AL15" i="65"/>
  <c r="AK15" i="65"/>
  <c r="AM15" i="65"/>
  <c r="AA17" i="65"/>
  <c r="G20" i="65"/>
  <c r="E20" i="65"/>
  <c r="K20" i="65"/>
  <c r="F20" i="65"/>
  <c r="AM27" i="65"/>
  <c r="AK27" i="65"/>
  <c r="AL27" i="65"/>
  <c r="AQ27" i="65"/>
  <c r="P43" i="65"/>
  <c r="G43" i="65"/>
  <c r="E43" i="65"/>
  <c r="F43" i="65"/>
  <c r="G36" i="65"/>
  <c r="F36" i="65"/>
  <c r="G40" i="65"/>
  <c r="F40" i="65"/>
  <c r="AL8" i="65"/>
  <c r="AK8" i="65"/>
  <c r="AM95" i="65"/>
  <c r="E8" i="65"/>
  <c r="F8" i="65"/>
  <c r="G10" i="65"/>
  <c r="G12" i="65"/>
  <c r="G14" i="65"/>
  <c r="G18" i="65"/>
  <c r="G21" i="65"/>
  <c r="AM31" i="65"/>
  <c r="G33" i="65"/>
  <c r="AM35" i="65"/>
  <c r="G37" i="65"/>
  <c r="AM39" i="65"/>
  <c r="AV66" i="65"/>
  <c r="AM66" i="65"/>
  <c r="AK66" i="65"/>
  <c r="AL66" i="65"/>
  <c r="P66" i="65"/>
  <c r="G66" i="65"/>
  <c r="E66" i="65"/>
  <c r="F66" i="65"/>
  <c r="AF70" i="65"/>
  <c r="AQ75" i="65"/>
  <c r="AO75" i="65"/>
  <c r="E48" i="65"/>
  <c r="F48" i="65"/>
  <c r="F51" i="65"/>
  <c r="E51" i="65"/>
  <c r="P51" i="65"/>
  <c r="G51" i="65"/>
  <c r="F53" i="65"/>
  <c r="P53" i="65"/>
  <c r="G53" i="65"/>
  <c r="E53" i="65"/>
  <c r="F55" i="65"/>
  <c r="E55" i="65"/>
  <c r="AF45" i="65"/>
  <c r="P45" i="65"/>
  <c r="G45" i="65"/>
  <c r="E45" i="65"/>
  <c r="F45" i="65"/>
  <c r="AV47" i="65"/>
  <c r="AM47" i="65"/>
  <c r="AK47" i="65"/>
  <c r="AL47" i="65"/>
  <c r="AF49" i="65"/>
  <c r="P49" i="65"/>
  <c r="G49" i="65"/>
  <c r="E49" i="65"/>
  <c r="F49" i="65"/>
  <c r="AF52" i="65"/>
  <c r="AL52" i="65"/>
  <c r="AV52" i="65"/>
  <c r="AM52" i="65"/>
  <c r="AK52" i="65"/>
  <c r="AF54" i="65"/>
  <c r="F54" i="65"/>
  <c r="DK10" i="42" s="1"/>
  <c r="P54" i="65"/>
  <c r="G54" i="65"/>
  <c r="E54" i="65"/>
  <c r="AK56" i="65"/>
  <c r="AL56" i="65"/>
  <c r="AA77" i="65"/>
  <c r="Y77" i="65"/>
  <c r="AA80" i="65"/>
  <c r="Y80" i="65"/>
  <c r="AA82" i="65"/>
  <c r="Y82" i="65"/>
  <c r="AA84" i="65"/>
  <c r="Y84" i="65"/>
  <c r="Y87" i="65"/>
  <c r="AA87" i="65"/>
  <c r="F89" i="65"/>
  <c r="P89" i="65"/>
  <c r="G89" i="65"/>
  <c r="N89" i="65"/>
  <c r="E89" i="65"/>
  <c r="I92" i="65"/>
  <c r="N92" i="65"/>
  <c r="I94" i="65"/>
  <c r="N94" i="65"/>
  <c r="AL36" i="65"/>
  <c r="AM38" i="65"/>
  <c r="AL38" i="65"/>
  <c r="AL40" i="65"/>
  <c r="AK68" i="65"/>
  <c r="AF83" i="65"/>
  <c r="AD83" i="65"/>
  <c r="P83" i="65"/>
  <c r="N83" i="65"/>
  <c r="F83" i="65"/>
  <c r="AQ83" i="65"/>
  <c r="AO83" i="65"/>
  <c r="AQ93" i="65"/>
  <c r="AO93" i="65"/>
  <c r="F93" i="65"/>
  <c r="P93" i="65"/>
  <c r="G93" i="65"/>
  <c r="N93" i="65"/>
  <c r="E93" i="65"/>
  <c r="K93" i="65"/>
  <c r="I93" i="65"/>
  <c r="AL93" i="65"/>
  <c r="AT93" i="65"/>
  <c r="AK93" i="65"/>
  <c r="AV93" i="65"/>
  <c r="AM93" i="65"/>
  <c r="P76" i="65"/>
  <c r="N76" i="65"/>
  <c r="G76" i="65"/>
  <c r="F76" i="65"/>
  <c r="AQ76" i="65"/>
  <c r="AO76" i="65"/>
  <c r="P85" i="65"/>
  <c r="N85" i="65"/>
  <c r="AE277" i="65"/>
  <c r="AE85" i="65" s="1"/>
  <c r="AR277" i="65"/>
  <c r="AR85" i="65" s="1"/>
  <c r="AM102" i="65"/>
  <c r="AR292" i="65"/>
  <c r="AR100" i="65" s="1"/>
  <c r="AL100" i="65" s="1"/>
  <c r="M292" i="65"/>
  <c r="M100" i="65" s="1"/>
  <c r="AX292" i="65"/>
  <c r="AX100" i="65" s="1"/>
  <c r="Q292" i="65"/>
  <c r="Q100" i="65" s="1"/>
  <c r="AH292" i="65"/>
  <c r="AH100" i="65" s="1"/>
  <c r="L292" i="65"/>
  <c r="L100" i="65" s="1"/>
  <c r="R292" i="65"/>
  <c r="R100" i="65" s="1"/>
  <c r="AC292" i="65"/>
  <c r="AC100" i="65" s="1"/>
  <c r="AP292" i="65"/>
  <c r="AP100" i="65" s="1"/>
  <c r="AS270" i="65"/>
  <c r="AS78" i="65" s="1"/>
  <c r="AG270" i="65"/>
  <c r="AG78" i="65" s="1"/>
  <c r="R270" i="65"/>
  <c r="R78" i="65" s="1"/>
  <c r="AP270" i="65"/>
  <c r="AP78" i="65" s="1"/>
  <c r="J270" i="65"/>
  <c r="J78" i="65" s="1"/>
  <c r="Q270" i="65"/>
  <c r="Q78" i="65" s="1"/>
  <c r="AE270" i="65"/>
  <c r="AE78" i="65" s="1"/>
  <c r="AR270" i="65"/>
  <c r="AR78" i="65" s="1"/>
  <c r="Z280" i="65"/>
  <c r="Z88" i="65" s="1"/>
  <c r="AG280" i="65"/>
  <c r="AG88" i="65" s="1"/>
  <c r="R280" i="65"/>
  <c r="R88" i="65" s="1"/>
  <c r="AP280" i="65"/>
  <c r="AP88" i="65" s="1"/>
  <c r="J280" i="65"/>
  <c r="J88" i="65" s="1"/>
  <c r="Q280" i="65"/>
  <c r="Q88" i="65" s="1"/>
  <c r="AE280" i="65"/>
  <c r="AE88" i="65" s="1"/>
  <c r="AR280" i="65"/>
  <c r="AR88" i="65" s="1"/>
  <c r="AP8" i="64"/>
  <c r="AM8" i="64" s="1"/>
  <c r="AO8" i="64"/>
  <c r="AR8" i="64"/>
  <c r="AO82" i="64" s="1"/>
  <c r="AQ8" i="64"/>
  <c r="AK7" i="64"/>
  <c r="AL7" i="64"/>
  <c r="AK15" i="64"/>
  <c r="AQ15" i="64"/>
  <c r="AL15" i="64"/>
  <c r="AK17" i="64"/>
  <c r="AQ17" i="64"/>
  <c r="AL17" i="64"/>
  <c r="AQ20" i="64"/>
  <c r="AL20" i="64"/>
  <c r="AK20" i="64"/>
  <c r="F43" i="64"/>
  <c r="E43" i="64"/>
  <c r="P43" i="64"/>
  <c r="AF43" i="64"/>
  <c r="U43" i="64"/>
  <c r="V43" i="64"/>
  <c r="K75" i="64"/>
  <c r="AL44" i="64"/>
  <c r="AK44" i="64"/>
  <c r="AV44" i="64"/>
  <c r="AL46" i="64"/>
  <c r="AV46" i="64"/>
  <c r="AK46" i="64"/>
  <c r="AL48" i="64"/>
  <c r="AK48" i="64"/>
  <c r="AL53" i="64"/>
  <c r="AV53" i="64"/>
  <c r="AK53" i="64"/>
  <c r="U57" i="64"/>
  <c r="AQ82" i="64"/>
  <c r="AF8" i="64"/>
  <c r="AG8" i="64"/>
  <c r="O8" i="64"/>
  <c r="G8" i="64" s="1"/>
  <c r="N8" i="64"/>
  <c r="AB8" i="64"/>
  <c r="Y77" i="64" s="1"/>
  <c r="AA8" i="64"/>
  <c r="AQ10" i="64"/>
  <c r="AL10" i="64"/>
  <c r="AK10" i="64"/>
  <c r="U7" i="64"/>
  <c r="V7" i="64"/>
  <c r="AA15" i="64"/>
  <c r="V15" i="64"/>
  <c r="U15" i="64"/>
  <c r="U20" i="64"/>
  <c r="AA20" i="64"/>
  <c r="V20" i="64"/>
  <c r="E25" i="64"/>
  <c r="K25" i="64"/>
  <c r="F25" i="64"/>
  <c r="E27" i="64"/>
  <c r="K27" i="64"/>
  <c r="F27" i="64"/>
  <c r="E29" i="64"/>
  <c r="K29" i="64"/>
  <c r="F29" i="64"/>
  <c r="AL32" i="64"/>
  <c r="AV32" i="64"/>
  <c r="AK32" i="64"/>
  <c r="F32" i="64"/>
  <c r="P32" i="64"/>
  <c r="E32" i="64"/>
  <c r="AL34" i="64"/>
  <c r="AV34" i="64"/>
  <c r="AK34" i="64"/>
  <c r="F34" i="64"/>
  <c r="P34" i="64"/>
  <c r="E34" i="64"/>
  <c r="AL36" i="64"/>
  <c r="AV36" i="64"/>
  <c r="AK36" i="64"/>
  <c r="F36" i="64"/>
  <c r="P36" i="64"/>
  <c r="E36" i="64"/>
  <c r="AL38" i="64"/>
  <c r="AV38" i="64"/>
  <c r="AK38" i="64"/>
  <c r="F38" i="64"/>
  <c r="P38" i="64"/>
  <c r="E38" i="64"/>
  <c r="AL40" i="64"/>
  <c r="AV40" i="64"/>
  <c r="AK40" i="64"/>
  <c r="F40" i="64"/>
  <c r="P40" i="64"/>
  <c r="E40" i="64"/>
  <c r="V70" i="64"/>
  <c r="AF70" i="64"/>
  <c r="U70" i="64"/>
  <c r="AA72" i="64"/>
  <c r="V72" i="64"/>
  <c r="U72" i="64"/>
  <c r="F48" i="64"/>
  <c r="E48" i="64"/>
  <c r="P51" i="64"/>
  <c r="E51" i="64"/>
  <c r="F51" i="64"/>
  <c r="F53" i="64"/>
  <c r="P53" i="64"/>
  <c r="E53" i="64"/>
  <c r="F55" i="64"/>
  <c r="E55" i="64"/>
  <c r="U59" i="64"/>
  <c r="AA59" i="64"/>
  <c r="V59" i="64"/>
  <c r="AL45" i="64"/>
  <c r="AK45" i="64"/>
  <c r="AV45" i="64"/>
  <c r="AF47" i="64"/>
  <c r="U47" i="64"/>
  <c r="V47" i="64"/>
  <c r="F47" i="64"/>
  <c r="E47" i="64"/>
  <c r="P47" i="64"/>
  <c r="AL49" i="64"/>
  <c r="AV49" i="64"/>
  <c r="AK49" i="64"/>
  <c r="V52" i="64"/>
  <c r="U52" i="64"/>
  <c r="AF52" i="64"/>
  <c r="P52" i="64"/>
  <c r="E52" i="64"/>
  <c r="F52" i="64"/>
  <c r="AL54" i="64"/>
  <c r="AV54" i="64"/>
  <c r="AK54" i="64"/>
  <c r="U56" i="64"/>
  <c r="V56" i="64"/>
  <c r="E56" i="64"/>
  <c r="F56" i="64"/>
  <c r="E58" i="64"/>
  <c r="G58" i="64"/>
  <c r="AK58" i="64"/>
  <c r="AM58" i="64"/>
  <c r="AA77" i="64"/>
  <c r="P80" i="64"/>
  <c r="E80" i="64"/>
  <c r="F80" i="64"/>
  <c r="FJ12" i="42" s="1"/>
  <c r="F82" i="64"/>
  <c r="P82" i="64"/>
  <c r="E82" i="64"/>
  <c r="AA84" i="64"/>
  <c r="F87" i="64"/>
  <c r="P87" i="64"/>
  <c r="E87" i="64"/>
  <c r="AF89" i="64"/>
  <c r="U89" i="64"/>
  <c r="V89" i="64"/>
  <c r="AA89" i="64"/>
  <c r="V44" i="64"/>
  <c r="V51" i="64"/>
  <c r="K77" i="64"/>
  <c r="AV77" i="64"/>
  <c r="AK77" i="64"/>
  <c r="AL77" i="64"/>
  <c r="AQ80" i="64"/>
  <c r="K80" i="64"/>
  <c r="AV80" i="64"/>
  <c r="AK80" i="64"/>
  <c r="AL80" i="64"/>
  <c r="K84" i="64"/>
  <c r="AL84" i="64"/>
  <c r="AV84" i="64"/>
  <c r="AK84" i="64"/>
  <c r="AQ87" i="64"/>
  <c r="K87" i="64"/>
  <c r="AL87" i="64"/>
  <c r="AK87" i="64"/>
  <c r="AV87" i="64"/>
  <c r="AH257" i="64"/>
  <c r="AH65" i="64" s="1"/>
  <c r="AB257" i="64"/>
  <c r="AB65" i="64" s="1"/>
  <c r="AA65" i="64" s="1"/>
  <c r="M257" i="64"/>
  <c r="M65" i="64" s="1"/>
  <c r="AR257" i="64"/>
  <c r="AR65" i="64" s="1"/>
  <c r="L257" i="64"/>
  <c r="L65" i="64" s="1"/>
  <c r="R257" i="64"/>
  <c r="R65" i="64" s="1"/>
  <c r="AC257" i="64"/>
  <c r="AC65" i="64" s="1"/>
  <c r="AP257" i="64"/>
  <c r="AP65" i="64" s="1"/>
  <c r="AO65" i="64" s="1"/>
  <c r="AW257" i="64"/>
  <c r="AW65" i="64" s="1"/>
  <c r="Q259" i="64"/>
  <c r="Q67" i="64" s="1"/>
  <c r="AH259" i="64"/>
  <c r="AH67" i="64" s="1"/>
  <c r="M259" i="64"/>
  <c r="M67" i="64" s="1"/>
  <c r="AR259" i="64"/>
  <c r="AR67" i="64" s="1"/>
  <c r="AQ67" i="64" s="1"/>
  <c r="L259" i="64"/>
  <c r="L67" i="64" s="1"/>
  <c r="K67" i="64" s="1"/>
  <c r="R259" i="64"/>
  <c r="R67" i="64" s="1"/>
  <c r="AC259" i="64"/>
  <c r="AC67" i="64" s="1"/>
  <c r="AP259" i="64"/>
  <c r="AP67" i="64" s="1"/>
  <c r="AO67" i="64" s="1"/>
  <c r="AW259" i="64"/>
  <c r="AW67" i="64" s="1"/>
  <c r="Q263" i="64"/>
  <c r="Q71" i="64" s="1"/>
  <c r="AH263" i="64"/>
  <c r="AH71" i="64" s="1"/>
  <c r="M263" i="64"/>
  <c r="M71" i="64" s="1"/>
  <c r="AR263" i="64"/>
  <c r="AR71" i="64" s="1"/>
  <c r="AQ71" i="64" s="1"/>
  <c r="L263" i="64"/>
  <c r="L71" i="64" s="1"/>
  <c r="K71" i="64" s="1"/>
  <c r="R263" i="64"/>
  <c r="R71" i="64" s="1"/>
  <c r="AC263" i="64"/>
  <c r="AC71" i="64" s="1"/>
  <c r="AP263" i="64"/>
  <c r="AP71" i="64" s="1"/>
  <c r="AO71" i="64" s="1"/>
  <c r="AW263" i="64"/>
  <c r="AW71" i="64" s="1"/>
  <c r="M282" i="64"/>
  <c r="M90" i="64" s="1"/>
  <c r="AX282" i="64"/>
  <c r="AX90" i="64" s="1"/>
  <c r="Q282" i="64"/>
  <c r="Q90" i="64" s="1"/>
  <c r="AH282" i="64"/>
  <c r="AH90" i="64" s="1"/>
  <c r="L282" i="64"/>
  <c r="L90" i="64" s="1"/>
  <c r="R282" i="64"/>
  <c r="R90" i="64" s="1"/>
  <c r="AC282" i="64"/>
  <c r="AC90" i="64" s="1"/>
  <c r="AP282" i="64"/>
  <c r="AP90" i="64" s="1"/>
  <c r="AW282" i="64"/>
  <c r="AW90" i="64" s="1"/>
  <c r="AR288" i="64"/>
  <c r="AR96" i="64" s="1"/>
  <c r="M288" i="64"/>
  <c r="M96" i="64" s="1"/>
  <c r="AX288" i="64"/>
  <c r="AX96" i="64" s="1"/>
  <c r="Q288" i="64"/>
  <c r="Q96" i="64" s="1"/>
  <c r="AH288" i="64"/>
  <c r="AH96" i="64" s="1"/>
  <c r="L288" i="64"/>
  <c r="L96" i="64" s="1"/>
  <c r="R288" i="64"/>
  <c r="R96" i="64" s="1"/>
  <c r="AC288" i="64"/>
  <c r="AC96" i="64" s="1"/>
  <c r="AP288" i="64"/>
  <c r="AP96" i="64" s="1"/>
  <c r="AW288" i="64"/>
  <c r="AW96" i="64" s="1"/>
  <c r="AS270" i="64"/>
  <c r="AS78" i="64" s="1"/>
  <c r="AG270" i="64"/>
  <c r="AG78" i="64" s="1"/>
  <c r="R270" i="64"/>
  <c r="R78" i="64" s="1"/>
  <c r="AP270" i="64"/>
  <c r="AP78" i="64" s="1"/>
  <c r="J270" i="64"/>
  <c r="J78" i="64" s="1"/>
  <c r="Q270" i="64"/>
  <c r="Q78" i="64" s="1"/>
  <c r="AE270" i="64"/>
  <c r="AE78" i="64" s="1"/>
  <c r="AR270" i="64"/>
  <c r="AR78" i="64" s="1"/>
  <c r="AX270" i="64"/>
  <c r="AX78" i="64" s="1"/>
  <c r="AS275" i="64"/>
  <c r="AS83" i="64" s="1"/>
  <c r="AG275" i="64"/>
  <c r="AG83" i="64" s="1"/>
  <c r="R275" i="64"/>
  <c r="R83" i="64" s="1"/>
  <c r="AP275" i="64"/>
  <c r="AP83" i="64" s="1"/>
  <c r="J275" i="64"/>
  <c r="J83" i="64" s="1"/>
  <c r="Q275" i="64"/>
  <c r="Q83" i="64" s="1"/>
  <c r="AE275" i="64"/>
  <c r="AE83" i="64" s="1"/>
  <c r="AR275" i="64"/>
  <c r="AR83" i="64" s="1"/>
  <c r="AX275" i="64"/>
  <c r="AX83" i="64" s="1"/>
  <c r="AS280" i="64"/>
  <c r="AS88" i="64" s="1"/>
  <c r="AG280" i="64"/>
  <c r="AG88" i="64" s="1"/>
  <c r="R280" i="64"/>
  <c r="R88" i="64" s="1"/>
  <c r="AP280" i="64"/>
  <c r="AP88" i="64" s="1"/>
  <c r="J280" i="64"/>
  <c r="J88" i="64" s="1"/>
  <c r="Q280" i="64"/>
  <c r="Q88" i="64" s="1"/>
  <c r="AE280" i="64"/>
  <c r="AE88" i="64" s="1"/>
  <c r="AR280" i="64"/>
  <c r="AR88" i="64" s="1"/>
  <c r="AX280" i="64"/>
  <c r="AX88" i="64" s="1"/>
  <c r="Q261" i="64"/>
  <c r="Q69" i="64" s="1"/>
  <c r="AH261" i="64"/>
  <c r="AH69" i="64" s="1"/>
  <c r="M261" i="64"/>
  <c r="M69" i="64" s="1"/>
  <c r="AR261" i="64"/>
  <c r="AR69" i="64" s="1"/>
  <c r="AQ69" i="64" s="1"/>
  <c r="L261" i="64"/>
  <c r="L69" i="64" s="1"/>
  <c r="K69" i="64" s="1"/>
  <c r="R261" i="64"/>
  <c r="R69" i="64" s="1"/>
  <c r="AC261" i="64"/>
  <c r="AC69" i="64" s="1"/>
  <c r="AP261" i="64"/>
  <c r="AP69" i="64" s="1"/>
  <c r="AO69" i="64" s="1"/>
  <c r="AW261" i="64"/>
  <c r="AW69" i="64" s="1"/>
  <c r="Q266" i="64"/>
  <c r="Q74" i="64" s="1"/>
  <c r="AH266" i="64"/>
  <c r="AH74" i="64" s="1"/>
  <c r="M266" i="64"/>
  <c r="M74" i="64" s="1"/>
  <c r="AR266" i="64"/>
  <c r="AR74" i="64" s="1"/>
  <c r="L266" i="64"/>
  <c r="L74" i="64" s="1"/>
  <c r="R266" i="64"/>
  <c r="R74" i="64" s="1"/>
  <c r="AC266" i="64"/>
  <c r="AC74" i="64" s="1"/>
  <c r="AP266" i="64"/>
  <c r="AP74" i="64" s="1"/>
  <c r="AW266" i="64"/>
  <c r="AW74" i="64" s="1"/>
  <c r="AR285" i="64"/>
  <c r="AR93" i="64" s="1"/>
  <c r="M285" i="64"/>
  <c r="M93" i="64" s="1"/>
  <c r="AX285" i="64"/>
  <c r="AX93" i="64" s="1"/>
  <c r="Q285" i="64"/>
  <c r="Q93" i="64" s="1"/>
  <c r="AH285" i="64"/>
  <c r="AH93" i="64" s="1"/>
  <c r="L285" i="64"/>
  <c r="L93" i="64" s="1"/>
  <c r="R285" i="64"/>
  <c r="R93" i="64" s="1"/>
  <c r="AC285" i="64"/>
  <c r="AC93" i="64" s="1"/>
  <c r="AP285" i="64"/>
  <c r="AP93" i="64" s="1"/>
  <c r="AW285" i="64"/>
  <c r="AW93" i="64" s="1"/>
  <c r="AR292" i="64"/>
  <c r="AR100" i="64" s="1"/>
  <c r="M292" i="64"/>
  <c r="M100" i="64" s="1"/>
  <c r="AX292" i="64"/>
  <c r="AX100" i="64" s="1"/>
  <c r="Q292" i="64"/>
  <c r="Q100" i="64" s="1"/>
  <c r="AH292" i="64"/>
  <c r="AH100" i="64" s="1"/>
  <c r="L292" i="64"/>
  <c r="L100" i="64" s="1"/>
  <c r="R292" i="64"/>
  <c r="R100" i="64" s="1"/>
  <c r="AC292" i="64"/>
  <c r="AC100" i="64" s="1"/>
  <c r="AP292" i="64"/>
  <c r="AP100" i="64" s="1"/>
  <c r="AW292" i="64"/>
  <c r="AW100" i="64" s="1"/>
  <c r="O268" i="64"/>
  <c r="O76" i="64" s="1"/>
  <c r="Z268" i="64"/>
  <c r="Z76" i="64" s="1"/>
  <c r="L268" i="64"/>
  <c r="L76" i="64" s="1"/>
  <c r="E76" i="64" s="1"/>
  <c r="AC268" i="64"/>
  <c r="AC76" i="64" s="1"/>
  <c r="AW268" i="64"/>
  <c r="AW76" i="64" s="1"/>
  <c r="M268" i="64"/>
  <c r="M76" i="64" s="1"/>
  <c r="AB268" i="64"/>
  <c r="AB76" i="64" s="1"/>
  <c r="V76" i="64" s="1"/>
  <c r="AH268" i="64"/>
  <c r="AH76" i="64" s="1"/>
  <c r="O273" i="64"/>
  <c r="O81" i="64" s="1"/>
  <c r="Z273" i="64"/>
  <c r="Z81" i="64" s="1"/>
  <c r="L273" i="64"/>
  <c r="L81" i="64" s="1"/>
  <c r="E81" i="64" s="1"/>
  <c r="AC273" i="64"/>
  <c r="AC81" i="64" s="1"/>
  <c r="AW273" i="64"/>
  <c r="AW81" i="64" s="1"/>
  <c r="M273" i="64"/>
  <c r="M81" i="64" s="1"/>
  <c r="AB273" i="64"/>
  <c r="AB81" i="64" s="1"/>
  <c r="AH273" i="64"/>
  <c r="AH81" i="64" s="1"/>
  <c r="O277" i="64"/>
  <c r="O85" i="64" s="1"/>
  <c r="Z277" i="64"/>
  <c r="Z85" i="64" s="1"/>
  <c r="L277" i="64"/>
  <c r="L85" i="64" s="1"/>
  <c r="AC277" i="64"/>
  <c r="AC85" i="64" s="1"/>
  <c r="AW277" i="64"/>
  <c r="AW85" i="64" s="1"/>
  <c r="M277" i="64"/>
  <c r="M85" i="64" s="1"/>
  <c r="AB277" i="64"/>
  <c r="AB85" i="64" s="1"/>
  <c r="AH277" i="64"/>
  <c r="AH85" i="64" s="1"/>
  <c r="AU277" i="64"/>
  <c r="AU85" i="64" s="1"/>
  <c r="AV8" i="64"/>
  <c r="AW8" i="64"/>
  <c r="K8" i="64"/>
  <c r="L8" i="64"/>
  <c r="G70" i="64" s="1"/>
  <c r="E15" i="64"/>
  <c r="K15" i="64"/>
  <c r="F15" i="64"/>
  <c r="E17" i="64"/>
  <c r="K17" i="64"/>
  <c r="F17" i="64"/>
  <c r="K20" i="64"/>
  <c r="F20" i="64"/>
  <c r="E20" i="64"/>
  <c r="P70" i="64"/>
  <c r="E70" i="64"/>
  <c r="F70" i="64"/>
  <c r="P75" i="64"/>
  <c r="E75" i="64"/>
  <c r="F75" i="64"/>
  <c r="AV51" i="64"/>
  <c r="AK51" i="64"/>
  <c r="AL51" i="64"/>
  <c r="AL55" i="64"/>
  <c r="AK55" i="64"/>
  <c r="AQ59" i="64"/>
  <c r="AL59" i="64"/>
  <c r="AK59" i="64"/>
  <c r="K82" i="64"/>
  <c r="AL82" i="64"/>
  <c r="AK82" i="64"/>
  <c r="AV82" i="64"/>
  <c r="AQ84" i="64"/>
  <c r="K89" i="64"/>
  <c r="Z8" i="64"/>
  <c r="Y8" i="64"/>
  <c r="AD8" i="64"/>
  <c r="AE8" i="64"/>
  <c r="K10" i="64"/>
  <c r="F10" i="64"/>
  <c r="E10" i="64"/>
  <c r="F7" i="64"/>
  <c r="E7" i="64"/>
  <c r="V9" i="64"/>
  <c r="W9" i="64"/>
  <c r="U9" i="64"/>
  <c r="AA17" i="64"/>
  <c r="V17" i="64"/>
  <c r="U17" i="64"/>
  <c r="AK25" i="64"/>
  <c r="AQ25" i="64"/>
  <c r="AL25" i="64"/>
  <c r="AK27" i="64"/>
  <c r="AQ27" i="64"/>
  <c r="AL27" i="64"/>
  <c r="AK29" i="64"/>
  <c r="AQ29" i="64"/>
  <c r="AL29" i="64"/>
  <c r="AL43" i="64"/>
  <c r="AV43" i="64"/>
  <c r="AK43" i="64"/>
  <c r="E14" i="64"/>
  <c r="K14" i="64"/>
  <c r="F14" i="64"/>
  <c r="AV66" i="64"/>
  <c r="AK66" i="64"/>
  <c r="AL66" i="64"/>
  <c r="P66" i="64"/>
  <c r="E66" i="64"/>
  <c r="F66" i="64"/>
  <c r="V68" i="64"/>
  <c r="AF68" i="64"/>
  <c r="U68" i="64"/>
  <c r="V75" i="64"/>
  <c r="AF75" i="64"/>
  <c r="AD75" i="64"/>
  <c r="U75" i="64"/>
  <c r="AA75" i="64"/>
  <c r="Y75" i="64"/>
  <c r="F44" i="64"/>
  <c r="P44" i="64"/>
  <c r="E44" i="64"/>
  <c r="F46" i="64"/>
  <c r="E46" i="64"/>
  <c r="P46" i="64"/>
  <c r="AK57" i="64"/>
  <c r="AF45" i="64"/>
  <c r="U45" i="64"/>
  <c r="V45" i="64"/>
  <c r="F45" i="64"/>
  <c r="P45" i="64"/>
  <c r="E45" i="64"/>
  <c r="AL47" i="64"/>
  <c r="AV47" i="64"/>
  <c r="AK47" i="64"/>
  <c r="AF49" i="64"/>
  <c r="U49" i="64"/>
  <c r="V49" i="64"/>
  <c r="F49" i="64"/>
  <c r="E49" i="64"/>
  <c r="P49" i="64"/>
  <c r="AV52" i="64"/>
  <c r="AK52" i="64"/>
  <c r="AL52" i="64"/>
  <c r="AF54" i="64"/>
  <c r="U54" i="64"/>
  <c r="V54" i="64"/>
  <c r="F54" i="64"/>
  <c r="DK12" i="42" s="1"/>
  <c r="P54" i="64"/>
  <c r="E54" i="64"/>
  <c r="AK56" i="64"/>
  <c r="AL56" i="64"/>
  <c r="U58" i="64"/>
  <c r="W58" i="64"/>
  <c r="P77" i="64"/>
  <c r="E77" i="64"/>
  <c r="F77" i="64"/>
  <c r="AA80" i="64"/>
  <c r="Y80" i="64"/>
  <c r="AA82" i="64"/>
  <c r="Y82" i="64"/>
  <c r="F84" i="64"/>
  <c r="E84" i="64"/>
  <c r="P84" i="64"/>
  <c r="AA87" i="64"/>
  <c r="F89" i="64"/>
  <c r="E89" i="64"/>
  <c r="P89" i="64"/>
  <c r="U44" i="64"/>
  <c r="U51" i="64"/>
  <c r="K59" i="64"/>
  <c r="F59" i="64"/>
  <c r="DT12" i="42" s="1"/>
  <c r="E59" i="64"/>
  <c r="AQ77" i="64"/>
  <c r="U80" i="64"/>
  <c r="V80" i="64"/>
  <c r="AL89" i="64"/>
  <c r="AV89" i="64"/>
  <c r="AK89" i="64"/>
  <c r="Q257" i="64"/>
  <c r="Q65" i="64" s="1"/>
  <c r="J257" i="64"/>
  <c r="J65" i="64" s="1"/>
  <c r="I65" i="64" s="1"/>
  <c r="AU257" i="64"/>
  <c r="AU65" i="64" s="1"/>
  <c r="AT65" i="64" s="1"/>
  <c r="AE257" i="64"/>
  <c r="AE65" i="64" s="1"/>
  <c r="AD65" i="64" s="1"/>
  <c r="AX257" i="64"/>
  <c r="AX65" i="64" s="1"/>
  <c r="O257" i="64"/>
  <c r="O65" i="64" s="1"/>
  <c r="N65" i="64" s="1"/>
  <c r="Z257" i="64"/>
  <c r="Z65" i="64" s="1"/>
  <c r="Y65" i="64" s="1"/>
  <c r="AG257" i="64"/>
  <c r="AG65" i="64" s="1"/>
  <c r="J259" i="64"/>
  <c r="J67" i="64" s="1"/>
  <c r="I67" i="64" s="1"/>
  <c r="AB259" i="64"/>
  <c r="AB67" i="64" s="1"/>
  <c r="AA67" i="64" s="1"/>
  <c r="AU259" i="64"/>
  <c r="AU67" i="64" s="1"/>
  <c r="AT67" i="64" s="1"/>
  <c r="AE259" i="64"/>
  <c r="AE67" i="64" s="1"/>
  <c r="AD67" i="64" s="1"/>
  <c r="AX259" i="64"/>
  <c r="AX67" i="64" s="1"/>
  <c r="O259" i="64"/>
  <c r="O67" i="64" s="1"/>
  <c r="N67" i="64" s="1"/>
  <c r="Z259" i="64"/>
  <c r="Z67" i="64" s="1"/>
  <c r="Y67" i="64" s="1"/>
  <c r="AG259" i="64"/>
  <c r="AG67" i="64" s="1"/>
  <c r="J263" i="64"/>
  <c r="J71" i="64" s="1"/>
  <c r="I71" i="64" s="1"/>
  <c r="AB263" i="64"/>
  <c r="AB71" i="64" s="1"/>
  <c r="AA71" i="64" s="1"/>
  <c r="AU263" i="64"/>
  <c r="AU71" i="64" s="1"/>
  <c r="AT71" i="64" s="1"/>
  <c r="AE263" i="64"/>
  <c r="AE71" i="64" s="1"/>
  <c r="AD71" i="64" s="1"/>
  <c r="AX263" i="64"/>
  <c r="AX71" i="64" s="1"/>
  <c r="O263" i="64"/>
  <c r="O71" i="64" s="1"/>
  <c r="N71" i="64" s="1"/>
  <c r="Z263" i="64"/>
  <c r="Z71" i="64" s="1"/>
  <c r="Y71" i="64" s="1"/>
  <c r="AG263" i="64"/>
  <c r="AG71" i="64" s="1"/>
  <c r="AR282" i="64"/>
  <c r="AR90" i="64" s="1"/>
  <c r="AE282" i="64"/>
  <c r="AE90" i="64" s="1"/>
  <c r="J282" i="64"/>
  <c r="J90" i="64" s="1"/>
  <c r="AB282" i="64"/>
  <c r="AB90" i="64" s="1"/>
  <c r="AU282" i="64"/>
  <c r="AU90" i="64" s="1"/>
  <c r="O282" i="64"/>
  <c r="O90" i="64" s="1"/>
  <c r="Z282" i="64"/>
  <c r="Z90" i="64" s="1"/>
  <c r="AG282" i="64"/>
  <c r="AG90" i="64" s="1"/>
  <c r="AE288" i="64"/>
  <c r="AE96" i="64" s="1"/>
  <c r="J288" i="64"/>
  <c r="J96" i="64" s="1"/>
  <c r="AB288" i="64"/>
  <c r="AB96" i="64" s="1"/>
  <c r="AU288" i="64"/>
  <c r="AU96" i="64" s="1"/>
  <c r="O288" i="64"/>
  <c r="O96" i="64" s="1"/>
  <c r="Z288" i="64"/>
  <c r="Z96" i="64" s="1"/>
  <c r="AG288" i="64"/>
  <c r="AG96" i="64" s="1"/>
  <c r="Z270" i="64"/>
  <c r="Z78" i="64" s="1"/>
  <c r="O270" i="64"/>
  <c r="O78" i="64" s="1"/>
  <c r="L270" i="64"/>
  <c r="L78" i="64" s="1"/>
  <c r="AC270" i="64"/>
  <c r="AC78" i="64" s="1"/>
  <c r="AW270" i="64"/>
  <c r="AW78" i="64" s="1"/>
  <c r="M270" i="64"/>
  <c r="M78" i="64" s="1"/>
  <c r="AB270" i="64"/>
  <c r="AB78" i="64" s="1"/>
  <c r="AH270" i="64"/>
  <c r="AH78" i="64" s="1"/>
  <c r="Z275" i="64"/>
  <c r="Z83" i="64" s="1"/>
  <c r="O275" i="64"/>
  <c r="O83" i="64" s="1"/>
  <c r="L275" i="64"/>
  <c r="L83" i="64" s="1"/>
  <c r="AC275" i="64"/>
  <c r="AC83" i="64" s="1"/>
  <c r="AW275" i="64"/>
  <c r="AW83" i="64" s="1"/>
  <c r="M275" i="64"/>
  <c r="M83" i="64" s="1"/>
  <c r="AB275" i="64"/>
  <c r="AB83" i="64" s="1"/>
  <c r="AH275" i="64"/>
  <c r="AH83" i="64" s="1"/>
  <c r="Z280" i="64"/>
  <c r="Z88" i="64" s="1"/>
  <c r="O280" i="64"/>
  <c r="O88" i="64" s="1"/>
  <c r="L280" i="64"/>
  <c r="L88" i="64" s="1"/>
  <c r="AC280" i="64"/>
  <c r="AC88" i="64" s="1"/>
  <c r="AW280" i="64"/>
  <c r="AW88" i="64" s="1"/>
  <c r="M280" i="64"/>
  <c r="M88" i="64" s="1"/>
  <c r="AB280" i="64"/>
  <c r="AB88" i="64" s="1"/>
  <c r="AH280" i="64"/>
  <c r="AH88" i="64" s="1"/>
  <c r="J261" i="64"/>
  <c r="J69" i="64" s="1"/>
  <c r="I69" i="64" s="1"/>
  <c r="AB261" i="64"/>
  <c r="AB69" i="64" s="1"/>
  <c r="AA69" i="64" s="1"/>
  <c r="AU261" i="64"/>
  <c r="AU69" i="64" s="1"/>
  <c r="AT69" i="64" s="1"/>
  <c r="AE261" i="64"/>
  <c r="AE69" i="64" s="1"/>
  <c r="AD69" i="64" s="1"/>
  <c r="AX261" i="64"/>
  <c r="AX69" i="64" s="1"/>
  <c r="O261" i="64"/>
  <c r="O69" i="64" s="1"/>
  <c r="N69" i="64" s="1"/>
  <c r="Z261" i="64"/>
  <c r="Z69" i="64" s="1"/>
  <c r="Y69" i="64" s="1"/>
  <c r="AG261" i="64"/>
  <c r="AG69" i="64" s="1"/>
  <c r="J266" i="64"/>
  <c r="J74" i="64" s="1"/>
  <c r="AB266" i="64"/>
  <c r="AB74" i="64" s="1"/>
  <c r="AU266" i="64"/>
  <c r="AU74" i="64" s="1"/>
  <c r="AE266" i="64"/>
  <c r="AE74" i="64" s="1"/>
  <c r="AX266" i="64"/>
  <c r="AX74" i="64" s="1"/>
  <c r="O266" i="64"/>
  <c r="O74" i="64" s="1"/>
  <c r="Z266" i="64"/>
  <c r="Z74" i="64" s="1"/>
  <c r="AG266" i="64"/>
  <c r="AG74" i="64" s="1"/>
  <c r="AE285" i="64"/>
  <c r="AE93" i="64" s="1"/>
  <c r="J285" i="64"/>
  <c r="J93" i="64" s="1"/>
  <c r="AB285" i="64"/>
  <c r="AB93" i="64" s="1"/>
  <c r="AU285" i="64"/>
  <c r="AU93" i="64" s="1"/>
  <c r="O285" i="64"/>
  <c r="O93" i="64" s="1"/>
  <c r="Z285" i="64"/>
  <c r="Z93" i="64" s="1"/>
  <c r="AG285" i="64"/>
  <c r="AG93" i="64" s="1"/>
  <c r="AE292" i="64"/>
  <c r="AE100" i="64" s="1"/>
  <c r="J292" i="64"/>
  <c r="J100" i="64" s="1"/>
  <c r="AB292" i="64"/>
  <c r="AB100" i="64" s="1"/>
  <c r="AU292" i="64"/>
  <c r="AU100" i="64" s="1"/>
  <c r="O292" i="64"/>
  <c r="O100" i="64" s="1"/>
  <c r="Z292" i="64"/>
  <c r="Z100" i="64" s="1"/>
  <c r="AG292" i="64"/>
  <c r="AG100" i="64" s="1"/>
  <c r="U100" i="64" s="1"/>
  <c r="AF76" i="64"/>
  <c r="P76" i="64"/>
  <c r="AQ76" i="64"/>
  <c r="AF81" i="64"/>
  <c r="AD81" i="64"/>
  <c r="P81" i="64"/>
  <c r="F81" i="64"/>
  <c r="AQ81" i="64"/>
  <c r="AF85" i="64"/>
  <c r="AD85" i="64"/>
  <c r="J277" i="64"/>
  <c r="J85" i="64" s="1"/>
  <c r="Q277" i="64"/>
  <c r="Q85" i="64" s="1"/>
  <c r="AE277" i="64"/>
  <c r="AE85" i="64" s="1"/>
  <c r="AR277" i="64"/>
  <c r="AR85" i="64" s="1"/>
  <c r="AV96" i="63"/>
  <c r="AV93" i="63"/>
  <c r="AV90" i="63"/>
  <c r="AV100" i="63"/>
  <c r="AB8" i="63"/>
  <c r="Y81" i="63" s="1"/>
  <c r="AA8" i="63"/>
  <c r="AR8" i="63"/>
  <c r="AT96" i="63" s="1"/>
  <c r="AQ8" i="63"/>
  <c r="G13" i="63"/>
  <c r="G17" i="63"/>
  <c r="AK66" i="63"/>
  <c r="AA28" i="63"/>
  <c r="F36" i="63"/>
  <c r="E36" i="63"/>
  <c r="P36" i="63"/>
  <c r="G36" i="63"/>
  <c r="P40" i="63"/>
  <c r="G40" i="63"/>
  <c r="E40" i="63"/>
  <c r="F40" i="63"/>
  <c r="F49" i="63"/>
  <c r="P49" i="63"/>
  <c r="G49" i="63"/>
  <c r="E49" i="63"/>
  <c r="P54" i="63"/>
  <c r="G54" i="63"/>
  <c r="E54" i="63"/>
  <c r="F54" i="63"/>
  <c r="DK8" i="42" s="1"/>
  <c r="AQ72" i="63"/>
  <c r="AL72" i="63"/>
  <c r="AK72" i="63"/>
  <c r="F77" i="63"/>
  <c r="P77" i="63"/>
  <c r="G77" i="63"/>
  <c r="N77" i="63"/>
  <c r="E77" i="63"/>
  <c r="AQ82" i="63"/>
  <c r="AF84" i="63"/>
  <c r="AD84" i="63"/>
  <c r="AF87" i="63"/>
  <c r="AD87" i="63"/>
  <c r="F87" i="63"/>
  <c r="N87" i="63"/>
  <c r="E87" i="63"/>
  <c r="P87" i="63"/>
  <c r="G87" i="63"/>
  <c r="F69" i="63"/>
  <c r="E69" i="63"/>
  <c r="P69" i="63"/>
  <c r="G69" i="63"/>
  <c r="F74" i="63"/>
  <c r="N74" i="63"/>
  <c r="E74" i="63"/>
  <c r="P74" i="63"/>
  <c r="G74" i="63"/>
  <c r="AA81" i="63"/>
  <c r="F83" i="63"/>
  <c r="N83" i="63"/>
  <c r="E83" i="63"/>
  <c r="P83" i="63"/>
  <c r="G83" i="63"/>
  <c r="AF102" i="63"/>
  <c r="P102" i="63"/>
  <c r="N102" i="63"/>
  <c r="AV98" i="63"/>
  <c r="K98" i="63"/>
  <c r="I98" i="63"/>
  <c r="F98" i="63"/>
  <c r="GZ8" i="42" s="1"/>
  <c r="G98" i="63"/>
  <c r="E98" i="63"/>
  <c r="P98" i="63"/>
  <c r="N98" i="63"/>
  <c r="AL56" i="63"/>
  <c r="L145" i="63"/>
  <c r="L35" i="63" s="1"/>
  <c r="K35" i="63" s="1"/>
  <c r="AC145" i="63"/>
  <c r="AC35" i="63" s="1"/>
  <c r="AW145" i="63"/>
  <c r="AW35" i="63" s="1"/>
  <c r="Z145" i="63"/>
  <c r="Z35" i="63" s="1"/>
  <c r="Y35" i="63" s="1"/>
  <c r="AS145" i="63"/>
  <c r="AS35" i="63" s="1"/>
  <c r="M145" i="63"/>
  <c r="M35" i="63" s="1"/>
  <c r="AB145" i="63"/>
  <c r="AB35" i="63" s="1"/>
  <c r="AA35" i="63" s="1"/>
  <c r="AH145" i="63"/>
  <c r="AH35" i="63" s="1"/>
  <c r="AU145" i="63"/>
  <c r="AU35" i="63" s="1"/>
  <c r="AT35" i="63" s="1"/>
  <c r="R149" i="63"/>
  <c r="R39" i="63" s="1"/>
  <c r="AP149" i="63"/>
  <c r="AP39" i="63" s="1"/>
  <c r="AO39" i="63" s="1"/>
  <c r="O149" i="63"/>
  <c r="O39" i="63" s="1"/>
  <c r="N39" i="63" s="1"/>
  <c r="AG149" i="63"/>
  <c r="AG39" i="63" s="1"/>
  <c r="J149" i="63"/>
  <c r="J39" i="63" s="1"/>
  <c r="I39" i="63" s="1"/>
  <c r="Q149" i="63"/>
  <c r="Q39" i="63" s="1"/>
  <c r="AE149" i="63"/>
  <c r="AE39" i="63" s="1"/>
  <c r="AD39" i="63" s="1"/>
  <c r="AR149" i="63"/>
  <c r="AR39" i="63" s="1"/>
  <c r="AQ39" i="63" s="1"/>
  <c r="AX149" i="63"/>
  <c r="AX39" i="63" s="1"/>
  <c r="AF46" i="63"/>
  <c r="P46" i="63"/>
  <c r="AV51" i="63"/>
  <c r="AQ77" i="63"/>
  <c r="AF77" i="63"/>
  <c r="I77" i="63"/>
  <c r="K87" i="63"/>
  <c r="I87" i="63"/>
  <c r="AL65" i="63"/>
  <c r="AV65" i="63"/>
  <c r="AK65" i="63"/>
  <c r="AL69" i="63"/>
  <c r="AV69" i="63"/>
  <c r="AK69" i="63"/>
  <c r="AL74" i="63"/>
  <c r="AV74" i="63"/>
  <c r="AK74" i="63"/>
  <c r="AQ76" i="63"/>
  <c r="K76" i="63"/>
  <c r="I76" i="63"/>
  <c r="AL76" i="63"/>
  <c r="AV76" i="63"/>
  <c r="AK76" i="63"/>
  <c r="AL78" i="63"/>
  <c r="AV78" i="63"/>
  <c r="AT78" i="63"/>
  <c r="AK78" i="63"/>
  <c r="AQ81" i="63"/>
  <c r="K81" i="63"/>
  <c r="I81" i="63"/>
  <c r="AL81" i="63"/>
  <c r="AV81" i="63"/>
  <c r="AK81" i="63"/>
  <c r="AL83" i="63"/>
  <c r="AV83" i="63"/>
  <c r="AK83" i="63"/>
  <c r="AQ94" i="63"/>
  <c r="AK102" i="63"/>
  <c r="AQ102" i="63"/>
  <c r="AL102" i="63"/>
  <c r="N85" i="63"/>
  <c r="F92" i="63"/>
  <c r="N92" i="63"/>
  <c r="E92" i="63"/>
  <c r="P92" i="63"/>
  <c r="G92" i="63"/>
  <c r="K10" i="63"/>
  <c r="F10" i="63"/>
  <c r="G10" i="63"/>
  <c r="E10" i="63"/>
  <c r="K12" i="63"/>
  <c r="F12" i="63"/>
  <c r="E12" i="63"/>
  <c r="G12" i="63"/>
  <c r="AF8" i="63"/>
  <c r="AG8" i="63"/>
  <c r="AD8" i="63"/>
  <c r="AE8" i="63"/>
  <c r="I8" i="63"/>
  <c r="J8" i="63"/>
  <c r="G66" i="63"/>
  <c r="G14" i="63"/>
  <c r="G16" i="63"/>
  <c r="G18" i="63"/>
  <c r="AL31" i="63"/>
  <c r="AK31" i="63"/>
  <c r="AV31" i="63"/>
  <c r="AG143" i="63"/>
  <c r="AG33" i="63" s="1"/>
  <c r="AS143" i="63"/>
  <c r="AS33" i="63" s="1"/>
  <c r="R143" i="63"/>
  <c r="R33" i="63" s="1"/>
  <c r="AP143" i="63"/>
  <c r="AP33" i="63" s="1"/>
  <c r="AO33" i="63" s="1"/>
  <c r="J143" i="63"/>
  <c r="J33" i="63" s="1"/>
  <c r="I33" i="63" s="1"/>
  <c r="Q143" i="63"/>
  <c r="Q33" i="63" s="1"/>
  <c r="AE143" i="63"/>
  <c r="AE33" i="63" s="1"/>
  <c r="AD33" i="63" s="1"/>
  <c r="AR143" i="63"/>
  <c r="AR33" i="63" s="1"/>
  <c r="AQ33" i="63" s="1"/>
  <c r="AX143" i="63"/>
  <c r="AX33" i="63" s="1"/>
  <c r="L147" i="63"/>
  <c r="L37" i="63" s="1"/>
  <c r="K37" i="63" s="1"/>
  <c r="AC147" i="63"/>
  <c r="AC37" i="63" s="1"/>
  <c r="AW147" i="63"/>
  <c r="AW37" i="63" s="1"/>
  <c r="Z147" i="63"/>
  <c r="Z37" i="63" s="1"/>
  <c r="Y37" i="63" s="1"/>
  <c r="AS147" i="63"/>
  <c r="AS37" i="63" s="1"/>
  <c r="M147" i="63"/>
  <c r="M37" i="63" s="1"/>
  <c r="AB147" i="63"/>
  <c r="AB37" i="63" s="1"/>
  <c r="AA37" i="63" s="1"/>
  <c r="AH147" i="63"/>
  <c r="AH37" i="63" s="1"/>
  <c r="AU147" i="63"/>
  <c r="AU37" i="63" s="1"/>
  <c r="AT37" i="63" s="1"/>
  <c r="R154" i="63"/>
  <c r="R44" i="63" s="1"/>
  <c r="AP154" i="63"/>
  <c r="AP44" i="63" s="1"/>
  <c r="AO44" i="63" s="1"/>
  <c r="O154" i="63"/>
  <c r="O44" i="63" s="1"/>
  <c r="N44" i="63" s="1"/>
  <c r="AG154" i="63"/>
  <c r="AG44" i="63" s="1"/>
  <c r="J154" i="63"/>
  <c r="J44" i="63" s="1"/>
  <c r="I44" i="63" s="1"/>
  <c r="Q154" i="63"/>
  <c r="Q44" i="63" s="1"/>
  <c r="AE154" i="63"/>
  <c r="AE44" i="63" s="1"/>
  <c r="AD44" i="63" s="1"/>
  <c r="AR154" i="63"/>
  <c r="AR44" i="63" s="1"/>
  <c r="AQ44" i="63" s="1"/>
  <c r="AX154" i="63"/>
  <c r="AX44" i="63" s="1"/>
  <c r="L158" i="63"/>
  <c r="L48" i="63" s="1"/>
  <c r="AC158" i="63"/>
  <c r="AC48" i="63" s="1"/>
  <c r="AW158" i="63"/>
  <c r="AW48" i="63" s="1"/>
  <c r="AS158" i="63"/>
  <c r="AS48" i="63" s="1"/>
  <c r="M158" i="63"/>
  <c r="M48" i="63" s="1"/>
  <c r="AB158" i="63"/>
  <c r="AB48" i="63" s="1"/>
  <c r="AH158" i="63"/>
  <c r="AH48" i="63" s="1"/>
  <c r="R163" i="63"/>
  <c r="R53" i="63" s="1"/>
  <c r="AP163" i="63"/>
  <c r="AP53" i="63" s="1"/>
  <c r="AO53" i="63" s="1"/>
  <c r="O163" i="63"/>
  <c r="O53" i="63" s="1"/>
  <c r="N53" i="63" s="1"/>
  <c r="AG163" i="63"/>
  <c r="AG53" i="63" s="1"/>
  <c r="J163" i="63"/>
  <c r="J53" i="63" s="1"/>
  <c r="I53" i="63" s="1"/>
  <c r="Q163" i="63"/>
  <c r="Q53" i="63" s="1"/>
  <c r="AE163" i="63"/>
  <c r="AE53" i="63" s="1"/>
  <c r="AD53" i="63" s="1"/>
  <c r="AR163" i="63"/>
  <c r="AR53" i="63" s="1"/>
  <c r="AQ53" i="63" s="1"/>
  <c r="AX163" i="63"/>
  <c r="AX53" i="63" s="1"/>
  <c r="L165" i="63"/>
  <c r="L55" i="63" s="1"/>
  <c r="AW165" i="63"/>
  <c r="AW55" i="63" s="1"/>
  <c r="AB165" i="63"/>
  <c r="AB55" i="63" s="1"/>
  <c r="AH169" i="63"/>
  <c r="AH59" i="63" s="1"/>
  <c r="AB169" i="63"/>
  <c r="AB59" i="63" s="1"/>
  <c r="M169" i="63"/>
  <c r="M59" i="63" s="1"/>
  <c r="AR169" i="63"/>
  <c r="AR59" i="63" s="1"/>
  <c r="L169" i="63"/>
  <c r="L59" i="63" s="1"/>
  <c r="R169" i="63"/>
  <c r="R59" i="63" s="1"/>
  <c r="AC169" i="63"/>
  <c r="AC59" i="63" s="1"/>
  <c r="AP169" i="63"/>
  <c r="AP59" i="63" s="1"/>
  <c r="AO59" i="63" s="1"/>
  <c r="AW169" i="63"/>
  <c r="AW59" i="63" s="1"/>
  <c r="AV59" i="63" s="1"/>
  <c r="AK75" i="63"/>
  <c r="G80" i="63"/>
  <c r="G82" i="63"/>
  <c r="G84" i="63"/>
  <c r="AM58" i="63"/>
  <c r="E89" i="63"/>
  <c r="G89" i="63"/>
  <c r="J282" i="63"/>
  <c r="J90" i="63" s="1"/>
  <c r="Q282" i="63"/>
  <c r="Q90" i="63" s="1"/>
  <c r="M282" i="63"/>
  <c r="M90" i="63" s="1"/>
  <c r="AE282" i="63"/>
  <c r="AE90" i="63" s="1"/>
  <c r="AX282" i="63"/>
  <c r="AX90" i="63" s="1"/>
  <c r="O282" i="63"/>
  <c r="O90" i="63" s="1"/>
  <c r="Z282" i="63"/>
  <c r="Z90" i="63" s="1"/>
  <c r="AG282" i="63"/>
  <c r="AG90" i="63" s="1"/>
  <c r="AS282" i="63"/>
  <c r="AS90" i="63" s="1"/>
  <c r="J288" i="63"/>
  <c r="J96" i="63" s="1"/>
  <c r="Q288" i="63"/>
  <c r="Q96" i="63" s="1"/>
  <c r="M288" i="63"/>
  <c r="M96" i="63" s="1"/>
  <c r="AE288" i="63"/>
  <c r="AE96" i="63" s="1"/>
  <c r="AX288" i="63"/>
  <c r="AX96" i="63" s="1"/>
  <c r="O288" i="63"/>
  <c r="O96" i="63" s="1"/>
  <c r="Z288" i="63"/>
  <c r="Z96" i="63" s="1"/>
  <c r="AG288" i="63"/>
  <c r="AG96" i="63" s="1"/>
  <c r="AS288" i="63"/>
  <c r="AS96" i="63" s="1"/>
  <c r="J167" i="63"/>
  <c r="J57" i="63" s="1"/>
  <c r="AU167" i="63"/>
  <c r="AU57" i="63" s="1"/>
  <c r="AL57" i="63" s="1"/>
  <c r="AE167" i="63"/>
  <c r="AE57" i="63" s="1"/>
  <c r="V57" i="63" s="1"/>
  <c r="O167" i="63"/>
  <c r="O57" i="63" s="1"/>
  <c r="Q285" i="63"/>
  <c r="Q93" i="63" s="1"/>
  <c r="AB285" i="63"/>
  <c r="AB93" i="63" s="1"/>
  <c r="M285" i="63"/>
  <c r="M93" i="63" s="1"/>
  <c r="AE285" i="63"/>
  <c r="AE93" i="63" s="1"/>
  <c r="AX285" i="63"/>
  <c r="AX93" i="63" s="1"/>
  <c r="O285" i="63"/>
  <c r="O93" i="63" s="1"/>
  <c r="Z285" i="63"/>
  <c r="Z93" i="63" s="1"/>
  <c r="AG285" i="63"/>
  <c r="AG93" i="63" s="1"/>
  <c r="AS285" i="63"/>
  <c r="AS93" i="63" s="1"/>
  <c r="Q292" i="63"/>
  <c r="Q100" i="63" s="1"/>
  <c r="AB292" i="63"/>
  <c r="AB100" i="63" s="1"/>
  <c r="M292" i="63"/>
  <c r="M100" i="63" s="1"/>
  <c r="AE292" i="63"/>
  <c r="AE100" i="63" s="1"/>
  <c r="AX292" i="63"/>
  <c r="AX100" i="63" s="1"/>
  <c r="O292" i="63"/>
  <c r="O100" i="63" s="1"/>
  <c r="Z292" i="63"/>
  <c r="Z100" i="63" s="1"/>
  <c r="AG292" i="63"/>
  <c r="AG100" i="63" s="1"/>
  <c r="AS292" i="63"/>
  <c r="AS100" i="63" s="1"/>
  <c r="AV8" i="63"/>
  <c r="AW8" i="63"/>
  <c r="G25" i="63"/>
  <c r="AA24" i="63"/>
  <c r="F32" i="63"/>
  <c r="E32" i="63"/>
  <c r="P32" i="63"/>
  <c r="G32" i="63"/>
  <c r="F45" i="63"/>
  <c r="P45" i="63"/>
  <c r="G45" i="63"/>
  <c r="E45" i="63"/>
  <c r="AF70" i="63"/>
  <c r="AA75" i="63"/>
  <c r="AQ80" i="63"/>
  <c r="AK80" i="63"/>
  <c r="AL80" i="63"/>
  <c r="AK82" i="63"/>
  <c r="AL82" i="63"/>
  <c r="AQ84" i="63"/>
  <c r="G58" i="63"/>
  <c r="E58" i="63"/>
  <c r="F65" i="63"/>
  <c r="DW8" i="42" s="1"/>
  <c r="P65" i="63"/>
  <c r="G65" i="63"/>
  <c r="E65" i="63"/>
  <c r="Y76" i="63"/>
  <c r="AA76" i="63"/>
  <c r="F78" i="63"/>
  <c r="N78" i="63"/>
  <c r="E78" i="63"/>
  <c r="P78" i="63"/>
  <c r="G78" i="63"/>
  <c r="AP8" i="63"/>
  <c r="AM8" i="63" s="1"/>
  <c r="AO8" i="63"/>
  <c r="F8" i="63"/>
  <c r="E8" i="63"/>
  <c r="G11" i="63"/>
  <c r="G20" i="63"/>
  <c r="G27" i="63"/>
  <c r="AL66" i="63"/>
  <c r="AA26" i="63"/>
  <c r="F34" i="63"/>
  <c r="P34" i="63"/>
  <c r="G34" i="63"/>
  <c r="E34" i="63"/>
  <c r="P38" i="63"/>
  <c r="G38" i="63"/>
  <c r="E38" i="63"/>
  <c r="F38" i="63"/>
  <c r="F43" i="63"/>
  <c r="P43" i="63"/>
  <c r="G43" i="63"/>
  <c r="E43" i="63"/>
  <c r="F47" i="63"/>
  <c r="P47" i="63"/>
  <c r="G47" i="63"/>
  <c r="E47" i="63"/>
  <c r="P52" i="63"/>
  <c r="G52" i="63"/>
  <c r="E52" i="63"/>
  <c r="F52" i="63"/>
  <c r="G72" i="63"/>
  <c r="F75" i="63"/>
  <c r="P75" i="63"/>
  <c r="G75" i="63"/>
  <c r="N75" i="63"/>
  <c r="E75" i="63"/>
  <c r="AF75" i="63"/>
  <c r="AA77" i="63"/>
  <c r="Y77" i="63"/>
  <c r="I80" i="63"/>
  <c r="AF82" i="63"/>
  <c r="I82" i="63"/>
  <c r="I84" i="63"/>
  <c r="AK68" i="63"/>
  <c r="F67" i="63"/>
  <c r="E67" i="63"/>
  <c r="P67" i="63"/>
  <c r="G67" i="63"/>
  <c r="AF89" i="63"/>
  <c r="AD89" i="63"/>
  <c r="K89" i="63"/>
  <c r="I89" i="63"/>
  <c r="F71" i="63"/>
  <c r="E71" i="63"/>
  <c r="P71" i="63"/>
  <c r="G71" i="63"/>
  <c r="AA74" i="63"/>
  <c r="F76" i="63"/>
  <c r="N76" i="63"/>
  <c r="E76" i="63"/>
  <c r="P76" i="63"/>
  <c r="G76" i="63"/>
  <c r="Y78" i="63"/>
  <c r="AA78" i="63"/>
  <c r="F81" i="63"/>
  <c r="N81" i="63"/>
  <c r="E81" i="63"/>
  <c r="P81" i="63"/>
  <c r="G81" i="63"/>
  <c r="AA83" i="63"/>
  <c r="AF94" i="63"/>
  <c r="AD94" i="63"/>
  <c r="F94" i="63"/>
  <c r="P94" i="63"/>
  <c r="G94" i="63"/>
  <c r="N94" i="63"/>
  <c r="E94" i="63"/>
  <c r="AF92" i="63"/>
  <c r="Y92" i="63"/>
  <c r="AA92" i="63"/>
  <c r="AQ98" i="63"/>
  <c r="AL98" i="63"/>
  <c r="AK98" i="63"/>
  <c r="AV52" i="63"/>
  <c r="AK52" i="63"/>
  <c r="AL52" i="63"/>
  <c r="R145" i="63"/>
  <c r="R35" i="63" s="1"/>
  <c r="AP145" i="63"/>
  <c r="AP35" i="63" s="1"/>
  <c r="AO35" i="63" s="1"/>
  <c r="O145" i="63"/>
  <c r="O35" i="63" s="1"/>
  <c r="N35" i="63" s="1"/>
  <c r="AG145" i="63"/>
  <c r="AG35" i="63" s="1"/>
  <c r="J145" i="63"/>
  <c r="J35" i="63" s="1"/>
  <c r="I35" i="63" s="1"/>
  <c r="Q145" i="63"/>
  <c r="Q35" i="63" s="1"/>
  <c r="AE145" i="63"/>
  <c r="AE35" i="63" s="1"/>
  <c r="AD35" i="63" s="1"/>
  <c r="AR145" i="63"/>
  <c r="AR35" i="63" s="1"/>
  <c r="AQ35" i="63" s="1"/>
  <c r="L149" i="63"/>
  <c r="L39" i="63" s="1"/>
  <c r="K39" i="63" s="1"/>
  <c r="AC149" i="63"/>
  <c r="AC39" i="63" s="1"/>
  <c r="AW149" i="63"/>
  <c r="AW39" i="63" s="1"/>
  <c r="Z149" i="63"/>
  <c r="Z39" i="63" s="1"/>
  <c r="Y39" i="63" s="1"/>
  <c r="AS149" i="63"/>
  <c r="AS39" i="63" s="1"/>
  <c r="M149" i="63"/>
  <c r="M39" i="63" s="1"/>
  <c r="AB149" i="63"/>
  <c r="AB39" i="63" s="1"/>
  <c r="AA39" i="63" s="1"/>
  <c r="AH149" i="63"/>
  <c r="AH39" i="63" s="1"/>
  <c r="R151" i="63"/>
  <c r="R41" i="63" s="1"/>
  <c r="AG151" i="63"/>
  <c r="AG41" i="63" s="1"/>
  <c r="Q151" i="63"/>
  <c r="Q41" i="63" s="1"/>
  <c r="AR151" i="63"/>
  <c r="AR41" i="63" s="1"/>
  <c r="AL41" i="63" s="1"/>
  <c r="L156" i="63"/>
  <c r="L46" i="63" s="1"/>
  <c r="K46" i="63" s="1"/>
  <c r="AC156" i="63"/>
  <c r="AC46" i="63" s="1"/>
  <c r="AW156" i="63"/>
  <c r="AW46" i="63" s="1"/>
  <c r="Z156" i="63"/>
  <c r="Z46" i="63" s="1"/>
  <c r="Y46" i="63" s="1"/>
  <c r="AS156" i="63"/>
  <c r="AS46" i="63" s="1"/>
  <c r="M156" i="63"/>
  <c r="M46" i="63" s="1"/>
  <c r="AB156" i="63"/>
  <c r="AB46" i="63" s="1"/>
  <c r="AA46" i="63" s="1"/>
  <c r="AH156" i="63"/>
  <c r="AH46" i="63" s="1"/>
  <c r="R161" i="63"/>
  <c r="R51" i="63" s="1"/>
  <c r="AP161" i="63"/>
  <c r="AP51" i="63" s="1"/>
  <c r="AO51" i="63" s="1"/>
  <c r="O161" i="63"/>
  <c r="O51" i="63" s="1"/>
  <c r="N51" i="63" s="1"/>
  <c r="AG161" i="63"/>
  <c r="AG51" i="63" s="1"/>
  <c r="J161" i="63"/>
  <c r="J51" i="63" s="1"/>
  <c r="I51" i="63" s="1"/>
  <c r="Q161" i="63"/>
  <c r="Q51" i="63" s="1"/>
  <c r="AE161" i="63"/>
  <c r="AE51" i="63" s="1"/>
  <c r="AD51" i="63" s="1"/>
  <c r="AR161" i="63"/>
  <c r="AR51" i="63" s="1"/>
  <c r="AQ51" i="63" s="1"/>
  <c r="AL70" i="63"/>
  <c r="G70" i="63"/>
  <c r="AQ75" i="63"/>
  <c r="AK77" i="63"/>
  <c r="AL77" i="63"/>
  <c r="G68" i="63"/>
  <c r="AL67" i="63"/>
  <c r="AV67" i="63"/>
  <c r="AK67" i="63"/>
  <c r="AL71" i="63"/>
  <c r="AV71" i="63"/>
  <c r="AK71" i="63"/>
  <c r="AQ74" i="63"/>
  <c r="K74" i="63"/>
  <c r="I74" i="63"/>
  <c r="AQ78" i="63"/>
  <c r="K78" i="63"/>
  <c r="I78" i="63"/>
  <c r="AQ83" i="63"/>
  <c r="K83" i="63"/>
  <c r="I83" i="63"/>
  <c r="AL94" i="63"/>
  <c r="AK94" i="63"/>
  <c r="AV94" i="63"/>
  <c r="K94" i="63"/>
  <c r="I94" i="63"/>
  <c r="AV102" i="63"/>
  <c r="G102" i="63"/>
  <c r="E102" i="63"/>
  <c r="K102" i="63"/>
  <c r="F102" i="63"/>
  <c r="HF8" i="42" s="1"/>
  <c r="I102" i="63"/>
  <c r="I85" i="63"/>
  <c r="G85" i="63"/>
  <c r="AL92" i="63"/>
  <c r="AV92" i="63"/>
  <c r="AK92" i="63"/>
  <c r="K92" i="63"/>
  <c r="I92" i="63"/>
  <c r="AQ10" i="63"/>
  <c r="AL10" i="63"/>
  <c r="AK10" i="63"/>
  <c r="AK12" i="63"/>
  <c r="AQ12" i="63"/>
  <c r="AL12" i="63"/>
  <c r="Z8" i="63"/>
  <c r="Y8" i="63"/>
  <c r="O8" i="63"/>
  <c r="N8" i="63"/>
  <c r="G21" i="63"/>
  <c r="G24" i="63"/>
  <c r="G26" i="63"/>
  <c r="G28" i="63"/>
  <c r="F31" i="63"/>
  <c r="P31" i="63"/>
  <c r="G31" i="63"/>
  <c r="E31" i="63"/>
  <c r="AF31" i="63"/>
  <c r="AL32" i="63"/>
  <c r="AV32" i="63"/>
  <c r="AK32" i="63"/>
  <c r="AL34" i="63"/>
  <c r="AK34" i="63"/>
  <c r="AV34" i="63"/>
  <c r="AL36" i="63"/>
  <c r="AV36" i="63"/>
  <c r="AK36" i="63"/>
  <c r="AV38" i="63"/>
  <c r="AK38" i="63"/>
  <c r="AL38" i="63"/>
  <c r="AV40" i="63"/>
  <c r="AK40" i="63"/>
  <c r="AL40" i="63"/>
  <c r="AL43" i="63"/>
  <c r="AV43" i="63"/>
  <c r="AK43" i="63"/>
  <c r="AL45" i="63"/>
  <c r="AV45" i="63"/>
  <c r="AK45" i="63"/>
  <c r="AL47" i="63"/>
  <c r="AV47" i="63"/>
  <c r="AK47" i="63"/>
  <c r="AL49" i="63"/>
  <c r="AV49" i="63"/>
  <c r="AK49" i="63"/>
  <c r="AV54" i="63"/>
  <c r="AK54" i="63"/>
  <c r="AL54" i="63"/>
  <c r="O143" i="63"/>
  <c r="O33" i="63" s="1"/>
  <c r="N33" i="63" s="1"/>
  <c r="Z143" i="63"/>
  <c r="Z33" i="63" s="1"/>
  <c r="Y33" i="63" s="1"/>
  <c r="L143" i="63"/>
  <c r="L33" i="63" s="1"/>
  <c r="K33" i="63" s="1"/>
  <c r="AC143" i="63"/>
  <c r="AC33" i="63" s="1"/>
  <c r="AW143" i="63"/>
  <c r="AW33" i="63" s="1"/>
  <c r="M143" i="63"/>
  <c r="M33" i="63" s="1"/>
  <c r="AB143" i="63"/>
  <c r="AB33" i="63" s="1"/>
  <c r="AA33" i="63" s="1"/>
  <c r="AH143" i="63"/>
  <c r="AH33" i="63" s="1"/>
  <c r="R147" i="63"/>
  <c r="R37" i="63" s="1"/>
  <c r="AP147" i="63"/>
  <c r="AP37" i="63" s="1"/>
  <c r="AO37" i="63" s="1"/>
  <c r="O147" i="63"/>
  <c r="O37" i="63" s="1"/>
  <c r="N37" i="63" s="1"/>
  <c r="AG147" i="63"/>
  <c r="AG37" i="63" s="1"/>
  <c r="J147" i="63"/>
  <c r="J37" i="63" s="1"/>
  <c r="I37" i="63" s="1"/>
  <c r="Q147" i="63"/>
  <c r="Q37" i="63" s="1"/>
  <c r="AE147" i="63"/>
  <c r="AE37" i="63" s="1"/>
  <c r="AD37" i="63" s="1"/>
  <c r="AR147" i="63"/>
  <c r="AR37" i="63" s="1"/>
  <c r="AQ37" i="63" s="1"/>
  <c r="L154" i="63"/>
  <c r="L44" i="63" s="1"/>
  <c r="K44" i="63" s="1"/>
  <c r="AC154" i="63"/>
  <c r="AC44" i="63" s="1"/>
  <c r="AW154" i="63"/>
  <c r="AW44" i="63" s="1"/>
  <c r="Z154" i="63"/>
  <c r="Z44" i="63" s="1"/>
  <c r="Y44" i="63" s="1"/>
  <c r="AS154" i="63"/>
  <c r="AS44" i="63" s="1"/>
  <c r="M154" i="63"/>
  <c r="M44" i="63" s="1"/>
  <c r="AB154" i="63"/>
  <c r="AB44" i="63" s="1"/>
  <c r="AA44" i="63" s="1"/>
  <c r="AH154" i="63"/>
  <c r="AH44" i="63" s="1"/>
  <c r="R158" i="63"/>
  <c r="R48" i="63" s="1"/>
  <c r="AG158" i="63"/>
  <c r="AG48" i="63" s="1"/>
  <c r="Q158" i="63"/>
  <c r="Q48" i="63" s="1"/>
  <c r="AR158" i="63"/>
  <c r="AR48" i="63" s="1"/>
  <c r="L163" i="63"/>
  <c r="L53" i="63" s="1"/>
  <c r="K53" i="63" s="1"/>
  <c r="AC163" i="63"/>
  <c r="AC53" i="63" s="1"/>
  <c r="AW163" i="63"/>
  <c r="AW53" i="63" s="1"/>
  <c r="Z163" i="63"/>
  <c r="Z53" i="63" s="1"/>
  <c r="Y53" i="63" s="1"/>
  <c r="AS163" i="63"/>
  <c r="AS53" i="63" s="1"/>
  <c r="M163" i="63"/>
  <c r="M53" i="63" s="1"/>
  <c r="AB163" i="63"/>
  <c r="AB53" i="63" s="1"/>
  <c r="AA53" i="63" s="1"/>
  <c r="AH163" i="63"/>
  <c r="AH53" i="63" s="1"/>
  <c r="AG165" i="63"/>
  <c r="AG55" i="63" s="1"/>
  <c r="Q165" i="63"/>
  <c r="Q55" i="63" s="1"/>
  <c r="Q169" i="63"/>
  <c r="Q59" i="63" s="1"/>
  <c r="P59" i="63" s="1"/>
  <c r="J169" i="63"/>
  <c r="J59" i="63" s="1"/>
  <c r="I59" i="63" s="1"/>
  <c r="AU169" i="63"/>
  <c r="AU59" i="63" s="1"/>
  <c r="AT59" i="63" s="1"/>
  <c r="AE169" i="63"/>
  <c r="AE59" i="63" s="1"/>
  <c r="AD59" i="63" s="1"/>
  <c r="AX169" i="63"/>
  <c r="AX59" i="63" s="1"/>
  <c r="O169" i="63"/>
  <c r="O59" i="63" s="1"/>
  <c r="N59" i="63" s="1"/>
  <c r="Z169" i="63"/>
  <c r="Z59" i="63" s="1"/>
  <c r="Y59" i="63" s="1"/>
  <c r="AG169" i="63"/>
  <c r="AG59" i="63" s="1"/>
  <c r="AF59" i="63" s="1"/>
  <c r="I75" i="63"/>
  <c r="N80" i="63"/>
  <c r="N82" i="63"/>
  <c r="AK84" i="63"/>
  <c r="AL84" i="63"/>
  <c r="N84" i="63"/>
  <c r="AL87" i="63"/>
  <c r="AV87" i="63"/>
  <c r="AK87" i="63"/>
  <c r="AQ87" i="63"/>
  <c r="N89" i="63"/>
  <c r="AQ92" i="63"/>
  <c r="AA90" i="63"/>
  <c r="AR282" i="63"/>
  <c r="AR90" i="63" s="1"/>
  <c r="L282" i="63"/>
  <c r="L90" i="63" s="1"/>
  <c r="R282" i="63"/>
  <c r="R90" i="63" s="1"/>
  <c r="AC282" i="63"/>
  <c r="AC90" i="63" s="1"/>
  <c r="AP282" i="63"/>
  <c r="AP90" i="63" s="1"/>
  <c r="AA96" i="63"/>
  <c r="AR288" i="63"/>
  <c r="AR96" i="63" s="1"/>
  <c r="L288" i="63"/>
  <c r="L96" i="63" s="1"/>
  <c r="R288" i="63"/>
  <c r="R96" i="63" s="1"/>
  <c r="AC288" i="63"/>
  <c r="AC96" i="63" s="1"/>
  <c r="AP288" i="63"/>
  <c r="AP96" i="63" s="1"/>
  <c r="AR285" i="63"/>
  <c r="AR93" i="63" s="1"/>
  <c r="L285" i="63"/>
  <c r="L93" i="63" s="1"/>
  <c r="R285" i="63"/>
  <c r="R93" i="63" s="1"/>
  <c r="AC285" i="63"/>
  <c r="AC93" i="63" s="1"/>
  <c r="AP285" i="63"/>
  <c r="AP93" i="63" s="1"/>
  <c r="AR292" i="63"/>
  <c r="AR100" i="63" s="1"/>
  <c r="AK100" i="63" s="1"/>
  <c r="L292" i="63"/>
  <c r="L100" i="63" s="1"/>
  <c r="R292" i="63"/>
  <c r="R100" i="63" s="1"/>
  <c r="AC292" i="63"/>
  <c r="AC100" i="63" s="1"/>
  <c r="AP292" i="63"/>
  <c r="AP100" i="63" s="1"/>
  <c r="E7" i="62"/>
  <c r="F7" i="62"/>
  <c r="AK11" i="62"/>
  <c r="AQ11" i="62"/>
  <c r="AL11" i="62"/>
  <c r="AQ15" i="62"/>
  <c r="AL15" i="62"/>
  <c r="AK15" i="62"/>
  <c r="AK20" i="62"/>
  <c r="AQ20" i="62"/>
  <c r="AL20" i="62"/>
  <c r="AA25" i="62"/>
  <c r="AA29" i="62"/>
  <c r="AF34" i="62"/>
  <c r="AV38" i="62"/>
  <c r="AK38" i="62"/>
  <c r="AL38" i="62"/>
  <c r="AQ81" i="62"/>
  <c r="AL81" i="62"/>
  <c r="AF68" i="62"/>
  <c r="P74" i="62"/>
  <c r="E74" i="62"/>
  <c r="F74" i="62"/>
  <c r="AV84" i="62"/>
  <c r="AK84" i="62"/>
  <c r="AL84" i="62"/>
  <c r="AA87" i="62"/>
  <c r="AL46" i="62"/>
  <c r="AK46" i="62"/>
  <c r="AV46" i="62"/>
  <c r="AV53" i="62"/>
  <c r="AK53" i="62"/>
  <c r="AL53" i="62"/>
  <c r="E59" i="62"/>
  <c r="K59" i="62"/>
  <c r="F59" i="62"/>
  <c r="DT14" i="42" s="1"/>
  <c r="AF74" i="62"/>
  <c r="AF89" i="62"/>
  <c r="F93" i="62"/>
  <c r="E93" i="62"/>
  <c r="P93" i="62"/>
  <c r="E72" i="62"/>
  <c r="K72" i="62"/>
  <c r="F72" i="62"/>
  <c r="ER14" i="42" s="1"/>
  <c r="K75" i="62"/>
  <c r="K80" i="62"/>
  <c r="K85" i="62"/>
  <c r="AQ84" i="62"/>
  <c r="AQ87" i="62"/>
  <c r="AS153" i="62"/>
  <c r="AS43" i="62" s="1"/>
  <c r="AP153" i="62"/>
  <c r="AP43" i="62" s="1"/>
  <c r="AO43" i="62" s="1"/>
  <c r="Q153" i="62"/>
  <c r="Q43" i="62" s="1"/>
  <c r="P54" i="62"/>
  <c r="F75" i="62"/>
  <c r="E80" i="62"/>
  <c r="F85" i="62"/>
  <c r="AV9" i="62"/>
  <c r="AW9" i="62"/>
  <c r="AR9" i="62"/>
  <c r="AQ9" i="62"/>
  <c r="AQ13" i="62"/>
  <c r="AL13" i="62"/>
  <c r="AK13" i="62"/>
  <c r="AQ17" i="62"/>
  <c r="AL17" i="62"/>
  <c r="AK17" i="62"/>
  <c r="K29" i="62"/>
  <c r="F29" i="62"/>
  <c r="E29" i="62"/>
  <c r="P34" i="62"/>
  <c r="E34" i="62"/>
  <c r="F34" i="62"/>
  <c r="AL36" i="62"/>
  <c r="AK29" i="62"/>
  <c r="AL29" i="62"/>
  <c r="P66" i="62"/>
  <c r="E66" i="62"/>
  <c r="F66" i="62"/>
  <c r="F46" i="62"/>
  <c r="F48" i="62"/>
  <c r="E51" i="62"/>
  <c r="E53" i="62"/>
  <c r="E55" i="62"/>
  <c r="AF40" i="62"/>
  <c r="AV40" i="62"/>
  <c r="AP155" i="62"/>
  <c r="AP45" i="62" s="1"/>
  <c r="AO45" i="62" s="1"/>
  <c r="J155" i="62"/>
  <c r="J45" i="62" s="1"/>
  <c r="I45" i="62" s="1"/>
  <c r="Q155" i="62"/>
  <c r="Q45" i="62" s="1"/>
  <c r="AE155" i="62"/>
  <c r="AE45" i="62" s="1"/>
  <c r="AD45" i="62" s="1"/>
  <c r="AR155" i="62"/>
  <c r="AR45" i="62" s="1"/>
  <c r="AQ45" i="62" s="1"/>
  <c r="AX155" i="62"/>
  <c r="AX45" i="62" s="1"/>
  <c r="O157" i="62"/>
  <c r="O47" i="62" s="1"/>
  <c r="N47" i="62" s="1"/>
  <c r="AG157" i="62"/>
  <c r="AG47" i="62" s="1"/>
  <c r="L157" i="62"/>
  <c r="L47" i="62" s="1"/>
  <c r="K47" i="62" s="1"/>
  <c r="AC157" i="62"/>
  <c r="AC47" i="62" s="1"/>
  <c r="AW157" i="62"/>
  <c r="AW47" i="62" s="1"/>
  <c r="M157" i="62"/>
  <c r="M47" i="62" s="1"/>
  <c r="AB157" i="62"/>
  <c r="AB47" i="62" s="1"/>
  <c r="AA47" i="62" s="1"/>
  <c r="AH157" i="62"/>
  <c r="AH47" i="62" s="1"/>
  <c r="AU157" i="62"/>
  <c r="AU47" i="62" s="1"/>
  <c r="AT47" i="62" s="1"/>
  <c r="Z162" i="62"/>
  <c r="Z52" i="62" s="1"/>
  <c r="Y52" i="62" s="1"/>
  <c r="AS162" i="62"/>
  <c r="AS52" i="62" s="1"/>
  <c r="R162" i="62"/>
  <c r="R52" i="62" s="1"/>
  <c r="AP162" i="62"/>
  <c r="AP52" i="62" s="1"/>
  <c r="AO52" i="62" s="1"/>
  <c r="J162" i="62"/>
  <c r="J52" i="62" s="1"/>
  <c r="I52" i="62" s="1"/>
  <c r="Q162" i="62"/>
  <c r="Q52" i="62" s="1"/>
  <c r="AE162" i="62"/>
  <c r="AE52" i="62" s="1"/>
  <c r="AD52" i="62" s="1"/>
  <c r="AR162" i="62"/>
  <c r="AR52" i="62" s="1"/>
  <c r="AQ52" i="62" s="1"/>
  <c r="AX162" i="62"/>
  <c r="AX52" i="62" s="1"/>
  <c r="AG166" i="62"/>
  <c r="AG56" i="62" s="1"/>
  <c r="L166" i="62"/>
  <c r="L56" i="62" s="1"/>
  <c r="AW166" i="62"/>
  <c r="AW56" i="62" s="1"/>
  <c r="AB166" i="62"/>
  <c r="AB56" i="62" s="1"/>
  <c r="R284" i="62"/>
  <c r="R92" i="62" s="1"/>
  <c r="AC284" i="62"/>
  <c r="AC92" i="62" s="1"/>
  <c r="O284" i="62"/>
  <c r="O92" i="62" s="1"/>
  <c r="AG284" i="62"/>
  <c r="AG92" i="62" s="1"/>
  <c r="J284" i="62"/>
  <c r="J92" i="62" s="1"/>
  <c r="Q284" i="62"/>
  <c r="Q92" i="62" s="1"/>
  <c r="AE284" i="62"/>
  <c r="AE92" i="62" s="1"/>
  <c r="AR284" i="62"/>
  <c r="AR92" i="62" s="1"/>
  <c r="AX284" i="62"/>
  <c r="AX92" i="62" s="1"/>
  <c r="AC286" i="62"/>
  <c r="AC94" i="62" s="1"/>
  <c r="AP286" i="62"/>
  <c r="AP94" i="62" s="1"/>
  <c r="Z286" i="62"/>
  <c r="Z94" i="62" s="1"/>
  <c r="AS286" i="62"/>
  <c r="AS94" i="62" s="1"/>
  <c r="M286" i="62"/>
  <c r="M94" i="62" s="1"/>
  <c r="AB286" i="62"/>
  <c r="AB94" i="62" s="1"/>
  <c r="AH286" i="62"/>
  <c r="AH94" i="62" s="1"/>
  <c r="AU286" i="62"/>
  <c r="AU94" i="62" s="1"/>
  <c r="AP290" i="62"/>
  <c r="AP98" i="62" s="1"/>
  <c r="R290" i="62"/>
  <c r="R98" i="62" s="1"/>
  <c r="AC290" i="62"/>
  <c r="AC98" i="62" s="1"/>
  <c r="O290" i="62"/>
  <c r="O98" i="62" s="1"/>
  <c r="AG290" i="62"/>
  <c r="AG98" i="62" s="1"/>
  <c r="J290" i="62"/>
  <c r="J98" i="62" s="1"/>
  <c r="Q290" i="62"/>
  <c r="Q98" i="62" s="1"/>
  <c r="AE290" i="62"/>
  <c r="AE98" i="62" s="1"/>
  <c r="AR290" i="62"/>
  <c r="AR98" i="62" s="1"/>
  <c r="AX290" i="62"/>
  <c r="AX98" i="62" s="1"/>
  <c r="AW294" i="62"/>
  <c r="AW102" i="62" s="1"/>
  <c r="AC294" i="62"/>
  <c r="AC102" i="62" s="1"/>
  <c r="AP294" i="62"/>
  <c r="AP102" i="62" s="1"/>
  <c r="Z294" i="62"/>
  <c r="Z102" i="62" s="1"/>
  <c r="AS294" i="62"/>
  <c r="AS102" i="62" s="1"/>
  <c r="M294" i="62"/>
  <c r="M102" i="62" s="1"/>
  <c r="AB294" i="62"/>
  <c r="AB102" i="62" s="1"/>
  <c r="AH294" i="62"/>
  <c r="AH102" i="62" s="1"/>
  <c r="AU294" i="62"/>
  <c r="AU102" i="62" s="1"/>
  <c r="AL7" i="62"/>
  <c r="AK7" i="62"/>
  <c r="AA27" i="62"/>
  <c r="AF32" i="62"/>
  <c r="AF36" i="62"/>
  <c r="AQ76" i="62"/>
  <c r="AL76" i="62"/>
  <c r="P71" i="62"/>
  <c r="E71" i="62"/>
  <c r="F71" i="62"/>
  <c r="AF66" i="62"/>
  <c r="AF70" i="62"/>
  <c r="P83" i="62"/>
  <c r="F83" i="62"/>
  <c r="AA84" i="62"/>
  <c r="P89" i="62"/>
  <c r="E89" i="62"/>
  <c r="F89" i="62"/>
  <c r="AL44" i="62"/>
  <c r="AV44" i="62"/>
  <c r="AK44" i="62"/>
  <c r="AV51" i="62"/>
  <c r="AK51" i="62"/>
  <c r="AL51" i="62"/>
  <c r="AQ59" i="62"/>
  <c r="AL59" i="62"/>
  <c r="AK59" i="62"/>
  <c r="AF83" i="62"/>
  <c r="AK72" i="62"/>
  <c r="AQ72" i="62"/>
  <c r="AL72" i="62"/>
  <c r="AQ75" i="62"/>
  <c r="AV75" i="62"/>
  <c r="AK75" i="62"/>
  <c r="AL75" i="62"/>
  <c r="AQ80" i="62"/>
  <c r="AV80" i="62"/>
  <c r="AK80" i="62"/>
  <c r="AL80" i="62"/>
  <c r="AQ85" i="62"/>
  <c r="AQ90" i="62"/>
  <c r="K90" i="62"/>
  <c r="AK90" i="62"/>
  <c r="AV70" i="62"/>
  <c r="AK70" i="62"/>
  <c r="AL70" i="62"/>
  <c r="AQ74" i="62"/>
  <c r="AL87" i="62"/>
  <c r="E44" i="62"/>
  <c r="Z153" i="62"/>
  <c r="Z43" i="62" s="1"/>
  <c r="Y43" i="62" s="1"/>
  <c r="R153" i="62"/>
  <c r="R43" i="62" s="1"/>
  <c r="J153" i="62"/>
  <c r="J43" i="62" s="1"/>
  <c r="I43" i="62" s="1"/>
  <c r="AE153" i="62"/>
  <c r="AE43" i="62" s="1"/>
  <c r="AD43" i="62" s="1"/>
  <c r="AR153" i="62"/>
  <c r="AR43" i="62" s="1"/>
  <c r="AQ43" i="62" s="1"/>
  <c r="AX153" i="62"/>
  <c r="AX43" i="62" s="1"/>
  <c r="AF49" i="62"/>
  <c r="AV49" i="62"/>
  <c r="AB9" i="62"/>
  <c r="AA9" i="62"/>
  <c r="E11" i="62"/>
  <c r="K11" i="62"/>
  <c r="F11" i="62"/>
  <c r="AA13" i="62"/>
  <c r="K15" i="62"/>
  <c r="F15" i="62"/>
  <c r="E15" i="62"/>
  <c r="AA17" i="62"/>
  <c r="E20" i="62"/>
  <c r="K20" i="62"/>
  <c r="F20" i="62"/>
  <c r="AF38" i="62"/>
  <c r="AK76" i="62"/>
  <c r="AF71" i="62"/>
  <c r="AK81" i="62"/>
  <c r="AA74" i="62"/>
  <c r="AQ78" i="62"/>
  <c r="AL78" i="62"/>
  <c r="AA83" i="62"/>
  <c r="P84" i="62"/>
  <c r="E84" i="62"/>
  <c r="F84" i="62"/>
  <c r="AF84" i="62"/>
  <c r="P87" i="62"/>
  <c r="E87" i="62"/>
  <c r="F87" i="62"/>
  <c r="AF87" i="62"/>
  <c r="AA89" i="62"/>
  <c r="AQ96" i="62"/>
  <c r="AK96" i="62"/>
  <c r="AL96" i="62"/>
  <c r="AV39" i="62"/>
  <c r="AK39" i="62"/>
  <c r="AL39" i="62"/>
  <c r="AL48" i="62"/>
  <c r="AK48" i="62"/>
  <c r="AK55" i="62"/>
  <c r="AL55" i="62"/>
  <c r="AA93" i="62"/>
  <c r="AF93" i="62"/>
  <c r="AQ100" i="62"/>
  <c r="AL100" i="62"/>
  <c r="AQ77" i="62"/>
  <c r="K77" i="62"/>
  <c r="AV77" i="62"/>
  <c r="AK77" i="62"/>
  <c r="AL77" i="62"/>
  <c r="AQ82" i="62"/>
  <c r="K82" i="62"/>
  <c r="AV82" i="62"/>
  <c r="AK82" i="62"/>
  <c r="AL82" i="62"/>
  <c r="AV85" i="62"/>
  <c r="AK85" i="62"/>
  <c r="AL85" i="62"/>
  <c r="AQ88" i="62"/>
  <c r="K88" i="62"/>
  <c r="AV88" i="62"/>
  <c r="AK88" i="62"/>
  <c r="AL88" i="62"/>
  <c r="AL90" i="62"/>
  <c r="P70" i="62"/>
  <c r="E70" i="62"/>
  <c r="F70" i="62"/>
  <c r="AK74" i="62"/>
  <c r="K84" i="62"/>
  <c r="AK87" i="62"/>
  <c r="E39" i="62"/>
  <c r="F44" i="62"/>
  <c r="O153" i="62"/>
  <c r="O43" i="62" s="1"/>
  <c r="N43" i="62" s="1"/>
  <c r="AG153" i="62"/>
  <c r="AG43" i="62" s="1"/>
  <c r="L153" i="62"/>
  <c r="L43" i="62" s="1"/>
  <c r="K43" i="62" s="1"/>
  <c r="AC153" i="62"/>
  <c r="AC43" i="62" s="1"/>
  <c r="AW153" i="62"/>
  <c r="AW43" i="62" s="1"/>
  <c r="M153" i="62"/>
  <c r="M43" i="62" s="1"/>
  <c r="AB153" i="62"/>
  <c r="AB43" i="62" s="1"/>
  <c r="AA43" i="62" s="1"/>
  <c r="AH153" i="62"/>
  <c r="AH43" i="62" s="1"/>
  <c r="Z159" i="62"/>
  <c r="Z49" i="62" s="1"/>
  <c r="Y49" i="62" s="1"/>
  <c r="AS159" i="62"/>
  <c r="AS49" i="62" s="1"/>
  <c r="R159" i="62"/>
  <c r="R49" i="62" s="1"/>
  <c r="AP159" i="62"/>
  <c r="AP49" i="62" s="1"/>
  <c r="AO49" i="62" s="1"/>
  <c r="J159" i="62"/>
  <c r="J49" i="62" s="1"/>
  <c r="Q159" i="62"/>
  <c r="Q49" i="62" s="1"/>
  <c r="AE159" i="62"/>
  <c r="AE49" i="62" s="1"/>
  <c r="AD49" i="62" s="1"/>
  <c r="AR159" i="62"/>
  <c r="AR49" i="62" s="1"/>
  <c r="O164" i="62"/>
  <c r="O54" i="62" s="1"/>
  <c r="N54" i="62" s="1"/>
  <c r="AG164" i="62"/>
  <c r="AG54" i="62" s="1"/>
  <c r="L164" i="62"/>
  <c r="L54" i="62" s="1"/>
  <c r="AC164" i="62"/>
  <c r="AC54" i="62" s="1"/>
  <c r="AW164" i="62"/>
  <c r="AW54" i="62" s="1"/>
  <c r="M164" i="62"/>
  <c r="M54" i="62" s="1"/>
  <c r="AB164" i="62"/>
  <c r="AB54" i="62" s="1"/>
  <c r="AA54" i="62" s="1"/>
  <c r="AH164" i="62"/>
  <c r="AH54" i="62" s="1"/>
  <c r="Z168" i="62"/>
  <c r="Z58" i="62" s="1"/>
  <c r="W58" i="62" s="1"/>
  <c r="AP168" i="62"/>
  <c r="AP58" i="62" s="1"/>
  <c r="AM58" i="62" s="1"/>
  <c r="J168" i="62"/>
  <c r="J58" i="62" s="1"/>
  <c r="G58" i="62" s="1"/>
  <c r="AQ93" i="62"/>
  <c r="AK93" i="62"/>
  <c r="AL93" i="62"/>
  <c r="E75" i="62"/>
  <c r="F80" i="62"/>
  <c r="FJ14" i="42" s="1"/>
  <c r="E85" i="62"/>
  <c r="F88" i="62"/>
  <c r="L9" i="62"/>
  <c r="K9" i="62"/>
  <c r="K13" i="62"/>
  <c r="F13" i="62"/>
  <c r="E13" i="62"/>
  <c r="K17" i="62"/>
  <c r="F17" i="62"/>
  <c r="E17" i="62"/>
  <c r="K25" i="62"/>
  <c r="F25" i="62"/>
  <c r="E25" i="62"/>
  <c r="AV34" i="62"/>
  <c r="AK34" i="62"/>
  <c r="AL34" i="62"/>
  <c r="AK36" i="62"/>
  <c r="AL71" i="62"/>
  <c r="AV66" i="62"/>
  <c r="AK66" i="62"/>
  <c r="AL66" i="62"/>
  <c r="AQ83" i="62"/>
  <c r="AQ89" i="62"/>
  <c r="AK89" i="62"/>
  <c r="E46" i="62"/>
  <c r="F51" i="62"/>
  <c r="F53" i="62"/>
  <c r="Z150" i="62"/>
  <c r="Z40" i="62" s="1"/>
  <c r="Y40" i="62" s="1"/>
  <c r="AS150" i="62"/>
  <c r="AS40" i="62" s="1"/>
  <c r="R150" i="62"/>
  <c r="R40" i="62" s="1"/>
  <c r="AP150" i="62"/>
  <c r="AP40" i="62" s="1"/>
  <c r="AO40" i="62" s="1"/>
  <c r="J150" i="62"/>
  <c r="J40" i="62" s="1"/>
  <c r="I40" i="62" s="1"/>
  <c r="Q150" i="62"/>
  <c r="Q40" i="62" s="1"/>
  <c r="AE150" i="62"/>
  <c r="AE40" i="62" s="1"/>
  <c r="AD40" i="62" s="1"/>
  <c r="AR150" i="62"/>
  <c r="AR40" i="62" s="1"/>
  <c r="AQ40" i="62" s="1"/>
  <c r="O155" i="62"/>
  <c r="O45" i="62" s="1"/>
  <c r="N45" i="62" s="1"/>
  <c r="AG155" i="62"/>
  <c r="AG45" i="62" s="1"/>
  <c r="L155" i="62"/>
  <c r="L45" i="62" s="1"/>
  <c r="K45" i="62" s="1"/>
  <c r="AC155" i="62"/>
  <c r="AC45" i="62" s="1"/>
  <c r="AW155" i="62"/>
  <c r="AW45" i="62" s="1"/>
  <c r="M155" i="62"/>
  <c r="M45" i="62" s="1"/>
  <c r="AB155" i="62"/>
  <c r="AB45" i="62" s="1"/>
  <c r="AA45" i="62" s="1"/>
  <c r="AH155" i="62"/>
  <c r="AH45" i="62" s="1"/>
  <c r="Z157" i="62"/>
  <c r="Z47" i="62" s="1"/>
  <c r="Y47" i="62" s="1"/>
  <c r="AS157" i="62"/>
  <c r="AS47" i="62" s="1"/>
  <c r="R157" i="62"/>
  <c r="R47" i="62" s="1"/>
  <c r="AP157" i="62"/>
  <c r="AP47" i="62" s="1"/>
  <c r="AO47" i="62" s="1"/>
  <c r="J157" i="62"/>
  <c r="J47" i="62" s="1"/>
  <c r="I47" i="62" s="1"/>
  <c r="Q157" i="62"/>
  <c r="Q47" i="62" s="1"/>
  <c r="AE157" i="62"/>
  <c r="AE47" i="62" s="1"/>
  <c r="AD47" i="62" s="1"/>
  <c r="AR157" i="62"/>
  <c r="AR47" i="62" s="1"/>
  <c r="AQ47" i="62" s="1"/>
  <c r="O162" i="62"/>
  <c r="O52" i="62" s="1"/>
  <c r="N52" i="62" s="1"/>
  <c r="AG162" i="62"/>
  <c r="AG52" i="62" s="1"/>
  <c r="L162" i="62"/>
  <c r="L52" i="62" s="1"/>
  <c r="K52" i="62" s="1"/>
  <c r="AC162" i="62"/>
  <c r="AC52" i="62" s="1"/>
  <c r="AW162" i="62"/>
  <c r="AW52" i="62" s="1"/>
  <c r="M162" i="62"/>
  <c r="M52" i="62" s="1"/>
  <c r="AB162" i="62"/>
  <c r="AB52" i="62" s="1"/>
  <c r="AA52" i="62" s="1"/>
  <c r="AH162" i="62"/>
  <c r="AH52" i="62" s="1"/>
  <c r="Q166" i="62"/>
  <c r="Q56" i="62" s="1"/>
  <c r="E77" i="62"/>
  <c r="F82" i="62"/>
  <c r="E90" i="62"/>
  <c r="AP284" i="62"/>
  <c r="AP92" i="62" s="1"/>
  <c r="L284" i="62"/>
  <c r="L92" i="62" s="1"/>
  <c r="AW284" i="62"/>
  <c r="AW92" i="62" s="1"/>
  <c r="Z284" i="62"/>
  <c r="Z92" i="62" s="1"/>
  <c r="AS284" i="62"/>
  <c r="AS92" i="62" s="1"/>
  <c r="M284" i="62"/>
  <c r="M92" i="62" s="1"/>
  <c r="AB284" i="62"/>
  <c r="AB92" i="62" s="1"/>
  <c r="AH284" i="62"/>
  <c r="AH92" i="62" s="1"/>
  <c r="AW286" i="62"/>
  <c r="AW94" i="62" s="1"/>
  <c r="L286" i="62"/>
  <c r="L94" i="62" s="1"/>
  <c r="R286" i="62"/>
  <c r="R94" i="62" s="1"/>
  <c r="O286" i="62"/>
  <c r="O94" i="62" s="1"/>
  <c r="AG286" i="62"/>
  <c r="AG94" i="62" s="1"/>
  <c r="J286" i="62"/>
  <c r="J94" i="62" s="1"/>
  <c r="Q286" i="62"/>
  <c r="Q94" i="62" s="1"/>
  <c r="AE286" i="62"/>
  <c r="AE94" i="62" s="1"/>
  <c r="AR286" i="62"/>
  <c r="AR94" i="62" s="1"/>
  <c r="L290" i="62"/>
  <c r="L98" i="62" s="1"/>
  <c r="AW290" i="62"/>
  <c r="AW98" i="62" s="1"/>
  <c r="Z290" i="62"/>
  <c r="Z98" i="62" s="1"/>
  <c r="AS290" i="62"/>
  <c r="AS98" i="62" s="1"/>
  <c r="M290" i="62"/>
  <c r="M98" i="62" s="1"/>
  <c r="AB290" i="62"/>
  <c r="AB98" i="62" s="1"/>
  <c r="HL14" i="42" s="1"/>
  <c r="HM14" i="42" s="1"/>
  <c r="AH290" i="62"/>
  <c r="AH98" i="62" s="1"/>
  <c r="L294" i="62"/>
  <c r="L102" i="62" s="1"/>
  <c r="R294" i="62"/>
  <c r="R102" i="62" s="1"/>
  <c r="O294" i="62"/>
  <c r="O102" i="62" s="1"/>
  <c r="AG294" i="62"/>
  <c r="AG102" i="62" s="1"/>
  <c r="J294" i="62"/>
  <c r="J102" i="62" s="1"/>
  <c r="Q294" i="62"/>
  <c r="Q102" i="62" s="1"/>
  <c r="AE294" i="62"/>
  <c r="AE102" i="62" s="1"/>
  <c r="AR294" i="62"/>
  <c r="AR102" i="62" s="1"/>
  <c r="AF71" i="60"/>
  <c r="AA8" i="60"/>
  <c r="AB8" i="60"/>
  <c r="AD83" i="60" s="1"/>
  <c r="J8" i="60"/>
  <c r="G8" i="60" s="1"/>
  <c r="I8" i="60"/>
  <c r="AA10" i="60"/>
  <c r="AA18" i="60"/>
  <c r="AA26" i="60"/>
  <c r="F37" i="60"/>
  <c r="E37" i="60"/>
  <c r="P37" i="60"/>
  <c r="P76" i="60"/>
  <c r="E76" i="60"/>
  <c r="F76" i="60"/>
  <c r="FA6" i="42" s="1"/>
  <c r="FA22" i="42" s="1"/>
  <c r="AQ76" i="60"/>
  <c r="AF78" i="60"/>
  <c r="K78" i="60"/>
  <c r="AA78" i="60"/>
  <c r="AV83" i="60"/>
  <c r="AK83" i="60"/>
  <c r="AL83" i="60"/>
  <c r="AF85" i="60"/>
  <c r="J259" i="60"/>
  <c r="J67" i="60" s="1"/>
  <c r="I67" i="60" s="1"/>
  <c r="AU259" i="60"/>
  <c r="AU67" i="60" s="1"/>
  <c r="AT67" i="60" s="1"/>
  <c r="Z259" i="60"/>
  <c r="Z67" i="60" s="1"/>
  <c r="Y67" i="60" s="1"/>
  <c r="J263" i="60"/>
  <c r="J71" i="60" s="1"/>
  <c r="I71" i="60" s="1"/>
  <c r="AU263" i="60"/>
  <c r="AU71" i="60" s="1"/>
  <c r="AT71" i="60" s="1"/>
  <c r="Z263" i="60"/>
  <c r="Z71" i="60" s="1"/>
  <c r="Y71" i="60" s="1"/>
  <c r="AS263" i="60"/>
  <c r="AS71" i="60" s="1"/>
  <c r="AQ80" i="60"/>
  <c r="AV80" i="60"/>
  <c r="AK80" i="60"/>
  <c r="AL80" i="60"/>
  <c r="P65" i="60"/>
  <c r="P46" i="60"/>
  <c r="E46" i="60"/>
  <c r="F46" i="60"/>
  <c r="AK51" i="60"/>
  <c r="AL55" i="60"/>
  <c r="AQ59" i="60"/>
  <c r="AL59" i="60"/>
  <c r="AK59" i="60"/>
  <c r="AQ8" i="60"/>
  <c r="AR8" i="60"/>
  <c r="AO78" i="60" s="1"/>
  <c r="AO8" i="60"/>
  <c r="AP8" i="60"/>
  <c r="AQ12" i="60"/>
  <c r="AL12" i="60"/>
  <c r="AK12" i="60"/>
  <c r="AQ14" i="60"/>
  <c r="AL14" i="60"/>
  <c r="AK14" i="60"/>
  <c r="AL46" i="60"/>
  <c r="F55" i="60"/>
  <c r="DN6" i="42" s="1"/>
  <c r="DN22" i="42" s="1"/>
  <c r="E55" i="60"/>
  <c r="AL44" i="60"/>
  <c r="AU8" i="60"/>
  <c r="AT8" i="60"/>
  <c r="P8" i="60"/>
  <c r="Q8" i="60"/>
  <c r="Y8" i="60"/>
  <c r="Z8" i="60"/>
  <c r="AA16" i="60"/>
  <c r="AA24" i="60"/>
  <c r="AA28" i="60"/>
  <c r="F31" i="60"/>
  <c r="P31" i="60"/>
  <c r="E31" i="60"/>
  <c r="F35" i="60"/>
  <c r="P35" i="60"/>
  <c r="E35" i="60"/>
  <c r="F39" i="60"/>
  <c r="P39" i="60"/>
  <c r="E39" i="60"/>
  <c r="F41" i="60"/>
  <c r="E41" i="60"/>
  <c r="K76" i="60"/>
  <c r="AV76" i="60"/>
  <c r="AK76" i="60"/>
  <c r="AL76" i="60"/>
  <c r="AA76" i="60"/>
  <c r="P78" i="60"/>
  <c r="E78" i="60"/>
  <c r="F78" i="60"/>
  <c r="FG6" i="42" s="1"/>
  <c r="FG22" i="42" s="1"/>
  <c r="AQ78" i="60"/>
  <c r="K81" i="60"/>
  <c r="AV81" i="60"/>
  <c r="AK81" i="60"/>
  <c r="AL81" i="60"/>
  <c r="AA81" i="60"/>
  <c r="P83" i="60"/>
  <c r="E83" i="60"/>
  <c r="F83" i="60"/>
  <c r="FS6" i="42" s="1"/>
  <c r="FS22" i="42" s="1"/>
  <c r="AQ83" i="60"/>
  <c r="K85" i="60"/>
  <c r="AV85" i="60"/>
  <c r="AK85" i="60"/>
  <c r="AL85" i="60"/>
  <c r="AA85" i="60"/>
  <c r="AF88" i="60"/>
  <c r="P88" i="60"/>
  <c r="E88" i="60"/>
  <c r="F88" i="60"/>
  <c r="GE6" i="42" s="1"/>
  <c r="GE22" i="42" s="1"/>
  <c r="AQ88" i="60"/>
  <c r="AE259" i="60"/>
  <c r="AE67" i="60" s="1"/>
  <c r="AD67" i="60" s="1"/>
  <c r="AX259" i="60"/>
  <c r="AX67" i="60" s="1"/>
  <c r="AR259" i="60"/>
  <c r="AR67" i="60" s="1"/>
  <c r="Q259" i="60"/>
  <c r="Q67" i="60" s="1"/>
  <c r="AH259" i="60"/>
  <c r="AH67" i="60" s="1"/>
  <c r="L259" i="60"/>
  <c r="L67" i="60" s="1"/>
  <c r="R259" i="60"/>
  <c r="R67" i="60" s="1"/>
  <c r="AC259" i="60"/>
  <c r="AC67" i="60" s="1"/>
  <c r="AP259" i="60"/>
  <c r="AP67" i="60" s="1"/>
  <c r="AO67" i="60" s="1"/>
  <c r="AW259" i="60"/>
  <c r="AW67" i="60" s="1"/>
  <c r="AE263" i="60"/>
  <c r="AE71" i="60" s="1"/>
  <c r="AD71" i="60" s="1"/>
  <c r="AX263" i="60"/>
  <c r="AX71" i="60" s="1"/>
  <c r="AR263" i="60"/>
  <c r="AR71" i="60" s="1"/>
  <c r="Q263" i="60"/>
  <c r="Q71" i="60" s="1"/>
  <c r="AH263" i="60"/>
  <c r="AH71" i="60" s="1"/>
  <c r="L263" i="60"/>
  <c r="L71" i="60" s="1"/>
  <c r="R263" i="60"/>
  <c r="R71" i="60" s="1"/>
  <c r="AC263" i="60"/>
  <c r="AC71" i="60" s="1"/>
  <c r="AP263" i="60"/>
  <c r="AP71" i="60" s="1"/>
  <c r="AO71" i="60" s="1"/>
  <c r="AW263" i="60"/>
  <c r="AW71" i="60" s="1"/>
  <c r="AQ77" i="60"/>
  <c r="K77" i="60"/>
  <c r="AV77" i="60"/>
  <c r="AK77" i="60"/>
  <c r="AL77" i="60"/>
  <c r="K80" i="60"/>
  <c r="AQ82" i="60"/>
  <c r="K82" i="60"/>
  <c r="AV82" i="60"/>
  <c r="AK82" i="60"/>
  <c r="AL82" i="60"/>
  <c r="K84" i="60"/>
  <c r="AQ87" i="60"/>
  <c r="K87" i="60"/>
  <c r="AV87" i="60"/>
  <c r="AK87" i="60"/>
  <c r="AL87" i="60"/>
  <c r="AV89" i="60"/>
  <c r="AK89" i="60"/>
  <c r="AL89" i="60"/>
  <c r="K89" i="60"/>
  <c r="AE257" i="60"/>
  <c r="AE65" i="60" s="1"/>
  <c r="AD65" i="60" s="1"/>
  <c r="J257" i="60"/>
  <c r="J65" i="60" s="1"/>
  <c r="I65" i="60" s="1"/>
  <c r="AB257" i="60"/>
  <c r="AB65" i="60" s="1"/>
  <c r="AA65" i="60" s="1"/>
  <c r="AU257" i="60"/>
  <c r="AU65" i="60" s="1"/>
  <c r="AT65" i="60" s="1"/>
  <c r="O257" i="60"/>
  <c r="O65" i="60" s="1"/>
  <c r="N65" i="60" s="1"/>
  <c r="Z257" i="60"/>
  <c r="Z65" i="60" s="1"/>
  <c r="Y65" i="60" s="1"/>
  <c r="AG257" i="60"/>
  <c r="AG65" i="60" s="1"/>
  <c r="J261" i="60"/>
  <c r="J69" i="60" s="1"/>
  <c r="I69" i="60" s="1"/>
  <c r="AB261" i="60"/>
  <c r="AB69" i="60" s="1"/>
  <c r="AA69" i="60" s="1"/>
  <c r="AU261" i="60"/>
  <c r="AU69" i="60" s="1"/>
  <c r="AT69" i="60" s="1"/>
  <c r="O261" i="60"/>
  <c r="O69" i="60" s="1"/>
  <c r="N69" i="60" s="1"/>
  <c r="Z261" i="60"/>
  <c r="Z69" i="60" s="1"/>
  <c r="Y69" i="60" s="1"/>
  <c r="AG261" i="60"/>
  <c r="AG69" i="60" s="1"/>
  <c r="F80" i="60"/>
  <c r="FJ6" i="42" s="1"/>
  <c r="E84" i="60"/>
  <c r="AL51" i="60"/>
  <c r="AE8" i="60"/>
  <c r="AD8" i="60"/>
  <c r="AW8" i="60"/>
  <c r="AM78" i="60" s="1"/>
  <c r="AV8" i="60"/>
  <c r="AL21" i="60"/>
  <c r="AK21" i="60"/>
  <c r="AK24" i="60"/>
  <c r="AQ24" i="60"/>
  <c r="AL24" i="60"/>
  <c r="E24" i="60"/>
  <c r="K24" i="60"/>
  <c r="F24" i="60"/>
  <c r="AK26" i="60"/>
  <c r="AQ26" i="60"/>
  <c r="AL26" i="60"/>
  <c r="E26" i="60"/>
  <c r="K26" i="60"/>
  <c r="F26" i="60"/>
  <c r="AK28" i="60"/>
  <c r="AQ28" i="60"/>
  <c r="AL28" i="60"/>
  <c r="E28" i="60"/>
  <c r="K28" i="60"/>
  <c r="F28" i="60"/>
  <c r="AL31" i="60"/>
  <c r="AK31" i="60"/>
  <c r="AV31" i="60"/>
  <c r="AL33" i="60"/>
  <c r="AV33" i="60"/>
  <c r="AK33" i="60"/>
  <c r="AL35" i="60"/>
  <c r="AK35" i="60"/>
  <c r="AV35" i="60"/>
  <c r="AL37" i="60"/>
  <c r="AV37" i="60"/>
  <c r="AK37" i="60"/>
  <c r="AL39" i="60"/>
  <c r="AK39" i="60"/>
  <c r="AV39" i="60"/>
  <c r="AL41" i="60"/>
  <c r="J266" i="60"/>
  <c r="J74" i="60" s="1"/>
  <c r="AB266" i="60"/>
  <c r="AB74" i="60" s="1"/>
  <c r="AU266" i="60"/>
  <c r="AU74" i="60" s="1"/>
  <c r="O266" i="60"/>
  <c r="O74" i="60" s="1"/>
  <c r="Z266" i="60"/>
  <c r="Z74" i="60" s="1"/>
  <c r="AG266" i="60"/>
  <c r="AG74" i="60" s="1"/>
  <c r="F77" i="60"/>
  <c r="FD6" i="42" s="1"/>
  <c r="FD22" i="42" s="1"/>
  <c r="E82" i="60"/>
  <c r="F87" i="60"/>
  <c r="GB6" i="42" s="1"/>
  <c r="GB22" i="42" s="1"/>
  <c r="E89" i="60"/>
  <c r="AW155" i="60"/>
  <c r="AW45" i="60" s="1"/>
  <c r="AP155" i="60"/>
  <c r="AP45" i="60" s="1"/>
  <c r="AO45" i="60" s="1"/>
  <c r="Z155" i="60"/>
  <c r="Z45" i="60" s="1"/>
  <c r="Y45" i="60" s="1"/>
  <c r="AS155" i="60"/>
  <c r="AS45" i="60" s="1"/>
  <c r="M155" i="60"/>
  <c r="M45" i="60" s="1"/>
  <c r="AB155" i="60"/>
  <c r="AB45" i="60" s="1"/>
  <c r="AA45" i="60" s="1"/>
  <c r="AH155" i="60"/>
  <c r="AH45" i="60" s="1"/>
  <c r="L157" i="60"/>
  <c r="L47" i="60" s="1"/>
  <c r="AW157" i="60"/>
  <c r="AW47" i="60" s="1"/>
  <c r="Z157" i="60"/>
  <c r="Z47" i="60" s="1"/>
  <c r="Y47" i="60" s="1"/>
  <c r="AS157" i="60"/>
  <c r="AS47" i="60" s="1"/>
  <c r="M157" i="60"/>
  <c r="M47" i="60" s="1"/>
  <c r="AB157" i="60"/>
  <c r="AB47" i="60" s="1"/>
  <c r="AA47" i="60" s="1"/>
  <c r="AH157" i="60"/>
  <c r="AH47" i="60" s="1"/>
  <c r="AW159" i="60"/>
  <c r="AW49" i="60" s="1"/>
  <c r="AP159" i="60"/>
  <c r="AP49" i="60" s="1"/>
  <c r="AO49" i="60" s="1"/>
  <c r="Z159" i="60"/>
  <c r="Z49" i="60" s="1"/>
  <c r="Y49" i="60" s="1"/>
  <c r="AS159" i="60"/>
  <c r="AS49" i="60" s="1"/>
  <c r="M159" i="60"/>
  <c r="M49" i="60" s="1"/>
  <c r="AB159" i="60"/>
  <c r="AB49" i="60" s="1"/>
  <c r="AA49" i="60" s="1"/>
  <c r="AH159" i="60"/>
  <c r="AH49" i="60" s="1"/>
  <c r="R162" i="60"/>
  <c r="R52" i="60" s="1"/>
  <c r="L162" i="60"/>
  <c r="L52" i="60" s="1"/>
  <c r="AW162" i="60"/>
  <c r="AW52" i="60" s="1"/>
  <c r="Z162" i="60"/>
  <c r="Z52" i="60" s="1"/>
  <c r="Y52" i="60" s="1"/>
  <c r="AS162" i="60"/>
  <c r="AS52" i="60" s="1"/>
  <c r="M162" i="60"/>
  <c r="M52" i="60" s="1"/>
  <c r="AB162" i="60"/>
  <c r="AB52" i="60" s="1"/>
  <c r="AA52" i="60" s="1"/>
  <c r="AH162" i="60"/>
  <c r="AH52" i="60" s="1"/>
  <c r="L164" i="60"/>
  <c r="L54" i="60" s="1"/>
  <c r="AP164" i="60"/>
  <c r="AP54" i="60" s="1"/>
  <c r="AO54" i="60" s="1"/>
  <c r="Z164" i="60"/>
  <c r="Z54" i="60" s="1"/>
  <c r="Y54" i="60" s="1"/>
  <c r="AS164" i="60"/>
  <c r="AS54" i="60" s="1"/>
  <c r="M164" i="60"/>
  <c r="M54" i="60" s="1"/>
  <c r="AB164" i="60"/>
  <c r="AB54" i="60" s="1"/>
  <c r="AA54" i="60" s="1"/>
  <c r="AH164" i="60"/>
  <c r="AH54" i="60" s="1"/>
  <c r="L166" i="60"/>
  <c r="L56" i="60" s="1"/>
  <c r="AW166" i="60"/>
  <c r="AW56" i="60" s="1"/>
  <c r="AU168" i="60"/>
  <c r="AU58" i="60" s="1"/>
  <c r="Z168" i="60"/>
  <c r="Z58" i="60" s="1"/>
  <c r="AP168" i="60"/>
  <c r="AP58" i="60" s="1"/>
  <c r="J168" i="60"/>
  <c r="J58" i="60" s="1"/>
  <c r="E58" i="60" s="1"/>
  <c r="AE168" i="60"/>
  <c r="AE58" i="60" s="1"/>
  <c r="AR9" i="60"/>
  <c r="AQ9" i="60"/>
  <c r="AX123" i="60"/>
  <c r="AX13" i="60" s="1"/>
  <c r="AR123" i="60"/>
  <c r="AR13" i="60" s="1"/>
  <c r="AE123" i="60"/>
  <c r="AE13" i="60" s="1"/>
  <c r="AD13" i="60" s="1"/>
  <c r="Q123" i="60"/>
  <c r="Q13" i="60" s="1"/>
  <c r="P13" i="60" s="1"/>
  <c r="J123" i="60"/>
  <c r="J13" i="60" s="1"/>
  <c r="AP123" i="60"/>
  <c r="AP13" i="60" s="1"/>
  <c r="AO13" i="60" s="1"/>
  <c r="R123" i="60"/>
  <c r="R13" i="60" s="1"/>
  <c r="AG123" i="60"/>
  <c r="AG13" i="60" s="1"/>
  <c r="AF13" i="60" s="1"/>
  <c r="Z123" i="60"/>
  <c r="Z13" i="60" s="1"/>
  <c r="Y13" i="60" s="1"/>
  <c r="L123" i="60"/>
  <c r="L13" i="60" s="1"/>
  <c r="AW123" i="60"/>
  <c r="AW13" i="60" s="1"/>
  <c r="AV13" i="60" s="1"/>
  <c r="AB123" i="60"/>
  <c r="AB13" i="60" s="1"/>
  <c r="AU123" i="60"/>
  <c r="AU13" i="60" s="1"/>
  <c r="AT13" i="60" s="1"/>
  <c r="AS127" i="60"/>
  <c r="AS17" i="60" s="1"/>
  <c r="O127" i="60"/>
  <c r="O17" i="60" s="1"/>
  <c r="N17" i="60" s="1"/>
  <c r="AC127" i="60"/>
  <c r="AC17" i="60" s="1"/>
  <c r="M127" i="60"/>
  <c r="M17" i="60" s="1"/>
  <c r="AR132" i="60"/>
  <c r="AR22" i="60" s="1"/>
  <c r="Q132" i="60"/>
  <c r="Q22" i="60" s="1"/>
  <c r="AG132" i="60"/>
  <c r="AG22" i="60" s="1"/>
  <c r="L132" i="60"/>
  <c r="L22" i="60" s="1"/>
  <c r="AW132" i="60"/>
  <c r="AW22" i="60" s="1"/>
  <c r="AX137" i="60"/>
  <c r="AX27" i="60" s="1"/>
  <c r="AR137" i="60"/>
  <c r="AR27" i="60" s="1"/>
  <c r="AE137" i="60"/>
  <c r="AE27" i="60" s="1"/>
  <c r="AD27" i="60" s="1"/>
  <c r="Q137" i="60"/>
  <c r="Q27" i="60" s="1"/>
  <c r="P27" i="60" s="1"/>
  <c r="J137" i="60"/>
  <c r="J27" i="60" s="1"/>
  <c r="AP137" i="60"/>
  <c r="AP27" i="60" s="1"/>
  <c r="AO27" i="60" s="1"/>
  <c r="R137" i="60"/>
  <c r="R27" i="60" s="1"/>
  <c r="AG137" i="60"/>
  <c r="AG27" i="60" s="1"/>
  <c r="AF27" i="60" s="1"/>
  <c r="AS137" i="60"/>
  <c r="AS27" i="60" s="1"/>
  <c r="Z137" i="60"/>
  <c r="Z27" i="60" s="1"/>
  <c r="Y27" i="60" s="1"/>
  <c r="L137" i="60"/>
  <c r="L27" i="60" s="1"/>
  <c r="AW137" i="60"/>
  <c r="AW27" i="60" s="1"/>
  <c r="AV27" i="60" s="1"/>
  <c r="AB137" i="60"/>
  <c r="AB27" i="60" s="1"/>
  <c r="AU137" i="60"/>
  <c r="AU27" i="60" s="1"/>
  <c r="AT27" i="60" s="1"/>
  <c r="AS142" i="60"/>
  <c r="AS32" i="60" s="1"/>
  <c r="AC142" i="60"/>
  <c r="AC32" i="60" s="1"/>
  <c r="M142" i="60"/>
  <c r="M32" i="60" s="1"/>
  <c r="AX150" i="60"/>
  <c r="AX40" i="60" s="1"/>
  <c r="AR150" i="60"/>
  <c r="AR40" i="60" s="1"/>
  <c r="AE150" i="60"/>
  <c r="AE40" i="60" s="1"/>
  <c r="AD40" i="60" s="1"/>
  <c r="Q150" i="60"/>
  <c r="Q40" i="60" s="1"/>
  <c r="J150" i="60"/>
  <c r="J40" i="60" s="1"/>
  <c r="AP150" i="60"/>
  <c r="AP40" i="60" s="1"/>
  <c r="AO40" i="60" s="1"/>
  <c r="R150" i="60"/>
  <c r="R40" i="60" s="1"/>
  <c r="O150" i="60"/>
  <c r="O40" i="60" s="1"/>
  <c r="N40" i="60" s="1"/>
  <c r="Z150" i="60"/>
  <c r="Z40" i="60" s="1"/>
  <c r="Y40" i="60" s="1"/>
  <c r="AG150" i="60"/>
  <c r="AG40" i="60" s="1"/>
  <c r="L150" i="60"/>
  <c r="L40" i="60" s="1"/>
  <c r="AW150" i="60"/>
  <c r="AW40" i="60" s="1"/>
  <c r="AB150" i="60"/>
  <c r="AB40" i="60" s="1"/>
  <c r="AA40" i="60" s="1"/>
  <c r="AU150" i="60"/>
  <c r="AU40" i="60" s="1"/>
  <c r="AT40" i="60" s="1"/>
  <c r="AW285" i="60"/>
  <c r="AW93" i="60" s="1"/>
  <c r="AP285" i="60"/>
  <c r="AP93" i="60" s="1"/>
  <c r="AC285" i="60"/>
  <c r="AC93" i="60" s="1"/>
  <c r="R285" i="60"/>
  <c r="R93" i="60" s="1"/>
  <c r="L285" i="60"/>
  <c r="L93" i="60" s="1"/>
  <c r="AH285" i="60"/>
  <c r="AH93" i="60" s="1"/>
  <c r="Q285" i="60"/>
  <c r="Q93" i="60" s="1"/>
  <c r="AX285" i="60"/>
  <c r="AX93" i="60" s="1"/>
  <c r="M285" i="60"/>
  <c r="M93" i="60" s="1"/>
  <c r="AR285" i="60"/>
  <c r="AR93" i="60" s="1"/>
  <c r="J285" i="60"/>
  <c r="J93" i="60" s="1"/>
  <c r="AU285" i="60"/>
  <c r="AU93" i="60" s="1"/>
  <c r="Z285" i="60"/>
  <c r="Z93" i="60" s="1"/>
  <c r="AS285" i="60"/>
  <c r="AS93" i="60" s="1"/>
  <c r="AQ11" i="60"/>
  <c r="AA59" i="60"/>
  <c r="AA14" i="60"/>
  <c r="F33" i="60"/>
  <c r="E33" i="60"/>
  <c r="P33" i="60"/>
  <c r="AF76" i="60"/>
  <c r="AV78" i="60"/>
  <c r="AK78" i="60"/>
  <c r="AL78" i="60"/>
  <c r="AF81" i="60"/>
  <c r="P81" i="60"/>
  <c r="E81" i="60"/>
  <c r="F81" i="60"/>
  <c r="FM6" i="42" s="1"/>
  <c r="FM22" i="42" s="1"/>
  <c r="AQ81" i="60"/>
  <c r="AF83" i="60"/>
  <c r="K83" i="60"/>
  <c r="AA83" i="60"/>
  <c r="P85" i="60"/>
  <c r="E85" i="60"/>
  <c r="F85" i="60"/>
  <c r="FY6" i="42" s="1"/>
  <c r="FY22" i="42" s="1"/>
  <c r="AQ85" i="60"/>
  <c r="K88" i="60"/>
  <c r="AV88" i="60"/>
  <c r="AK88" i="60"/>
  <c r="AL88" i="60"/>
  <c r="AA88" i="60"/>
  <c r="AB259" i="60"/>
  <c r="AB67" i="60" s="1"/>
  <c r="AA67" i="60" s="1"/>
  <c r="O259" i="60"/>
  <c r="O67" i="60" s="1"/>
  <c r="N67" i="60" s="1"/>
  <c r="AG259" i="60"/>
  <c r="AG67" i="60" s="1"/>
  <c r="AB263" i="60"/>
  <c r="AB71" i="60" s="1"/>
  <c r="AA71" i="60" s="1"/>
  <c r="O263" i="60"/>
  <c r="O71" i="60" s="1"/>
  <c r="N71" i="60" s="1"/>
  <c r="AQ84" i="60"/>
  <c r="AV84" i="60"/>
  <c r="AK84" i="60"/>
  <c r="AL84" i="60"/>
  <c r="L8" i="60"/>
  <c r="N76" i="60" s="1"/>
  <c r="K8" i="60"/>
  <c r="F12" i="60"/>
  <c r="K14" i="60"/>
  <c r="F14" i="60"/>
  <c r="E14" i="60"/>
  <c r="AQ16" i="60"/>
  <c r="AL16" i="60"/>
  <c r="AK16" i="60"/>
  <c r="K16" i="60"/>
  <c r="F16" i="60"/>
  <c r="E16" i="60"/>
  <c r="K18" i="60"/>
  <c r="E18" i="60"/>
  <c r="F21" i="60"/>
  <c r="E21" i="60"/>
  <c r="P74" i="60"/>
  <c r="AK74" i="60"/>
  <c r="E77" i="60"/>
  <c r="F82" i="60"/>
  <c r="FP6" i="42" s="1"/>
  <c r="FP22" i="42" s="1"/>
  <c r="E87" i="60"/>
  <c r="F89" i="60"/>
  <c r="GH6" i="42" s="1"/>
  <c r="GH22" i="42" s="1"/>
  <c r="E45" i="60"/>
  <c r="F45" i="60"/>
  <c r="AF47" i="60"/>
  <c r="P47" i="60"/>
  <c r="P49" i="60"/>
  <c r="P52" i="60"/>
  <c r="AV54" i="60"/>
  <c r="AF54" i="60"/>
  <c r="AX127" i="60"/>
  <c r="AX17" i="60" s="1"/>
  <c r="AR127" i="60"/>
  <c r="AR17" i="60" s="1"/>
  <c r="AE127" i="60"/>
  <c r="AE17" i="60" s="1"/>
  <c r="AD17" i="60" s="1"/>
  <c r="Q127" i="60"/>
  <c r="Q17" i="60" s="1"/>
  <c r="P17" i="60" s="1"/>
  <c r="J127" i="60"/>
  <c r="J17" i="60" s="1"/>
  <c r="AP127" i="60"/>
  <c r="AP17" i="60" s="1"/>
  <c r="AO17" i="60" s="1"/>
  <c r="R127" i="60"/>
  <c r="R17" i="60" s="1"/>
  <c r="AG127" i="60"/>
  <c r="AG17" i="60" s="1"/>
  <c r="AF17" i="60" s="1"/>
  <c r="Z127" i="60"/>
  <c r="Z17" i="60" s="1"/>
  <c r="Y17" i="60" s="1"/>
  <c r="L127" i="60"/>
  <c r="L17" i="60" s="1"/>
  <c r="AW127" i="60"/>
  <c r="AW17" i="60" s="1"/>
  <c r="AV17" i="60" s="1"/>
  <c r="AB127" i="60"/>
  <c r="AB17" i="60" s="1"/>
  <c r="AU127" i="60"/>
  <c r="AU17" i="60" s="1"/>
  <c r="AT17" i="60" s="1"/>
  <c r="AX142" i="60"/>
  <c r="AX32" i="60" s="1"/>
  <c r="AR142" i="60"/>
  <c r="AR32" i="60" s="1"/>
  <c r="AE142" i="60"/>
  <c r="AE32" i="60" s="1"/>
  <c r="AD32" i="60" s="1"/>
  <c r="Q142" i="60"/>
  <c r="Q32" i="60" s="1"/>
  <c r="J142" i="60"/>
  <c r="J32" i="60" s="1"/>
  <c r="AP142" i="60"/>
  <c r="AP32" i="60" s="1"/>
  <c r="AO32" i="60" s="1"/>
  <c r="R142" i="60"/>
  <c r="R32" i="60" s="1"/>
  <c r="O142" i="60"/>
  <c r="O32" i="60" s="1"/>
  <c r="N32" i="60" s="1"/>
  <c r="Z142" i="60"/>
  <c r="Z32" i="60" s="1"/>
  <c r="Y32" i="60" s="1"/>
  <c r="AG142" i="60"/>
  <c r="AG32" i="60" s="1"/>
  <c r="L142" i="60"/>
  <c r="L32" i="60" s="1"/>
  <c r="AW142" i="60"/>
  <c r="AW32" i="60" s="1"/>
  <c r="AB142" i="60"/>
  <c r="AB32" i="60" s="1"/>
  <c r="AA32" i="60" s="1"/>
  <c r="AU142" i="60"/>
  <c r="AU32" i="60" s="1"/>
  <c r="AT32" i="60" s="1"/>
  <c r="AD93" i="60"/>
  <c r="AF93" i="60"/>
  <c r="AU116" i="60"/>
  <c r="Z116" i="60"/>
  <c r="O116" i="60"/>
  <c r="AP116" i="60"/>
  <c r="J116" i="60"/>
  <c r="AE116" i="60"/>
  <c r="AV90" i="60"/>
  <c r="AK90" i="60"/>
  <c r="AL90" i="60"/>
  <c r="AV96" i="60"/>
  <c r="AV100" i="60"/>
  <c r="AG118" i="60"/>
  <c r="Q118" i="60"/>
  <c r="O121" i="60"/>
  <c r="O11" i="60" s="1"/>
  <c r="N11" i="60" s="1"/>
  <c r="Z121" i="60"/>
  <c r="Z11" i="60" s="1"/>
  <c r="Y11" i="60" s="1"/>
  <c r="L121" i="60"/>
  <c r="L11" i="60" s="1"/>
  <c r="H22" i="42" s="1"/>
  <c r="AC121" i="60"/>
  <c r="AC11" i="60" s="1"/>
  <c r="AW121" i="60"/>
  <c r="AW11" i="60" s="1"/>
  <c r="AV11" i="60" s="1"/>
  <c r="M121" i="60"/>
  <c r="M11" i="60" s="1"/>
  <c r="AB121" i="60"/>
  <c r="AB11" i="60" s="1"/>
  <c r="AH121" i="60"/>
  <c r="AH11" i="60" s="1"/>
  <c r="AG125" i="60"/>
  <c r="AG15" i="60" s="1"/>
  <c r="AF15" i="60" s="1"/>
  <c r="Z125" i="60"/>
  <c r="Z15" i="60" s="1"/>
  <c r="Y15" i="60" s="1"/>
  <c r="L125" i="60"/>
  <c r="L15" i="60" s="1"/>
  <c r="AC125" i="60"/>
  <c r="AC15" i="60" s="1"/>
  <c r="AW125" i="60"/>
  <c r="AW15" i="60" s="1"/>
  <c r="AV15" i="60" s="1"/>
  <c r="M125" i="60"/>
  <c r="M15" i="60" s="1"/>
  <c r="AB125" i="60"/>
  <c r="AB15" i="60" s="1"/>
  <c r="AH125" i="60"/>
  <c r="AH15" i="60" s="1"/>
  <c r="AG130" i="60"/>
  <c r="AG20" i="60" s="1"/>
  <c r="AF20" i="60" s="1"/>
  <c r="AS130" i="60"/>
  <c r="AS20" i="60" s="1"/>
  <c r="L130" i="60"/>
  <c r="L20" i="60" s="1"/>
  <c r="AC130" i="60"/>
  <c r="AC20" i="60" s="1"/>
  <c r="AW130" i="60"/>
  <c r="AW20" i="60" s="1"/>
  <c r="AV20" i="60" s="1"/>
  <c r="M130" i="60"/>
  <c r="M20" i="60" s="1"/>
  <c r="AB130" i="60"/>
  <c r="AB20" i="60" s="1"/>
  <c r="AH130" i="60"/>
  <c r="AH20" i="60" s="1"/>
  <c r="O135" i="60"/>
  <c r="O25" i="60" s="1"/>
  <c r="N25" i="60" s="1"/>
  <c r="Z135" i="60"/>
  <c r="Z25" i="60" s="1"/>
  <c r="Y25" i="60" s="1"/>
  <c r="L135" i="60"/>
  <c r="L25" i="60" s="1"/>
  <c r="AC135" i="60"/>
  <c r="AC25" i="60" s="1"/>
  <c r="AW135" i="60"/>
  <c r="AW25" i="60" s="1"/>
  <c r="AV25" i="60" s="1"/>
  <c r="M135" i="60"/>
  <c r="M25" i="60" s="1"/>
  <c r="AB135" i="60"/>
  <c r="AB25" i="60" s="1"/>
  <c r="AH135" i="60"/>
  <c r="AH25" i="60" s="1"/>
  <c r="O139" i="60"/>
  <c r="O29" i="60" s="1"/>
  <c r="N29" i="60" s="1"/>
  <c r="Z139" i="60"/>
  <c r="Z29" i="60" s="1"/>
  <c r="Y29" i="60" s="1"/>
  <c r="L139" i="60"/>
  <c r="L29" i="60" s="1"/>
  <c r="AC139" i="60"/>
  <c r="AC29" i="60" s="1"/>
  <c r="AW139" i="60"/>
  <c r="AW29" i="60" s="1"/>
  <c r="AV29" i="60" s="1"/>
  <c r="M139" i="60"/>
  <c r="M29" i="60" s="1"/>
  <c r="AB139" i="60"/>
  <c r="AB29" i="60" s="1"/>
  <c r="AH139" i="60"/>
  <c r="AH29" i="60" s="1"/>
  <c r="AG144" i="60"/>
  <c r="AG34" i="60" s="1"/>
  <c r="AS144" i="60"/>
  <c r="AS34" i="60" s="1"/>
  <c r="L144" i="60"/>
  <c r="L34" i="60" s="1"/>
  <c r="F34" i="60" s="1"/>
  <c r="AC144" i="60"/>
  <c r="AC34" i="60" s="1"/>
  <c r="AW144" i="60"/>
  <c r="AW34" i="60" s="1"/>
  <c r="M144" i="60"/>
  <c r="M34" i="60" s="1"/>
  <c r="AB144" i="60"/>
  <c r="AB34" i="60" s="1"/>
  <c r="AA34" i="60" s="1"/>
  <c r="AH144" i="60"/>
  <c r="AH34" i="60" s="1"/>
  <c r="AG148" i="60"/>
  <c r="AG38" i="60" s="1"/>
  <c r="AS148" i="60"/>
  <c r="AS38" i="60" s="1"/>
  <c r="L148" i="60"/>
  <c r="L38" i="60" s="1"/>
  <c r="F38" i="60" s="1"/>
  <c r="AC148" i="60"/>
  <c r="AC38" i="60" s="1"/>
  <c r="AW148" i="60"/>
  <c r="AW38" i="60" s="1"/>
  <c r="M148" i="60"/>
  <c r="M38" i="60" s="1"/>
  <c r="AB148" i="60"/>
  <c r="AB38" i="60" s="1"/>
  <c r="AA38" i="60" s="1"/>
  <c r="AH148" i="60"/>
  <c r="AH38" i="60" s="1"/>
  <c r="AP153" i="60"/>
  <c r="AP43" i="60" s="1"/>
  <c r="AO43" i="60" s="1"/>
  <c r="Z153" i="60"/>
  <c r="Z43" i="60" s="1"/>
  <c r="Y43" i="60" s="1"/>
  <c r="R153" i="60"/>
  <c r="R43" i="60" s="1"/>
  <c r="AW153" i="60"/>
  <c r="AW43" i="60" s="1"/>
  <c r="M153" i="60"/>
  <c r="M43" i="60" s="1"/>
  <c r="AB153" i="60"/>
  <c r="AB43" i="60" s="1"/>
  <c r="AA43" i="60" s="1"/>
  <c r="AS153" i="60"/>
  <c r="AS43" i="60" s="1"/>
  <c r="AH153" i="60"/>
  <c r="AH43" i="60" s="1"/>
  <c r="AU153" i="60"/>
  <c r="AU43" i="60" s="1"/>
  <c r="AT43" i="60" s="1"/>
  <c r="AE282" i="60"/>
  <c r="AE90" i="60" s="1"/>
  <c r="J282" i="60"/>
  <c r="J90" i="60" s="1"/>
  <c r="AB282" i="60"/>
  <c r="AB90" i="60" s="1"/>
  <c r="AU282" i="60"/>
  <c r="AU90" i="60" s="1"/>
  <c r="O282" i="60"/>
  <c r="O90" i="60" s="1"/>
  <c r="Z282" i="60"/>
  <c r="Z90" i="60" s="1"/>
  <c r="AG282" i="60"/>
  <c r="AG90" i="60" s="1"/>
  <c r="AS282" i="60"/>
  <c r="AS90" i="60" s="1"/>
  <c r="AE288" i="60"/>
  <c r="AE96" i="60" s="1"/>
  <c r="J288" i="60"/>
  <c r="J96" i="60" s="1"/>
  <c r="AB288" i="60"/>
  <c r="AB96" i="60" s="1"/>
  <c r="AU288" i="60"/>
  <c r="AU96" i="60" s="1"/>
  <c r="O288" i="60"/>
  <c r="O96" i="60" s="1"/>
  <c r="Z288" i="60"/>
  <c r="Z96" i="60" s="1"/>
  <c r="AG288" i="60"/>
  <c r="AG96" i="60" s="1"/>
  <c r="AS288" i="60"/>
  <c r="AS96" i="60" s="1"/>
  <c r="AS146" i="60"/>
  <c r="AS36" i="60" s="1"/>
  <c r="AG146" i="60"/>
  <c r="AG36" i="60" s="1"/>
  <c r="L146" i="60"/>
  <c r="L36" i="60" s="1"/>
  <c r="AC146" i="60"/>
  <c r="AC36" i="60" s="1"/>
  <c r="AW146" i="60"/>
  <c r="AW36" i="60" s="1"/>
  <c r="M146" i="60"/>
  <c r="M36" i="60" s="1"/>
  <c r="AB146" i="60"/>
  <c r="AB36" i="60" s="1"/>
  <c r="AA36" i="60" s="1"/>
  <c r="AH146" i="60"/>
  <c r="AH36" i="60" s="1"/>
  <c r="AU146" i="60"/>
  <c r="AU36" i="60" s="1"/>
  <c r="AT36" i="60" s="1"/>
  <c r="AE292" i="60"/>
  <c r="AE100" i="60" s="1"/>
  <c r="J292" i="60"/>
  <c r="J100" i="60" s="1"/>
  <c r="AB292" i="60"/>
  <c r="AB100" i="60" s="1"/>
  <c r="AU292" i="60"/>
  <c r="AU100" i="60" s="1"/>
  <c r="O292" i="60"/>
  <c r="O100" i="60" s="1"/>
  <c r="Z292" i="60"/>
  <c r="Z100" i="60" s="1"/>
  <c r="AG292" i="60"/>
  <c r="AG100" i="60" s="1"/>
  <c r="AS292" i="60"/>
  <c r="AS100" i="60" s="1"/>
  <c r="AQ20" i="60"/>
  <c r="AQ25" i="60"/>
  <c r="AQ29" i="60"/>
  <c r="P34" i="60"/>
  <c r="P38" i="60"/>
  <c r="AF43" i="60"/>
  <c r="AR153" i="60"/>
  <c r="AR43" i="60" s="1"/>
  <c r="AQ90" i="60"/>
  <c r="M282" i="60"/>
  <c r="M90" i="60" s="1"/>
  <c r="AX282" i="60"/>
  <c r="AX90" i="60" s="1"/>
  <c r="Q282" i="60"/>
  <c r="Q90" i="60" s="1"/>
  <c r="AH282" i="60"/>
  <c r="AH90" i="60" s="1"/>
  <c r="L282" i="60"/>
  <c r="L90" i="60" s="1"/>
  <c r="GL22" i="42" s="1"/>
  <c r="R282" i="60"/>
  <c r="R90" i="60" s="1"/>
  <c r="AC282" i="60"/>
  <c r="AC90" i="60" s="1"/>
  <c r="AP282" i="60"/>
  <c r="AP90" i="60" s="1"/>
  <c r="AR288" i="60"/>
  <c r="AR96" i="60" s="1"/>
  <c r="M288" i="60"/>
  <c r="M96" i="60" s="1"/>
  <c r="AX288" i="60"/>
  <c r="AX96" i="60" s="1"/>
  <c r="Q288" i="60"/>
  <c r="Q96" i="60" s="1"/>
  <c r="AH288" i="60"/>
  <c r="AH96" i="60" s="1"/>
  <c r="L288" i="60"/>
  <c r="L96" i="60" s="1"/>
  <c r="R288" i="60"/>
  <c r="R96" i="60" s="1"/>
  <c r="AC288" i="60"/>
  <c r="AC96" i="60" s="1"/>
  <c r="AP288" i="60"/>
  <c r="AP96" i="60" s="1"/>
  <c r="Z146" i="60"/>
  <c r="Z36" i="60" s="1"/>
  <c r="Y36" i="60" s="1"/>
  <c r="O146" i="60"/>
  <c r="O36" i="60" s="1"/>
  <c r="N36" i="60" s="1"/>
  <c r="R146" i="60"/>
  <c r="R36" i="60" s="1"/>
  <c r="AP146" i="60"/>
  <c r="AP36" i="60" s="1"/>
  <c r="AO36" i="60" s="1"/>
  <c r="J146" i="60"/>
  <c r="J36" i="60" s="1"/>
  <c r="Q146" i="60"/>
  <c r="Q36" i="60" s="1"/>
  <c r="AE146" i="60"/>
  <c r="AE36" i="60" s="1"/>
  <c r="AD36" i="60" s="1"/>
  <c r="AR146" i="60"/>
  <c r="AR36" i="60" s="1"/>
  <c r="AR292" i="60"/>
  <c r="AR100" i="60" s="1"/>
  <c r="M292" i="60"/>
  <c r="M100" i="60" s="1"/>
  <c r="AX292" i="60"/>
  <c r="AX100" i="60" s="1"/>
  <c r="Q292" i="60"/>
  <c r="Q100" i="60" s="1"/>
  <c r="AH292" i="60"/>
  <c r="AH100" i="60" s="1"/>
  <c r="L292" i="60"/>
  <c r="L100" i="60" s="1"/>
  <c r="R292" i="60"/>
  <c r="R100" i="60" s="1"/>
  <c r="AC292" i="60"/>
  <c r="AC100" i="60" s="1"/>
  <c r="AP292" i="60"/>
  <c r="AP100" i="60" s="1"/>
  <c r="V53" i="60" l="1"/>
  <c r="AK69" i="60"/>
  <c r="AT96" i="60"/>
  <c r="AT84" i="60"/>
  <c r="AO84" i="60"/>
  <c r="AT88" i="60"/>
  <c r="F18" i="60"/>
  <c r="EV22" i="42"/>
  <c r="U12" i="60"/>
  <c r="W18" i="60"/>
  <c r="AK54" i="60"/>
  <c r="AA9" i="60"/>
  <c r="F54" i="60"/>
  <c r="DK6" i="42" s="1"/>
  <c r="E65" i="60"/>
  <c r="AV69" i="60"/>
  <c r="U53" i="60"/>
  <c r="P54" i="60"/>
  <c r="AO74" i="60"/>
  <c r="F65" i="60"/>
  <c r="DW6" i="42" s="1"/>
  <c r="AQ74" i="60"/>
  <c r="E54" i="60"/>
  <c r="AO82" i="60"/>
  <c r="E48" i="60"/>
  <c r="K74" i="60"/>
  <c r="AL10" i="60"/>
  <c r="P6" i="42"/>
  <c r="P22" i="42" s="1"/>
  <c r="AL48" i="60"/>
  <c r="F74" i="60"/>
  <c r="EU6" i="42" s="1"/>
  <c r="EU22" i="42" s="1"/>
  <c r="AL18" i="60"/>
  <c r="AQ10" i="60"/>
  <c r="E74" i="60"/>
  <c r="AQ18" i="60"/>
  <c r="AK10" i="60"/>
  <c r="BG22" i="42"/>
  <c r="AL54" i="60"/>
  <c r="E12" i="60"/>
  <c r="E47" i="60"/>
  <c r="AL69" i="60"/>
  <c r="AB6" i="42"/>
  <c r="AB22" i="42" s="1"/>
  <c r="AK18" i="60"/>
  <c r="K9" i="60"/>
  <c r="E10" i="60"/>
  <c r="AL74" i="60"/>
  <c r="E49" i="60"/>
  <c r="G58" i="60"/>
  <c r="G43" i="60"/>
  <c r="V10" i="60"/>
  <c r="AK53" i="60"/>
  <c r="U100" i="60"/>
  <c r="Y85" i="60"/>
  <c r="Y83" i="60"/>
  <c r="E22" i="42"/>
  <c r="V33" i="60"/>
  <c r="U33" i="60"/>
  <c r="F47" i="60"/>
  <c r="AM74" i="60"/>
  <c r="AT85" i="60"/>
  <c r="AR22" i="42"/>
  <c r="AL53" i="60"/>
  <c r="E43" i="60"/>
  <c r="F69" i="60"/>
  <c r="EI6" i="42" s="1"/>
  <c r="EI22" i="42" s="1"/>
  <c r="E69" i="60"/>
  <c r="F10" i="60"/>
  <c r="GX22" i="42"/>
  <c r="P43" i="60"/>
  <c r="AW9" i="60"/>
  <c r="K10" i="60"/>
  <c r="AL65" i="60"/>
  <c r="AK65" i="60"/>
  <c r="F43" i="60"/>
  <c r="AQ15" i="60"/>
  <c r="F49" i="60"/>
  <c r="T22" i="42"/>
  <c r="AM72" i="67"/>
  <c r="AQ10" i="67"/>
  <c r="AM46" i="67"/>
  <c r="G29" i="63"/>
  <c r="I88" i="63"/>
  <c r="G88" i="63"/>
  <c r="U100" i="63"/>
  <c r="G15" i="63"/>
  <c r="E83" i="65"/>
  <c r="E76" i="65"/>
  <c r="AO75" i="66"/>
  <c r="N96" i="66"/>
  <c r="I74" i="66"/>
  <c r="AQ80" i="66"/>
  <c r="AL51" i="66"/>
  <c r="AK28" i="66"/>
  <c r="AO90" i="66"/>
  <c r="AO84" i="66"/>
  <c r="AK51" i="66"/>
  <c r="AL28" i="66"/>
  <c r="F29" i="66"/>
  <c r="Y90" i="66"/>
  <c r="I87" i="66"/>
  <c r="I96" i="66"/>
  <c r="AO94" i="66"/>
  <c r="AT96" i="66"/>
  <c r="I77" i="66"/>
  <c r="AM25" i="66"/>
  <c r="N90" i="66"/>
  <c r="I82" i="66"/>
  <c r="AT75" i="66"/>
  <c r="AL59" i="66"/>
  <c r="AM68" i="66"/>
  <c r="AV84" i="66"/>
  <c r="AK59" i="66"/>
  <c r="AO100" i="66"/>
  <c r="AO96" i="66"/>
  <c r="AO87" i="66"/>
  <c r="N77" i="66"/>
  <c r="AT93" i="66"/>
  <c r="N82" i="66"/>
  <c r="K75" i="66"/>
  <c r="E29" i="66"/>
  <c r="U58" i="66"/>
  <c r="W58" i="66"/>
  <c r="AW9" i="64"/>
  <c r="AV9" i="64"/>
  <c r="K9" i="64"/>
  <c r="L9" i="64"/>
  <c r="P9" i="64"/>
  <c r="Q9" i="64"/>
  <c r="AG9" i="64"/>
  <c r="AF9" i="64"/>
  <c r="AQ9" i="64"/>
  <c r="AR9" i="64"/>
  <c r="W17" i="64"/>
  <c r="G46" i="64"/>
  <c r="G12" i="68"/>
  <c r="W70" i="64"/>
  <c r="AT84" i="64"/>
  <c r="AT89" i="64"/>
  <c r="AM25" i="64"/>
  <c r="AT82" i="64"/>
  <c r="W47" i="64"/>
  <c r="AT80" i="64"/>
  <c r="F76" i="64"/>
  <c r="AO92" i="68"/>
  <c r="AO87" i="68"/>
  <c r="AM31" i="68"/>
  <c r="G44" i="68"/>
  <c r="AM10" i="68"/>
  <c r="AT93" i="68"/>
  <c r="AM14" i="68"/>
  <c r="AM40" i="63"/>
  <c r="AT102" i="63"/>
  <c r="AM52" i="63"/>
  <c r="G77" i="64"/>
  <c r="AM74" i="66"/>
  <c r="AM54" i="66"/>
  <c r="AM82" i="66"/>
  <c r="I74" i="68"/>
  <c r="G59" i="68"/>
  <c r="AM24" i="68"/>
  <c r="F88" i="67"/>
  <c r="P88" i="67"/>
  <c r="E88" i="67"/>
  <c r="AM12" i="63"/>
  <c r="AM67" i="63"/>
  <c r="AM98" i="63"/>
  <c r="N84" i="64"/>
  <c r="AM52" i="66"/>
  <c r="AM92" i="67"/>
  <c r="AM25" i="67"/>
  <c r="AM13" i="67"/>
  <c r="AT96" i="68"/>
  <c r="G21" i="68"/>
  <c r="W8" i="68"/>
  <c r="AM90" i="60"/>
  <c r="Y100" i="66"/>
  <c r="AM15" i="66"/>
  <c r="AM49" i="67"/>
  <c r="Z22" i="42"/>
  <c r="AM37" i="60"/>
  <c r="AO87" i="60"/>
  <c r="AD88" i="60"/>
  <c r="AM54" i="63"/>
  <c r="AM38" i="63"/>
  <c r="AM94" i="63"/>
  <c r="AO82" i="63"/>
  <c r="AO90" i="60"/>
  <c r="Y93" i="60"/>
  <c r="AD76" i="60"/>
  <c r="AO76" i="64"/>
  <c r="W68" i="64"/>
  <c r="AM29" i="64"/>
  <c r="AM82" i="64"/>
  <c r="AT87" i="64"/>
  <c r="E85" i="65"/>
  <c r="Y98" i="65"/>
  <c r="AM98" i="66"/>
  <c r="Y92" i="66"/>
  <c r="AT87" i="66"/>
  <c r="Y82" i="66"/>
  <c r="AK46" i="66"/>
  <c r="AM96" i="67"/>
  <c r="AM69" i="67"/>
  <c r="AO100" i="67"/>
  <c r="AT90" i="67"/>
  <c r="AO92" i="67"/>
  <c r="AM92" i="68"/>
  <c r="AO80" i="68"/>
  <c r="G33" i="68"/>
  <c r="AT87" i="63"/>
  <c r="AT76" i="63"/>
  <c r="G14" i="64"/>
  <c r="W81" i="64"/>
  <c r="W52" i="64"/>
  <c r="W59" i="64"/>
  <c r="W15" i="64"/>
  <c r="AM77" i="66"/>
  <c r="AT89" i="67"/>
  <c r="AM90" i="68"/>
  <c r="AM51" i="68"/>
  <c r="AL88" i="67"/>
  <c r="AV88" i="67"/>
  <c r="AK88" i="67"/>
  <c r="AX22" i="42"/>
  <c r="AO77" i="60"/>
  <c r="AD78" i="60"/>
  <c r="W8" i="63"/>
  <c r="AM71" i="63"/>
  <c r="AO75" i="63"/>
  <c r="AM92" i="63"/>
  <c r="Y93" i="66"/>
  <c r="AM90" i="66"/>
  <c r="AT84" i="66"/>
  <c r="AT100" i="66"/>
  <c r="Y92" i="67"/>
  <c r="AD87" i="67"/>
  <c r="AM15" i="67"/>
  <c r="I92" i="68"/>
  <c r="AM72" i="68"/>
  <c r="AM66" i="68"/>
  <c r="AM35" i="68"/>
  <c r="E84" i="66"/>
  <c r="AC22" i="42"/>
  <c r="F17" i="66"/>
  <c r="K17" i="66"/>
  <c r="AK20" i="60"/>
  <c r="Y88" i="60"/>
  <c r="AD81" i="60"/>
  <c r="AL22" i="42"/>
  <c r="AT76" i="60"/>
  <c r="AM34" i="63"/>
  <c r="AT92" i="63"/>
  <c r="AD75" i="63"/>
  <c r="AO81" i="64"/>
  <c r="AO77" i="64"/>
  <c r="AM43" i="64"/>
  <c r="AM27" i="64"/>
  <c r="W85" i="64"/>
  <c r="W89" i="64"/>
  <c r="W72" i="64"/>
  <c r="AM92" i="66"/>
  <c r="AM67" i="67"/>
  <c r="AM59" i="67"/>
  <c r="G52" i="68"/>
  <c r="G16" i="68"/>
  <c r="AM39" i="68"/>
  <c r="AM58" i="66"/>
  <c r="AK58" i="66"/>
  <c r="AM96" i="68"/>
  <c r="AO96" i="68"/>
  <c r="AT90" i="68"/>
  <c r="AO74" i="68"/>
  <c r="AM69" i="68"/>
  <c r="AM65" i="68"/>
  <c r="AT92" i="68"/>
  <c r="AM70" i="68"/>
  <c r="G68" i="68"/>
  <c r="AM59" i="68"/>
  <c r="G51" i="68"/>
  <c r="AM46" i="68"/>
  <c r="G46" i="68"/>
  <c r="G37" i="68"/>
  <c r="AM28" i="68"/>
  <c r="AM18" i="68"/>
  <c r="AT100" i="68"/>
  <c r="AO100" i="68"/>
  <c r="AO93" i="68"/>
  <c r="AO90" i="68"/>
  <c r="AT74" i="68"/>
  <c r="AO89" i="68"/>
  <c r="AO84" i="68"/>
  <c r="AO82" i="68"/>
  <c r="U85" i="64"/>
  <c r="G81" i="64"/>
  <c r="U81" i="64"/>
  <c r="G76" i="64"/>
  <c r="W76" i="64"/>
  <c r="G89" i="64"/>
  <c r="G54" i="64"/>
  <c r="AM47" i="64"/>
  <c r="G45" i="64"/>
  <c r="G18" i="60"/>
  <c r="E58" i="66"/>
  <c r="V88" i="67"/>
  <c r="AF88" i="67"/>
  <c r="U88" i="67"/>
  <c r="AQ65" i="62"/>
  <c r="AQ54" i="62"/>
  <c r="AQ49" i="62"/>
  <c r="AQ65" i="64"/>
  <c r="AM59" i="64"/>
  <c r="N75" i="64"/>
  <c r="AT83" i="63"/>
  <c r="AT81" i="63"/>
  <c r="AT74" i="63"/>
  <c r="AD77" i="63"/>
  <c r="AO77" i="63"/>
  <c r="AT98" i="63"/>
  <c r="AD102" i="63"/>
  <c r="AQ36" i="60"/>
  <c r="BV22" i="42"/>
  <c r="AQ40" i="60"/>
  <c r="CH22" i="42"/>
  <c r="AQ71" i="60"/>
  <c r="EP22" i="42"/>
  <c r="AQ67" i="60"/>
  <c r="ED22" i="42"/>
  <c r="AQ54" i="60"/>
  <c r="AQ52" i="60"/>
  <c r="DF22" i="42"/>
  <c r="AQ38" i="60"/>
  <c r="CB22" i="42"/>
  <c r="K22" i="42"/>
  <c r="AM100" i="60"/>
  <c r="HD22" i="42"/>
  <c r="AQ43" i="60"/>
  <c r="CK22" i="42"/>
  <c r="AQ32" i="60"/>
  <c r="BJ22" i="42"/>
  <c r="GR22" i="42"/>
  <c r="F57" i="60"/>
  <c r="AQ34" i="60"/>
  <c r="BP22" i="42"/>
  <c r="AQ49" i="60"/>
  <c r="AQ47" i="60"/>
  <c r="CW22" i="42"/>
  <c r="AQ45" i="60"/>
  <c r="CQ22" i="42"/>
  <c r="AQ69" i="60"/>
  <c r="EJ22" i="42"/>
  <c r="AQ53" i="60"/>
  <c r="DI22" i="42"/>
  <c r="AV78" i="67"/>
  <c r="AL78" i="67"/>
  <c r="AK78" i="67"/>
  <c r="E78" i="67"/>
  <c r="K78" i="67"/>
  <c r="F78" i="67"/>
  <c r="F57" i="63"/>
  <c r="AL20" i="60"/>
  <c r="G54" i="60"/>
  <c r="I74" i="60"/>
  <c r="G16" i="60"/>
  <c r="Y81" i="60"/>
  <c r="Y76" i="60"/>
  <c r="AD85" i="60"/>
  <c r="I36" i="60"/>
  <c r="BU6" i="42"/>
  <c r="BU22" i="42" s="1"/>
  <c r="I17" i="60"/>
  <c r="Y6" i="42"/>
  <c r="Y22" i="42" s="1"/>
  <c r="I40" i="60"/>
  <c r="CG6" i="42"/>
  <c r="CG22" i="42" s="1"/>
  <c r="K71" i="60"/>
  <c r="K67" i="60"/>
  <c r="E100" i="63"/>
  <c r="E100" i="65"/>
  <c r="V57" i="66"/>
  <c r="EQ22" i="42"/>
  <c r="I29" i="63"/>
  <c r="BC8" i="42"/>
  <c r="K49" i="62"/>
  <c r="K65" i="62"/>
  <c r="I43" i="60"/>
  <c r="CJ6" i="42"/>
  <c r="CJ22" i="42" s="1"/>
  <c r="I29" i="60"/>
  <c r="BC6" i="42"/>
  <c r="K69" i="60"/>
  <c r="I10" i="66"/>
  <c r="D18" i="42"/>
  <c r="I34" i="60"/>
  <c r="BO6" i="42"/>
  <c r="BO22" i="42" s="1"/>
  <c r="I25" i="60"/>
  <c r="AQ6" i="42"/>
  <c r="AQ22" i="42" s="1"/>
  <c r="I49" i="60"/>
  <c r="CY6" i="42"/>
  <c r="I45" i="60"/>
  <c r="CP6" i="42"/>
  <c r="CP22" i="42" s="1"/>
  <c r="I12" i="60"/>
  <c r="J6" i="42"/>
  <c r="J22" i="42" s="1"/>
  <c r="HU10" i="42"/>
  <c r="HV10" i="42" s="1"/>
  <c r="HL20" i="42"/>
  <c r="HM20" i="42" s="1"/>
  <c r="HI20" i="42"/>
  <c r="HJ20" i="42" s="1"/>
  <c r="HU20" i="42"/>
  <c r="HV20" i="42" s="1"/>
  <c r="HI18" i="42"/>
  <c r="HJ18" i="42" s="1"/>
  <c r="HL18" i="42"/>
  <c r="HM18" i="42" s="1"/>
  <c r="AK100" i="65"/>
  <c r="HI10" i="42"/>
  <c r="HJ10" i="42" s="1"/>
  <c r="K53" i="60"/>
  <c r="HI14" i="42"/>
  <c r="HJ14" i="42" s="1"/>
  <c r="HO14" i="42"/>
  <c r="HP14" i="42" s="1"/>
  <c r="HR14" i="42"/>
  <c r="HS14" i="42" s="1"/>
  <c r="K36" i="60"/>
  <c r="K40" i="60"/>
  <c r="F56" i="60"/>
  <c r="DQ6" i="42" s="1"/>
  <c r="DQ22" i="42" s="1"/>
  <c r="DR22" i="42"/>
  <c r="K52" i="60"/>
  <c r="F100" i="60"/>
  <c r="HC6" i="42" s="1"/>
  <c r="HC22" i="42" s="1"/>
  <c r="E100" i="60"/>
  <c r="AM29" i="60"/>
  <c r="AM25" i="60"/>
  <c r="AM20" i="60"/>
  <c r="K38" i="60"/>
  <c r="K34" i="60"/>
  <c r="HU6" i="42"/>
  <c r="HV6" i="42" s="1"/>
  <c r="HO6" i="42"/>
  <c r="HP6" i="42" s="1"/>
  <c r="HI6" i="42"/>
  <c r="HJ6" i="42" s="1"/>
  <c r="HR6" i="42"/>
  <c r="HS6" i="42" s="1"/>
  <c r="HL6" i="42"/>
  <c r="HM6" i="42" s="1"/>
  <c r="AT100" i="60"/>
  <c r="AT90" i="60"/>
  <c r="K32" i="60"/>
  <c r="I32" i="60"/>
  <c r="BI6" i="42"/>
  <c r="BI22" i="42" s="1"/>
  <c r="E56" i="60"/>
  <c r="AM54" i="60"/>
  <c r="E52" i="60"/>
  <c r="AT74" i="60"/>
  <c r="AM18" i="60"/>
  <c r="AM16" i="60"/>
  <c r="AM84" i="60"/>
  <c r="AM88" i="60"/>
  <c r="AO85" i="60"/>
  <c r="AO81" i="60"/>
  <c r="AT78" i="60"/>
  <c r="I27" i="60"/>
  <c r="AW6" i="42"/>
  <c r="AW22" i="42" s="1"/>
  <c r="I13" i="60"/>
  <c r="M6" i="42"/>
  <c r="K54" i="60"/>
  <c r="K47" i="60"/>
  <c r="AM33" i="60"/>
  <c r="AM21" i="60"/>
  <c r="AM80" i="60"/>
  <c r="AT89" i="60"/>
  <c r="AT87" i="60"/>
  <c r="AT82" i="60"/>
  <c r="AT77" i="60"/>
  <c r="AT81" i="60"/>
  <c r="K54" i="62"/>
  <c r="I49" i="62"/>
  <c r="CY14" i="42"/>
  <c r="Y96" i="63"/>
  <c r="Y90" i="63"/>
  <c r="AO92" i="63"/>
  <c r="AO87" i="63"/>
  <c r="AM87" i="63"/>
  <c r="AM49" i="63"/>
  <c r="AM47" i="63"/>
  <c r="AM45" i="63"/>
  <c r="AM43" i="63"/>
  <c r="AM36" i="63"/>
  <c r="AM32" i="63"/>
  <c r="AM10" i="63"/>
  <c r="AT94" i="63"/>
  <c r="AO83" i="63"/>
  <c r="AO78" i="63"/>
  <c r="AO74" i="63"/>
  <c r="AO98" i="63"/>
  <c r="AD92" i="63"/>
  <c r="Y83" i="63"/>
  <c r="Y74" i="63"/>
  <c r="AD82" i="63"/>
  <c r="AO84" i="63"/>
  <c r="AO80" i="63"/>
  <c r="Y75" i="63"/>
  <c r="W70" i="63"/>
  <c r="AO102" i="63"/>
  <c r="AO94" i="63"/>
  <c r="AO81" i="63"/>
  <c r="AO76" i="63"/>
  <c r="V85" i="64"/>
  <c r="N81" i="64"/>
  <c r="V81" i="64"/>
  <c r="N76" i="64"/>
  <c r="U76" i="64"/>
  <c r="AD76" i="64"/>
  <c r="AM89" i="64"/>
  <c r="G59" i="64"/>
  <c r="N89" i="64"/>
  <c r="Y87" i="64"/>
  <c r="G84" i="64"/>
  <c r="N77" i="64"/>
  <c r="W54" i="64"/>
  <c r="AM52" i="64"/>
  <c r="G49" i="64"/>
  <c r="W49" i="64"/>
  <c r="W45" i="64"/>
  <c r="G44" i="64"/>
  <c r="W75" i="64"/>
  <c r="G66" i="64"/>
  <c r="AM66" i="64"/>
  <c r="I89" i="64"/>
  <c r="AO84" i="64"/>
  <c r="AK100" i="64"/>
  <c r="E100" i="64"/>
  <c r="K65" i="64"/>
  <c r="AO87" i="64"/>
  <c r="AO80" i="64"/>
  <c r="AT77" i="64"/>
  <c r="Y89" i="64"/>
  <c r="AD89" i="64"/>
  <c r="Y84" i="64"/>
  <c r="F85" i="65"/>
  <c r="AM96" i="66"/>
  <c r="AD90" i="66"/>
  <c r="AM17" i="66"/>
  <c r="AT74" i="66"/>
  <c r="AM69" i="66"/>
  <c r="AM45" i="66"/>
  <c r="AT92" i="66"/>
  <c r="AM87" i="66"/>
  <c r="AT77" i="66"/>
  <c r="AO77" i="66"/>
  <c r="AO80" i="66"/>
  <c r="AM93" i="66"/>
  <c r="AO93" i="66"/>
  <c r="AT90" i="66"/>
  <c r="Y74" i="66"/>
  <c r="AO74" i="66"/>
  <c r="AM65" i="66"/>
  <c r="AO92" i="66"/>
  <c r="AT82" i="66"/>
  <c r="AM13" i="66"/>
  <c r="AM11" i="66"/>
  <c r="F57" i="66"/>
  <c r="AO98" i="66"/>
  <c r="AO102" i="66"/>
  <c r="AT89" i="66"/>
  <c r="AO89" i="66"/>
  <c r="AT80" i="66"/>
  <c r="HU16" i="42"/>
  <c r="HV16" i="42" s="1"/>
  <c r="HI16" i="42"/>
  <c r="HJ16" i="42" s="1"/>
  <c r="HR16" i="42"/>
  <c r="HS16" i="42" s="1"/>
  <c r="HO16" i="42"/>
  <c r="HP16" i="42" s="1"/>
  <c r="HL16" i="42"/>
  <c r="HM16" i="42" s="1"/>
  <c r="AM98" i="67"/>
  <c r="AT96" i="67"/>
  <c r="AO96" i="67"/>
  <c r="AO74" i="67"/>
  <c r="AM71" i="67"/>
  <c r="AM45" i="67"/>
  <c r="AM29" i="67"/>
  <c r="AM27" i="67"/>
  <c r="AT92" i="67"/>
  <c r="AM89" i="67"/>
  <c r="AM70" i="67"/>
  <c r="AM66" i="67"/>
  <c r="AM51" i="67"/>
  <c r="AM82" i="67"/>
  <c r="AO94" i="67"/>
  <c r="AO102" i="67"/>
  <c r="AT100" i="67"/>
  <c r="AT93" i="67"/>
  <c r="AO93" i="67"/>
  <c r="AO90" i="67"/>
  <c r="AT74" i="67"/>
  <c r="AO87" i="67"/>
  <c r="AO84" i="67"/>
  <c r="AO82" i="67"/>
  <c r="AO80" i="67"/>
  <c r="AO77" i="67"/>
  <c r="AO75" i="67"/>
  <c r="FK22" i="42"/>
  <c r="EE22" i="42"/>
  <c r="I13" i="63"/>
  <c r="M8" i="42"/>
  <c r="HU8" i="42"/>
  <c r="HV8" i="42" s="1"/>
  <c r="HO8" i="42"/>
  <c r="HP8" i="42" s="1"/>
  <c r="HI8" i="42"/>
  <c r="HJ8" i="42" s="1"/>
  <c r="HL8" i="42"/>
  <c r="HM8" i="42" s="1"/>
  <c r="HR8" i="42"/>
  <c r="HS8" i="42" s="1"/>
  <c r="I20" i="63"/>
  <c r="AE8" i="42"/>
  <c r="I10" i="67"/>
  <c r="D16" i="42"/>
  <c r="AL57" i="60"/>
  <c r="I10" i="62"/>
  <c r="D14" i="42"/>
  <c r="K43" i="60"/>
  <c r="I38" i="60"/>
  <c r="CA6" i="42"/>
  <c r="CA22" i="42" s="1"/>
  <c r="I20" i="60"/>
  <c r="AE6" i="42"/>
  <c r="I11" i="60"/>
  <c r="G6" i="42"/>
  <c r="G22" i="42" s="1"/>
  <c r="U29" i="66"/>
  <c r="I15" i="60"/>
  <c r="S6" i="42"/>
  <c r="S22" i="42" s="1"/>
  <c r="U10" i="60"/>
  <c r="I47" i="60"/>
  <c r="CV6" i="42"/>
  <c r="CV22" i="42" s="1"/>
  <c r="K65" i="60"/>
  <c r="I33" i="60"/>
  <c r="BL6" i="42"/>
  <c r="BL22" i="42" s="1"/>
  <c r="U96" i="67"/>
  <c r="V96" i="67"/>
  <c r="AF96" i="67"/>
  <c r="HR10" i="42"/>
  <c r="HS10" i="42" s="1"/>
  <c r="HO10" i="42"/>
  <c r="HP10" i="42" s="1"/>
  <c r="HR20" i="42"/>
  <c r="HS20" i="42" s="1"/>
  <c r="HO18" i="42"/>
  <c r="HP18" i="42" s="1"/>
  <c r="HU18" i="42"/>
  <c r="HV18" i="42" s="1"/>
  <c r="HR18" i="42"/>
  <c r="HS18" i="42" s="1"/>
  <c r="U78" i="67"/>
  <c r="V78" i="67"/>
  <c r="AF78" i="67"/>
  <c r="U78" i="63"/>
  <c r="HU14" i="42"/>
  <c r="HV14" i="42" s="1"/>
  <c r="AK100" i="60"/>
  <c r="G38" i="60"/>
  <c r="E38" i="60"/>
  <c r="G34" i="60"/>
  <c r="E34" i="60"/>
  <c r="AL29" i="60"/>
  <c r="AK29" i="60"/>
  <c r="AL25" i="60"/>
  <c r="AK25" i="60"/>
  <c r="G47" i="60"/>
  <c r="N74" i="60"/>
  <c r="AM39" i="60"/>
  <c r="AM35" i="60"/>
  <c r="AM31" i="60"/>
  <c r="AM28" i="60"/>
  <c r="AO88" i="60"/>
  <c r="AO83" i="60"/>
  <c r="Y78" i="60"/>
  <c r="N94" i="67"/>
  <c r="AM93" i="67"/>
  <c r="AM74" i="67"/>
  <c r="AM26" i="60"/>
  <c r="G14" i="60"/>
  <c r="AM24" i="60"/>
  <c r="W8" i="60"/>
  <c r="G37" i="60"/>
  <c r="F53" i="60"/>
  <c r="DH6" i="42" s="1"/>
  <c r="DH22" i="42" s="1"/>
  <c r="E53" i="60"/>
  <c r="P53" i="60"/>
  <c r="AL15" i="60"/>
  <c r="W93" i="60"/>
  <c r="U102" i="62"/>
  <c r="V102" i="62"/>
  <c r="V92" i="62"/>
  <c r="U92" i="62"/>
  <c r="V56" i="62"/>
  <c r="U56" i="62"/>
  <c r="V55" i="63"/>
  <c r="U55" i="63"/>
  <c r="W93" i="63"/>
  <c r="U93" i="63"/>
  <c r="V93" i="63"/>
  <c r="W90" i="63"/>
  <c r="U90" i="63"/>
  <c r="V90" i="63"/>
  <c r="V59" i="63"/>
  <c r="W59" i="63"/>
  <c r="U59" i="63"/>
  <c r="V53" i="63"/>
  <c r="W53" i="63"/>
  <c r="U53" i="63"/>
  <c r="V44" i="63"/>
  <c r="W44" i="63"/>
  <c r="U44" i="63"/>
  <c r="V39" i="63"/>
  <c r="W39" i="63"/>
  <c r="U39" i="63"/>
  <c r="U8" i="63"/>
  <c r="V8" i="63"/>
  <c r="W16" i="63"/>
  <c r="W98" i="63"/>
  <c r="W102" i="63"/>
  <c r="W10" i="63"/>
  <c r="W18" i="63"/>
  <c r="W14" i="63"/>
  <c r="W12" i="63"/>
  <c r="W20" i="64"/>
  <c r="AM15" i="64"/>
  <c r="V85" i="65"/>
  <c r="W85" i="65"/>
  <c r="U85" i="65"/>
  <c r="V76" i="65"/>
  <c r="W76" i="65"/>
  <c r="U76" i="65"/>
  <c r="E53" i="66"/>
  <c r="F53" i="66"/>
  <c r="E39" i="66"/>
  <c r="F39" i="66"/>
  <c r="U39" i="66"/>
  <c r="V39" i="66"/>
  <c r="E35" i="66"/>
  <c r="F35" i="66"/>
  <c r="U35" i="66"/>
  <c r="V35" i="66"/>
  <c r="E31" i="66"/>
  <c r="F31" i="66"/>
  <c r="U31" i="66"/>
  <c r="V31" i="66"/>
  <c r="U98" i="66"/>
  <c r="V98" i="66"/>
  <c r="E98" i="66"/>
  <c r="F98" i="66"/>
  <c r="GZ18" i="42" s="1"/>
  <c r="U94" i="66"/>
  <c r="V94" i="66"/>
  <c r="U75" i="66"/>
  <c r="V75" i="66"/>
  <c r="U28" i="66"/>
  <c r="V28" i="66"/>
  <c r="F24" i="66"/>
  <c r="E24" i="66"/>
  <c r="U80" i="66"/>
  <c r="V80" i="66"/>
  <c r="U57" i="66"/>
  <c r="W57" i="66"/>
  <c r="U48" i="66"/>
  <c r="V48" i="66"/>
  <c r="U44" i="66"/>
  <c r="V44" i="66"/>
  <c r="U26" i="66"/>
  <c r="V26" i="66"/>
  <c r="V21" i="66"/>
  <c r="U21" i="66"/>
  <c r="E21" i="66"/>
  <c r="F21" i="66"/>
  <c r="E16" i="66"/>
  <c r="F16" i="66"/>
  <c r="V12" i="66"/>
  <c r="U12" i="66"/>
  <c r="Y77" i="66"/>
  <c r="V21" i="67"/>
  <c r="U21" i="67"/>
  <c r="U12" i="67"/>
  <c r="V12" i="67"/>
  <c r="U7" i="68"/>
  <c r="V7" i="68"/>
  <c r="U8" i="68"/>
  <c r="V8" i="68"/>
  <c r="W98" i="68"/>
  <c r="U98" i="68"/>
  <c r="V98" i="68"/>
  <c r="V102" i="68"/>
  <c r="U102" i="68"/>
  <c r="W102" i="68"/>
  <c r="W95" i="68"/>
  <c r="W96" i="68"/>
  <c r="W71" i="68"/>
  <c r="W100" i="68"/>
  <c r="W93" i="68"/>
  <c r="W90" i="68"/>
  <c r="W74" i="68"/>
  <c r="W65" i="68"/>
  <c r="W54" i="68"/>
  <c r="W88" i="68"/>
  <c r="W85" i="68"/>
  <c r="W83" i="68"/>
  <c r="W81" i="68"/>
  <c r="W78" i="68"/>
  <c r="W76" i="68"/>
  <c r="W67" i="68"/>
  <c r="W69" i="68"/>
  <c r="W43" i="68"/>
  <c r="W49" i="68"/>
  <c r="W89" i="60"/>
  <c r="W87" i="60"/>
  <c r="W46" i="60"/>
  <c r="W72" i="63"/>
  <c r="W52" i="63"/>
  <c r="E67" i="62"/>
  <c r="F67" i="62"/>
  <c r="P67" i="62"/>
  <c r="U67" i="62"/>
  <c r="V67" i="62"/>
  <c r="AF67" i="62"/>
  <c r="AK33" i="62"/>
  <c r="AL33" i="62"/>
  <c r="AV33" i="62"/>
  <c r="V28" i="62"/>
  <c r="U28" i="62"/>
  <c r="AA28" i="62"/>
  <c r="AL28" i="62"/>
  <c r="AQ28" i="62"/>
  <c r="AK28" i="62"/>
  <c r="AQ13" i="63"/>
  <c r="AK13" i="63"/>
  <c r="AL13" i="63"/>
  <c r="W75" i="60"/>
  <c r="W66" i="60"/>
  <c r="W35" i="60"/>
  <c r="N98" i="65"/>
  <c r="P98" i="65"/>
  <c r="AO98" i="65"/>
  <c r="AQ98" i="65"/>
  <c r="AL98" i="65"/>
  <c r="AK98" i="65"/>
  <c r="P92" i="65"/>
  <c r="F92" i="65"/>
  <c r="E92" i="65"/>
  <c r="AO92" i="65"/>
  <c r="AQ92" i="65"/>
  <c r="AV69" i="62"/>
  <c r="AK69" i="62"/>
  <c r="AL69" i="62"/>
  <c r="E21" i="62"/>
  <c r="F21" i="62"/>
  <c r="U21" i="62"/>
  <c r="V21" i="62"/>
  <c r="AK21" i="62"/>
  <c r="F16" i="62"/>
  <c r="K16" i="62"/>
  <c r="E16" i="62"/>
  <c r="U16" i="62"/>
  <c r="V16" i="62"/>
  <c r="AA16" i="62"/>
  <c r="AQ16" i="62"/>
  <c r="AL16" i="62"/>
  <c r="AK16" i="62"/>
  <c r="L8" i="62"/>
  <c r="I98" i="62" s="1"/>
  <c r="K8" i="62"/>
  <c r="AW8" i="62"/>
  <c r="AV8" i="62"/>
  <c r="AA8" i="62"/>
  <c r="AB8" i="62"/>
  <c r="W43" i="62" s="1"/>
  <c r="N8" i="62"/>
  <c r="O8" i="62"/>
  <c r="AG8" i="62"/>
  <c r="AF8" i="62"/>
  <c r="K29" i="63"/>
  <c r="E29" i="63"/>
  <c r="F29" i="63"/>
  <c r="AQ20" i="63"/>
  <c r="AK20" i="63"/>
  <c r="AL20" i="63"/>
  <c r="V20" i="63"/>
  <c r="W20" i="63"/>
  <c r="U20" i="63"/>
  <c r="AA20" i="63"/>
  <c r="AF9" i="63"/>
  <c r="AG9" i="63"/>
  <c r="L9" i="63"/>
  <c r="K9" i="63"/>
  <c r="AQ9" i="63"/>
  <c r="AR9" i="63"/>
  <c r="W70" i="68"/>
  <c r="W59" i="68"/>
  <c r="W46" i="68"/>
  <c r="W35" i="68"/>
  <c r="W24" i="68"/>
  <c r="W18" i="68"/>
  <c r="W10" i="68"/>
  <c r="U33" i="67"/>
  <c r="V59" i="66"/>
  <c r="U37" i="66"/>
  <c r="F28" i="66"/>
  <c r="E28" i="66"/>
  <c r="F70" i="66"/>
  <c r="E70" i="66"/>
  <c r="U70" i="66"/>
  <c r="W83" i="65"/>
  <c r="W77" i="63"/>
  <c r="W14" i="60"/>
  <c r="W59" i="60"/>
  <c r="W39" i="60"/>
  <c r="U39" i="60"/>
  <c r="V39" i="60"/>
  <c r="AF39" i="60"/>
  <c r="AM57" i="60"/>
  <c r="AK57" i="60"/>
  <c r="W77" i="60"/>
  <c r="K11" i="63"/>
  <c r="E11" i="63"/>
  <c r="F11" i="63"/>
  <c r="K24" i="62"/>
  <c r="E24" i="62"/>
  <c r="F24" i="62"/>
  <c r="F10" i="62"/>
  <c r="K10" i="62"/>
  <c r="E10" i="62"/>
  <c r="U10" i="62"/>
  <c r="V10" i="62"/>
  <c r="AA10" i="62"/>
  <c r="AQ10" i="62"/>
  <c r="AK10" i="62"/>
  <c r="AL10" i="62"/>
  <c r="F85" i="63"/>
  <c r="E85" i="63"/>
  <c r="P85" i="63"/>
  <c r="AU7" i="63"/>
  <c r="AT7" i="63"/>
  <c r="N7" i="63"/>
  <c r="O7" i="63"/>
  <c r="AP7" i="63"/>
  <c r="AO7" i="63"/>
  <c r="W80" i="60"/>
  <c r="W37" i="60"/>
  <c r="F65" i="62"/>
  <c r="DW14" i="42" s="1"/>
  <c r="P65" i="62"/>
  <c r="E65" i="62"/>
  <c r="U65" i="62"/>
  <c r="V65" i="62"/>
  <c r="AF65" i="62"/>
  <c r="AL35" i="62"/>
  <c r="AV35" i="62"/>
  <c r="AK35" i="62"/>
  <c r="P31" i="62"/>
  <c r="F31" i="62"/>
  <c r="E31" i="62"/>
  <c r="V31" i="62"/>
  <c r="U31" i="62"/>
  <c r="AF31" i="62"/>
  <c r="V26" i="62"/>
  <c r="U26" i="62"/>
  <c r="AA26" i="62"/>
  <c r="AL26" i="62"/>
  <c r="AK26" i="62"/>
  <c r="AQ26" i="62"/>
  <c r="K12" i="62"/>
  <c r="E12" i="62"/>
  <c r="F12" i="62"/>
  <c r="U12" i="62"/>
  <c r="V12" i="62"/>
  <c r="AQ12" i="62"/>
  <c r="AK12" i="62"/>
  <c r="AL12" i="62"/>
  <c r="F88" i="63"/>
  <c r="E88" i="63"/>
  <c r="P88" i="63"/>
  <c r="W25" i="63"/>
  <c r="U25" i="63"/>
  <c r="V25" i="63"/>
  <c r="AA25" i="63"/>
  <c r="AQ25" i="63"/>
  <c r="AK25" i="63"/>
  <c r="AL25" i="63"/>
  <c r="E15" i="63"/>
  <c r="F15" i="63"/>
  <c r="K15" i="63"/>
  <c r="W29" i="68"/>
  <c r="W25" i="68"/>
  <c r="W89" i="68"/>
  <c r="U89" i="68"/>
  <c r="V89" i="68"/>
  <c r="W80" i="68"/>
  <c r="U80" i="68"/>
  <c r="V80" i="68"/>
  <c r="W53" i="68"/>
  <c r="W33" i="68"/>
  <c r="W21" i="68"/>
  <c r="W12" i="68"/>
  <c r="U41" i="67"/>
  <c r="V41" i="67"/>
  <c r="U37" i="67"/>
  <c r="V37" i="67"/>
  <c r="E66" i="66"/>
  <c r="F66" i="66"/>
  <c r="U66" i="66"/>
  <c r="V66" i="66"/>
  <c r="E59" i="66"/>
  <c r="F59" i="66"/>
  <c r="DT18" i="42" s="1"/>
  <c r="E55" i="66"/>
  <c r="F55" i="66"/>
  <c r="E46" i="66"/>
  <c r="F46" i="66"/>
  <c r="U41" i="66"/>
  <c r="V41" i="66"/>
  <c r="U33" i="66"/>
  <c r="V33" i="66"/>
  <c r="U7" i="65"/>
  <c r="AM98" i="65"/>
  <c r="W94" i="63"/>
  <c r="W87" i="63"/>
  <c r="W82" i="63"/>
  <c r="W26" i="63"/>
  <c r="N88" i="63"/>
  <c r="U49" i="62"/>
  <c r="V49" i="62"/>
  <c r="U56" i="60"/>
  <c r="V56" i="60"/>
  <c r="V49" i="60"/>
  <c r="W49" i="60"/>
  <c r="U49" i="60"/>
  <c r="V47" i="60"/>
  <c r="W47" i="60"/>
  <c r="U47" i="60"/>
  <c r="V45" i="60"/>
  <c r="W45" i="60"/>
  <c r="U45" i="60"/>
  <c r="W85" i="60"/>
  <c r="W81" i="60"/>
  <c r="W28" i="60"/>
  <c r="W16" i="60"/>
  <c r="F94" i="66"/>
  <c r="U55" i="66"/>
  <c r="W46" i="63"/>
  <c r="U40" i="62"/>
  <c r="V40" i="62"/>
  <c r="U58" i="62"/>
  <c r="U52" i="60"/>
  <c r="V52" i="60"/>
  <c r="W71" i="60"/>
  <c r="W26" i="60"/>
  <c r="U93" i="60"/>
  <c r="V93" i="60"/>
  <c r="V96" i="60"/>
  <c r="W96" i="60"/>
  <c r="U96" i="60"/>
  <c r="V90" i="60"/>
  <c r="W90" i="60"/>
  <c r="U90" i="60"/>
  <c r="V32" i="60"/>
  <c r="W32" i="60"/>
  <c r="U32" i="60"/>
  <c r="W9" i="60"/>
  <c r="U9" i="60"/>
  <c r="V9" i="60"/>
  <c r="V67" i="60"/>
  <c r="W67" i="60"/>
  <c r="U67" i="60"/>
  <c r="W13" i="60"/>
  <c r="U13" i="60"/>
  <c r="V13" i="60"/>
  <c r="U58" i="60"/>
  <c r="W58" i="60"/>
  <c r="V98" i="62"/>
  <c r="U98" i="62"/>
  <c r="V94" i="62"/>
  <c r="U94" i="62"/>
  <c r="U54" i="62"/>
  <c r="V54" i="62"/>
  <c r="U43" i="62"/>
  <c r="V43" i="62"/>
  <c r="W100" i="60"/>
  <c r="V100" i="60"/>
  <c r="V36" i="60"/>
  <c r="W36" i="60"/>
  <c r="U36" i="60"/>
  <c r="V38" i="60"/>
  <c r="W38" i="60"/>
  <c r="U38" i="60"/>
  <c r="V34" i="60"/>
  <c r="W34" i="60"/>
  <c r="U34" i="60"/>
  <c r="V29" i="60"/>
  <c r="W29" i="60"/>
  <c r="U29" i="60"/>
  <c r="V25" i="60"/>
  <c r="W25" i="60"/>
  <c r="U25" i="60"/>
  <c r="W20" i="60"/>
  <c r="U20" i="60"/>
  <c r="V20" i="60"/>
  <c r="W15" i="60"/>
  <c r="U15" i="60"/>
  <c r="V15" i="60"/>
  <c r="W11" i="60"/>
  <c r="U11" i="60"/>
  <c r="V11" i="60"/>
  <c r="AK15" i="60"/>
  <c r="W17" i="60"/>
  <c r="U17" i="60"/>
  <c r="V17" i="60"/>
  <c r="G52" i="60"/>
  <c r="F52" i="60"/>
  <c r="DE6" i="42" s="1"/>
  <c r="DE22" i="42" s="1"/>
  <c r="G49" i="60"/>
  <c r="G45" i="60"/>
  <c r="G74" i="60"/>
  <c r="G21" i="60"/>
  <c r="V40" i="60"/>
  <c r="W40" i="60"/>
  <c r="U40" i="60"/>
  <c r="V27" i="60"/>
  <c r="W27" i="60"/>
  <c r="U27" i="60"/>
  <c r="V74" i="60"/>
  <c r="W74" i="60"/>
  <c r="U74" i="60"/>
  <c r="V69" i="60"/>
  <c r="W69" i="60"/>
  <c r="U69" i="60"/>
  <c r="V65" i="60"/>
  <c r="W65" i="60"/>
  <c r="U65" i="60"/>
  <c r="V8" i="60"/>
  <c r="U8" i="60"/>
  <c r="W102" i="60"/>
  <c r="W98" i="60"/>
  <c r="W72" i="60"/>
  <c r="U52" i="62"/>
  <c r="V52" i="62"/>
  <c r="U45" i="62"/>
  <c r="V45" i="62"/>
  <c r="V9" i="62"/>
  <c r="W9" i="62"/>
  <c r="U9" i="62"/>
  <c r="U47" i="62"/>
  <c r="V47" i="62"/>
  <c r="V48" i="63"/>
  <c r="U48" i="63"/>
  <c r="V37" i="63"/>
  <c r="W37" i="63"/>
  <c r="U37" i="63"/>
  <c r="V51" i="63"/>
  <c r="W51" i="63"/>
  <c r="U51" i="63"/>
  <c r="V41" i="63"/>
  <c r="U41" i="63"/>
  <c r="V35" i="63"/>
  <c r="W35" i="63"/>
  <c r="U35" i="63"/>
  <c r="V100" i="63"/>
  <c r="W100" i="63"/>
  <c r="W57" i="63"/>
  <c r="U57" i="63"/>
  <c r="W96" i="63"/>
  <c r="U96" i="63"/>
  <c r="V96" i="63"/>
  <c r="V33" i="63"/>
  <c r="W33" i="63"/>
  <c r="U33" i="63"/>
  <c r="W95" i="63"/>
  <c r="W81" i="63"/>
  <c r="W76" i="63"/>
  <c r="W71" i="63"/>
  <c r="W65" i="63"/>
  <c r="W68" i="63"/>
  <c r="W54" i="63"/>
  <c r="W47" i="63"/>
  <c r="W43" i="63"/>
  <c r="W38" i="63"/>
  <c r="W34" i="63"/>
  <c r="W83" i="63"/>
  <c r="W78" i="63"/>
  <c r="W74" i="63"/>
  <c r="W67" i="63"/>
  <c r="W49" i="63"/>
  <c r="W45" i="63"/>
  <c r="W40" i="63"/>
  <c r="W36" i="63"/>
  <c r="W32" i="63"/>
  <c r="W66" i="63"/>
  <c r="V88" i="65"/>
  <c r="W88" i="65"/>
  <c r="U88" i="65"/>
  <c r="V78" i="65"/>
  <c r="W78" i="65"/>
  <c r="U78" i="65"/>
  <c r="W100" i="65"/>
  <c r="V100" i="65"/>
  <c r="V93" i="65"/>
  <c r="W93" i="65"/>
  <c r="U93" i="65"/>
  <c r="E48" i="66"/>
  <c r="F48" i="66"/>
  <c r="E44" i="66"/>
  <c r="F44" i="66"/>
  <c r="U84" i="66"/>
  <c r="V84" i="66"/>
  <c r="U51" i="66"/>
  <c r="V51" i="66"/>
  <c r="U46" i="66"/>
  <c r="V46" i="66"/>
  <c r="U24" i="66"/>
  <c r="V24" i="66"/>
  <c r="V18" i="66"/>
  <c r="U18" i="66"/>
  <c r="E18" i="66"/>
  <c r="F18" i="66"/>
  <c r="V14" i="66"/>
  <c r="U14" i="66"/>
  <c r="E14" i="66"/>
  <c r="F14" i="66"/>
  <c r="V10" i="66"/>
  <c r="U10" i="66"/>
  <c r="E10" i="66"/>
  <c r="F10" i="66"/>
  <c r="V102" i="66"/>
  <c r="U102" i="66"/>
  <c r="F102" i="66"/>
  <c r="HF18" i="42" s="1"/>
  <c r="E102" i="66"/>
  <c r="U89" i="66"/>
  <c r="V89" i="66"/>
  <c r="E7" i="66"/>
  <c r="F7" i="66"/>
  <c r="E57" i="66"/>
  <c r="G57" i="66"/>
  <c r="U53" i="66"/>
  <c r="V53" i="66"/>
  <c r="F26" i="66"/>
  <c r="E26" i="66"/>
  <c r="V16" i="66"/>
  <c r="U16" i="66"/>
  <c r="E12" i="66"/>
  <c r="F12" i="66"/>
  <c r="U39" i="67"/>
  <c r="V39" i="67"/>
  <c r="U35" i="67"/>
  <c r="V35" i="67"/>
  <c r="U31" i="67"/>
  <c r="V31" i="67"/>
  <c r="U98" i="67"/>
  <c r="V98" i="67"/>
  <c r="U94" i="67"/>
  <c r="V94" i="67"/>
  <c r="U28" i="67"/>
  <c r="V28" i="67"/>
  <c r="U24" i="67"/>
  <c r="V24" i="67"/>
  <c r="V18" i="67"/>
  <c r="U18" i="67"/>
  <c r="U14" i="67"/>
  <c r="V14" i="67"/>
  <c r="U10" i="67"/>
  <c r="V10" i="67"/>
  <c r="V102" i="67"/>
  <c r="U102" i="67"/>
  <c r="U7" i="67"/>
  <c r="V7" i="67"/>
  <c r="U26" i="67"/>
  <c r="V26" i="67"/>
  <c r="U16" i="67"/>
  <c r="V16" i="67"/>
  <c r="AM100" i="67"/>
  <c r="I100" i="67"/>
  <c r="AM11" i="67"/>
  <c r="U84" i="67"/>
  <c r="V84" i="67"/>
  <c r="U82" i="67"/>
  <c r="V82" i="67"/>
  <c r="U80" i="67"/>
  <c r="V80" i="67"/>
  <c r="U77" i="67"/>
  <c r="V77" i="67"/>
  <c r="U75" i="67"/>
  <c r="V75" i="67"/>
  <c r="AT84" i="67"/>
  <c r="AT80" i="67"/>
  <c r="W94" i="68"/>
  <c r="U94" i="68"/>
  <c r="V94" i="68"/>
  <c r="W27" i="63"/>
  <c r="E57" i="60"/>
  <c r="G57" i="60"/>
  <c r="W92" i="60"/>
  <c r="W82" i="60"/>
  <c r="W80" i="63"/>
  <c r="AV67" i="62"/>
  <c r="AL67" i="62"/>
  <c r="AK67" i="62"/>
  <c r="V33" i="62"/>
  <c r="U33" i="62"/>
  <c r="AF33" i="62"/>
  <c r="F33" i="62"/>
  <c r="P33" i="62"/>
  <c r="E33" i="62"/>
  <c r="F28" i="62"/>
  <c r="K28" i="62"/>
  <c r="E28" i="62"/>
  <c r="K14" i="62"/>
  <c r="E14" i="62"/>
  <c r="F14" i="62"/>
  <c r="U14" i="62"/>
  <c r="V14" i="62"/>
  <c r="AA14" i="62"/>
  <c r="AQ14" i="62"/>
  <c r="AK14" i="62"/>
  <c r="AL14" i="62"/>
  <c r="V13" i="63"/>
  <c r="W13" i="63"/>
  <c r="U13" i="63"/>
  <c r="AA13" i="63"/>
  <c r="K13" i="63"/>
  <c r="E13" i="63"/>
  <c r="F13" i="63"/>
  <c r="W70" i="60"/>
  <c r="W51" i="60"/>
  <c r="W98" i="65"/>
  <c r="U98" i="65"/>
  <c r="V98" i="65"/>
  <c r="AA98" i="65"/>
  <c r="G98" i="65"/>
  <c r="K98" i="65"/>
  <c r="F98" i="65"/>
  <c r="GZ10" i="42" s="1"/>
  <c r="E98" i="65"/>
  <c r="I98" i="65"/>
  <c r="AV98" i="65"/>
  <c r="AT98" i="65"/>
  <c r="W92" i="65"/>
  <c r="U92" i="65"/>
  <c r="V92" i="65"/>
  <c r="AF92" i="65"/>
  <c r="AT92" i="65"/>
  <c r="AV92" i="65"/>
  <c r="AL92" i="65"/>
  <c r="AK92" i="65"/>
  <c r="U69" i="62"/>
  <c r="V69" i="62"/>
  <c r="AF69" i="62"/>
  <c r="E69" i="62"/>
  <c r="P69" i="62"/>
  <c r="F69" i="62"/>
  <c r="AL21" i="62"/>
  <c r="Q8" i="62"/>
  <c r="P8" i="62"/>
  <c r="AP8" i="62"/>
  <c r="AO8" i="62"/>
  <c r="AU8" i="62"/>
  <c r="AT8" i="62"/>
  <c r="J8" i="62"/>
  <c r="I8" i="62"/>
  <c r="Y8" i="62"/>
  <c r="Z8" i="62"/>
  <c r="W8" i="62" s="1"/>
  <c r="AR8" i="62"/>
  <c r="AM52" i="62" s="1"/>
  <c r="AQ8" i="62"/>
  <c r="W29" i="63"/>
  <c r="U29" i="63"/>
  <c r="V29" i="63"/>
  <c r="AA29" i="63"/>
  <c r="AQ29" i="63"/>
  <c r="AK29" i="63"/>
  <c r="AL29" i="63"/>
  <c r="K20" i="63"/>
  <c r="E20" i="63"/>
  <c r="F20" i="63"/>
  <c r="AA9" i="63"/>
  <c r="AB9" i="63"/>
  <c r="Q9" i="63"/>
  <c r="P9" i="63"/>
  <c r="AV9" i="63"/>
  <c r="AW9" i="63"/>
  <c r="W20" i="68"/>
  <c r="W17" i="68"/>
  <c r="W15" i="68"/>
  <c r="W13" i="68"/>
  <c r="W11" i="68"/>
  <c r="W45" i="68"/>
  <c r="W87" i="68"/>
  <c r="U87" i="68"/>
  <c r="V87" i="68"/>
  <c r="W82" i="68"/>
  <c r="U82" i="68"/>
  <c r="V82" i="68"/>
  <c r="W77" i="68"/>
  <c r="U77" i="68"/>
  <c r="V77" i="68"/>
  <c r="W72" i="68"/>
  <c r="W66" i="68"/>
  <c r="W51" i="68"/>
  <c r="W39" i="68"/>
  <c r="W31" i="68"/>
  <c r="W28" i="68"/>
  <c r="W14" i="68"/>
  <c r="V33" i="67"/>
  <c r="U59" i="66"/>
  <c r="V37" i="66"/>
  <c r="V70" i="66"/>
  <c r="U83" i="65"/>
  <c r="W89" i="63"/>
  <c r="W95" i="60"/>
  <c r="W88" i="60"/>
  <c r="W53" i="60"/>
  <c r="W17" i="63"/>
  <c r="U41" i="60"/>
  <c r="V41" i="60"/>
  <c r="W94" i="60"/>
  <c r="W69" i="63"/>
  <c r="W52" i="68"/>
  <c r="W40" i="68"/>
  <c r="W38" i="68"/>
  <c r="W36" i="68"/>
  <c r="W34" i="68"/>
  <c r="W32" i="68"/>
  <c r="V11" i="63"/>
  <c r="W11" i="63"/>
  <c r="U11" i="63"/>
  <c r="AA11" i="63"/>
  <c r="AQ11" i="63"/>
  <c r="AK11" i="63"/>
  <c r="AL11" i="63"/>
  <c r="V24" i="62"/>
  <c r="U24" i="62"/>
  <c r="AA24" i="62"/>
  <c r="AQ24" i="62"/>
  <c r="AK24" i="62"/>
  <c r="AL24" i="62"/>
  <c r="K18" i="62"/>
  <c r="E18" i="62"/>
  <c r="F18" i="62"/>
  <c r="U18" i="62"/>
  <c r="V18" i="62"/>
  <c r="AA18" i="62"/>
  <c r="AQ18" i="62"/>
  <c r="AL18" i="62"/>
  <c r="AK18" i="62"/>
  <c r="AL85" i="63"/>
  <c r="AV85" i="63"/>
  <c r="AK85" i="63"/>
  <c r="W85" i="63"/>
  <c r="U85" i="63"/>
  <c r="V85" i="63"/>
  <c r="AF85" i="63"/>
  <c r="I7" i="63"/>
  <c r="J7" i="63"/>
  <c r="Y7" i="63"/>
  <c r="Z7" i="63"/>
  <c r="AD7" i="63"/>
  <c r="AE7" i="63"/>
  <c r="W68" i="60"/>
  <c r="W33" i="60"/>
  <c r="W44" i="60"/>
  <c r="AL65" i="62"/>
  <c r="AV65" i="62"/>
  <c r="AK65" i="62"/>
  <c r="V35" i="62"/>
  <c r="U35" i="62"/>
  <c r="AF35" i="62"/>
  <c r="P35" i="62"/>
  <c r="F35" i="62"/>
  <c r="E35" i="62"/>
  <c r="AM31" i="62"/>
  <c r="AL31" i="62"/>
  <c r="AV31" i="62"/>
  <c r="AK31" i="62"/>
  <c r="F26" i="62"/>
  <c r="K26" i="62"/>
  <c r="E26" i="62"/>
  <c r="AV88" i="63"/>
  <c r="AL88" i="63"/>
  <c r="AK88" i="63"/>
  <c r="W88" i="63"/>
  <c r="U88" i="63"/>
  <c r="V88" i="63"/>
  <c r="AF88" i="63"/>
  <c r="E25" i="63"/>
  <c r="K25" i="63"/>
  <c r="F25" i="63"/>
  <c r="AL15" i="63"/>
  <c r="AQ15" i="63"/>
  <c r="AK15" i="63"/>
  <c r="V15" i="63"/>
  <c r="W15" i="63"/>
  <c r="U15" i="63"/>
  <c r="AA15" i="63"/>
  <c r="W47" i="68"/>
  <c r="W27" i="68"/>
  <c r="W92" i="68"/>
  <c r="W84" i="68"/>
  <c r="U84" i="68"/>
  <c r="V84" i="68"/>
  <c r="W75" i="68"/>
  <c r="U75" i="68"/>
  <c r="V75" i="68"/>
  <c r="W68" i="68"/>
  <c r="W44" i="68"/>
  <c r="W37" i="68"/>
  <c r="W26" i="68"/>
  <c r="W16" i="68"/>
  <c r="E51" i="66"/>
  <c r="F51" i="66"/>
  <c r="E41" i="66"/>
  <c r="F41" i="66"/>
  <c r="E33" i="66"/>
  <c r="F33" i="66"/>
  <c r="E89" i="66"/>
  <c r="F89" i="66"/>
  <c r="E80" i="66"/>
  <c r="F80" i="66"/>
  <c r="FJ18" i="42" s="1"/>
  <c r="W31" i="63"/>
  <c r="W92" i="63"/>
  <c r="W84" i="63"/>
  <c r="W28" i="63"/>
  <c r="W24" i="63"/>
  <c r="W21" i="63"/>
  <c r="V43" i="60"/>
  <c r="W43" i="60"/>
  <c r="U43" i="60"/>
  <c r="W83" i="60"/>
  <c r="W78" i="60"/>
  <c r="W76" i="60"/>
  <c r="W24" i="60"/>
  <c r="W21" i="60"/>
  <c r="W12" i="60"/>
  <c r="F37" i="66"/>
  <c r="E37" i="66"/>
  <c r="U46" i="63"/>
  <c r="V46" i="63"/>
  <c r="W75" i="63"/>
  <c r="V54" i="60"/>
  <c r="W54" i="60"/>
  <c r="U54" i="60"/>
  <c r="W52" i="60"/>
  <c r="U71" i="60"/>
  <c r="V71" i="60"/>
  <c r="U18" i="60"/>
  <c r="V18" i="60"/>
  <c r="W10" i="60"/>
  <c r="W31" i="60"/>
  <c r="W84" i="60"/>
  <c r="AF102" i="68"/>
  <c r="AD102" i="68"/>
  <c r="AM95" i="68"/>
  <c r="AM54" i="68"/>
  <c r="AM88" i="68"/>
  <c r="AM85" i="68"/>
  <c r="AM83" i="68"/>
  <c r="AM81" i="68"/>
  <c r="AM78" i="68"/>
  <c r="AM76" i="68"/>
  <c r="AM49" i="68"/>
  <c r="AM45" i="68"/>
  <c r="AM43" i="68"/>
  <c r="E8" i="68"/>
  <c r="F8" i="68"/>
  <c r="I90" i="68"/>
  <c r="N88" i="68"/>
  <c r="I88" i="68"/>
  <c r="N85" i="68"/>
  <c r="N83" i="68"/>
  <c r="N81" i="68"/>
  <c r="I81" i="68"/>
  <c r="N78" i="68"/>
  <c r="N76" i="68"/>
  <c r="I76" i="68"/>
  <c r="N100" i="68"/>
  <c r="N93" i="68"/>
  <c r="N96" i="68"/>
  <c r="I85" i="68"/>
  <c r="I83" i="68"/>
  <c r="I78" i="68"/>
  <c r="N90" i="68"/>
  <c r="N74" i="68"/>
  <c r="AM38" i="68"/>
  <c r="AM32" i="68"/>
  <c r="G29" i="68"/>
  <c r="AM29" i="68"/>
  <c r="G27" i="68"/>
  <c r="AM27" i="68"/>
  <c r="G25" i="68"/>
  <c r="AM25" i="68"/>
  <c r="G9" i="68"/>
  <c r="E9" i="68"/>
  <c r="F9" i="68"/>
  <c r="AA94" i="68"/>
  <c r="Y94" i="68"/>
  <c r="AV94" i="68"/>
  <c r="AT94" i="68"/>
  <c r="AM94" i="68"/>
  <c r="AK94" i="68"/>
  <c r="AL94" i="68"/>
  <c r="I94" i="68"/>
  <c r="K94" i="68"/>
  <c r="AF94" i="68"/>
  <c r="AD94" i="68"/>
  <c r="AM100" i="68"/>
  <c r="AM74" i="68"/>
  <c r="G38" i="68"/>
  <c r="G32" i="68"/>
  <c r="G92" i="68"/>
  <c r="AD92" i="68"/>
  <c r="AD87" i="68"/>
  <c r="Y87" i="68"/>
  <c r="AD82" i="68"/>
  <c r="Y82" i="68"/>
  <c r="AD77" i="68"/>
  <c r="Y77" i="68"/>
  <c r="G72" i="68"/>
  <c r="G53" i="68"/>
  <c r="G35" i="68"/>
  <c r="AM33" i="68"/>
  <c r="G31" i="68"/>
  <c r="G28" i="68"/>
  <c r="AM26" i="68"/>
  <c r="G24" i="68"/>
  <c r="AO88" i="68"/>
  <c r="AO83" i="68"/>
  <c r="AO85" i="68"/>
  <c r="AO81" i="68"/>
  <c r="AO78" i="68"/>
  <c r="AO76" i="68"/>
  <c r="AL8" i="68"/>
  <c r="AK8" i="68"/>
  <c r="AT88" i="68"/>
  <c r="AT85" i="68"/>
  <c r="AT83" i="68"/>
  <c r="AT81" i="68"/>
  <c r="AT78" i="68"/>
  <c r="AT76" i="68"/>
  <c r="G95" i="68"/>
  <c r="G96" i="68"/>
  <c r="G45" i="68"/>
  <c r="G90" i="68"/>
  <c r="G74" i="68"/>
  <c r="G71" i="68"/>
  <c r="G69" i="68"/>
  <c r="G67" i="68"/>
  <c r="G65" i="68"/>
  <c r="G54" i="68"/>
  <c r="G49" i="68"/>
  <c r="G88" i="68"/>
  <c r="G85" i="68"/>
  <c r="G83" i="68"/>
  <c r="G81" i="68"/>
  <c r="G78" i="68"/>
  <c r="G76" i="68"/>
  <c r="G100" i="68"/>
  <c r="G93" i="68"/>
  <c r="G43" i="68"/>
  <c r="AM8" i="68"/>
  <c r="AM47" i="68"/>
  <c r="AM20" i="68"/>
  <c r="AK7" i="68"/>
  <c r="AL7" i="68"/>
  <c r="AT87" i="68"/>
  <c r="AM82" i="68"/>
  <c r="AT77" i="68"/>
  <c r="AM89" i="68"/>
  <c r="AT84" i="68"/>
  <c r="AM80" i="68"/>
  <c r="AT75" i="68"/>
  <c r="AM98" i="68"/>
  <c r="AK98" i="68"/>
  <c r="AO98" i="68"/>
  <c r="AL98" i="68"/>
  <c r="AQ98" i="68"/>
  <c r="P98" i="68"/>
  <c r="N98" i="68"/>
  <c r="AD98" i="68"/>
  <c r="AF98" i="68"/>
  <c r="AQ94" i="68"/>
  <c r="AO94" i="68"/>
  <c r="P94" i="68"/>
  <c r="N94" i="68"/>
  <c r="G94" i="68"/>
  <c r="E94" i="68"/>
  <c r="F94" i="68"/>
  <c r="AQ102" i="68"/>
  <c r="AO102" i="68"/>
  <c r="AL102" i="68"/>
  <c r="AM102" i="68"/>
  <c r="AK102" i="68"/>
  <c r="N102" i="68"/>
  <c r="P102" i="68"/>
  <c r="K89" i="68"/>
  <c r="I89" i="68"/>
  <c r="P89" i="68"/>
  <c r="N89" i="68"/>
  <c r="G89" i="68"/>
  <c r="E89" i="68"/>
  <c r="GG22" i="42" s="1"/>
  <c r="F89" i="68"/>
  <c r="I87" i="68"/>
  <c r="K87" i="68"/>
  <c r="P87" i="68"/>
  <c r="N87" i="68"/>
  <c r="G87" i="68"/>
  <c r="E87" i="68"/>
  <c r="GA22" i="42" s="1"/>
  <c r="F87" i="68"/>
  <c r="K84" i="68"/>
  <c r="I84" i="68"/>
  <c r="P84" i="68"/>
  <c r="N84" i="68"/>
  <c r="G84" i="68"/>
  <c r="E84" i="68"/>
  <c r="F84" i="68"/>
  <c r="K82" i="68"/>
  <c r="I82" i="68"/>
  <c r="P82" i="68"/>
  <c r="N82" i="68"/>
  <c r="G82" i="68"/>
  <c r="E82" i="68"/>
  <c r="F82" i="68"/>
  <c r="I80" i="68"/>
  <c r="K80" i="68"/>
  <c r="P80" i="68"/>
  <c r="N80" i="68"/>
  <c r="G80" i="68"/>
  <c r="E80" i="68"/>
  <c r="F80" i="68"/>
  <c r="FJ20" i="42" s="1"/>
  <c r="K77" i="68"/>
  <c r="I77" i="68"/>
  <c r="P77" i="68"/>
  <c r="N77" i="68"/>
  <c r="G77" i="68"/>
  <c r="E77" i="68"/>
  <c r="F77" i="68"/>
  <c r="I75" i="68"/>
  <c r="K75" i="68"/>
  <c r="P75" i="68"/>
  <c r="N75" i="68"/>
  <c r="G75" i="68"/>
  <c r="E75" i="68"/>
  <c r="F75" i="68"/>
  <c r="Y93" i="68"/>
  <c r="AD90" i="68"/>
  <c r="Y83" i="68"/>
  <c r="AD100" i="68"/>
  <c r="AD96" i="68"/>
  <c r="AD74" i="68"/>
  <c r="Y96" i="68"/>
  <c r="Y85" i="68"/>
  <c r="Y81" i="68"/>
  <c r="AD81" i="68"/>
  <c r="AD78" i="68"/>
  <c r="Y76" i="68"/>
  <c r="AD76" i="68"/>
  <c r="Y74" i="68"/>
  <c r="Y100" i="68"/>
  <c r="Y90" i="68"/>
  <c r="Y88" i="68"/>
  <c r="AD88" i="68"/>
  <c r="AD93" i="68"/>
  <c r="AD85" i="68"/>
  <c r="AD83" i="68"/>
  <c r="Y78" i="68"/>
  <c r="G47" i="68"/>
  <c r="AM40" i="68"/>
  <c r="AM36" i="68"/>
  <c r="AM34" i="68"/>
  <c r="AA98" i="68"/>
  <c r="Y98" i="68"/>
  <c r="AV98" i="68"/>
  <c r="AT98" i="68"/>
  <c r="G98" i="68"/>
  <c r="E98" i="68"/>
  <c r="K98" i="68"/>
  <c r="F98" i="68"/>
  <c r="GZ20" i="42" s="1"/>
  <c r="I98" i="68"/>
  <c r="Y102" i="68"/>
  <c r="AA102" i="68"/>
  <c r="AV102" i="68"/>
  <c r="AT102" i="68"/>
  <c r="K102" i="68"/>
  <c r="I102" i="68"/>
  <c r="F102" i="68"/>
  <c r="HF20" i="42" s="1"/>
  <c r="E102" i="68"/>
  <c r="G102" i="68"/>
  <c r="I100" i="68"/>
  <c r="I96" i="68"/>
  <c r="AM93" i="68"/>
  <c r="I93" i="68"/>
  <c r="AM71" i="68"/>
  <c r="AM67" i="68"/>
  <c r="AM52" i="68"/>
  <c r="G40" i="68"/>
  <c r="G36" i="68"/>
  <c r="G34" i="68"/>
  <c r="E7" i="68"/>
  <c r="F7" i="68"/>
  <c r="N92" i="68"/>
  <c r="AD89" i="68"/>
  <c r="Y89" i="68"/>
  <c r="AD84" i="68"/>
  <c r="Y84" i="68"/>
  <c r="AD80" i="68"/>
  <c r="Y80" i="68"/>
  <c r="AD75" i="68"/>
  <c r="Y75" i="68"/>
  <c r="G70" i="68"/>
  <c r="AM68" i="68"/>
  <c r="G66" i="68"/>
  <c r="AM53" i="68"/>
  <c r="AM44" i="68"/>
  <c r="G39" i="68"/>
  <c r="AM37" i="68"/>
  <c r="AM21" i="68"/>
  <c r="G18" i="68"/>
  <c r="AM16" i="68"/>
  <c r="G14" i="68"/>
  <c r="AM12" i="68"/>
  <c r="G10" i="68"/>
  <c r="G8" i="68"/>
  <c r="G20" i="68"/>
  <c r="G17" i="68"/>
  <c r="AM17" i="68"/>
  <c r="G15" i="68"/>
  <c r="AM15" i="68"/>
  <c r="G13" i="68"/>
  <c r="AM13" i="68"/>
  <c r="G11" i="68"/>
  <c r="AM11" i="68"/>
  <c r="AM9" i="68"/>
  <c r="AK9" i="68"/>
  <c r="AL9" i="68"/>
  <c r="AM87" i="68"/>
  <c r="AT82" i="68"/>
  <c r="AM77" i="68"/>
  <c r="AT89" i="68"/>
  <c r="AM84" i="68"/>
  <c r="AT80" i="68"/>
  <c r="AM75" i="68"/>
  <c r="P8" i="67"/>
  <c r="Q8" i="67"/>
  <c r="G28" i="67" s="1"/>
  <c r="AG8" i="67"/>
  <c r="U8" i="67" s="1"/>
  <c r="AF8" i="67"/>
  <c r="K28" i="67"/>
  <c r="F28" i="67"/>
  <c r="E28" i="67"/>
  <c r="K24" i="67"/>
  <c r="F24" i="67"/>
  <c r="E24" i="67"/>
  <c r="E18" i="67"/>
  <c r="K18" i="67"/>
  <c r="F18" i="67"/>
  <c r="E14" i="67"/>
  <c r="K14" i="67"/>
  <c r="F14" i="67"/>
  <c r="E10" i="67"/>
  <c r="K10" i="67"/>
  <c r="F10" i="67"/>
  <c r="K84" i="67"/>
  <c r="I84" i="67"/>
  <c r="F84" i="67"/>
  <c r="N84" i="67"/>
  <c r="E84" i="67"/>
  <c r="P84" i="67"/>
  <c r="K82" i="67"/>
  <c r="I82" i="67"/>
  <c r="F82" i="67"/>
  <c r="N82" i="67"/>
  <c r="E82" i="67"/>
  <c r="P82" i="67"/>
  <c r="G82" i="67"/>
  <c r="K80" i="67"/>
  <c r="I80" i="67"/>
  <c r="F80" i="67"/>
  <c r="FJ16" i="42" s="1"/>
  <c r="N80" i="67"/>
  <c r="E80" i="67"/>
  <c r="P80" i="67"/>
  <c r="K77" i="67"/>
  <c r="I77" i="67"/>
  <c r="F77" i="67"/>
  <c r="N77" i="67"/>
  <c r="E77" i="67"/>
  <c r="P77" i="67"/>
  <c r="G77" i="67"/>
  <c r="K75" i="67"/>
  <c r="I75" i="67"/>
  <c r="F75" i="67"/>
  <c r="N75" i="67"/>
  <c r="E75" i="67"/>
  <c r="P75" i="67"/>
  <c r="AV35" i="67"/>
  <c r="AM35" i="67"/>
  <c r="AK35" i="67"/>
  <c r="AL35" i="67"/>
  <c r="F21" i="67"/>
  <c r="E21" i="67"/>
  <c r="E12" i="67"/>
  <c r="K12" i="67"/>
  <c r="F12" i="67"/>
  <c r="Y100" i="67"/>
  <c r="Y93" i="67"/>
  <c r="AD85" i="67"/>
  <c r="Y81" i="67"/>
  <c r="AD100" i="67"/>
  <c r="AD96" i="67"/>
  <c r="AD74" i="67"/>
  <c r="Y90" i="67"/>
  <c r="AD83" i="67"/>
  <c r="Y78" i="67"/>
  <c r="AD76" i="67"/>
  <c r="AD88" i="67"/>
  <c r="Y85" i="67"/>
  <c r="AD81" i="67"/>
  <c r="AD93" i="67"/>
  <c r="Y96" i="67"/>
  <c r="AD90" i="67"/>
  <c r="Y88" i="67"/>
  <c r="Y83" i="67"/>
  <c r="AD78" i="67"/>
  <c r="Y76" i="67"/>
  <c r="Y74" i="67"/>
  <c r="E41" i="67"/>
  <c r="F37" i="67"/>
  <c r="F33" i="67"/>
  <c r="AK28" i="67"/>
  <c r="AL28" i="67"/>
  <c r="AK24" i="67"/>
  <c r="AL24" i="67"/>
  <c r="AL18" i="67"/>
  <c r="AK18" i="67"/>
  <c r="AL14" i="67"/>
  <c r="AK14" i="67"/>
  <c r="AL10" i="67"/>
  <c r="AK10" i="67"/>
  <c r="AM102" i="67"/>
  <c r="AD92" i="67"/>
  <c r="Y89" i="67"/>
  <c r="AF84" i="67"/>
  <c r="AD84" i="67"/>
  <c r="Y84" i="67"/>
  <c r="AA84" i="67"/>
  <c r="AF82" i="67"/>
  <c r="AD82" i="67"/>
  <c r="Y82" i="67"/>
  <c r="AA82" i="67"/>
  <c r="AF80" i="67"/>
  <c r="AD80" i="67"/>
  <c r="Y80" i="67"/>
  <c r="AA80" i="67"/>
  <c r="AF77" i="67"/>
  <c r="AD77" i="67"/>
  <c r="Y77" i="67"/>
  <c r="AA77" i="67"/>
  <c r="AF75" i="67"/>
  <c r="AD75" i="67"/>
  <c r="Y75" i="67"/>
  <c r="AA75" i="67"/>
  <c r="AM68" i="67"/>
  <c r="AM53" i="67"/>
  <c r="AM44" i="67"/>
  <c r="AM84" i="67"/>
  <c r="AM75" i="67"/>
  <c r="AM21" i="67"/>
  <c r="AL8" i="67"/>
  <c r="AK8" i="67"/>
  <c r="AO76" i="67"/>
  <c r="AO78" i="67"/>
  <c r="AO81" i="67"/>
  <c r="AO83" i="67"/>
  <c r="AO85" i="67"/>
  <c r="AO88" i="67"/>
  <c r="AT81" i="67"/>
  <c r="AT88" i="67"/>
  <c r="AT85" i="67"/>
  <c r="AT83" i="67"/>
  <c r="AT78" i="67"/>
  <c r="AT76" i="67"/>
  <c r="AT77" i="67"/>
  <c r="P39" i="67"/>
  <c r="E39" i="67"/>
  <c r="F39" i="67"/>
  <c r="AF39" i="67"/>
  <c r="P35" i="67"/>
  <c r="G35" i="67"/>
  <c r="E35" i="67"/>
  <c r="F35" i="67"/>
  <c r="AF35" i="67"/>
  <c r="P31" i="67"/>
  <c r="E31" i="67"/>
  <c r="F31" i="67"/>
  <c r="AF31" i="67"/>
  <c r="AQ26" i="67"/>
  <c r="AL26" i="67"/>
  <c r="AM26" i="67"/>
  <c r="AK26" i="67"/>
  <c r="AM16" i="67"/>
  <c r="AK16" i="67"/>
  <c r="AQ16" i="67"/>
  <c r="AL16" i="67"/>
  <c r="AQ12" i="67"/>
  <c r="AL12" i="67"/>
  <c r="AM12" i="67"/>
  <c r="AK12" i="67"/>
  <c r="AE8" i="67"/>
  <c r="W8" i="67" s="1"/>
  <c r="AD8" i="67"/>
  <c r="J8" i="67"/>
  <c r="I8" i="67"/>
  <c r="N8" i="67"/>
  <c r="O8" i="67"/>
  <c r="AA98" i="67"/>
  <c r="Y98" i="67"/>
  <c r="AV98" i="67"/>
  <c r="AT98" i="67"/>
  <c r="E98" i="67"/>
  <c r="I98" i="67"/>
  <c r="K98" i="67"/>
  <c r="F98" i="67"/>
  <c r="GZ16" i="42" s="1"/>
  <c r="AA94" i="67"/>
  <c r="Y94" i="67"/>
  <c r="AV94" i="67"/>
  <c r="AT94" i="67"/>
  <c r="AM94" i="67"/>
  <c r="AK94" i="67"/>
  <c r="AL94" i="67"/>
  <c r="K94" i="67"/>
  <c r="I94" i="67"/>
  <c r="AD94" i="67"/>
  <c r="AF94" i="67"/>
  <c r="AV37" i="67"/>
  <c r="AM37" i="67"/>
  <c r="AK37" i="67"/>
  <c r="AL37" i="67"/>
  <c r="AV33" i="67"/>
  <c r="AM33" i="67"/>
  <c r="AK33" i="67"/>
  <c r="AL33" i="67"/>
  <c r="AA28" i="67"/>
  <c r="AA24" i="67"/>
  <c r="AA18" i="67"/>
  <c r="AA14" i="67"/>
  <c r="AA10" i="67"/>
  <c r="AA102" i="67"/>
  <c r="Y102" i="67"/>
  <c r="AT102" i="67"/>
  <c r="AV102" i="67"/>
  <c r="K102" i="67"/>
  <c r="I102" i="67"/>
  <c r="F102" i="67"/>
  <c r="HF16" i="42" s="1"/>
  <c r="E102" i="67"/>
  <c r="G7" i="67"/>
  <c r="E7" i="67"/>
  <c r="F7" i="67"/>
  <c r="AV39" i="67"/>
  <c r="AM39" i="67"/>
  <c r="AK39" i="67"/>
  <c r="AL39" i="67"/>
  <c r="AV31" i="67"/>
  <c r="AM31" i="67"/>
  <c r="AK31" i="67"/>
  <c r="AL31" i="67"/>
  <c r="AA26" i="67"/>
  <c r="K26" i="67"/>
  <c r="F26" i="67"/>
  <c r="E26" i="67"/>
  <c r="AA16" i="67"/>
  <c r="E16" i="67"/>
  <c r="K16" i="67"/>
  <c r="F16" i="67"/>
  <c r="AU8" i="67"/>
  <c r="AM8" i="67" s="1"/>
  <c r="AT8" i="67"/>
  <c r="AM95" i="67"/>
  <c r="AM88" i="67"/>
  <c r="AM85" i="67"/>
  <c r="AM83" i="67"/>
  <c r="AM81" i="67"/>
  <c r="AM78" i="67"/>
  <c r="AM76" i="67"/>
  <c r="AM34" i="67"/>
  <c r="AM40" i="67"/>
  <c r="AM32" i="67"/>
  <c r="AM43" i="67"/>
  <c r="AM47" i="67"/>
  <c r="AM52" i="67"/>
  <c r="AM38" i="67"/>
  <c r="AM36" i="67"/>
  <c r="F8" i="67"/>
  <c r="N96" i="67"/>
  <c r="N90" i="67"/>
  <c r="I90" i="67"/>
  <c r="N88" i="67"/>
  <c r="N85" i="67"/>
  <c r="N83" i="67"/>
  <c r="N81" i="67"/>
  <c r="N78" i="67"/>
  <c r="N76" i="67"/>
  <c r="G11" i="67"/>
  <c r="G15" i="67"/>
  <c r="N93" i="67"/>
  <c r="I88" i="67"/>
  <c r="I85" i="67"/>
  <c r="I83" i="67"/>
  <c r="I81" i="67"/>
  <c r="I78" i="67"/>
  <c r="I76" i="67"/>
  <c r="G27" i="67"/>
  <c r="N100" i="67"/>
  <c r="N74" i="67"/>
  <c r="G13" i="67"/>
  <c r="AL98" i="67"/>
  <c r="AK98" i="67"/>
  <c r="N98" i="67"/>
  <c r="AD98" i="67"/>
  <c r="F94" i="67"/>
  <c r="E37" i="67"/>
  <c r="E33" i="67"/>
  <c r="AM28" i="67"/>
  <c r="AM24" i="67"/>
  <c r="AM18" i="67"/>
  <c r="AM14" i="67"/>
  <c r="AM10" i="67"/>
  <c r="AK102" i="67"/>
  <c r="N102" i="67"/>
  <c r="AD102" i="67"/>
  <c r="I96" i="67"/>
  <c r="I93" i="67"/>
  <c r="AM90" i="67"/>
  <c r="AL7" i="67"/>
  <c r="AM7" i="67"/>
  <c r="AK7" i="67"/>
  <c r="AM20" i="67"/>
  <c r="AM17" i="67"/>
  <c r="N92" i="67"/>
  <c r="AD89" i="67"/>
  <c r="AM87" i="67"/>
  <c r="N87" i="67"/>
  <c r="AM80" i="67"/>
  <c r="AK21" i="67"/>
  <c r="AT82" i="67"/>
  <c r="AM77" i="67"/>
  <c r="P44" i="66"/>
  <c r="AM16" i="66"/>
  <c r="AK16" i="66"/>
  <c r="AQ16" i="66"/>
  <c r="AL16" i="66"/>
  <c r="AM12" i="66"/>
  <c r="AK12" i="66"/>
  <c r="AQ12" i="66"/>
  <c r="AL12" i="66"/>
  <c r="AD8" i="66"/>
  <c r="AE8" i="66"/>
  <c r="W8" i="66" s="1"/>
  <c r="I8" i="66"/>
  <c r="J8" i="66"/>
  <c r="O8" i="66"/>
  <c r="N8" i="66"/>
  <c r="AF84" i="66"/>
  <c r="AD84" i="66"/>
  <c r="AA84" i="66"/>
  <c r="Y84" i="66"/>
  <c r="AF51" i="66"/>
  <c r="AF46" i="66"/>
  <c r="AA24" i="66"/>
  <c r="AA18" i="66"/>
  <c r="K18" i="66"/>
  <c r="AA14" i="66"/>
  <c r="K14" i="66"/>
  <c r="AA10" i="66"/>
  <c r="K10" i="66"/>
  <c r="AA102" i="66"/>
  <c r="Y102" i="66"/>
  <c r="AT102" i="66"/>
  <c r="AV102" i="66"/>
  <c r="K102" i="66"/>
  <c r="I102" i="66"/>
  <c r="AF89" i="66"/>
  <c r="AD89" i="66"/>
  <c r="AA89" i="66"/>
  <c r="Y89" i="66"/>
  <c r="AV35" i="66"/>
  <c r="AM35" i="66"/>
  <c r="AK35" i="66"/>
  <c r="AL35" i="66"/>
  <c r="K26" i="66"/>
  <c r="AA16" i="66"/>
  <c r="K12" i="66"/>
  <c r="AM95" i="66"/>
  <c r="AM38" i="66"/>
  <c r="AM32" i="66"/>
  <c r="AM43" i="66"/>
  <c r="AM34" i="66"/>
  <c r="AM36" i="66"/>
  <c r="AM88" i="66"/>
  <c r="AM85" i="66"/>
  <c r="AM83" i="66"/>
  <c r="AM81" i="66"/>
  <c r="AM78" i="66"/>
  <c r="AM76" i="66"/>
  <c r="AM47" i="66"/>
  <c r="AM40" i="66"/>
  <c r="I90" i="66"/>
  <c r="N88" i="66"/>
  <c r="I85" i="66"/>
  <c r="I83" i="66"/>
  <c r="N81" i="66"/>
  <c r="I81" i="66"/>
  <c r="N78" i="66"/>
  <c r="I78" i="66"/>
  <c r="N76" i="66"/>
  <c r="I76" i="66"/>
  <c r="I88" i="66"/>
  <c r="N85" i="66"/>
  <c r="N83" i="66"/>
  <c r="N94" i="66"/>
  <c r="AM84" i="66"/>
  <c r="N84" i="66"/>
  <c r="AM75" i="66"/>
  <c r="N75" i="66"/>
  <c r="AM51" i="66"/>
  <c r="AK24" i="66"/>
  <c r="AM18" i="66"/>
  <c r="AM14" i="66"/>
  <c r="AM10" i="66"/>
  <c r="AK102" i="66"/>
  <c r="N102" i="66"/>
  <c r="AD102" i="66"/>
  <c r="AM89" i="66"/>
  <c r="N89" i="66"/>
  <c r="AM80" i="66"/>
  <c r="N80" i="66"/>
  <c r="AM100" i="66"/>
  <c r="I93" i="66"/>
  <c r="N100" i="66"/>
  <c r="Y96" i="66"/>
  <c r="AK7" i="66"/>
  <c r="AL7" i="66"/>
  <c r="AM71" i="66"/>
  <c r="N92" i="66"/>
  <c r="AD77" i="66"/>
  <c r="AM29" i="66"/>
  <c r="AK53" i="66"/>
  <c r="AL48" i="66"/>
  <c r="AL44" i="66"/>
  <c r="AK21" i="66"/>
  <c r="P53" i="66"/>
  <c r="P39" i="66"/>
  <c r="AF39" i="66"/>
  <c r="P35" i="66"/>
  <c r="AF35" i="66"/>
  <c r="P31" i="66"/>
  <c r="AF31" i="66"/>
  <c r="AQ26" i="66"/>
  <c r="AL26" i="66"/>
  <c r="AK26" i="66"/>
  <c r="AM26" i="66"/>
  <c r="Q8" i="66"/>
  <c r="P8" i="66"/>
  <c r="AF8" i="66"/>
  <c r="AG8" i="66"/>
  <c r="W98" i="66" s="1"/>
  <c r="AP8" i="66"/>
  <c r="AM8" i="66" s="1"/>
  <c r="AO8" i="66"/>
  <c r="AA98" i="66"/>
  <c r="Y98" i="66"/>
  <c r="AV98" i="66"/>
  <c r="AT98" i="66"/>
  <c r="I98" i="66"/>
  <c r="K98" i="66"/>
  <c r="AA94" i="66"/>
  <c r="Y94" i="66"/>
  <c r="AV94" i="66"/>
  <c r="AT94" i="66"/>
  <c r="AM94" i="66"/>
  <c r="AK94" i="66"/>
  <c r="AL94" i="66"/>
  <c r="K94" i="66"/>
  <c r="I94" i="66"/>
  <c r="AD94" i="66"/>
  <c r="AF94" i="66"/>
  <c r="AF75" i="66"/>
  <c r="AD75" i="66"/>
  <c r="AA75" i="66"/>
  <c r="Y75" i="66"/>
  <c r="AL66" i="66"/>
  <c r="AK66" i="66"/>
  <c r="AV66" i="66"/>
  <c r="AM66" i="66"/>
  <c r="AV37" i="66"/>
  <c r="AM37" i="66"/>
  <c r="AK37" i="66"/>
  <c r="AL37" i="66"/>
  <c r="AV33" i="66"/>
  <c r="AM33" i="66"/>
  <c r="AK33" i="66"/>
  <c r="AL33" i="66"/>
  <c r="AA28" i="66"/>
  <c r="K24" i="66"/>
  <c r="AF80" i="66"/>
  <c r="AD80" i="66"/>
  <c r="AA80" i="66"/>
  <c r="Y80" i="66"/>
  <c r="AL70" i="66"/>
  <c r="AK70" i="66"/>
  <c r="AV70" i="66"/>
  <c r="AM70" i="66"/>
  <c r="AK57" i="66"/>
  <c r="AM57" i="66"/>
  <c r="AF53" i="66"/>
  <c r="AF44" i="66"/>
  <c r="AV39" i="66"/>
  <c r="AM39" i="66"/>
  <c r="AK39" i="66"/>
  <c r="AL39" i="66"/>
  <c r="AV31" i="66"/>
  <c r="AM31" i="66"/>
  <c r="AK31" i="66"/>
  <c r="AL31" i="66"/>
  <c r="AA26" i="66"/>
  <c r="K16" i="66"/>
  <c r="AD100" i="66"/>
  <c r="AD96" i="66"/>
  <c r="Y88" i="66"/>
  <c r="AD88" i="66"/>
  <c r="Y83" i="66"/>
  <c r="AD83" i="66"/>
  <c r="Y78" i="66"/>
  <c r="AD78" i="66"/>
  <c r="AD93" i="66"/>
  <c r="Y85" i="66"/>
  <c r="AD85" i="66"/>
  <c r="Y81" i="66"/>
  <c r="AD81" i="66"/>
  <c r="AD74" i="66"/>
  <c r="Y76" i="66"/>
  <c r="AD76" i="66"/>
  <c r="AL98" i="66"/>
  <c r="AK98" i="66"/>
  <c r="N98" i="66"/>
  <c r="AD98" i="66"/>
  <c r="I84" i="66"/>
  <c r="I75" i="66"/>
  <c r="AM59" i="66"/>
  <c r="AM46" i="66"/>
  <c r="AM28" i="66"/>
  <c r="AM24" i="66"/>
  <c r="AL24" i="66"/>
  <c r="AL18" i="66"/>
  <c r="AK18" i="66"/>
  <c r="AL14" i="66"/>
  <c r="AK14" i="66"/>
  <c r="AK10" i="66"/>
  <c r="AL10" i="66"/>
  <c r="AM102" i="66"/>
  <c r="AL102" i="66"/>
  <c r="I89" i="66"/>
  <c r="I80" i="66"/>
  <c r="AM27" i="66"/>
  <c r="AM20" i="66"/>
  <c r="AD87" i="66"/>
  <c r="Y87" i="66"/>
  <c r="AM72" i="66"/>
  <c r="AL53" i="66"/>
  <c r="AM53" i="66"/>
  <c r="AM44" i="66"/>
  <c r="AK44" i="66"/>
  <c r="AM21" i="66"/>
  <c r="AK8" i="66"/>
  <c r="AL8" i="66"/>
  <c r="AO81" i="66"/>
  <c r="AO83" i="66"/>
  <c r="AO85" i="66"/>
  <c r="AO88" i="66"/>
  <c r="AO76" i="66"/>
  <c r="AO78" i="66"/>
  <c r="AT88" i="66"/>
  <c r="AT85" i="66"/>
  <c r="AT83" i="66"/>
  <c r="AT81" i="66"/>
  <c r="AT78" i="66"/>
  <c r="AT76" i="66"/>
  <c r="K100" i="65"/>
  <c r="I100" i="65"/>
  <c r="P100" i="65"/>
  <c r="N100" i="65"/>
  <c r="G100" i="65"/>
  <c r="F100" i="65"/>
  <c r="Y88" i="65"/>
  <c r="AA88" i="65"/>
  <c r="AL88" i="65"/>
  <c r="AV88" i="65"/>
  <c r="AM88" i="65"/>
  <c r="AT88" i="65"/>
  <c r="AK88" i="65"/>
  <c r="K88" i="65"/>
  <c r="I88" i="65"/>
  <c r="AF93" i="65"/>
  <c r="AD93" i="65"/>
  <c r="AA93" i="65"/>
  <c r="Y93" i="65"/>
  <c r="AA83" i="65"/>
  <c r="Y83" i="65"/>
  <c r="AV83" i="65"/>
  <c r="AT83" i="65"/>
  <c r="AM83" i="65"/>
  <c r="AK83" i="65"/>
  <c r="AL83" i="65"/>
  <c r="I83" i="65"/>
  <c r="K83" i="65"/>
  <c r="AQ88" i="65"/>
  <c r="AO88" i="65"/>
  <c r="F88" i="65"/>
  <c r="N88" i="65"/>
  <c r="E88" i="65"/>
  <c r="P88" i="65"/>
  <c r="G88" i="65"/>
  <c r="AF88" i="65"/>
  <c r="AD88" i="65"/>
  <c r="AQ78" i="65"/>
  <c r="AO78" i="65"/>
  <c r="P78" i="65"/>
  <c r="N78" i="65"/>
  <c r="G78" i="65"/>
  <c r="E78" i="65"/>
  <c r="F78" i="65"/>
  <c r="AF78" i="65"/>
  <c r="AD78" i="65"/>
  <c r="AQ100" i="65"/>
  <c r="AO100" i="65"/>
  <c r="AQ85" i="65"/>
  <c r="AO85" i="65"/>
  <c r="AL7" i="65"/>
  <c r="AK7" i="65"/>
  <c r="AA78" i="65"/>
  <c r="Y78" i="65"/>
  <c r="AV78" i="65"/>
  <c r="AT78" i="65"/>
  <c r="AM78" i="65"/>
  <c r="AK78" i="65"/>
  <c r="AL78" i="65"/>
  <c r="I78" i="65"/>
  <c r="K78" i="65"/>
  <c r="AF100" i="65"/>
  <c r="AD100" i="65"/>
  <c r="AA100" i="65"/>
  <c r="Y100" i="65"/>
  <c r="AA85" i="65"/>
  <c r="Y85" i="65"/>
  <c r="AL85" i="65"/>
  <c r="AT85" i="65"/>
  <c r="AK85" i="65"/>
  <c r="AV85" i="65"/>
  <c r="AM85" i="65"/>
  <c r="I85" i="65"/>
  <c r="K85" i="65"/>
  <c r="AF85" i="65"/>
  <c r="AD85" i="65"/>
  <c r="AA76" i="65"/>
  <c r="Y76" i="65"/>
  <c r="AV76" i="65"/>
  <c r="AT76" i="65"/>
  <c r="AM76" i="65"/>
  <c r="AK76" i="65"/>
  <c r="AL76" i="65"/>
  <c r="I76" i="65"/>
  <c r="K76" i="65"/>
  <c r="AF76" i="65"/>
  <c r="AD76" i="65"/>
  <c r="G9" i="65"/>
  <c r="E9" i="65"/>
  <c r="F9" i="65"/>
  <c r="AM9" i="65"/>
  <c r="AK9" i="65"/>
  <c r="AL9" i="65"/>
  <c r="AM100" i="65"/>
  <c r="AF100" i="64"/>
  <c r="AD100" i="64"/>
  <c r="W100" i="64"/>
  <c r="V100" i="64"/>
  <c r="Y100" i="64"/>
  <c r="AA100" i="64"/>
  <c r="V74" i="64"/>
  <c r="AF74" i="64"/>
  <c r="AD74" i="64"/>
  <c r="W74" i="64"/>
  <c r="U74" i="64"/>
  <c r="AA74" i="64"/>
  <c r="Y74" i="64"/>
  <c r="V69" i="64"/>
  <c r="AF69" i="64"/>
  <c r="W69" i="64"/>
  <c r="U69" i="64"/>
  <c r="AF96" i="64"/>
  <c r="AD96" i="64"/>
  <c r="W96" i="64"/>
  <c r="U96" i="64"/>
  <c r="V96" i="64"/>
  <c r="AA96" i="64"/>
  <c r="Y96" i="64"/>
  <c r="AQ90" i="64"/>
  <c r="AO90" i="64"/>
  <c r="P65" i="64"/>
  <c r="G65" i="64"/>
  <c r="E65" i="64"/>
  <c r="F65" i="64"/>
  <c r="DW12" i="42" s="1"/>
  <c r="F8" i="64"/>
  <c r="E8" i="64"/>
  <c r="G102" i="64"/>
  <c r="I102" i="64"/>
  <c r="N98" i="64"/>
  <c r="I98" i="64"/>
  <c r="G94" i="64"/>
  <c r="I94" i="64"/>
  <c r="G92" i="64"/>
  <c r="I92" i="64"/>
  <c r="G21" i="64"/>
  <c r="G18" i="64"/>
  <c r="G16" i="64"/>
  <c r="G68" i="64"/>
  <c r="N102" i="64"/>
  <c r="G98" i="64"/>
  <c r="N94" i="64"/>
  <c r="N92" i="64"/>
  <c r="G39" i="64"/>
  <c r="G37" i="64"/>
  <c r="G35" i="64"/>
  <c r="G33" i="64"/>
  <c r="G31" i="64"/>
  <c r="G28" i="64"/>
  <c r="G26" i="64"/>
  <c r="G24" i="64"/>
  <c r="G12" i="64"/>
  <c r="G72" i="64"/>
  <c r="G13" i="64"/>
  <c r="G11" i="64"/>
  <c r="AM95" i="64"/>
  <c r="AM75" i="64"/>
  <c r="AM70" i="64"/>
  <c r="AM68" i="64"/>
  <c r="AM94" i="64"/>
  <c r="AM92" i="64"/>
  <c r="AM39" i="64"/>
  <c r="AM37" i="64"/>
  <c r="AM35" i="64"/>
  <c r="AM33" i="64"/>
  <c r="AM31" i="64"/>
  <c r="Y85" i="64"/>
  <c r="AA85" i="64"/>
  <c r="AL85" i="64"/>
  <c r="AV85" i="64"/>
  <c r="AM85" i="64"/>
  <c r="AT85" i="64"/>
  <c r="AK85" i="64"/>
  <c r="K85" i="64"/>
  <c r="I85" i="64"/>
  <c r="Y81" i="64"/>
  <c r="AA81" i="64"/>
  <c r="AL81" i="64"/>
  <c r="AV81" i="64"/>
  <c r="AM81" i="64"/>
  <c r="AT81" i="64"/>
  <c r="AK81" i="64"/>
  <c r="FL22" i="42" s="1"/>
  <c r="K81" i="64"/>
  <c r="I81" i="64"/>
  <c r="AA76" i="64"/>
  <c r="Y76" i="64"/>
  <c r="AV76" i="64"/>
  <c r="AT76" i="64"/>
  <c r="AM76" i="64"/>
  <c r="AK76" i="64"/>
  <c r="EZ22" i="42" s="1"/>
  <c r="AL76" i="64"/>
  <c r="K76" i="64"/>
  <c r="I76" i="64"/>
  <c r="AO100" i="64"/>
  <c r="AQ100" i="64"/>
  <c r="AQ93" i="64"/>
  <c r="AO93" i="64"/>
  <c r="AQ74" i="64"/>
  <c r="AO74" i="64"/>
  <c r="AV69" i="64"/>
  <c r="AM69" i="64"/>
  <c r="AK69" i="64"/>
  <c r="AL69" i="64"/>
  <c r="P69" i="64"/>
  <c r="G69" i="64"/>
  <c r="E69" i="64"/>
  <c r="F69" i="64"/>
  <c r="AQ88" i="64"/>
  <c r="AO88" i="64"/>
  <c r="F88" i="64"/>
  <c r="P88" i="64"/>
  <c r="G88" i="64"/>
  <c r="N88" i="64"/>
  <c r="E88" i="64"/>
  <c r="AF88" i="64"/>
  <c r="AD88" i="64"/>
  <c r="W88" i="64"/>
  <c r="U88" i="64"/>
  <c r="V88" i="64"/>
  <c r="AQ78" i="64"/>
  <c r="AO78" i="64"/>
  <c r="P78" i="64"/>
  <c r="N78" i="64"/>
  <c r="G78" i="64"/>
  <c r="E78" i="64"/>
  <c r="F78" i="64"/>
  <c r="V78" i="64"/>
  <c r="AF78" i="64"/>
  <c r="AD78" i="64"/>
  <c r="W78" i="64"/>
  <c r="U78" i="64"/>
  <c r="AL96" i="64"/>
  <c r="AT96" i="64"/>
  <c r="AK96" i="64"/>
  <c r="AV96" i="64"/>
  <c r="AM96" i="64"/>
  <c r="K96" i="64"/>
  <c r="I96" i="64"/>
  <c r="F96" i="64"/>
  <c r="P96" i="64"/>
  <c r="G96" i="64"/>
  <c r="N96" i="64"/>
  <c r="E96" i="64"/>
  <c r="AL90" i="64"/>
  <c r="AV90" i="64"/>
  <c r="AM90" i="64"/>
  <c r="AT90" i="64"/>
  <c r="AK90" i="64"/>
  <c r="K90" i="64"/>
  <c r="I90" i="64"/>
  <c r="N90" i="64"/>
  <c r="F90" i="64"/>
  <c r="E90" i="64"/>
  <c r="P90" i="64"/>
  <c r="G90" i="64"/>
  <c r="AV67" i="64"/>
  <c r="AM67" i="64"/>
  <c r="AK67" i="64"/>
  <c r="AL67" i="64"/>
  <c r="P67" i="64"/>
  <c r="G67" i="64"/>
  <c r="E67" i="64"/>
  <c r="F67" i="64"/>
  <c r="AV65" i="64"/>
  <c r="AM65" i="64"/>
  <c r="AK65" i="64"/>
  <c r="AL65" i="64"/>
  <c r="I87" i="64"/>
  <c r="AM84" i="64"/>
  <c r="I80" i="64"/>
  <c r="AM77" i="64"/>
  <c r="N87" i="64"/>
  <c r="G82" i="64"/>
  <c r="N80" i="64"/>
  <c r="G52" i="64"/>
  <c r="G47" i="64"/>
  <c r="AM45" i="64"/>
  <c r="G51" i="64"/>
  <c r="AM10" i="64"/>
  <c r="U8" i="64"/>
  <c r="V8" i="64"/>
  <c r="Y102" i="64"/>
  <c r="Y94" i="64"/>
  <c r="AD80" i="64"/>
  <c r="Y92" i="64"/>
  <c r="AD84" i="64"/>
  <c r="AD82" i="64"/>
  <c r="W18" i="64"/>
  <c r="W16" i="64"/>
  <c r="W14" i="64"/>
  <c r="W12" i="64"/>
  <c r="W102" i="64"/>
  <c r="AD102" i="64"/>
  <c r="AD94" i="64"/>
  <c r="W13" i="64"/>
  <c r="W11" i="64"/>
  <c r="W98" i="64"/>
  <c r="Y98" i="64"/>
  <c r="AD98" i="64"/>
  <c r="AD92" i="64"/>
  <c r="AD87" i="64"/>
  <c r="AD77" i="64"/>
  <c r="W28" i="64"/>
  <c r="W26" i="64"/>
  <c r="W24" i="64"/>
  <c r="W21" i="64"/>
  <c r="W29" i="64"/>
  <c r="W27" i="64"/>
  <c r="W25" i="64"/>
  <c r="W10" i="64"/>
  <c r="AM53" i="64"/>
  <c r="AM46" i="64"/>
  <c r="AM20" i="64"/>
  <c r="AM17" i="64"/>
  <c r="AQ85" i="64"/>
  <c r="AO85" i="64"/>
  <c r="F85" i="64"/>
  <c r="N85" i="64"/>
  <c r="E85" i="64"/>
  <c r="P85" i="64"/>
  <c r="G85" i="64"/>
  <c r="AF93" i="64"/>
  <c r="AD93" i="64"/>
  <c r="W93" i="64"/>
  <c r="U93" i="64"/>
  <c r="V93" i="64"/>
  <c r="Y93" i="64"/>
  <c r="AA93" i="64"/>
  <c r="AA88" i="64"/>
  <c r="Y88" i="64"/>
  <c r="AL88" i="64"/>
  <c r="AT88" i="64"/>
  <c r="AK88" i="64"/>
  <c r="AV88" i="64"/>
  <c r="AM88" i="64"/>
  <c r="K88" i="64"/>
  <c r="I88" i="64"/>
  <c r="AA83" i="64"/>
  <c r="Y83" i="64"/>
  <c r="AL83" i="64"/>
  <c r="AT83" i="64"/>
  <c r="AK83" i="64"/>
  <c r="AV83" i="64"/>
  <c r="AM83" i="64"/>
  <c r="K83" i="64"/>
  <c r="I83" i="64"/>
  <c r="AA78" i="64"/>
  <c r="Y78" i="64"/>
  <c r="AV78" i="64"/>
  <c r="AT78" i="64"/>
  <c r="AM78" i="64"/>
  <c r="AK78" i="64"/>
  <c r="AL78" i="64"/>
  <c r="K78" i="64"/>
  <c r="I78" i="64"/>
  <c r="AF90" i="64"/>
  <c r="AD90" i="64"/>
  <c r="W90" i="64"/>
  <c r="U90" i="64"/>
  <c r="V90" i="64"/>
  <c r="Y90" i="64"/>
  <c r="AA90" i="64"/>
  <c r="V71" i="64"/>
  <c r="AF71" i="64"/>
  <c r="W71" i="64"/>
  <c r="U71" i="64"/>
  <c r="V67" i="64"/>
  <c r="AF67" i="64"/>
  <c r="W67" i="64"/>
  <c r="U67" i="64"/>
  <c r="V65" i="64"/>
  <c r="AF65" i="64"/>
  <c r="W65" i="64"/>
  <c r="U65" i="64"/>
  <c r="G10" i="64"/>
  <c r="W8" i="64"/>
  <c r="I82" i="64"/>
  <c r="AM51" i="64"/>
  <c r="G75" i="64"/>
  <c r="G20" i="64"/>
  <c r="G17" i="64"/>
  <c r="G15" i="64"/>
  <c r="AV100" i="64"/>
  <c r="AT100" i="64"/>
  <c r="AM100" i="64"/>
  <c r="AL100" i="64"/>
  <c r="I100" i="64"/>
  <c r="K100" i="64"/>
  <c r="P100" i="64"/>
  <c r="N100" i="64"/>
  <c r="G100" i="64"/>
  <c r="F100" i="64"/>
  <c r="AL93" i="64"/>
  <c r="AV93" i="64"/>
  <c r="AM93" i="64"/>
  <c r="AT93" i="64"/>
  <c r="AK93" i="64"/>
  <c r="K93" i="64"/>
  <c r="I93" i="64"/>
  <c r="F93" i="64"/>
  <c r="N93" i="64"/>
  <c r="E93" i="64"/>
  <c r="P93" i="64"/>
  <c r="G93" i="64"/>
  <c r="AV74" i="64"/>
  <c r="AT74" i="64"/>
  <c r="AM74" i="64"/>
  <c r="AK74" i="64"/>
  <c r="AL74" i="64"/>
  <c r="K74" i="64"/>
  <c r="I74" i="64"/>
  <c r="P74" i="64"/>
  <c r="N74" i="64"/>
  <c r="G74" i="64"/>
  <c r="E74" i="64"/>
  <c r="ET22" i="42" s="1"/>
  <c r="F74" i="64"/>
  <c r="AQ83" i="64"/>
  <c r="AO83" i="64"/>
  <c r="F83" i="64"/>
  <c r="P83" i="64"/>
  <c r="G83" i="64"/>
  <c r="N83" i="64"/>
  <c r="E83" i="64"/>
  <c r="AF83" i="64"/>
  <c r="AD83" i="64"/>
  <c r="W83" i="64"/>
  <c r="U83" i="64"/>
  <c r="V83" i="64"/>
  <c r="AQ96" i="64"/>
  <c r="AO96" i="64"/>
  <c r="AV71" i="64"/>
  <c r="AM71" i="64"/>
  <c r="AK71" i="64"/>
  <c r="AL71" i="64"/>
  <c r="P71" i="64"/>
  <c r="G71" i="64"/>
  <c r="E71" i="64"/>
  <c r="F71" i="64"/>
  <c r="G95" i="64"/>
  <c r="AM87" i="64"/>
  <c r="I84" i="64"/>
  <c r="AM80" i="64"/>
  <c r="I77" i="64"/>
  <c r="G87" i="64"/>
  <c r="N82" i="64"/>
  <c r="G80" i="64"/>
  <c r="AM54" i="64"/>
  <c r="AM49" i="64"/>
  <c r="G53" i="64"/>
  <c r="G40" i="64"/>
  <c r="AM40" i="64"/>
  <c r="G38" i="64"/>
  <c r="AM38" i="64"/>
  <c r="G36" i="64"/>
  <c r="AM36" i="64"/>
  <c r="G34" i="64"/>
  <c r="AM34" i="64"/>
  <c r="G32" i="64"/>
  <c r="AM32" i="64"/>
  <c r="G29" i="64"/>
  <c r="G27" i="64"/>
  <c r="G25" i="64"/>
  <c r="W95" i="64"/>
  <c r="W94" i="64"/>
  <c r="W51" i="64"/>
  <c r="W92" i="64"/>
  <c r="W87" i="64"/>
  <c r="W77" i="64"/>
  <c r="W53" i="64"/>
  <c r="W46" i="64"/>
  <c r="W39" i="64"/>
  <c r="W37" i="64"/>
  <c r="W35" i="64"/>
  <c r="W33" i="64"/>
  <c r="W31" i="64"/>
  <c r="W40" i="64"/>
  <c r="W38" i="64"/>
  <c r="W36" i="64"/>
  <c r="W34" i="64"/>
  <c r="W32" i="64"/>
  <c r="W80" i="64"/>
  <c r="W44" i="64"/>
  <c r="W84" i="64"/>
  <c r="W82" i="64"/>
  <c r="W66" i="64"/>
  <c r="AM44" i="64"/>
  <c r="I75" i="64"/>
  <c r="W43" i="64"/>
  <c r="G43" i="64"/>
  <c r="AM102" i="64"/>
  <c r="AM98" i="64"/>
  <c r="AO102" i="64"/>
  <c r="AM28" i="64"/>
  <c r="AM26" i="64"/>
  <c r="AM24" i="64"/>
  <c r="AM18" i="64"/>
  <c r="AM16" i="64"/>
  <c r="AK8" i="64"/>
  <c r="AM21" i="64"/>
  <c r="AL8" i="64"/>
  <c r="AO98" i="64"/>
  <c r="AO92" i="64"/>
  <c r="AO94" i="64"/>
  <c r="AT102" i="64"/>
  <c r="AT98" i="64"/>
  <c r="AT92" i="64"/>
  <c r="AO89" i="64"/>
  <c r="AO75" i="64"/>
  <c r="AM14" i="64"/>
  <c r="AM13" i="64"/>
  <c r="AT75" i="64"/>
  <c r="AT94" i="64"/>
  <c r="AM72" i="64"/>
  <c r="AM12" i="64"/>
  <c r="AM11" i="64"/>
  <c r="I100" i="63"/>
  <c r="K100" i="63"/>
  <c r="AQ93" i="63"/>
  <c r="AO93" i="63"/>
  <c r="K96" i="63"/>
  <c r="I96" i="63"/>
  <c r="AQ90" i="63"/>
  <c r="AO90" i="63"/>
  <c r="E55" i="63"/>
  <c r="F55" i="63"/>
  <c r="F48" i="63"/>
  <c r="E48" i="63"/>
  <c r="AL44" i="63"/>
  <c r="AV44" i="63"/>
  <c r="AM44" i="63"/>
  <c r="AK44" i="63"/>
  <c r="AL33" i="63"/>
  <c r="AV33" i="63"/>
  <c r="AM33" i="63"/>
  <c r="AK33" i="63"/>
  <c r="P51" i="63"/>
  <c r="G51" i="63"/>
  <c r="E51" i="63"/>
  <c r="F51" i="63"/>
  <c r="AF51" i="63"/>
  <c r="E41" i="63"/>
  <c r="F41" i="63"/>
  <c r="AV39" i="63"/>
  <c r="AM39" i="63"/>
  <c r="AK39" i="63"/>
  <c r="AL39" i="63"/>
  <c r="AM95" i="63"/>
  <c r="AM89" i="63"/>
  <c r="AM84" i="63"/>
  <c r="AM77" i="63"/>
  <c r="AM68" i="63"/>
  <c r="AM82" i="63"/>
  <c r="AM80" i="63"/>
  <c r="AM75" i="63"/>
  <c r="AM88" i="63"/>
  <c r="AM85" i="63"/>
  <c r="AM70" i="63"/>
  <c r="AM66" i="63"/>
  <c r="P100" i="63"/>
  <c r="N100" i="63"/>
  <c r="G100" i="63"/>
  <c r="F100" i="63"/>
  <c r="AF93" i="63"/>
  <c r="AD93" i="63"/>
  <c r="Y93" i="63"/>
  <c r="AA93" i="63"/>
  <c r="E57" i="63"/>
  <c r="G57" i="63"/>
  <c r="AK57" i="63"/>
  <c r="AM57" i="63"/>
  <c r="AF90" i="63"/>
  <c r="AD90" i="63"/>
  <c r="F90" i="63"/>
  <c r="P90" i="63"/>
  <c r="G90" i="63"/>
  <c r="N90" i="63"/>
  <c r="E90" i="63"/>
  <c r="AM59" i="63"/>
  <c r="AK59" i="63"/>
  <c r="AQ59" i="63"/>
  <c r="AL59" i="63"/>
  <c r="AA59" i="63"/>
  <c r="P53" i="63"/>
  <c r="G53" i="63"/>
  <c r="E53" i="63"/>
  <c r="F53" i="63"/>
  <c r="AF53" i="63"/>
  <c r="AL48" i="63"/>
  <c r="AK48" i="63"/>
  <c r="F44" i="63"/>
  <c r="P44" i="63"/>
  <c r="G44" i="63"/>
  <c r="E44" i="63"/>
  <c r="AF44" i="63"/>
  <c r="AV37" i="63"/>
  <c r="AM37" i="63"/>
  <c r="AK37" i="63"/>
  <c r="AL37" i="63"/>
  <c r="F33" i="63"/>
  <c r="E33" i="63"/>
  <c r="P33" i="63"/>
  <c r="G33" i="63"/>
  <c r="AM31" i="63"/>
  <c r="G8" i="63"/>
  <c r="AM83" i="63"/>
  <c r="AM81" i="63"/>
  <c r="AM76" i="63"/>
  <c r="AM69" i="63"/>
  <c r="AM65" i="63"/>
  <c r="AK51" i="63"/>
  <c r="G46" i="63"/>
  <c r="F46" i="63"/>
  <c r="AM100" i="63"/>
  <c r="AT90" i="63"/>
  <c r="AK93" i="63"/>
  <c r="AM93" i="63"/>
  <c r="AL93" i="63"/>
  <c r="AO100" i="63"/>
  <c r="AQ100" i="63"/>
  <c r="K93" i="63"/>
  <c r="I93" i="63"/>
  <c r="AQ96" i="63"/>
  <c r="AO96" i="63"/>
  <c r="K90" i="63"/>
  <c r="I90" i="63"/>
  <c r="AV53" i="63"/>
  <c r="AM53" i="63"/>
  <c r="AK53" i="63"/>
  <c r="AL53" i="63"/>
  <c r="F37" i="63"/>
  <c r="E37" i="63"/>
  <c r="P37" i="63"/>
  <c r="G37" i="63"/>
  <c r="AF37" i="63"/>
  <c r="AL46" i="63"/>
  <c r="AV46" i="63"/>
  <c r="AM46" i="63"/>
  <c r="AK46" i="63"/>
  <c r="F35" i="63"/>
  <c r="P35" i="63"/>
  <c r="G35" i="63"/>
  <c r="E35" i="63"/>
  <c r="AF35" i="63"/>
  <c r="AF100" i="63"/>
  <c r="AD100" i="63"/>
  <c r="Y100" i="63"/>
  <c r="AA100" i="63"/>
  <c r="F93" i="63"/>
  <c r="N93" i="63"/>
  <c r="E93" i="63"/>
  <c r="P93" i="63"/>
  <c r="G93" i="63"/>
  <c r="AF96" i="63"/>
  <c r="AD96" i="63"/>
  <c r="F96" i="63"/>
  <c r="N96" i="63"/>
  <c r="E96" i="63"/>
  <c r="P96" i="63"/>
  <c r="G96" i="63"/>
  <c r="G59" i="63"/>
  <c r="E59" i="63"/>
  <c r="K59" i="63"/>
  <c r="F59" i="63"/>
  <c r="DT8" i="42" s="1"/>
  <c r="AK55" i="63"/>
  <c r="AL55" i="63"/>
  <c r="AF33" i="63"/>
  <c r="AM102" i="63"/>
  <c r="AM78" i="63"/>
  <c r="AM74" i="63"/>
  <c r="AL51" i="63"/>
  <c r="AM51" i="63"/>
  <c r="E46" i="63"/>
  <c r="P39" i="63"/>
  <c r="G39" i="63"/>
  <c r="E39" i="63"/>
  <c r="F39" i="63"/>
  <c r="AF39" i="63"/>
  <c r="AL35" i="63"/>
  <c r="AK35" i="63"/>
  <c r="AV35" i="63"/>
  <c r="AM35" i="63"/>
  <c r="AM72" i="63"/>
  <c r="AK8" i="63"/>
  <c r="AL8" i="63"/>
  <c r="AO85" i="63"/>
  <c r="AM11" i="63"/>
  <c r="AO88" i="63"/>
  <c r="AT75" i="63"/>
  <c r="AM28" i="63"/>
  <c r="AM26" i="63"/>
  <c r="AM24" i="63"/>
  <c r="AT88" i="63"/>
  <c r="AT85" i="63"/>
  <c r="AO89" i="63"/>
  <c r="AT82" i="63"/>
  <c r="AT80" i="63"/>
  <c r="AM29" i="63"/>
  <c r="AM25" i="63"/>
  <c r="AM17" i="63"/>
  <c r="AM15" i="63"/>
  <c r="AM27" i="63"/>
  <c r="AM20" i="63"/>
  <c r="AT89" i="63"/>
  <c r="AT84" i="63"/>
  <c r="AM21" i="63"/>
  <c r="AM18" i="63"/>
  <c r="AM16" i="63"/>
  <c r="AM14" i="63"/>
  <c r="AM13" i="63"/>
  <c r="AT77" i="63"/>
  <c r="Y98" i="63"/>
  <c r="AD98" i="63"/>
  <c r="Y94" i="63"/>
  <c r="AD83" i="63"/>
  <c r="AD78" i="63"/>
  <c r="AD74" i="63"/>
  <c r="Y88" i="63"/>
  <c r="Y85" i="63"/>
  <c r="AD85" i="63"/>
  <c r="Y84" i="63"/>
  <c r="Y87" i="63"/>
  <c r="Y82" i="63"/>
  <c r="AD80" i="63"/>
  <c r="Y102" i="63"/>
  <c r="AD81" i="63"/>
  <c r="AD76" i="63"/>
  <c r="Y80" i="63"/>
  <c r="AD88" i="63"/>
  <c r="Y89" i="63"/>
  <c r="AL100" i="63"/>
  <c r="AT100" i="63"/>
  <c r="AM90" i="63"/>
  <c r="AK90" i="63"/>
  <c r="AL90" i="63"/>
  <c r="AT93" i="63"/>
  <c r="AK96" i="63"/>
  <c r="AM96" i="63"/>
  <c r="AL96" i="63"/>
  <c r="AK102" i="62"/>
  <c r="AO102" i="62"/>
  <c r="AL102" i="62"/>
  <c r="AQ102" i="62"/>
  <c r="P102" i="62"/>
  <c r="N102" i="62"/>
  <c r="AF102" i="62"/>
  <c r="K98" i="62"/>
  <c r="F98" i="62"/>
  <c r="GZ14" i="42" s="1"/>
  <c r="E98" i="62"/>
  <c r="K94" i="62"/>
  <c r="I94" i="62"/>
  <c r="K92" i="62"/>
  <c r="I92" i="62"/>
  <c r="F56" i="62"/>
  <c r="E56" i="62"/>
  <c r="AV52" i="62"/>
  <c r="AK52" i="62"/>
  <c r="AL52" i="62"/>
  <c r="AL45" i="62"/>
  <c r="AV45" i="62"/>
  <c r="AM45" i="62"/>
  <c r="AK45" i="62"/>
  <c r="AF54" i="62"/>
  <c r="F49" i="62"/>
  <c r="P49" i="62"/>
  <c r="E49" i="62"/>
  <c r="AF43" i="62"/>
  <c r="AL49" i="62"/>
  <c r="AA94" i="62"/>
  <c r="AF47" i="62"/>
  <c r="AL40" i="62"/>
  <c r="AM9" i="62"/>
  <c r="AK9" i="62"/>
  <c r="AL9" i="62"/>
  <c r="AK58" i="62"/>
  <c r="E58" i="62"/>
  <c r="F54" i="62"/>
  <c r="DK14" i="42" s="1"/>
  <c r="G54" i="62"/>
  <c r="F43" i="62"/>
  <c r="P43" i="62"/>
  <c r="E43" i="62"/>
  <c r="E102" i="62"/>
  <c r="K102" i="62"/>
  <c r="F102" i="62"/>
  <c r="HF14" i="42" s="1"/>
  <c r="I102" i="62"/>
  <c r="AA98" i="62"/>
  <c r="AV98" i="62"/>
  <c r="AQ94" i="62"/>
  <c r="F94" i="62"/>
  <c r="N94" i="62"/>
  <c r="E94" i="62"/>
  <c r="P94" i="62"/>
  <c r="G94" i="62"/>
  <c r="AF94" i="62"/>
  <c r="AL94" i="62"/>
  <c r="AV94" i="62"/>
  <c r="AT94" i="62"/>
  <c r="AK94" i="62"/>
  <c r="AA92" i="62"/>
  <c r="AL92" i="62"/>
  <c r="AK92" i="62"/>
  <c r="AV92" i="62"/>
  <c r="AM92" i="62"/>
  <c r="AF52" i="62"/>
  <c r="F47" i="62"/>
  <c r="P47" i="62"/>
  <c r="E47" i="62"/>
  <c r="AF45" i="62"/>
  <c r="P40" i="62"/>
  <c r="G40" i="62"/>
  <c r="E40" i="62"/>
  <c r="F40" i="62"/>
  <c r="G9" i="62"/>
  <c r="E9" i="62"/>
  <c r="F9" i="62"/>
  <c r="AV54" i="62"/>
  <c r="AK54" i="62"/>
  <c r="AL54" i="62"/>
  <c r="AL43" i="62"/>
  <c r="AK43" i="62"/>
  <c r="AV43" i="62"/>
  <c r="AM49" i="62"/>
  <c r="AK49" i="62"/>
  <c r="AA102" i="62"/>
  <c r="AV102" i="62"/>
  <c r="AQ98" i="62"/>
  <c r="AL98" i="62"/>
  <c r="AK98" i="62"/>
  <c r="N98" i="62"/>
  <c r="P98" i="62"/>
  <c r="AF98" i="62"/>
  <c r="AD98" i="62"/>
  <c r="AQ92" i="62"/>
  <c r="AO92" i="62"/>
  <c r="P92" i="62"/>
  <c r="E92" i="62"/>
  <c r="F92" i="62"/>
  <c r="AF92" i="62"/>
  <c r="AL56" i="62"/>
  <c r="AK56" i="62"/>
  <c r="P52" i="62"/>
  <c r="E52" i="62"/>
  <c r="F52" i="62"/>
  <c r="AL47" i="62"/>
  <c r="AK47" i="62"/>
  <c r="AV47" i="62"/>
  <c r="F45" i="62"/>
  <c r="E45" i="62"/>
  <c r="P45" i="62"/>
  <c r="AK40" i="62"/>
  <c r="E54" i="62"/>
  <c r="K100" i="60"/>
  <c r="I100" i="60"/>
  <c r="F36" i="60"/>
  <c r="P36" i="60"/>
  <c r="G36" i="60"/>
  <c r="E36" i="60"/>
  <c r="AO96" i="60"/>
  <c r="AQ96" i="60"/>
  <c r="I90" i="60"/>
  <c r="K90" i="60"/>
  <c r="P90" i="60"/>
  <c r="N90" i="60"/>
  <c r="G90" i="60"/>
  <c r="E90" i="60"/>
  <c r="F90" i="60"/>
  <c r="GK6" i="42" s="1"/>
  <c r="GK22" i="42" s="1"/>
  <c r="AL36" i="60"/>
  <c r="AK36" i="60"/>
  <c r="AV36" i="60"/>
  <c r="AM36" i="60"/>
  <c r="AD96" i="60"/>
  <c r="AF96" i="60"/>
  <c r="AA96" i="60"/>
  <c r="Y96" i="60"/>
  <c r="AF90" i="60"/>
  <c r="AD90" i="60"/>
  <c r="AA90" i="60"/>
  <c r="Y90" i="60"/>
  <c r="AV43" i="60"/>
  <c r="AM43" i="60"/>
  <c r="AK43" i="60"/>
  <c r="AL43" i="60"/>
  <c r="Q9" i="60"/>
  <c r="P9" i="60"/>
  <c r="AL96" i="60"/>
  <c r="AM96" i="60"/>
  <c r="AE7" i="60"/>
  <c r="AD7" i="60"/>
  <c r="AO7" i="60"/>
  <c r="AP7" i="60"/>
  <c r="Y7" i="60"/>
  <c r="Z7" i="60"/>
  <c r="AA17" i="60"/>
  <c r="K17" i="60"/>
  <c r="F17" i="60"/>
  <c r="G17" i="60"/>
  <c r="E17" i="60"/>
  <c r="AQ17" i="60"/>
  <c r="AL17" i="60"/>
  <c r="AM17" i="60"/>
  <c r="AK17" i="60"/>
  <c r="G12" i="60"/>
  <c r="G69" i="60"/>
  <c r="I88" i="60"/>
  <c r="N85" i="60"/>
  <c r="N81" i="60"/>
  <c r="AM11" i="60"/>
  <c r="P93" i="60"/>
  <c r="N93" i="60"/>
  <c r="G93" i="60"/>
  <c r="E93" i="60"/>
  <c r="F93" i="60"/>
  <c r="GQ6" i="42" s="1"/>
  <c r="GQ22" i="42" s="1"/>
  <c r="K93" i="60"/>
  <c r="I93" i="60"/>
  <c r="AV93" i="60"/>
  <c r="AT93" i="60"/>
  <c r="AM93" i="60"/>
  <c r="AK93" i="60"/>
  <c r="AL93" i="60"/>
  <c r="AM27" i="60"/>
  <c r="AK27" i="60"/>
  <c r="AQ27" i="60"/>
  <c r="AL27" i="60"/>
  <c r="AA13" i="60"/>
  <c r="K13" i="60"/>
  <c r="F13" i="60"/>
  <c r="G13" i="60"/>
  <c r="E13" i="60"/>
  <c r="AQ13" i="60"/>
  <c r="AL13" i="60"/>
  <c r="AM13" i="60"/>
  <c r="AK13" i="60"/>
  <c r="AK58" i="60"/>
  <c r="AM58" i="60"/>
  <c r="AV49" i="60"/>
  <c r="AM49" i="60"/>
  <c r="AK49" i="60"/>
  <c r="AL49" i="60"/>
  <c r="AV47" i="60"/>
  <c r="AM47" i="60"/>
  <c r="AK47" i="60"/>
  <c r="AL47" i="60"/>
  <c r="AV45" i="60"/>
  <c r="AM45" i="60"/>
  <c r="AK45" i="60"/>
  <c r="AL45" i="60"/>
  <c r="G28" i="60"/>
  <c r="G26" i="60"/>
  <c r="G24" i="60"/>
  <c r="AF69" i="60"/>
  <c r="AF65" i="60"/>
  <c r="I89" i="60"/>
  <c r="AM87" i="60"/>
  <c r="I87" i="60"/>
  <c r="AM82" i="60"/>
  <c r="I82" i="60"/>
  <c r="AM77" i="60"/>
  <c r="I77" i="60"/>
  <c r="N88" i="60"/>
  <c r="G83" i="60"/>
  <c r="G78" i="60"/>
  <c r="G39" i="60"/>
  <c r="G35" i="60"/>
  <c r="G31" i="60"/>
  <c r="AM8" i="60"/>
  <c r="AM98" i="60"/>
  <c r="AO92" i="60"/>
  <c r="AO98" i="60"/>
  <c r="AO94" i="60"/>
  <c r="AL8" i="60"/>
  <c r="AK8" i="60"/>
  <c r="AM102" i="60"/>
  <c r="AO102" i="60"/>
  <c r="AT98" i="60"/>
  <c r="AT75" i="60"/>
  <c r="AT102" i="60"/>
  <c r="AT94" i="60"/>
  <c r="AM72" i="60"/>
  <c r="AT92" i="60"/>
  <c r="AO89" i="60"/>
  <c r="AO75" i="60"/>
  <c r="AM59" i="60"/>
  <c r="G46" i="60"/>
  <c r="AM69" i="60"/>
  <c r="AM65" i="60"/>
  <c r="G65" i="60"/>
  <c r="AT83" i="60"/>
  <c r="Y80" i="60"/>
  <c r="AD102" i="60"/>
  <c r="AD94" i="60"/>
  <c r="Y92" i="60"/>
  <c r="AD92" i="60"/>
  <c r="Y84" i="60"/>
  <c r="Y87" i="60"/>
  <c r="Y77" i="60"/>
  <c r="AD98" i="60"/>
  <c r="Y94" i="60"/>
  <c r="AD87" i="60"/>
  <c r="AD82" i="60"/>
  <c r="AD77" i="60"/>
  <c r="Y89" i="60"/>
  <c r="AD89" i="60"/>
  <c r="Y82" i="60"/>
  <c r="Y102" i="60"/>
  <c r="Y98" i="60"/>
  <c r="AD84" i="60"/>
  <c r="AD80" i="60"/>
  <c r="Y75" i="60"/>
  <c r="AD75" i="60"/>
  <c r="N100" i="60"/>
  <c r="P100" i="60"/>
  <c r="G100" i="60"/>
  <c r="AQ100" i="60"/>
  <c r="AO100" i="60"/>
  <c r="K96" i="60"/>
  <c r="I96" i="60"/>
  <c r="P96" i="60"/>
  <c r="N96" i="60"/>
  <c r="G96" i="60"/>
  <c r="E96" i="60"/>
  <c r="F96" i="60"/>
  <c r="GW6" i="42" s="1"/>
  <c r="GW22" i="42" s="1"/>
  <c r="AD100" i="60"/>
  <c r="AF100" i="60"/>
  <c r="AA100" i="60"/>
  <c r="Y100" i="60"/>
  <c r="AF36" i="60"/>
  <c r="AL38" i="60"/>
  <c r="AV38" i="60"/>
  <c r="AM38" i="60"/>
  <c r="AK38" i="60"/>
  <c r="AF38" i="60"/>
  <c r="AL34" i="60"/>
  <c r="AV34" i="60"/>
  <c r="AM34" i="60"/>
  <c r="AK34" i="60"/>
  <c r="AF34" i="60"/>
  <c r="AA29" i="60"/>
  <c r="G29" i="60"/>
  <c r="E29" i="60"/>
  <c r="K29" i="60"/>
  <c r="F29" i="60"/>
  <c r="AA25" i="60"/>
  <c r="G25" i="60"/>
  <c r="E25" i="60"/>
  <c r="K25" i="60"/>
  <c r="F25" i="60"/>
  <c r="AA20" i="60"/>
  <c r="K20" i="60"/>
  <c r="F20" i="60"/>
  <c r="E20" i="60"/>
  <c r="G20" i="60"/>
  <c r="AA15" i="60"/>
  <c r="K15" i="60"/>
  <c r="F15" i="60"/>
  <c r="G15" i="60"/>
  <c r="E15" i="60"/>
  <c r="AA11" i="60"/>
  <c r="G11" i="60"/>
  <c r="E11" i="60"/>
  <c r="K11" i="60"/>
  <c r="F11" i="60"/>
  <c r="AF9" i="60"/>
  <c r="AG9" i="60"/>
  <c r="AL100" i="60"/>
  <c r="AK96" i="60"/>
  <c r="AM15" i="60"/>
  <c r="J7" i="60"/>
  <c r="I7" i="60"/>
  <c r="N7" i="60"/>
  <c r="O7" i="60"/>
  <c r="AU7" i="60"/>
  <c r="AT7" i="60"/>
  <c r="AL32" i="60"/>
  <c r="AK32" i="60"/>
  <c r="AV32" i="60"/>
  <c r="AM32" i="60"/>
  <c r="AF32" i="60"/>
  <c r="F32" i="60"/>
  <c r="P32" i="60"/>
  <c r="G32" i="60"/>
  <c r="E32" i="60"/>
  <c r="E8" i="60"/>
  <c r="F8" i="60"/>
  <c r="G102" i="60"/>
  <c r="N98" i="60"/>
  <c r="N94" i="60"/>
  <c r="N92" i="60"/>
  <c r="N87" i="60"/>
  <c r="N77" i="60"/>
  <c r="I102" i="60"/>
  <c r="N89" i="60"/>
  <c r="N82" i="60"/>
  <c r="N75" i="60"/>
  <c r="G59" i="60"/>
  <c r="G98" i="60"/>
  <c r="I98" i="60"/>
  <c r="I94" i="60"/>
  <c r="N84" i="60"/>
  <c r="N102" i="60"/>
  <c r="I92" i="60"/>
  <c r="N80" i="60"/>
  <c r="I75" i="60"/>
  <c r="G72" i="60"/>
  <c r="AF67" i="60"/>
  <c r="G85" i="60"/>
  <c r="I83" i="60"/>
  <c r="G81" i="60"/>
  <c r="G33" i="60"/>
  <c r="AL11" i="60"/>
  <c r="AK11" i="60"/>
  <c r="AO93" i="60"/>
  <c r="AQ93" i="60"/>
  <c r="AL40" i="60"/>
  <c r="AK40" i="60"/>
  <c r="AV40" i="60"/>
  <c r="AM40" i="60"/>
  <c r="AF40" i="60"/>
  <c r="F40" i="60"/>
  <c r="P40" i="60"/>
  <c r="G40" i="60"/>
  <c r="E40" i="60"/>
  <c r="AA27" i="60"/>
  <c r="G27" i="60"/>
  <c r="E27" i="60"/>
  <c r="K27" i="60"/>
  <c r="F27" i="60"/>
  <c r="G9" i="60"/>
  <c r="E9" i="60"/>
  <c r="F9" i="60"/>
  <c r="AM9" i="60"/>
  <c r="AK9" i="60"/>
  <c r="AL9" i="60"/>
  <c r="AK56" i="60"/>
  <c r="AL56" i="60"/>
  <c r="AL52" i="60"/>
  <c r="AK52" i="60"/>
  <c r="AV52" i="60"/>
  <c r="AM52" i="60"/>
  <c r="AF74" i="60"/>
  <c r="AD74" i="60"/>
  <c r="AA74" i="60"/>
  <c r="Y74" i="60"/>
  <c r="AM95" i="60"/>
  <c r="AM94" i="60"/>
  <c r="AM75" i="60"/>
  <c r="AM70" i="60"/>
  <c r="AM68" i="60"/>
  <c r="AM66" i="60"/>
  <c r="AM44" i="60"/>
  <c r="AM46" i="60"/>
  <c r="AM51" i="60"/>
  <c r="AM92" i="60"/>
  <c r="AM53" i="60"/>
  <c r="AM89" i="60"/>
  <c r="I84" i="60"/>
  <c r="I80" i="60"/>
  <c r="AV71" i="60"/>
  <c r="AM71" i="60"/>
  <c r="AK71" i="60"/>
  <c r="AL71" i="60"/>
  <c r="P71" i="60"/>
  <c r="G71" i="60"/>
  <c r="E71" i="60"/>
  <c r="F71" i="60"/>
  <c r="EO6" i="42" s="1"/>
  <c r="EO22" i="42" s="1"/>
  <c r="AV67" i="60"/>
  <c r="AM67" i="60"/>
  <c r="AK67" i="60"/>
  <c r="AL67" i="60"/>
  <c r="P67" i="60"/>
  <c r="G67" i="60"/>
  <c r="E67" i="60"/>
  <c r="F67" i="60"/>
  <c r="EC6" i="42" s="1"/>
  <c r="EC22" i="42" s="1"/>
  <c r="G88" i="60"/>
  <c r="AM85" i="60"/>
  <c r="I85" i="60"/>
  <c r="N83" i="60"/>
  <c r="AM81" i="60"/>
  <c r="I81" i="60"/>
  <c r="N78" i="60"/>
  <c r="AM76" i="60"/>
  <c r="I76" i="60"/>
  <c r="G95" i="60"/>
  <c r="G89" i="60"/>
  <c r="G82" i="60"/>
  <c r="G75" i="60"/>
  <c r="G51" i="60"/>
  <c r="G94" i="60"/>
  <c r="G92" i="60"/>
  <c r="G87" i="60"/>
  <c r="G77" i="60"/>
  <c r="G70" i="60"/>
  <c r="G68" i="60"/>
  <c r="G66" i="60"/>
  <c r="G53" i="60"/>
  <c r="G80" i="60"/>
  <c r="G44" i="60"/>
  <c r="G84" i="60"/>
  <c r="AM14" i="60"/>
  <c r="AM12" i="60"/>
  <c r="G10" i="60"/>
  <c r="AM10" i="60"/>
  <c r="AT80" i="60"/>
  <c r="AO80" i="60"/>
  <c r="AM83" i="60"/>
  <c r="I78" i="60"/>
  <c r="AO76" i="60"/>
  <c r="G76" i="60"/>
  <c r="AV22" i="42" l="1"/>
  <c r="AK9" i="64"/>
  <c r="AL9" i="64"/>
  <c r="AM9" i="64"/>
  <c r="F9" i="64"/>
  <c r="G9" i="64"/>
  <c r="E9" i="64"/>
  <c r="W65" i="62"/>
  <c r="G98" i="62"/>
  <c r="N92" i="62"/>
  <c r="G47" i="62"/>
  <c r="FR22" i="42"/>
  <c r="AM102" i="62"/>
  <c r="W35" i="62"/>
  <c r="W69" i="62"/>
  <c r="AD94" i="62"/>
  <c r="Y98" i="62"/>
  <c r="W98" i="62"/>
  <c r="GM22" i="42"/>
  <c r="G8" i="62"/>
  <c r="W31" i="62"/>
  <c r="FX22" i="42"/>
  <c r="G29" i="67"/>
  <c r="G16" i="67"/>
  <c r="G21" i="67"/>
  <c r="W12" i="62"/>
  <c r="DJ22" i="42"/>
  <c r="G45" i="62"/>
  <c r="AM47" i="62"/>
  <c r="G52" i="62"/>
  <c r="AD92" i="62"/>
  <c r="G92" i="62"/>
  <c r="AM98" i="62"/>
  <c r="AO98" i="62"/>
  <c r="AT102" i="62"/>
  <c r="Y102" i="62"/>
  <c r="AM43" i="62"/>
  <c r="AM54" i="62"/>
  <c r="AT92" i="62"/>
  <c r="Y92" i="62"/>
  <c r="AM94" i="62"/>
  <c r="AO94" i="62"/>
  <c r="AT98" i="62"/>
  <c r="G102" i="62"/>
  <c r="G43" i="62"/>
  <c r="AM40" i="62"/>
  <c r="Y94" i="62"/>
  <c r="G49" i="62"/>
  <c r="AD102" i="62"/>
  <c r="W14" i="62"/>
  <c r="W33" i="62"/>
  <c r="W47" i="62"/>
  <c r="W45" i="62"/>
  <c r="W26" i="62"/>
  <c r="BH22" i="42"/>
  <c r="EK22" i="42"/>
  <c r="G8" i="66"/>
  <c r="DY22" i="42"/>
  <c r="D22" i="42"/>
  <c r="FF22" i="42"/>
  <c r="GD22" i="42"/>
  <c r="BB22" i="42"/>
  <c r="DD22" i="42"/>
  <c r="CI22" i="42"/>
  <c r="CX22" i="42"/>
  <c r="EN22" i="42"/>
  <c r="F22" i="42"/>
  <c r="X22" i="42"/>
  <c r="BT22" i="42"/>
  <c r="CO22" i="42"/>
  <c r="CU22" i="42"/>
  <c r="DP22" i="42"/>
  <c r="BN22" i="42"/>
  <c r="BZ22" i="42"/>
  <c r="I22" i="42"/>
  <c r="C22" i="42"/>
  <c r="AS22" i="42"/>
  <c r="AM22" i="42"/>
  <c r="O22" i="42"/>
  <c r="AA22" i="42"/>
  <c r="U22" i="42"/>
  <c r="AG22" i="42"/>
  <c r="BE22" i="42"/>
  <c r="EH22" i="42"/>
  <c r="DW22" i="42"/>
  <c r="HB22" i="42"/>
  <c r="GJ22" i="42"/>
  <c r="BW22" i="42"/>
  <c r="BK22" i="42"/>
  <c r="DA22" i="42"/>
  <c r="CL22" i="42"/>
  <c r="CR22" i="42"/>
  <c r="DM22" i="42"/>
  <c r="DS22" i="42"/>
  <c r="BQ22" i="42"/>
  <c r="CC22" i="42"/>
  <c r="AP22" i="42"/>
  <c r="AD22" i="42"/>
  <c r="R22" i="42"/>
  <c r="EB22" i="42"/>
  <c r="GV22" i="42"/>
  <c r="CF22" i="42"/>
  <c r="GP22" i="42"/>
  <c r="L22" i="42"/>
  <c r="DG22" i="42"/>
  <c r="DX22" i="42"/>
  <c r="EW22" i="42"/>
  <c r="FI22" i="42"/>
  <c r="FU22" i="42"/>
  <c r="GS22" i="42"/>
  <c r="GY22" i="42"/>
  <c r="FC22" i="42"/>
  <c r="FJ22" i="42"/>
  <c r="FO22" i="42"/>
  <c r="DV22" i="42"/>
  <c r="W27" i="66"/>
  <c r="W17" i="66"/>
  <c r="W10" i="66"/>
  <c r="W18" i="66"/>
  <c r="W24" i="66"/>
  <c r="W53" i="66"/>
  <c r="W102" i="66"/>
  <c r="W14" i="66"/>
  <c r="W51" i="66"/>
  <c r="W80" i="67"/>
  <c r="W14" i="67"/>
  <c r="W94" i="67"/>
  <c r="W39" i="67"/>
  <c r="W37" i="67"/>
  <c r="W59" i="67"/>
  <c r="W75" i="67"/>
  <c r="W84" i="67"/>
  <c r="W16" i="67"/>
  <c r="W24" i="67"/>
  <c r="W31" i="67"/>
  <c r="W20" i="67"/>
  <c r="W25" i="67"/>
  <c r="G95" i="66"/>
  <c r="G85" i="66"/>
  <c r="G81" i="66"/>
  <c r="G76" i="66"/>
  <c r="G38" i="66"/>
  <c r="G32" i="66"/>
  <c r="G88" i="66"/>
  <c r="G83" i="66"/>
  <c r="G78" i="66"/>
  <c r="G52" i="66"/>
  <c r="G40" i="66"/>
  <c r="G82" i="66"/>
  <c r="G54" i="66"/>
  <c r="G34" i="66"/>
  <c r="G69" i="66"/>
  <c r="G75" i="66"/>
  <c r="G94" i="66"/>
  <c r="G68" i="66"/>
  <c r="G49" i="66"/>
  <c r="G90" i="66"/>
  <c r="G100" i="66"/>
  <c r="G92" i="66"/>
  <c r="G36" i="66"/>
  <c r="G67" i="66"/>
  <c r="G96" i="66"/>
  <c r="G70" i="66"/>
  <c r="G45" i="66"/>
  <c r="G47" i="66"/>
  <c r="G65" i="66"/>
  <c r="G74" i="66"/>
  <c r="G37" i="66"/>
  <c r="G84" i="66"/>
  <c r="G77" i="66"/>
  <c r="G87" i="66"/>
  <c r="G93" i="66"/>
  <c r="G71" i="66"/>
  <c r="G43" i="66"/>
  <c r="G80" i="66"/>
  <c r="G33" i="66"/>
  <c r="G28" i="66"/>
  <c r="AT100" i="62"/>
  <c r="AT93" i="62"/>
  <c r="AT83" i="62"/>
  <c r="AT74" i="62"/>
  <c r="AT90" i="62"/>
  <c r="AT96" i="62"/>
  <c r="AT81" i="62"/>
  <c r="AM27" i="62"/>
  <c r="AT76" i="62"/>
  <c r="AT89" i="62"/>
  <c r="AT87" i="62"/>
  <c r="AT78" i="62"/>
  <c r="AM11" i="62"/>
  <c r="AM15" i="62"/>
  <c r="AM20" i="62"/>
  <c r="AT84" i="62"/>
  <c r="AM17" i="62"/>
  <c r="AM59" i="62"/>
  <c r="AT75" i="62"/>
  <c r="AO80" i="62"/>
  <c r="AO74" i="62"/>
  <c r="AO78" i="62"/>
  <c r="AO100" i="62"/>
  <c r="AT77" i="62"/>
  <c r="AT82" i="62"/>
  <c r="AT85" i="62"/>
  <c r="AO88" i="62"/>
  <c r="AO93" i="62"/>
  <c r="AK8" i="62"/>
  <c r="AL8" i="62"/>
  <c r="AO83" i="62"/>
  <c r="AO89" i="62"/>
  <c r="AM72" i="62"/>
  <c r="AO75" i="62"/>
  <c r="AT80" i="62"/>
  <c r="AO85" i="62"/>
  <c r="AO90" i="62"/>
  <c r="AO96" i="62"/>
  <c r="AO77" i="62"/>
  <c r="AO82" i="62"/>
  <c r="AT88" i="62"/>
  <c r="AM25" i="62"/>
  <c r="AM29" i="62"/>
  <c r="AO81" i="62"/>
  <c r="AO84" i="62"/>
  <c r="AO87" i="62"/>
  <c r="AM13" i="62"/>
  <c r="AO76" i="62"/>
  <c r="AM8" i="62"/>
  <c r="G95" i="62"/>
  <c r="G38" i="62"/>
  <c r="G76" i="62"/>
  <c r="G96" i="62"/>
  <c r="G68" i="62"/>
  <c r="G36" i="62"/>
  <c r="G39" i="62"/>
  <c r="G74" i="62"/>
  <c r="G93" i="62"/>
  <c r="G85" i="62"/>
  <c r="G34" i="62"/>
  <c r="G31" i="62"/>
  <c r="G71" i="62"/>
  <c r="G89" i="62"/>
  <c r="G44" i="62"/>
  <c r="G84" i="62"/>
  <c r="G78" i="62"/>
  <c r="G88" i="62"/>
  <c r="G32" i="62"/>
  <c r="G51" i="62"/>
  <c r="G53" i="62"/>
  <c r="G82" i="62"/>
  <c r="G87" i="62"/>
  <c r="G69" i="62"/>
  <c r="G70" i="62"/>
  <c r="G100" i="62"/>
  <c r="G80" i="62"/>
  <c r="G81" i="62"/>
  <c r="G37" i="62"/>
  <c r="G75" i="62"/>
  <c r="G35" i="62"/>
  <c r="G66" i="62"/>
  <c r="G46" i="62"/>
  <c r="G77" i="62"/>
  <c r="G90" i="62"/>
  <c r="G83" i="62"/>
  <c r="AM14" i="62"/>
  <c r="G28" i="62"/>
  <c r="G17" i="66"/>
  <c r="G20" i="66"/>
  <c r="G27" i="66"/>
  <c r="G13" i="66"/>
  <c r="E8" i="66"/>
  <c r="G12" i="66"/>
  <c r="G102" i="66"/>
  <c r="W11" i="66"/>
  <c r="W33" i="66"/>
  <c r="G46" i="66"/>
  <c r="AM26" i="62"/>
  <c r="AM35" i="62"/>
  <c r="G65" i="62"/>
  <c r="AK7" i="63"/>
  <c r="AL7" i="63"/>
  <c r="W15" i="66"/>
  <c r="W59" i="66"/>
  <c r="F9" i="63"/>
  <c r="G9" i="63"/>
  <c r="E9" i="63"/>
  <c r="W95" i="62"/>
  <c r="W88" i="62"/>
  <c r="W82" i="62"/>
  <c r="W39" i="62"/>
  <c r="W75" i="62"/>
  <c r="W78" i="62"/>
  <c r="W51" i="62"/>
  <c r="W81" i="62"/>
  <c r="W77" i="62"/>
  <c r="W53" i="62"/>
  <c r="W46" i="62"/>
  <c r="W85" i="62"/>
  <c r="W80" i="62"/>
  <c r="W44" i="62"/>
  <c r="W38" i="62"/>
  <c r="W70" i="62"/>
  <c r="W83" i="62"/>
  <c r="W32" i="62"/>
  <c r="W36" i="62"/>
  <c r="W84" i="62"/>
  <c r="W74" i="62"/>
  <c r="W100" i="62"/>
  <c r="W89" i="62"/>
  <c r="W76" i="62"/>
  <c r="W71" i="62"/>
  <c r="W66" i="62"/>
  <c r="W34" i="62"/>
  <c r="W87" i="62"/>
  <c r="W93" i="62"/>
  <c r="W96" i="62"/>
  <c r="W37" i="62"/>
  <c r="W90" i="62"/>
  <c r="W68" i="62"/>
  <c r="AM37" i="62"/>
  <c r="AM89" i="62"/>
  <c r="AM32" i="62"/>
  <c r="AM100" i="62"/>
  <c r="AM68" i="62"/>
  <c r="AM83" i="62"/>
  <c r="AM38" i="62"/>
  <c r="AM81" i="62"/>
  <c r="AM36" i="62"/>
  <c r="AM76" i="62"/>
  <c r="AM51" i="62"/>
  <c r="AM80" i="62"/>
  <c r="AM74" i="62"/>
  <c r="AM39" i="62"/>
  <c r="AM88" i="62"/>
  <c r="AM93" i="62"/>
  <c r="AM34" i="62"/>
  <c r="AM75" i="62"/>
  <c r="AM70" i="62"/>
  <c r="AM78" i="62"/>
  <c r="AM96" i="62"/>
  <c r="AM77" i="62"/>
  <c r="AM82" i="62"/>
  <c r="AM85" i="62"/>
  <c r="AM90" i="62"/>
  <c r="AM95" i="62"/>
  <c r="AM71" i="62"/>
  <c r="AM66" i="62"/>
  <c r="AM84" i="62"/>
  <c r="AM46" i="62"/>
  <c r="AM53" i="62"/>
  <c r="AM87" i="62"/>
  <c r="AM67" i="62"/>
  <c r="AM44" i="62"/>
  <c r="N82" i="62"/>
  <c r="N76" i="62"/>
  <c r="N88" i="62"/>
  <c r="N75" i="62"/>
  <c r="N96" i="62"/>
  <c r="N78" i="62"/>
  <c r="N81" i="62"/>
  <c r="N85" i="62"/>
  <c r="N80" i="62"/>
  <c r="N100" i="62"/>
  <c r="I93" i="62"/>
  <c r="I83" i="62"/>
  <c r="I74" i="62"/>
  <c r="I100" i="62"/>
  <c r="I96" i="62"/>
  <c r="I81" i="62"/>
  <c r="I76" i="62"/>
  <c r="I87" i="62"/>
  <c r="I78" i="62"/>
  <c r="G59" i="62"/>
  <c r="I75" i="62"/>
  <c r="I80" i="62"/>
  <c r="I85" i="62"/>
  <c r="G29" i="62"/>
  <c r="G10" i="62"/>
  <c r="G14" i="62"/>
  <c r="N83" i="62"/>
  <c r="I90" i="62"/>
  <c r="G11" i="62"/>
  <c r="G20" i="62"/>
  <c r="N87" i="62"/>
  <c r="I77" i="62"/>
  <c r="I82" i="62"/>
  <c r="I84" i="62"/>
  <c r="G25" i="62"/>
  <c r="F8" i="62"/>
  <c r="G21" i="62"/>
  <c r="G26" i="62"/>
  <c r="N90" i="62"/>
  <c r="G15" i="62"/>
  <c r="N84" i="62"/>
  <c r="I88" i="62"/>
  <c r="G13" i="62"/>
  <c r="G17" i="62"/>
  <c r="G27" i="62"/>
  <c r="E8" i="62"/>
  <c r="G18" i="62"/>
  <c r="I89" i="62"/>
  <c r="N77" i="62"/>
  <c r="N74" i="62"/>
  <c r="N93" i="62"/>
  <c r="G72" i="62"/>
  <c r="G12" i="62"/>
  <c r="G16" i="62"/>
  <c r="N89" i="62"/>
  <c r="W16" i="62"/>
  <c r="AM21" i="62"/>
  <c r="W21" i="62"/>
  <c r="AM69" i="62"/>
  <c r="AM28" i="62"/>
  <c r="W28" i="62"/>
  <c r="AM33" i="62"/>
  <c r="G67" i="62"/>
  <c r="W29" i="67"/>
  <c r="W20" i="66"/>
  <c r="V8" i="66"/>
  <c r="G16" i="66"/>
  <c r="W21" i="66"/>
  <c r="W26" i="66"/>
  <c r="W80" i="66"/>
  <c r="W28" i="66"/>
  <c r="W94" i="66"/>
  <c r="G98" i="66"/>
  <c r="G53" i="66"/>
  <c r="W92" i="62"/>
  <c r="W102" i="62"/>
  <c r="V7" i="60"/>
  <c r="U7" i="60"/>
  <c r="W95" i="66"/>
  <c r="W88" i="66"/>
  <c r="W83" i="66"/>
  <c r="W78" i="66"/>
  <c r="W40" i="66"/>
  <c r="W96" i="66"/>
  <c r="W38" i="66"/>
  <c r="W32" i="66"/>
  <c r="W85" i="66"/>
  <c r="W81" i="66"/>
  <c r="W76" i="66"/>
  <c r="W100" i="66"/>
  <c r="W93" i="66"/>
  <c r="W52" i="66"/>
  <c r="W68" i="66"/>
  <c r="W87" i="66"/>
  <c r="W34" i="66"/>
  <c r="W54" i="66"/>
  <c r="W49" i="66"/>
  <c r="W67" i="66"/>
  <c r="W71" i="66"/>
  <c r="W92" i="66"/>
  <c r="W47" i="66"/>
  <c r="W70" i="66"/>
  <c r="W37" i="66"/>
  <c r="W45" i="66"/>
  <c r="W90" i="66"/>
  <c r="W82" i="66"/>
  <c r="W36" i="66"/>
  <c r="W65" i="66"/>
  <c r="W69" i="66"/>
  <c r="W74" i="66"/>
  <c r="W77" i="66"/>
  <c r="W43" i="66"/>
  <c r="G25" i="67"/>
  <c r="G20" i="67"/>
  <c r="G17" i="67"/>
  <c r="E8" i="67"/>
  <c r="G26" i="67"/>
  <c r="G102" i="67"/>
  <c r="G98" i="67"/>
  <c r="G31" i="67"/>
  <c r="G39" i="67"/>
  <c r="G12" i="67"/>
  <c r="G75" i="67"/>
  <c r="G80" i="67"/>
  <c r="G84" i="67"/>
  <c r="G10" i="67"/>
  <c r="G14" i="67"/>
  <c r="G18" i="67"/>
  <c r="G24" i="67"/>
  <c r="W95" i="67"/>
  <c r="W100" i="67"/>
  <c r="W65" i="67"/>
  <c r="W43" i="67"/>
  <c r="W88" i="67"/>
  <c r="W85" i="67"/>
  <c r="W83" i="67"/>
  <c r="W81" i="67"/>
  <c r="W78" i="67"/>
  <c r="W76" i="67"/>
  <c r="W71" i="67"/>
  <c r="W54" i="67"/>
  <c r="W52" i="67"/>
  <c r="W36" i="67"/>
  <c r="W93" i="67"/>
  <c r="W74" i="67"/>
  <c r="W69" i="67"/>
  <c r="W96" i="67"/>
  <c r="W67" i="67"/>
  <c r="W51" i="67"/>
  <c r="W70" i="67"/>
  <c r="W87" i="67"/>
  <c r="W32" i="67"/>
  <c r="W47" i="67"/>
  <c r="W45" i="67"/>
  <c r="W53" i="67"/>
  <c r="W68" i="67"/>
  <c r="W92" i="67"/>
  <c r="W33" i="67"/>
  <c r="W38" i="67"/>
  <c r="W46" i="67"/>
  <c r="W66" i="67"/>
  <c r="W40" i="67"/>
  <c r="W34" i="67"/>
  <c r="W44" i="67"/>
  <c r="W89" i="67"/>
  <c r="W49" i="67"/>
  <c r="W90" i="67"/>
  <c r="W29" i="66"/>
  <c r="G89" i="66"/>
  <c r="G51" i="66"/>
  <c r="AM65" i="62"/>
  <c r="U7" i="63"/>
  <c r="V7" i="63"/>
  <c r="E7" i="63"/>
  <c r="F7" i="63"/>
  <c r="AM18" i="62"/>
  <c r="W18" i="62"/>
  <c r="AM24" i="62"/>
  <c r="W24" i="62"/>
  <c r="W13" i="67"/>
  <c r="V9" i="63"/>
  <c r="W9" i="63"/>
  <c r="U9" i="63"/>
  <c r="G33" i="62"/>
  <c r="W27" i="67"/>
  <c r="W77" i="67"/>
  <c r="W82" i="67"/>
  <c r="W26" i="67"/>
  <c r="W102" i="67"/>
  <c r="W10" i="67"/>
  <c r="W18" i="67"/>
  <c r="W28" i="67"/>
  <c r="W98" i="67"/>
  <c r="W35" i="67"/>
  <c r="G15" i="66"/>
  <c r="G11" i="66"/>
  <c r="G25" i="66"/>
  <c r="G29" i="66"/>
  <c r="F8" i="66"/>
  <c r="W16" i="66"/>
  <c r="G26" i="66"/>
  <c r="W89" i="66"/>
  <c r="G10" i="66"/>
  <c r="G14" i="66"/>
  <c r="G18" i="66"/>
  <c r="W46" i="66"/>
  <c r="W84" i="66"/>
  <c r="G44" i="66"/>
  <c r="W52" i="62"/>
  <c r="W54" i="62"/>
  <c r="W94" i="62"/>
  <c r="W40" i="62"/>
  <c r="W25" i="66"/>
  <c r="W49" i="62"/>
  <c r="W72" i="66"/>
  <c r="W13" i="66"/>
  <c r="G59" i="66"/>
  <c r="W66" i="66"/>
  <c r="G66" i="66"/>
  <c r="W72" i="67"/>
  <c r="AM12" i="62"/>
  <c r="AM10" i="62"/>
  <c r="W10" i="62"/>
  <c r="G24" i="62"/>
  <c r="W11" i="67"/>
  <c r="W15" i="67"/>
  <c r="AL9" i="63"/>
  <c r="AK9" i="63"/>
  <c r="AM9" i="63"/>
  <c r="AD90" i="62"/>
  <c r="U8" i="62"/>
  <c r="V8" i="62"/>
  <c r="W15" i="62"/>
  <c r="W72" i="62"/>
  <c r="W20" i="62"/>
  <c r="W11" i="62"/>
  <c r="Y82" i="62"/>
  <c r="AD100" i="62"/>
  <c r="AD85" i="62"/>
  <c r="AD75" i="62"/>
  <c r="AD78" i="62"/>
  <c r="AD96" i="62"/>
  <c r="AD80" i="62"/>
  <c r="W17" i="62"/>
  <c r="W27" i="62"/>
  <c r="W59" i="62"/>
  <c r="AD74" i="62"/>
  <c r="AD89" i="62"/>
  <c r="AD76" i="62"/>
  <c r="Y96" i="62"/>
  <c r="Y75" i="62"/>
  <c r="Y85" i="62"/>
  <c r="Y90" i="62"/>
  <c r="AD87" i="62"/>
  <c r="Y93" i="62"/>
  <c r="AD77" i="62"/>
  <c r="AD82" i="62"/>
  <c r="Y100" i="62"/>
  <c r="Y81" i="62"/>
  <c r="AD81" i="62"/>
  <c r="Y80" i="62"/>
  <c r="AD83" i="62"/>
  <c r="Y74" i="62"/>
  <c r="Y83" i="62"/>
  <c r="AD84" i="62"/>
  <c r="Y89" i="62"/>
  <c r="AD93" i="62"/>
  <c r="AD88" i="62"/>
  <c r="Y78" i="62"/>
  <c r="Y77" i="62"/>
  <c r="W13" i="62"/>
  <c r="W25" i="62"/>
  <c r="W29" i="62"/>
  <c r="Y87" i="62"/>
  <c r="Y76" i="62"/>
  <c r="Y88" i="62"/>
  <c r="Y84" i="62"/>
  <c r="AM16" i="62"/>
  <c r="W67" i="62"/>
  <c r="W17" i="67"/>
  <c r="V8" i="67"/>
  <c r="W12" i="67"/>
  <c r="W21" i="67"/>
  <c r="U8" i="66"/>
  <c r="W12" i="66"/>
  <c r="G21" i="66"/>
  <c r="W44" i="66"/>
  <c r="G24" i="66"/>
  <c r="W75" i="66"/>
  <c r="W31" i="66"/>
  <c r="G31" i="66"/>
  <c r="W35" i="66"/>
  <c r="G35" i="66"/>
  <c r="W39" i="66"/>
  <c r="G39" i="66"/>
  <c r="G72" i="66"/>
  <c r="G8" i="67"/>
  <c r="G95" i="67"/>
  <c r="G93" i="67"/>
  <c r="G90" i="67"/>
  <c r="G52" i="67"/>
  <c r="G74" i="67"/>
  <c r="G38" i="67"/>
  <c r="G36" i="67"/>
  <c r="G96" i="67"/>
  <c r="G88" i="67"/>
  <c r="G85" i="67"/>
  <c r="G83" i="67"/>
  <c r="G81" i="67"/>
  <c r="G78" i="67"/>
  <c r="G76" i="67"/>
  <c r="G100" i="67"/>
  <c r="G71" i="67"/>
  <c r="G69" i="67"/>
  <c r="G67" i="67"/>
  <c r="G65" i="67"/>
  <c r="G47" i="67"/>
  <c r="G43" i="67"/>
  <c r="G51" i="67"/>
  <c r="G53" i="67"/>
  <c r="G94" i="67"/>
  <c r="G46" i="67"/>
  <c r="G59" i="67"/>
  <c r="G89" i="67"/>
  <c r="G49" i="67"/>
  <c r="G40" i="67"/>
  <c r="G45" i="67"/>
  <c r="G44" i="67"/>
  <c r="G66" i="67"/>
  <c r="G70" i="67"/>
  <c r="G87" i="67"/>
  <c r="G92" i="67"/>
  <c r="G32" i="67"/>
  <c r="G34" i="67"/>
  <c r="G33" i="67"/>
  <c r="G37" i="67"/>
  <c r="G68" i="67"/>
  <c r="G54" i="67"/>
  <c r="G72" i="67"/>
  <c r="E7" i="60"/>
  <c r="F7" i="60"/>
  <c r="AL7" i="60"/>
  <c r="AK7" i="60"/>
  <c r="A4" i="42" l="1"/>
  <c r="B4" i="42"/>
  <c r="HE22" i="4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59118C58-F897-4040-AFCA-349B364BB548}">
      <text>
        <r>
          <rPr>
            <sz val="10"/>
            <color rgb="FF000000"/>
            <rFont val="Calibri"/>
            <family val="2"/>
          </rPr>
          <t xml:space="preserve">Percent Growth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How did we grow sales?</t>
        </r>
      </text>
    </comment>
    <comment ref="F2" authorId="0" shapeId="0" xr:uid="{A0F96754-BEFC-47FB-8551-D10BD2911D57}">
      <text>
        <r>
          <rPr>
            <sz val="10"/>
            <color rgb="FF000000"/>
            <rFont val="Calibri"/>
            <family val="2"/>
          </rPr>
          <t xml:space="preserve">Dollar Amount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Actual or Per Guest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R2" authorId="0" shapeId="0" xr:uid="{0FEE9EA4-A7B2-49C6-B534-DE95E72CB35A}">
      <text>
        <r>
          <rPr>
            <b/>
            <sz val="10"/>
            <color rgb="FF000000"/>
            <rFont val="Calibri"/>
            <family val="2"/>
          </rPr>
          <t>Click to see a visual of where profits and losses go (for those unfamiliar with PnLs)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U2" authorId="0" shapeId="0" xr:uid="{68D3F590-2BA9-418E-9206-8BE399EA4DFF}">
      <text>
        <r>
          <rPr>
            <sz val="10"/>
            <color rgb="FF000000"/>
            <rFont val="Calibri"/>
            <family val="2"/>
          </rPr>
          <t xml:space="preserve">Percent Growth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How did we grow sales?</t>
        </r>
      </text>
    </comment>
    <comment ref="V2" authorId="0" shapeId="0" xr:uid="{718C4A07-D684-497E-A19C-019AFC6BA45D}">
      <text>
        <r>
          <rPr>
            <sz val="10"/>
            <color rgb="FF000000"/>
            <rFont val="Calibri"/>
            <family val="2"/>
          </rPr>
          <t xml:space="preserve">Dollar Amount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Actual or Per Guest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AH2" authorId="0" shapeId="0" xr:uid="{997AF27A-5D75-47CD-9A8B-6DE00EAE756E}">
      <text>
        <r>
          <rPr>
            <b/>
            <sz val="10"/>
            <color rgb="FF000000"/>
            <rFont val="Calibri"/>
            <family val="2"/>
          </rPr>
          <t>Click to see a visual of where profits and losses go (for those unfamiliar with PnLs)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AK2" authorId="0" shapeId="0" xr:uid="{65E98D05-CC92-4C88-855C-B094F8A468B3}">
      <text>
        <r>
          <rPr>
            <sz val="10"/>
            <color rgb="FF000000"/>
            <rFont val="Calibri"/>
            <family val="2"/>
          </rPr>
          <t xml:space="preserve">Percent Growth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How did we grow sales?</t>
        </r>
      </text>
    </comment>
    <comment ref="AL2" authorId="0" shapeId="0" xr:uid="{D68C398F-E90B-42B8-9CEB-DFDA49C522B4}">
      <text>
        <r>
          <rPr>
            <sz val="10"/>
            <color rgb="FF000000"/>
            <rFont val="Calibri"/>
            <family val="2"/>
          </rPr>
          <t xml:space="preserve">Dollar Amount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Actual or Per Guest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AX2" authorId="0" shapeId="0" xr:uid="{457A424F-04D5-4E97-9C75-3EA8EC22DB7F}">
      <text>
        <r>
          <rPr>
            <b/>
            <sz val="10"/>
            <color rgb="FF000000"/>
            <rFont val="Calibri"/>
            <family val="2"/>
          </rPr>
          <t>Click to see a visual of where profits and losses go (for those unfamiliar with PnLs)</t>
        </r>
        <r>
          <rPr>
            <sz val="10"/>
            <color rgb="FF000000"/>
            <rFont val="Calibr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5E32E4F9-FCEE-47AD-B4AC-FF10B6B013BB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B23510F0-F5DD-4261-827E-B0DD6C3D8E9E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728AF7E0-616D-4403-9AD4-FE67CE98645D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FD0670BD-403A-496E-9D25-4284E93B96FF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12751BBA-C621-48A3-BFE3-99C7519DEF83}">
      <text>
        <r>
          <rPr>
            <sz val="10"/>
            <color rgb="FF000000"/>
            <rFont val="Calibri"/>
            <family val="2"/>
          </rPr>
          <t xml:space="preserve">Dollar Amount 
</t>
        </r>
        <r>
          <rPr>
            <sz val="10"/>
            <color rgb="FF000000"/>
            <rFont val="Calibri"/>
            <family val="2"/>
          </rPr>
          <t xml:space="preserve">vs. Last Year
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i/>
            <sz val="10"/>
            <color rgb="FF000000"/>
            <rFont val="Calibri"/>
            <family val="2"/>
          </rPr>
          <t>Actual or Per Guest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AH2" authorId="0" shapeId="0" xr:uid="{BF53E7F4-F8D9-45DB-A0E1-54D853FBD95F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C87C7DCE-314A-42C1-8C2D-1D2EF705043E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311D8C6A-59AB-424F-A732-E14E3EE38669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62BC725C-B885-4631-B250-C77A14D8D83F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0DC00FB9-5A83-4B16-91F2-A30E368F8290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7A2ED686-AB11-4AA8-9F83-A3B68DB24F0A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DCAF1F94-38DB-44D7-B247-0E58C106AB6B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FBB951D0-6C88-4A63-910F-610DEBE111C6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CF606A75-EA35-4360-ACBB-E3FEA1476DD7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03D838D4-880B-4EEB-B493-5658F62639CE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5B55AA3D-6524-4A92-83C1-9CADCDE2FF5E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E48A694B-B4BA-4359-B26F-B2C4991D3CDA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82EB7DE5-C35C-4992-A6AC-25FCF959A706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F90A1A71-49B0-4BA6-A5A6-5F2C3C2E7BB1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1CCBE833-32C1-4BB2-B60B-67063135D5BA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F839BC9E-9D79-4528-887C-6B096CD11670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09692FB4-1295-4FF3-BF52-AB4B725A07D7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EE8492C4-A03C-4C84-B6AF-82ACDAF719FF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EB1A74EA-7C1B-4D64-80E1-C458731EBD14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66BA1564-C0C7-472E-ACE8-8436DCF63297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E4455481-34D6-4C06-A235-B2C2294D1FD9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6EB882D4-3B4E-43B1-BA14-C169FC2AF866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C01744D6-2744-4843-9C52-CB9059D7AAB7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4BD44F7B-C6C5-4B77-A06D-D34CE0A2FD43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38E862CB-DF8A-4DD9-8CFC-13E171542B21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B714F9F1-0BF2-495D-B5B1-9FE0D39467CB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0EB98736-533F-43BE-85EF-0F406EA5C9E1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2B57B4F7-AF01-40D3-B911-74CCAFA5B5FC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61A8CC94-CD6D-4ADD-8743-60B187883004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CDEC97A9-4D78-46BB-A303-53D54667B30E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EE7156EE-3EE3-4D4A-B55B-4EE3C77366F9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53AAF300-401B-46E1-8EC8-33449519B734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6D4D3EF3-8BC3-45FA-A66A-6B04264059B3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F03AAB0B-32DF-4C01-B721-C3F02E704B84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3344AB6D-1707-4DF7-8037-7CE5BD3CDCBE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A7064AB3-89C5-430A-A558-DD0E605D88D3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1C50F34E-7619-4350-9E81-E9266415E89B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274DAA40-143C-45D3-B463-CEBB7545B8BD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8C77710F-4831-4475-BDD3-8861907DD96A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1716D47A-F631-4245-8F46-4D225E41CC9C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2C6B68A4-1894-4FFD-917A-8138C0D9F482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06A258E0-0B42-4779-911F-B0514F15231B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9E20DF3C-89D5-48B7-A77F-50F5DB7C3E6B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72DA4476-CDF3-4C6C-880B-8C1D6903E189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3E8B73B7-4F41-402D-80F3-09A4D5FE6600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BD336766-2764-4B33-A346-9378C03772EA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8CACD16E-4F92-4C39-BC5D-CFD0AFC9BDED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2878F582-A8A0-4D8A-8EB8-20390D719085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7214BCDF-E370-438A-B334-3D2A47C0FDEF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Angela Sposato</author>
  </authors>
  <commentList>
    <comment ref="E2" authorId="0" shapeId="0" xr:uid="{A88203D9-5E19-4F61-889C-9456420A7B93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F2" authorId="0" shapeId="0" xr:uid="{993AED78-4AC6-4352-9C7A-377AC2D5F382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R2" authorId="0" shapeId="0" xr:uid="{17B21285-D917-46BC-A2F8-9F831F16FFA9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U2" authorId="0" shapeId="0" xr:uid="{0DBB4BFB-D73D-4AC3-BCE9-9BCD7A9EADC8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V2" authorId="0" shapeId="0" xr:uid="{911496FE-9E74-437C-8135-2ECF168D79B0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H2" authorId="0" shapeId="0" xr:uid="{E3FE8C6A-729F-41C1-8E9F-DBC56E3C538F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K2" authorId="0" shapeId="0" xr:uid="{CE7D4AD7-66D4-4DA2-9143-E8E2CFE9CD15}">
      <text>
        <r>
          <rPr>
            <sz val="10"/>
            <color indexed="81"/>
            <rFont val="Calibri"/>
            <family val="2"/>
            <scheme val="minor"/>
          </rPr>
          <t xml:space="preserve">Percent Growth 
vs. Last Year
</t>
        </r>
        <r>
          <rPr>
            <i/>
            <sz val="10"/>
            <color indexed="81"/>
            <rFont val="Calibri"/>
            <family val="2"/>
            <scheme val="minor"/>
          </rPr>
          <t>How did we grow sales?</t>
        </r>
      </text>
    </comment>
    <comment ref="AL2" authorId="0" shapeId="0" xr:uid="{221E6DCD-8894-49F2-AF47-61725D940DFC}">
      <text>
        <r>
          <rPr>
            <sz val="10"/>
            <color indexed="81"/>
            <rFont val="Calibri"/>
            <family val="2"/>
            <scheme val="minor"/>
          </rPr>
          <t xml:space="preserve">Dollar Amount 
vs. Last Year
</t>
        </r>
        <r>
          <rPr>
            <i/>
            <sz val="10"/>
            <color indexed="81"/>
            <rFont val="Calibri"/>
            <family val="2"/>
            <scheme val="minor"/>
          </rPr>
          <t>Actual or Per Guest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  <comment ref="AX2" authorId="0" shapeId="0" xr:uid="{19AFF724-BD7D-49B9-90EB-A8415237B406}">
      <text>
        <r>
          <rPr>
            <b/>
            <sz val="10"/>
            <color indexed="81"/>
            <rFont val="Calibri"/>
            <family val="2"/>
            <scheme val="minor"/>
          </rPr>
          <t>Click to see a visual of where profits and losses go (for those unfamiliar with PnLs)</t>
        </r>
        <r>
          <rPr>
            <sz val="10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<sst xmlns="http://schemas.openxmlformats.org/spreadsheetml/2006/main" count="2019" uniqueCount="993">
  <si>
    <t>Location:</t>
  </si>
  <si>
    <t>Page:</t>
  </si>
  <si>
    <t>Date:</t>
  </si>
  <si>
    <t>Time:</t>
  </si>
  <si>
    <t>Region:</t>
  </si>
  <si>
    <t>Month Quarter-To-Date Year-To-Date</t>
  </si>
  <si>
    <t>Darden Restaurants - US Ops</t>
  </si>
  <si>
    <t>Restaurant P&amp;L - Olive Garden</t>
  </si>
  <si>
    <t>GST/OP.WK</t>
  </si>
  <si>
    <t>ACTUAL</t>
  </si>
  <si>
    <t>% GST/OP.WK</t>
  </si>
  <si>
    <t>%</t>
  </si>
  <si>
    <t xml:space="preserve"> </t>
  </si>
  <si>
    <t>OG Portland Div - Region 88</t>
  </si>
  <si>
    <t>0021449 (Federal Way WA) Current Period: JUN-2018 Currency: USD</t>
  </si>
  <si>
    <t>Actual</t>
  </si>
  <si>
    <t xml:space="preserve"> Darden Restaurants - US Ops1 </t>
  </si>
  <si>
    <t xml:space="preserve">Restaurant P&amp;L - Olive GardenAugust 03, 2018 </t>
  </si>
  <si>
    <t xml:space="preserve">0021449 (Federal Way WA) Current Period: JUL-2018 Currency: USD </t>
  </si>
  <si>
    <t xml:space="preserve">OG Portland Div - Region 88 </t>
  </si>
  <si>
    <t xml:space="preserve">ACTUAL </t>
  </si>
  <si>
    <t xml:space="preserve">% GST/OP.WKACTUAL </t>
  </si>
  <si>
    <t xml:space="preserve">% </t>
  </si>
  <si>
    <t xml:space="preserve">Private Dining 0 0 0 0 0 0 </t>
  </si>
  <si>
    <t xml:space="preserve">- Fresh Seafood 0.00 0 0.0 0.00 0 0.0 0.00 0 0.0 0.00 0 0.0 0.00 0 0.0 0.00 0 0.0 </t>
  </si>
  <si>
    <t xml:space="preserve">- Other Protein 0.00 0 0.0 0.00 0 0.0 0.00 0 0.0 0.00 0 0.0 0.00 0 0.0 0.00 0 0.0 </t>
  </si>
  <si>
    <t xml:space="preserve"> Darden Restaurants - US Ops2 </t>
  </si>
  <si>
    <t xml:space="preserve">- Pre-Opening/Closing 0.00 0 0.0 0.00 0 0.0 0.00 0 0.0 0.00 0 0.0 0.00 0 0.0 0.00 0 0.0 </t>
  </si>
  <si>
    <t xml:space="preserve"> Darden Restaurants - US Ops3 </t>
  </si>
  <si>
    <t xml:space="preserve">Restaurant P&amp;L - Olive Garden (GST/OP.WK/%)August 03, 2018 </t>
  </si>
  <si>
    <t xml:space="preserve">0021449 (Federal Way WA) Current Period: JUL-2018 Currency: USD 03:08 </t>
  </si>
  <si>
    <t xml:space="preserve">JUL-2018 JUN-2018 MAY-2018 APR-2018 MAR-2018 FEB-2018 JAN-2018 DEC-2017 NOV-2017 OCT-2017 SEP-2017 AUG-2017 JUL-2017 </t>
  </si>
  <si>
    <t xml:space="preserve">Operating Weeks 4 5 4 4 5 4 4 5 4 4 5 4 4 </t>
  </si>
  <si>
    <t xml:space="preserve">- Private Dining 0.0 % 0.0 % 0.0 % 0.0 % 0.0 % 0.0 % 0.0 % 0.0 % 0.0 % 0.0 % 0.0 % 0.0 % 0.0 % </t>
  </si>
  <si>
    <t>Growth Actual</t>
  </si>
  <si>
    <t>Year - To - Date PnL</t>
  </si>
  <si>
    <t>Quarter - To - Date PnL</t>
  </si>
  <si>
    <t>Month PnL</t>
  </si>
  <si>
    <t>Growth $ (Per Guest)</t>
  </si>
  <si>
    <t>Average Weekly Sales</t>
  </si>
  <si>
    <t>Guest Count</t>
  </si>
  <si>
    <t>Operating Weeks</t>
  </si>
  <si>
    <t>GST</t>
  </si>
  <si>
    <t>Categories</t>
  </si>
  <si>
    <t>G</t>
  </si>
  <si>
    <t>AM</t>
  </si>
  <si>
    <t>E</t>
  </si>
  <si>
    <t>W</t>
  </si>
  <si>
    <t>U</t>
  </si>
  <si>
    <t>AK</t>
  </si>
  <si>
    <t>AP</t>
  </si>
  <si>
    <t>AR</t>
  </si>
  <si>
    <t>AB</t>
  </si>
  <si>
    <t>Z</t>
  </si>
  <si>
    <t>J</t>
  </si>
  <si>
    <t>L</t>
  </si>
  <si>
    <t>F</t>
  </si>
  <si>
    <t>V</t>
  </si>
  <si>
    <t>AL</t>
  </si>
  <si>
    <t xml:space="preserve">0021448 (Olympia, WA) Current Period: JUL-2018 Currency: USD </t>
  </si>
  <si>
    <t xml:space="preserve">0021448 (Olympia, WA) Current Period: JUL-2018 Currency: USD 03:08 </t>
  </si>
  <si>
    <t xml:space="preserve">0021596 (Puyallup, WA) Current Period: JUL-2018 Currency: USD </t>
  </si>
  <si>
    <t xml:space="preserve">0021596 (Puyallup, WA) Current Period: JUL-2018 Currency: USD 03:08 </t>
  </si>
  <si>
    <t xml:space="preserve">0021377 (Silverdale) Current Period: JUL-2018 Currency: USD </t>
  </si>
  <si>
    <t xml:space="preserve">0021138 (Tacoma) Current Period: JUL-2018 Currency: USD </t>
  </si>
  <si>
    <t xml:space="preserve">0021584 (Tukwila, WA) Current Period: JUL-2018 Currency: USD </t>
  </si>
  <si>
    <t xml:space="preserve">0021584 (Tukwila, WA) Current Period: JUL-2018 Currency: USD 03:08 </t>
  </si>
  <si>
    <t xml:space="preserve">0021131 (Vancouver) Current Period: JUL-2018 Currency: USD </t>
  </si>
  <si>
    <t xml:space="preserve">0021780 (Vancouver Mill Plain, WA) Current Period: JUL-2018 Currency: USD </t>
  </si>
  <si>
    <t>4.53</t>
  </si>
  <si>
    <t xml:space="preserve">Operating Weeks 4 4 13 13 39 39 </t>
  </si>
  <si>
    <t xml:space="preserve">0021138 (Tacoma) Current Period: FEB-2019 Currency: USD </t>
  </si>
  <si>
    <t xml:space="preserve">0021377 (Silverdale) Current Period: FEB-2019 Currency: USD </t>
  </si>
  <si>
    <t xml:space="preserve">0021448 (Olympia, WA) Current Period: FEB-2019 Currency: USD </t>
  </si>
  <si>
    <t xml:space="preserve">0021449 (Federal Way WA) Current Period: FEB-2019 Currency: USD </t>
  </si>
  <si>
    <t xml:space="preserve">0021584 (Tukwila, WA) Current Period: FEB-2019 Currency: USD </t>
  </si>
  <si>
    <t xml:space="preserve">0021596 (Puyallup, WA) Current Period: FEB-2019 Currency: USD </t>
  </si>
  <si>
    <t xml:space="preserve">0021780 (Vancouver Mill Plain, WA) Current Period: FEB-2019 Currency: USD </t>
  </si>
  <si>
    <t xml:space="preserve">GST/OP.WKFEB-2019 </t>
  </si>
  <si>
    <t xml:space="preserve">% GST/OP.WKFEB-2018 </t>
  </si>
  <si>
    <t xml:space="preserve">FEB-2019 FEB-2019 </t>
  </si>
  <si>
    <t xml:space="preserve">% GST/OP.WKFEB-2019 </t>
  </si>
  <si>
    <t xml:space="preserve">Average Weekly Sales 123,789 109,625 120,961 115,978 122,231 116,098 </t>
  </si>
  <si>
    <t xml:space="preserve">Guest Count 5,420 21,680 5,011 20,044 5,396 70,148 5,311 69,043 5,425 211,575 5,350 208,650 </t>
  </si>
  <si>
    <t xml:space="preserve">SALES - Food 15.62 338,739 71.8 15.11 302,850 72.5 15.42 1,081,806 72.2 15.01 1,036,383 72.1 15.62 3,305,037 72.8 14.93 3,114,355 72.2 </t>
  </si>
  <si>
    <t xml:space="preserve">- Appetizers 2.10 45,576 9.7 1.94 38,829 9.3 2.01 141,010 9.4 1.94 134,128 9.3 1.96 414,933 9.1 1.89 394,759 9.1 </t>
  </si>
  <si>
    <t xml:space="preserve">- Desserts 0.76 16,428 3.5 0.70 14,105 3.4 0.73 51,555 3.4 0.73 50,342 3.5 0.72 152,010 3.3 0.71 149,130 3.5 </t>
  </si>
  <si>
    <t xml:space="preserve">- Total Alc Bev 1.64 35,533 7.5 1.51 30,361 7.3 1.58 111,120 7.4 1.56 107,412 7.5 1.61 340,640 7.5 1.51 315,742 7.3 </t>
  </si>
  <si>
    <t xml:space="preserve">- Liquor 0.57 12,353 2.6 0.51 10,234 2.4 0.55 38,838 2.6 0.53 36,800 2.6 0.56 117,646 2.6 0.54 112,190 2.6 </t>
  </si>
  <si>
    <t xml:space="preserve">- Beer 0.28 6,116 1.3 0.27 5,442 1.3 0.26 18,147 1.2 0.26 17,762 1.2 0.27 56,320 1.2 0.26 54,719 1.3 </t>
  </si>
  <si>
    <t xml:space="preserve">- Wine 0.79 17,064 3.6 0.73 14,684 3.5 0.77 54,136 3.6 0.77 52,850 3.7 0.79 166,673 3.7 0.71 148,833 3.4 </t>
  </si>
  <si>
    <t xml:space="preserve">- Non-Alch Bev 1.59 34,555 7.3 1.54 30,775 7.4 1.53 107,308 7.2 1.54 106,056 7.4 1.52 321,743 7.1 1.56 324,671 7.5 </t>
  </si>
  <si>
    <t xml:space="preserve">- Other 1.12 24,325 5.2 1.08 21,579 5.2 1.14 79,698 5.3 1.06 73,395 5.1 1.10 232,647 5.1 1.10 229,153 5.3 </t>
  </si>
  <si>
    <t xml:space="preserve">Add-On Sales 7.21 156,418 33.1 6.77 135,649 32.5 7.00 490,691 32.7 6.83 471,334 32.8 6.91 1,461,972 32.2 6.77 1,413,455 32.8 </t>
  </si>
  <si>
    <t xml:space="preserve">ToGo Sales 68,105 58,339 199,581 202,587 750,104 673,307 </t>
  </si>
  <si>
    <t xml:space="preserve">Total Gross Sales 22.84 495,157 104.9 21.88 438,498 104.9 22.42 1,572,497 104.9 21.84 1,507,716 104.9 22.53 4,767,009 104.9 21.70 4,527,810 104.9 </t>
  </si>
  <si>
    <t xml:space="preserve">- Mgr/Empl Meal -0.34 -7,447 -1.6 -0.33 -6,595 -1.6 -0.34 -23,650 -1.6 -0.33 -22,676 -1.6 -0.30 -62,734 -1.4 -0.29 -59,586 -1.4 </t>
  </si>
  <si>
    <t xml:space="preserve">- Coupons -0.13 -2,793 -0.6 -0.12 -2,473 -0.6 -0.13 -8,869 -0.6 -0.12 -8,504 -0.6 -0.13 -26,886 -0.6 -0.12 -25,537 -0.6 </t>
  </si>
  <si>
    <t xml:space="preserve">- Returns/Comps -0.60 -13,033 -2.8 -0.58 -11,541 -2.8 -0.59 -41,388 -2.8 -0.57 -39,683 -2.8 -0.59 -125,468 -2.8 -0.57 -119,172 -2.8 </t>
  </si>
  <si>
    <t xml:space="preserve">- Other -0.00 0 -0.0 -0.00 0 -0.0 -0.00 0 -0.0 -0.00 0 -0.0 -0.04 -8,962 -0.2 -0.04 -8,512 -0.2 </t>
  </si>
  <si>
    <t xml:space="preserve">Net Sales 21.77 471,885 100.0 20.85 417,889 100.0 21.36 1,498,589 100.0 20.81 1,436,854 100.0 21.47 4,542,960 100.0 20.68 4,315,003 100.0 </t>
  </si>
  <si>
    <t xml:space="preserve">COS - Beef and Chicken 0.88 19,137 4.1 0.80 16,084 3.8 0.84 59,028 3.9 0.86 59,315 4.1 0.89 188,810 4.2 0.80 167,714 3.9 </t>
  </si>
  <si>
    <t xml:space="preserve">- Seafood 0.51 11,117 2.4 0.51 10,307 2.5 0.54 37,935 2.5 0.50 34,286 2.4 0.51 108,152 2.4 0.50 104,411 2.4 </t>
  </si>
  <si>
    <t xml:space="preserve">- Total Protein 1.40 30,254 6.4 1.32 26,391 6.3 1.38 96,963 6.5 1.36 93,601 6.5 1.40 296,962 6.5 1.30 272,125 6.3 </t>
  </si>
  <si>
    <t xml:space="preserve">- Non-Perishable 0.97 21,061 4.5 0.98 19,651 4.7 1.04 72,879 4.9 0.97 66,995 4.7 0.96 203,229 4.5 0.93 194,058 4.5 </t>
  </si>
  <si>
    <t xml:space="preserve">- Produce 0.57 12,275 2.6 0.52 10,428 2.5 0.51 35,627 2.4 0.55 37,929 2.6 0.55 116,220 2.6 0.51 106,451 2.5 </t>
  </si>
  <si>
    <t xml:space="preserve">- Dessert 0.23 5,081 1.1 0.23 4,609 1.1 0.24 16,747 1.1 0.23 16,064 1.1 0.24 51,514 1.1 0.23 47,389 1.1 </t>
  </si>
  <si>
    <t xml:space="preserve">- Other/Freight 1.79 38,743 8.2 1.75 35,099 8.4 1.82 127,972 8.5 1.72 118,481 8.2 1.84 389,084 8.6 1.91 397,758 9.2 </t>
  </si>
  <si>
    <t xml:space="preserve">Total Food Costs 4.95 107,414 22.8 4.80 96,178 23.0 4.99 350,188 23.4 4.82 333,070 23.2 5.00 1,057,008 23.3 4.88 1,017,781 23.6 </t>
  </si>
  <si>
    <t xml:space="preserve">A vs T% 4,119 3.8 3,868 4.0 15,193 4.3 12,304 3.7 38,465 3.6 45,249 4.4 </t>
  </si>
  <si>
    <t xml:space="preserve">Total Beverage Cost 0.54 11,680 16.7 0.53 10,597 17.3 0.55 38,232 17.5 0.55 37,796 17.7 0.55 115,483 17.4 0.51 107,150 16.7 </t>
  </si>
  <si>
    <t xml:space="preserve">- Liquor 0.07 1,450 11.7 0.06 1,153 11.3 0.07 4,827 12.4 0.06 4,127 11.2 0.06 12,969 11.0 0.07 13,829 12.3 </t>
  </si>
  <si>
    <t xml:space="preserve">- Beer 0.07 1,432 23.4 0.06 1,125 20.7 0.05 3,724 20.5 0.06 3,895 21.9 0.06 13,233 23.5 0.06 12,417 22.7 </t>
  </si>
  <si>
    <t xml:space="preserve">- Wine 0.19 4,181 24.5 0.19 3,844 26.2 0.20 13,784 25.5 0.20 13,936 26.4 0.20 42,027 25.2 0.18 37,670 25.3 </t>
  </si>
  <si>
    <t xml:space="preserve">- Non-Alch Bev 0.21 4,618 13.4 0.22 4,475 14.5 0.23 15,898 14.8 0.23 15,839 14.9 0.22 47,253 14.7 0.21 43,233 13.3 </t>
  </si>
  <si>
    <t xml:space="preserve">Bev Alch A vs. T% 1,353 11.6 1,005 9.5 2,658 7.0 3,150 8.3 7,872 6.8 11,556 10.8 </t>
  </si>
  <si>
    <t xml:space="preserve">Total Cost of Sales 5.49 119,095 25.2 5.33 106,775 25.6 5.54 388,421 25.9 5.37 370,866 25.8 5.54 1,172,491 25.8 5.39 1,124,930 26.1 </t>
  </si>
  <si>
    <t xml:space="preserve">Direct Labor - Regular 6.91 149,718 31.7 6.61 132,557 31.7 6.62 464,220 31.0 6.52 450,356 31.3 6.62 1,401,468 30.8 6.49 1,354,180 31.4 </t>
  </si>
  <si>
    <t xml:space="preserve">- Overtime 0.10 2,144 0.5 0.13 2,637 0.6 0.11 7,707 0.5 0.12 8,526 0.6 0.14 30,282 0.7 0.09 18,140 0.4 </t>
  </si>
  <si>
    <t xml:space="preserve">- Pay Compliance/WOTC 0.00 0 0.0 0.00 0 0.0 0.00 0 0.0 0.00 0 0.0 0.00 0 0.0 0.00 0 0.0 </t>
  </si>
  <si>
    <t xml:space="preserve">Total Direct Labor 7.00 151,861 32.2 6.74 135,194 32.4 6.73 471,927 31.5 6.65 458,882 31.9 6.77 1,431,750 31.5 6.58 1,372,321 31.8 </t>
  </si>
  <si>
    <t xml:space="preserve">Overtime Premium $ 707 870 2,543 2,814 9,993 5,986 </t>
  </si>
  <si>
    <t xml:space="preserve">Overtime Hours 113 139 406 449 1,594 955 </t>
  </si>
  <si>
    <t xml:space="preserve">Total Hours vs. Expectation 15.84 -5.16 39.51 53.07 36.46 26.37 </t>
  </si>
  <si>
    <t xml:space="preserve">Wage Rate 13.76 13.10 13.47 13.10 13.52 13.37 </t>
  </si>
  <si>
    <t>Margin after Labor 9.27 200,929 42.6 8.78 175,920 42.1 9.10 638,241 42.6 8.79 607,105 42.3 9.16 1,938,719 42.7 8.71 1,817,752 42.1</t>
  </si>
  <si>
    <t xml:space="preserve">Variable Restaurant Expenses 0.97 20,938 4.4 0.93 18,653 4.5 1.02 71,618 4.8 0.90 61,975 4.3 0.96 202,833 4.5 0.95 197,397 4.6 </t>
  </si>
  <si>
    <t xml:space="preserve">- Smallwares 0.21 4,482 0.9 0.20 4,090 1.0 0.23 15,814 1.1 0.18 12,639 0.9 0.22 47,553 1.0 0.21 43,971 1.0 </t>
  </si>
  <si>
    <t xml:space="preserve">- Linen/Paper Napkins 0.08 1,727 0.4 0.10 1,994 0.5 0.08 5,695 0.4 0.10 6,604 0.5 0.09 18,782 0.4 0.10 20,906 0.5 </t>
  </si>
  <si>
    <t xml:space="preserve">- Cleaning Supplies 0.11 2,395 0.5 0.12 2,486 0.6 0.13 9,269 0.6 0.13 8,832 0.6 0.11 22,774 0.5 0.11 22,129 0.5 </t>
  </si>
  <si>
    <t xml:space="preserve">- Credit/Gift Card 0.41 8,789 1.9 0.35 6,967 1.7 0.39 27,340 1.8 0.31 21,647 1.5 0.37 78,795 1.7 0.37 77,406 1.8 </t>
  </si>
  <si>
    <t xml:space="preserve">- Cash Short 0.06 1,254 0.3 0.05 1,017 0.2 0.07 4,715 0.3 0.06 4,135 0.3 0.06 12,069 0.3 0.06 11,817 0.3 </t>
  </si>
  <si>
    <t xml:space="preserve">- Other 0.11 2,291 0.5 0.10 2,098 0.5 0.13 8,785 0.6 0.12 8,117 0.6 0.11 22,859 0.5 0.10 21,169 0.5 </t>
  </si>
  <si>
    <t xml:space="preserve">Margin after Variable Exp 8.30 179,991 38.1 7.85 157,267 37.6 8.08 566,624 37.8 7.90 545,130 37.9 8.20 1,735,886 38.2 7.77 1,620,355 37.6 </t>
  </si>
  <si>
    <t xml:space="preserve">Other Restaurant Exp 2,661.64 10,647 2.3 2,994.76 11,979 2.9 2,829.78 36,787 2.5 3,488.95 45,356 3.2 3,427.97 133,691 2.9 3,356.06 130,886 3.0 </t>
  </si>
  <si>
    <t xml:space="preserve">- Ofc Supplies/Postage 159.40 638 0.1 159.40 638 0.2 171.66 2,232 0.1 172.64 2,244 0.2 154.73 6,035 0.1 174.46 6,804 0.2 </t>
  </si>
  <si>
    <t xml:space="preserve">- Work Comp/Pub Liab 2,285.29 9,141 1.9 2,595.46 10,382 2.5 2,425.98 31,538 2.1 3,075.44 39,981 2.8 2,983.73 116,365 2.6 2,921.63 113,944 2.6 </t>
  </si>
  <si>
    <t xml:space="preserve">- Employee Incentives 56.29 225 0.0 64.85 259 0.1 52.42 681 0.0 49.13 639 0.0 60.46 2,358 0.1 49.77 1,941 0.0 </t>
  </si>
  <si>
    <t xml:space="preserve">- Other 160.66 643 0.1 175.05 700 0.2 179.72 2,336 0.2 191.75 2,493 0.2 229.05 8,933 0.2 210.20 8,198 0.2 </t>
  </si>
  <si>
    <t xml:space="preserve">Site/Bldg/Equip Maint 9,426.29 37,705 8.0 8,648.14 34,593 8.3 9,354.65 121,611 8.1 9,422.94 122,498 8.5 9,421.62 367,443 8.1 9,201.91 358,875 8.3 </t>
  </si>
  <si>
    <t xml:space="preserve">- Utilities 3,307.07 13,228 2.8 3,269.11 13,076 3.1 3,383.05 43,980 2.9 3,487.32 45,335 3.2 3,447.13 134,438 3.0 3,360.20 131,048 3.0 </t>
  </si>
  <si>
    <t xml:space="preserve">- Building/Site Repair 1,360.33 5,441 1.2 1,267.91 5,072 1.2 1,269.94 16,509 1.1 1,196.24 15,551 1.1 1,402.86 54,711 1.2 1,202.59 46,901 1.1 </t>
  </si>
  <si>
    <t xml:space="preserve">- Equipment Repairs 944.44 3,778 0.8 814.20 3,257 0.8 1,152.28 14,980 1.0 1,004.41 13,057 0.9 821.34 32,032 0.7 682.97 26,636 0.6 </t>
  </si>
  <si>
    <t xml:space="preserve">- Contract Services 1,483.80 5,935 1.3 1,090.27 4,361 1.0 1,249.08 16,238 1.1 1,149.50 14,943 1.0 1,268.96 49,490 1.1 1,343.92 52,413 1.2 </t>
  </si>
  <si>
    <t xml:space="preserve">- Depreciation 2,330.66 9,323 2.0 2,206.64 8,827 2.1 2,300.31 29,904 2.0 2,585.47 33,611 2.3 2,481.33 96,772 2.1 2,612.23 101,877 2.4 </t>
  </si>
  <si>
    <t xml:space="preserve">Indirect Labor 12,858.05 51,432 10.9 12,639.94 50,560 12.1 12,900.39 167,705 11.2 12,273.74 159,559 11.1 12,855.22 501,354 11.0 12,887.61 502,617 11.6 </t>
  </si>
  <si>
    <t xml:space="preserve">- Salary 4,800.00 19,200 4.1 4,800.00 19,200 4.6 4,800.00 62,400 4.2 4,800.00 62,400 4.3 4,800.00 187,200 4.1 4,800.00 187,200 4.3 </t>
  </si>
  <si>
    <t xml:space="preserve">- Bonus 30.82 123 0.0 499.92 2,000 0.5 212.23 2,759 0.2 261.05 3,394 0.2 191.20 7,457 0.2 516.79 20,155 0.5 </t>
  </si>
  <si>
    <t xml:space="preserve">- Other 8,027.23 32,109 6.8 7,340.03 29,360 7.0 7,888.16 102,546 6.8 7,212.69 93,765 6.5 7,864.02 306,697 6.8 7,570.82 295,262 6.8 </t>
  </si>
  <si>
    <t xml:space="preserve">Indirect Operating Expenses 478.59 1,914 0.4 446.42 1,786 0.4 366.00 4,758 0.3 333.21 4,332 0.3 450.73 17,578 0.4 408.51 15,932 0.4 </t>
  </si>
  <si>
    <t xml:space="preserve">- Other 478.59 1,914 0.4 446.42 1,786 0.4 366.00 4,758 0.3 333.21 4,332 0.3 450.73 17,578 0.4 408.51 15,932 0.4 </t>
  </si>
  <si>
    <t xml:space="preserve">Marketing Expenses 6,094.10 24,376 5.2 5,104.40 20,418 4.9 5,847.28 76,015 5.1 5,570.16 72,412 5.0 5,693.72 222,055 4.9 5,607.78 218,703 5.1 </t>
  </si>
  <si>
    <t xml:space="preserve">Performance Earnings 13,478.99 53,916 11.4 9,483.17 37,933 9.1 12,288.33 159,748 10.7 10,844.09 140,973 9.8 12,660.63 493,765 10.9 10,085.69 393,342 9.1 </t>
  </si>
  <si>
    <t xml:space="preserve">Occupancy 6,048.70 24,195 5.1 6,066.43 24,266 5.8 6,651.38 86,468 5.8 6,757.05 87,842 6.1 6,324.45 246,654 5.4 5,868.49 228,871 5.3 </t>
  </si>
  <si>
    <t>Restaurant Earnings 7,430.29 29,721 6.3 3,416.74 13,667 3.3 5,636.95 73,280 4.9 4,087.03 53,131 3.7 6,336.18 247,111 5.4 4,217.19 164,471 3.8</t>
  </si>
  <si>
    <t xml:space="preserve">Average Weekly Sales 122,268 109,216 136,229 130,048 126,876 119,696 124,720 122,888 119,815 124,289 126,146 114,169 116,884 </t>
  </si>
  <si>
    <t xml:space="preserve">Guest Count 5,421 5,143 5,747 5,552 5,670 5,099 5,552 5,505 5,388 5,533 5,724 5,086 5,196 </t>
  </si>
  <si>
    <t xml:space="preserve">Food / Other Sales 16.35 16.03 17.00 16.83 15.91 17.45 17.26 16.33 16.13 17.09 16.91 16.97 17.24 </t>
  </si>
  <si>
    <t xml:space="preserve">Add-on Sales 6.21 5.21 6.71 6.60 6.46 6.02 5.20 6.00 6.11 5.38 5.13 5.48 5.25 </t>
  </si>
  <si>
    <t xml:space="preserve">Total Gross Sales 22.55 21.24 23.70 23.42 22.38 23.47 22.46 22.32 22.24 22.46 22.04 22.45 22.49 </t>
  </si>
  <si>
    <t xml:space="preserve">Total Discounts -1.06 -1.00 -1.11 -1.10 -1.05 -1.10 -1.06 -1.05 -1.05 -1.06 -1.04 -1.06 -1.06 </t>
  </si>
  <si>
    <t xml:space="preserve">Net Sales 21.49 20.24 22.59 22.32 21.33 22.37 21.41 21.27 21.19 21.41 21.00 21.39 21.44 </t>
  </si>
  <si>
    <t xml:space="preserve">Memo - Alc Bev Sales 1.47 1.45 1.47 1.36 1.37 1.44 1.37 1.50 1.38 1.51 1.40 1.36 1.44 </t>
  </si>
  <si>
    <t xml:space="preserve">- ToGo Sales 14.2 % 13.4 % 13.0 % 12.2 % 12.9 % 14.1 % 14.4 % 11.6 % 11.8 % 12.8 % 15.0 % 15.0 % 12.6 % </t>
  </si>
  <si>
    <t xml:space="preserve">Total Food Cost 4.37 4.47 4.47 4.19 4.52 4.10 4.44 4.18 4.32 4.14 4.24 4.39 4.25 </t>
  </si>
  <si>
    <t xml:space="preserve">Total Food Cost % 24.1 % 22.3 % 22.9 % 22.0 % 23.2 % 24.1 % 22.0 % 24.9 % 24.8 % 22.6 % 23.3 % 22.8 % 24.2 % </t>
  </si>
  <si>
    <t xml:space="preserve">A vs. T % 7.1 % 11.5 % 8.5 % 9.4 % 9.5 % 8.6 % 8.1 % 8.9 % 11.7 % 7.9 % 8.9 % 8.8 % 8.4 % </t>
  </si>
  <si>
    <t xml:space="preserve">Total Beverage Cost % 16.2 % 16.0 % 18.2 % 16.7 % 18.4 % 18.7 % 17.1 % 18.8 % 18.3 % 17.3 % 18.2 % 18.2 % 16.9 % </t>
  </si>
  <si>
    <t xml:space="preserve">Bev Alc A vs. T % 16.7 % 8.6 % 8.2 % 5.1 % -1.6 % 11.6 % 5.9 % -1.0 % 9.9 % 16.2 % 14.1 % 12.0 % -1.4 % </t>
  </si>
  <si>
    <t xml:space="preserve">Total Cost Of Sales 4.83 4.95 4.99 4.66 5.04 4.62 4.97 4.67 4.85 4.62 4.70 4.87 4.79 </t>
  </si>
  <si>
    <t xml:space="preserve">Total Costs Of Sales % 23.4 % 25.4 % 24.9 % 23.3 % 23.0 % 25.0 % 23.5 % 24.3 % 24.0 % 23.7 % 24.0 % 23.3 % 22.5 % </t>
  </si>
  <si>
    <t xml:space="preserve">Direct Labor - Regular 6.45 6.07 6.61 6.00 6.49 6.28 6.02 6.05 6.50 6.05 6.31 6.16 6.59 </t>
  </si>
  <si>
    <t xml:space="preserve">Total Direct Labor 6.58 6.17 6.70 6.11 6.67 6.45 6.12 6.11 6.55 6.15 6.38 6.29 6.77 </t>
  </si>
  <si>
    <t xml:space="preserve">Total Direct Labor % 30.7 % 31.5 % 30.3 % 32.6 % 31.4 % 32.3 % 29.5 % 30.6 % 32.9 % 30.4 % 32.8 % 32.5 % 29.5 % </t>
  </si>
  <si>
    <t xml:space="preserve">Total Hours vs. Expectation -9 -59 22 -47 -31 -60 -41 40 25 -21 49 -64 -15 </t>
  </si>
  <si>
    <t xml:space="preserve">Wage Rate 12.74 13.58 12.73 13.12 13.17 12.63 13.51 13.50 13.09 12.90 12.98 13.15 12.99 </t>
  </si>
  <si>
    <t xml:space="preserve">Margin After Labor 10.09 9.11 10.91 11.56 9.61 11.30 10.32 10.49 9.79 10.64 9.92 10.23 9.88 </t>
  </si>
  <si>
    <t xml:space="preserve">Margin after Labor % 47.3 % 44.7 % 45.9 % 47.6 % 45.6 % 42.5 % 46.7 % 46.1 % 44.6 % 45.1 % 45.8 % 47.4 % 44.3 % </t>
  </si>
  <si>
    <t xml:space="preserve">Variable Restaurant Expense 0.87 0.59 0.77 0.67 0.71 0.80 0.74 0.55 0.62 0.75 0.83 0.69 0.62 </t>
  </si>
  <si>
    <t xml:space="preserve">Margin after Variable Rest Exp 9.22 8.52 10.14 10.89 8.90 10.50 9.58 9.94 9.17 9.88 9.09 9.54 9.26 </t>
  </si>
  <si>
    <t xml:space="preserve">Margin after Variable Rest Exp % 37.6 % 37.6 % 37.9 % 38.6 % 42.9 % 38.0 % 42.8 % 44.5 % 44.6 % 42.3 % 42.6 % 43.4 % 39.4 % </t>
  </si>
  <si>
    <t xml:space="preserve">Other Restaurant Expense 713 2,824 565 3,039 2,944 2,473 2,478 2,166 2,579 1,198 2,346 1,034 2,684 </t>
  </si>
  <si>
    <t xml:space="preserve">Other Restaurant Expenses % 0.4 % 1.2 % 2.9 % 2.8 % 2.4 % 2.7 % 1.1 % 0.8 % 0.5 % 2.9 % 2.8 % 1.6 % 0.5 % </t>
  </si>
  <si>
    <t xml:space="preserve">Site/Building/Equipment Maintenance 7,040 8,039 6,861 9,174 9,112 9,789 6,545 9,280 6,519 9,175 9,984 7,669 7,947 </t>
  </si>
  <si>
    <t xml:space="preserve">Site/Building/Equipment Maintenance % 6.0 % 9.3 % 8.5 % 9.0 % 9.5 % 8.4 % 6.9 % 6.9 % 9.8 % 7.7 % 7.3 % 7.7 % 6.7 % </t>
  </si>
  <si>
    <t xml:space="preserve">Indirect Labor 11,828 11,017 11,941 12,821 12,500 11,284 12,079 11,024 11,401 12,520 12,816 12,556 12,080 </t>
  </si>
  <si>
    <t xml:space="preserve">Indirect Labor % 10.5 % 11.1 % 10.6 % 11.3 % 11.5 % 11.1 % 11.1 % 10.7 % 12.1 % 11.9 % 12.1 % 11.1 % 12.2 % </t>
  </si>
  <si>
    <t xml:space="preserve">Indirect Op Expenses 278 353 378 270 373 350 282 361 331 273 344 352 299 </t>
  </si>
  <si>
    <t xml:space="preserve">Indirect Op Expenses % 0.3 % 0.3 % 0.3 % 0.3 % 0.3 % 0.3 % 0.3 % 0.3 % 0.3 % 0.3 % 0.3 % 0.3 % 0.3 % </t>
  </si>
  <si>
    <t xml:space="preserve">Marketing Expense 5,017 5,526 5,153 6,165 5,946 5,124 6,326 5,492 4,861 5,207 4,781 5,028 5,810 </t>
  </si>
  <si>
    <t xml:space="preserve">Marketing Expense % 5.0 % 4.7 % 5.8 % 4.6 % 5.5 % 5.5 % 4.8 % 5.1 % 5.4 % 5.2 % 5.2 % 5.4 % 5.7 % </t>
  </si>
  <si>
    <t xml:space="preserve">Performance Earnings 18,597 12,312 14,361 11,287 21,034 11,606 20,835 15,946 17,084 12,064 21,161 16,848 11,445 </t>
  </si>
  <si>
    <t xml:space="preserve">Performance Earnings % 13.3 % 15.9 % 13.0 % 19.6 % 12.7 % 19.7 % 12.5 % 13.8 % 19.7 % 13.1 % 13.1 % 19.1 % 14.3 % </t>
  </si>
  <si>
    <t xml:space="preserve">Occupancy 6,054 5,533 6,048 5,101 6,183 6,021 5,697 5,666 5,669 5,080 6,229 5,895 5,410 </t>
  </si>
  <si>
    <t xml:space="preserve">Occupancy % 5.7 % 5.2 % 5.9 % 4.8 % 5.9 % 5.8 % 5.7 % 5.9 % 4.6 % 5.8 % 5.4 % 5.7 % 5.4 % </t>
  </si>
  <si>
    <t xml:space="preserve">Restaurant Earnings 16,853 8,906 9,578 16,377 17,382 7,307 8,448 6,488 4,684 5,107 9,317 9,658 14,923 </t>
  </si>
  <si>
    <t xml:space="preserve">Restaurant Earnings % 6.7 % 14.6 % 12.0 % 13.6 % 10.6 % 6.1 % 12.5 % 14.4 % 4.6 % 7.2 % 6.0 % 8.5 % 11.3 % </t>
  </si>
  <si>
    <t xml:space="preserve">Average Weekly Sales 132,483 119,254 131,235 122,592 131,668 123,945 </t>
  </si>
  <si>
    <t xml:space="preserve">Guest Count 6,184 24,736 5,736 22,944 6,128 79,664 5,936 77,168 6,195 241,605 6,033 235,287 </t>
  </si>
  <si>
    <t xml:space="preserve">SALES - Food 14.69 363,386 72.0 14.21 326,092 71.7 14.76 1,175,989 72.3 14.31 1,104,073 72.7 14.60 3,526,891 72.1 14.21 3,342,838 72.6 </t>
  </si>
  <si>
    <t xml:space="preserve">- Appetizers 1.97 48,761 9.7 1.89 43,374 9.5 1.90 151,498 9.3 1.79 138,161 9.1 1.94 468,890 9.6 1.80 422,844 9.2 </t>
  </si>
  <si>
    <t xml:space="preserve">- Desserts 0.68 16,802 3.3 0.70 16,123 3.5 0.68 54,241 3.3 0.67 51,801 3.4 0.72 175,038 3.6 0.66 155,735 3.4 </t>
  </si>
  <si>
    <t xml:space="preserve">- Total Alc Bev 1.47 36,366 7.2 1.48 33,987 7.5 1.45 115,367 7.1 1.46 112,701 7.4 1.45 350,977 7.2 1.44 338,328 7.3 </t>
  </si>
  <si>
    <t xml:space="preserve">- Liquor 0.51 12,518 2.5 0.51 11,757 2.6 0.50 39,746 2.4 0.48 37,364 2.5 0.50 120,674 2.5 0.48 111,825 2.4 </t>
  </si>
  <si>
    <t xml:space="preserve">- Beer 0.25 6,253 1.2 0.24 5,608 1.2 0.25 19,725 1.2 0.25 19,412 1.3 0.25 60,857 1.2 0.26 60,206 1.3 </t>
  </si>
  <si>
    <t xml:space="preserve">- Wine 0.71 17,595 3.5 0.72 16,622 3.7 0.70 55,896 3.4 0.72 55,925 3.7 0.70 169,446 3.5 0.71 166,296 3.6 </t>
  </si>
  <si>
    <t xml:space="preserve">- Non-Alch Bev 1.56 38,515 7.6 1.47 33,626 7.4 1.56 123,888 7.6 1.41 109,022 7.2 1.52 368,274 7.5 1.42 332,952 7.2 </t>
  </si>
  <si>
    <t xml:space="preserve">- Other 1.06 26,102 5.2 1.04 23,812 5.2 1.07 85,076 5.2 1.01 77,938 5.1 1.01 244,975 5.0 1.02 241,151 5.2 </t>
  </si>
  <si>
    <t xml:space="preserve">Add-On Sales 6.73 166,546 33.0 6.58 150,922 33.2 6.65 530,070 32.6 6.34 489,624 32.2 6.66 1,608,154 32.9 6.34 1,491,011 32.4 </t>
  </si>
  <si>
    <t xml:space="preserve">ToGo Sales 66,857 60,313 260,096 233,892 701,391 679,259 </t>
  </si>
  <si>
    <t xml:space="preserve">Total Gross Sales 21.42 529,932 104.9 20.79 477,014 104.9 21.42 1,706,059 104.9 20.65 1,593,697 104.9 21.25 5,135,045 104.9 20.54 4,833,849 104.9 </t>
  </si>
  <si>
    <t xml:space="preserve">- Mgr/Empl Meal -0.32 -7,970 -1.6 -0.31 -7,174 -1.6 -0.32 -25,659 -1.6 -0.31 -23,969 -1.6 -0.28 -67,577 -1.4 -0.27 -63,613 -1.4 </t>
  </si>
  <si>
    <t xml:space="preserve">- Coupons -0.12 -2,989 -0.6 -0.12 -2,690 -0.6 -0.12 -9,622 -0.6 -0.12 -8,988 -0.6 -0.12 -28,962 -0.6 -0.12 -27,263 -0.6 </t>
  </si>
  <si>
    <t xml:space="preserve">- Returns/Comps -0.56 -13,948 -2.8 -0.55 -12,555 -2.8 -0.56 -44,903 -2.8 -0.54 -41,946 -2.8 -0.56 -135,154 -2.8 -0.54 -127,227 -2.8 </t>
  </si>
  <si>
    <t xml:space="preserve">- Other -0.00 0 -0.0 -0.00 0 -0.0 -0.00 0 -0.0 -0.00 0 -0.0 -0.04 -9,654 -0.2 -0.04 -9,088 -0.2 </t>
  </si>
  <si>
    <t xml:space="preserve">Net Sales 20.42 505,025 100.0 19.81 454,595 100.0 20.41 1,625,874 100.0 19.68 1,518,793 100.0 20.25 4,893,698 100.0 19.58 4,606,658 100.0 </t>
  </si>
  <si>
    <t xml:space="preserve">COS - Beef and Chicken 0.80 19,889 3.9 0.78 17,950 3.9 0.80 63,976 3.9 0.81 62,792 4.1 0.78 188,725 3.9 0.75 177,135 3.8 </t>
  </si>
  <si>
    <t xml:space="preserve">- Seafood 0.47 11,558 2.3 0.48 11,054 2.4 0.52 41,031 2.5 0.46 35,618 2.3 0.47 114,263 2.3 0.45 105,190 2.3 </t>
  </si>
  <si>
    <t xml:space="preserve">- Total Protein 1.27 31,447 6.2 1.26 29,004 6.4 1.32 105,007 6.5 1.28 98,410 6.5 1.25 302,988 6.2 1.20 282,325 6.1 </t>
  </si>
  <si>
    <t xml:space="preserve">- Non-Perishable 0.92 22,857 4.5 0.96 21,966 4.8 0.92 73,196 4.5 0.93 71,739 4.7 0.93 223,710 4.6 0.87 204,429 4.4 </t>
  </si>
  <si>
    <t xml:space="preserve">- Produce 0.49 12,191 2.4 0.47 10,846 2.4 0.49 39,276 2.4 0.51 39,157 2.6 0.49 117,832 2.4 0.51 119,512 2.6 </t>
  </si>
  <si>
    <t xml:space="preserve">- Dessert 0.21 5,241 1.0 0.22 5,057 1.1 0.23 18,640 1.1 0.22 16,908 1.1 0.22 52,431 1.1 0.21 48,535 1.1 </t>
  </si>
  <si>
    <t xml:space="preserve">- Other/Freight 1.83 45,170 8.9 1.65 37,846 8.3 1.88 149,837 9.2 1.66 128,415 8.5 1.67 403,580 8.2 1.77 415,540 9.0 </t>
  </si>
  <si>
    <t xml:space="preserve">Total Food Costs 4.73 116,906 23.1 4.56 104,719 23.0 4.84 385,957 23.7 4.60 354,630 23.3 4.56 1,100,541 22.5 4.55 1,070,341 23.2 </t>
  </si>
  <si>
    <t xml:space="preserve">A vs T% 5,254 4.5 4,855 4.6 15,913 4.1 16,450 4.6 52,380 4.8 46,866 4.4 </t>
  </si>
  <si>
    <t xml:space="preserve">Total Beverage Cost 0.50 12,384 16.5 0.51 11,801 17.5 0.51 40,381 16.9 0.50 38,457 17.3 0.52 125,145 17.4 0.49 115,886 17.3 </t>
  </si>
  <si>
    <t xml:space="preserve">- Liquor 0.06 1,389 11.1 0.07 1,514 12.9 0.06 4,954 12.5 0.06 4,649 12.4 0.06 13,487 11.2 0.05 12,421 11.1 </t>
  </si>
  <si>
    <t xml:space="preserve">- Beer 0.06 1,409 22.5 0.05 1,252 22.3 0.06 4,718 23.9 0.05 3,946 20.3 0.05 12,664 20.8 0.05 12,592 20.9 </t>
  </si>
  <si>
    <t xml:space="preserve">- Wine 0.18 4,439 25.2 0.19 4,359 26.2 0.18 14,441 25.8 0.18 13,813 24.7 0.19 44,833 26.5 0.19 44,580 26.8 </t>
  </si>
  <si>
    <t xml:space="preserve">- Non-Alch Bev 0.21 5,148 13.4 0.20 4,676 13.9 0.20 16,268 13.1 0.21 16,048 14.7 0.22 54,161 14.7 0.20 46,292 13.9 </t>
  </si>
  <si>
    <t xml:space="preserve">Bev Alch A vs. T% 1,214 9.8 1,048 8.9 3,316 8.2 3,752 9.8 6,560 5.2 9,627 8.3 </t>
  </si>
  <si>
    <t xml:space="preserve">Total Cost of Sales 5.23 129,290 25.6 5.08 116,521 25.6 5.35 426,339 26.2 5.09 393,086 25.9 5.07 1,225,686 25.0 5.04 1,186,227 25.8 </t>
  </si>
  <si>
    <t xml:space="preserve">Direct Labor - Regular 6.36 157,348 31.2 6.03 138,393 30.4 6.48 516,479 31.8 6.25 481,920 31.7 6.30 1,522,471 31.1 6.08 1,430,146 31.0 </t>
  </si>
  <si>
    <t xml:space="preserve">- Overtime 0.09 2,127 0.4 0.06 1,415 0.3 0.06 4,965 0.3 0.10 7,359 0.5 0.11 26,451 0.5 0.14 32,002 0.7 </t>
  </si>
  <si>
    <t xml:space="preserve">Total Direct Labor 6.45 159,474 31.6 6.09 139,808 30.8 6.55 521,443 32.1 6.34 489,279 32.2 6.41 1,548,922 31.7 6.21 1,462,148 31.7 </t>
  </si>
  <si>
    <t xml:space="preserve">Overtime Premium $ 702 467 1,638 2,429 8,729 10,561 </t>
  </si>
  <si>
    <t xml:space="preserve">Overtime Hours 112 74 261 387 1,392 1,684 </t>
  </si>
  <si>
    <t xml:space="preserve">Total Hours vs. Expectation -3.19 53.39 23.17 37.11 11.66 10.73 </t>
  </si>
  <si>
    <t xml:space="preserve">Wage Rate 13.93 13.13 13.94 13.40 13.55 13.20 </t>
  </si>
  <si>
    <t>Margin after Labor 8.74 216,260 42.8 8.64 198,265 43.6 8.51 678,092 41.7 8.25 636,428 41.9 8.77 2,119,090 43.3 8.32 1,958,282 42.5</t>
  </si>
  <si>
    <t xml:space="preserve">Variable Restaurant Expenses 0.87 21,399 4.2 0.90 20,670 4.5 0.97 77,662 4.8 0.93 71,931 4.7 0.90 218,339 4.5 0.83 194,969 4.2 </t>
  </si>
  <si>
    <t xml:space="preserve">- Smallwares 0.16 4,055 0.8 0.16 3,715 0.8 0.20 16,247 1.0 0.18 14,005 0.9 0.19 46,760 1.0 0.16 36,736 0.8 </t>
  </si>
  <si>
    <t xml:space="preserve">- Linen/Paper Napkins 0.08 2,004 0.4 0.08 1,725 0.4 0.08 6,224 0.4 0.08 6,458 0.4 0.08 19,261 0.4 0.08 17,914 0.4 </t>
  </si>
  <si>
    <t xml:space="preserve">- Cleaning Supplies 0.12 2,871 0.6 0.13 2,980 0.7 0.12 9,922 0.6 0.11 8,526 0.6 0.12 28,723 0.6 0.09 21,792 0.5 </t>
  </si>
  <si>
    <t xml:space="preserve">- Credit/Gift Card 0.33 8,240 1.6 0.39 8,990 2.0 0.40 31,731 2.0 0.40 30,824 2.0 0.36 85,879 1.8 0.36 83,951 1.8 </t>
  </si>
  <si>
    <t xml:space="preserve">- Cash Short 0.05 1,331 0.3 0.05 1,198 0.3 0.06 4,515 0.3 0.06 4,708 0.3 0.05 12,416 0.3 0.06 14,056 0.3 </t>
  </si>
  <si>
    <t xml:space="preserve">- Other 0.12 2,897 0.6 0.09 2,061 0.5 0.11 9,023 0.6 0.10 7,410 0.5 0.10 25,300 0.5 0.09 20,518 0.4 </t>
  </si>
  <si>
    <t xml:space="preserve">Margin after Variable Exp 7.88 194,861 38.6 7.74 177,596 39.1 7.54 600,430 36.9 7.32 564,497 37.2 7.87 1,900,751 38.8 7.49 1,763,314 38.3 </t>
  </si>
  <si>
    <t xml:space="preserve">Other Restaurant Exp 2,900.99 11,604 2.3 3,408.04 13,632 3.0 2,706.97 35,191 2.2 3,236.81 42,079 2.8 3,109.19 121,258 2.5 3,612.46 140,886 3.1 </t>
  </si>
  <si>
    <t xml:space="preserve">- Ofc Supplies/Postage 185.56 742 0.1 163.61 654 0.1 183.80 2,389 0.1 190.13 2,472 0.2 195.51 7,625 0.2 197.06 7,685 0.2 </t>
  </si>
  <si>
    <t xml:space="preserve">- Work Comp/Pub Liab 2,447.94 9,792 1.9 2,973.81 11,895 2.6 2,285.46 29,711 1.8 2,776.92 36,100 2.4 2,636.85 102,837 2.1 3,145.47 122,673 2.7 </t>
  </si>
  <si>
    <t xml:space="preserve">- Employee Incentives 52.86 211 0.0 62.12 248 0.1 66.81 869 0.1 70.67 919 0.1 56.82 2,216 0.0 67.85 2,646 0.1 </t>
  </si>
  <si>
    <t xml:space="preserve">- Other 214.64 859 0.2 208.50 834 0.2 170.89 2,222 0.1 199.10 2,588 0.2 220.00 8,580 0.2 202.08 7,881 0.2 </t>
  </si>
  <si>
    <t xml:space="preserve">Site/Bldg/Equip Maint 9,556.45 38,226 7.6 9,244.31 36,977 8.1 10,732.00 139,516 8.6 9,706.91 126,190 8.3 9,632.43 375,665 7.7 10,061.82 392,411 8.5 </t>
  </si>
  <si>
    <t xml:space="preserve">- Utilities 3,573.39 14,294 2.8 3,547.16 14,189 3.1 3,970.44 51,616 3.2 3,600.16 46,802 3.1 3,870.38 150,945 3.1 3,646.74 142,223 3.1 </t>
  </si>
  <si>
    <t xml:space="preserve">- Building/Site Repair 1,344.20 5,377 1.1 1,144.60 4,578 1.0 1,456.35 18,933 1.2 1,228.80 15,974 1.1 1,266.35 49,388 1.0 1,467.13 57,218 1.2 </t>
  </si>
  <si>
    <t xml:space="preserve">- Equipment Repairs 773.89 3,096 0.6 929.24 3,717 0.8 1,367.18 17,773 1.1 1,154.18 15,004 1.0 869.91 33,927 0.7 1,252.58 48,850 1.1 </t>
  </si>
  <si>
    <t xml:space="preserve">- Contract Services 1,439.10 5,756 1.1 1,187.92 4,752 1.0 1,518.45 19,740 1.2 1,248.73 16,233 1.1 1,283.27 50,047 1.0 1,337.75 52,172 1.1 </t>
  </si>
  <si>
    <t xml:space="preserve">- Depreciation 2,425.86 9,703 1.9 2,435.39 9,742 2.1 2,419.59 31,455 1.9 2,475.04 32,175 2.1 2,342.51 91,358 1.9 2,357.62 91,947 2.0 </t>
  </si>
  <si>
    <t xml:space="preserve">Indirect Labor 13,951.64 55,807 11.1 12,955.95 51,824 11.4 13,843.48 179,965 11.1 13,008.15 169,106 11.1 13,355.02 520,846 10.6 12,904.51 503,276 10.9 </t>
  </si>
  <si>
    <t xml:space="preserve">- Salary 4,800.00 19,200 3.8 4,800.00 19,200 4.2 4,800.00 62,400 3.8 4,800.00 62,400 4.1 4,800.00 187,200 3.8 4,800.00 187,200 4.1 </t>
  </si>
  <si>
    <t xml:space="preserve">- Bonus 133.25 533 0.1 354.39 1,418 0.3 452.85 5,887 0.4 278.21 3,617 0.2 111.76 4,358 0.1 326.27 12,724 0.3 </t>
  </si>
  <si>
    <t xml:space="preserve">- Other 9,018.39 36,074 7.1 7,801.57 31,206 6.9 8,590.63 111,678 6.9 7,929.94 103,089 6.8 8,443.26 329,287 6.7 7,778.25 303,352 6.6 </t>
  </si>
  <si>
    <t xml:space="preserve">Indirect Operating Expenses 397.98 1,592 0.3 386.15 1,545 0.3 415.67 5,404 0.3 468.27 6,088 0.4 517.84 20,196 0.4 441.86 17,232 0.4 </t>
  </si>
  <si>
    <t xml:space="preserve">- Other 397.98 1,592 0.3 386.15 1,545 0.3 415.67 5,404 0.3 468.27 6,088 0.4 517.84 20,196 0.4 441.86 17,232 0.4 </t>
  </si>
  <si>
    <t xml:space="preserve">Marketing Expenses 6,220.60 24,882 4.9 5,472.54 21,890 4.8 6,161.51 80,100 4.9 5,852.09 76,077 5.0 6,048.53 235,893 4.8 5,896.23 229,953 5.0 </t>
  </si>
  <si>
    <t xml:space="preserve">Performance Earnings 15,687.70 62,751 12.4 12,931.89 51,728 11.4 12,327.33 160,255 9.9 11,150.58 144,958 9.5 16,074.21 626,894 12.8 12,296.29 479,555 10.4 </t>
  </si>
  <si>
    <t xml:space="preserve">Occupancy 6,654.34 26,617 5.3 6,105.24 24,421 5.4 7,053.10 91,690 5.6 6,150.29 79,954 5.3 7,719.43 301,058 6.2 7,252.45 282,845 6.1 </t>
  </si>
  <si>
    <t>Restaurant Earnings 9,033.37 36,133 7.2 6,826.65 27,307 6.0 5,274.22 68,565 4.2 5,000.29 65,004 4.3 8,354.78 325,836 6.7 5,043.85 196,710 4.3</t>
  </si>
  <si>
    <t xml:space="preserve">Average Weekly Sales 130,756 141,231 132,236 122,204 131,334 124,526 140,454 131,660 132,852 143,047 140,540 128,222 141,497 </t>
  </si>
  <si>
    <t xml:space="preserve">Guest Count 5,931 6,257 5,997 6,099 5,903 6,079 6,274 6,442 6,106 6,528 6,223 6,381 6,377 </t>
  </si>
  <si>
    <t xml:space="preserve">Food / Other Sales 15.71 16.36 16.49 15.13 17.13 14.86 17.21 14.71 16.52 16.47 16.19 14.58 16.90 </t>
  </si>
  <si>
    <t xml:space="preserve">Add-on Sales 6.33 6.22 5.56 4.91 5.12 5.62 5.18 5.72 5.23 5.44 6.40 5.52 5.29 </t>
  </si>
  <si>
    <t xml:space="preserve">Total Gross Sales 22.05 22.57 22.05 20.04 22.25 20.48 22.39 20.44 21.76 21.91 22.58 20.09 22.19 </t>
  </si>
  <si>
    <t xml:space="preserve">Total Discounts -1.04 -1.06 -1.04 -0.94 -1.05 -0.96 -1.05 -0.96 -1.02 -1.03 -1.06 -0.94 -1.04 </t>
  </si>
  <si>
    <t xml:space="preserve">Net Sales 21.01 21.51 21.01 19.09 21.20 19.52 21.33 19.48 20.74 20.88 21.52 19.15 21.15 </t>
  </si>
  <si>
    <t xml:space="preserve">Memo - Alc Bev Sales 1.46 1.55 1.46 1.45 1.36 1.54 1.37 1.53 1.40 1.48 1.32 1.47 1.44 </t>
  </si>
  <si>
    <t xml:space="preserve">- ToGo Sales 12.5 % 15.0 % 14.8 % 15.0 % 14.6 % 12.8 % 11.7 % 15.1 % 15.5 % 11.7 % 15.4 % 15.1 % 14.9 % </t>
  </si>
  <si>
    <t xml:space="preserve">Total Food Cost 4.33 4.17 4.51 4.31 4.30 4.12 4.41 4.38 4.49 4.54 4.12 4.36 4.15 </t>
  </si>
  <si>
    <t xml:space="preserve">Total Food Cost % 24.1 % 24.6 % 22.5 % 23.1 % 22.4 % 23.9 % 23.6 % 24.1 % 23.9 % 23.2 % 22.7 % 22.8 % 24.8 % </t>
  </si>
  <si>
    <t xml:space="preserve">A vs. T % 11.1 % 8.2 % 8.8 % 8.6 % 9.9 % 10.0 % 10.4 % 9.3 % 10.1 % 8.8 % 7.9 % 9.0 % 9.5 % </t>
  </si>
  <si>
    <t xml:space="preserve">Total Beverage Cost % 17.4 % 18.3 % 18.7 % 16.5 % 16.4 % 16.8 % 18.2 % 18.8 % 18.6 % 17.4 % 17.7 % 17.1 % 18.2 % </t>
  </si>
  <si>
    <t xml:space="preserve">Bev Alc A vs. T % 16.9 % 0.8 % -0.4 % 15.4 % 2.7 % 6.2 % -0.0 % 10.8 % -0.7 % 12.2 % 6.9 % 4.5 % 17.4 % </t>
  </si>
  <si>
    <t xml:space="preserve">Total Cost Of Sales 4.81 4.69 5.01 4.76 4.76 4.67 4.89 4.87 4.96 5.00 4.60 4.90 4.60 </t>
  </si>
  <si>
    <t xml:space="preserve">Total Costs Of Sales % 25.2 % 23.7 % 22.1 % 24.7 % 23.3 % 24.4 % 22.1 % 25.3 % 24.0 % 24.2 % 22.6 % 24.4 % 23.0 % </t>
  </si>
  <si>
    <t xml:space="preserve">Direct Labor - Regular 6.20 6.67 6.33 6.57 6.55 6.20 6.04 6.19 6.48 6.06 6.09 6.24 6.55 </t>
  </si>
  <si>
    <t xml:space="preserve">Total Direct Labor 6.34 6.74 6.39 6.71 6.64 6.25 6.17 6.29 6.54 6.13 6.25 6.39 6.66 </t>
  </si>
  <si>
    <t xml:space="preserve">Total Direct Labor % 31.7 % 29.1 % 30.3 % 32.9 % 30.8 % 29.4 % 31.7 % 29.4 % 31.6 % 32.2 % 31.2 % 30.1 % 32.9 % </t>
  </si>
  <si>
    <t xml:space="preserve">Total Hours vs. Expectation -83 -10 -70 -44 70 -78 -18 61 -25 47 12 -12 -60 </t>
  </si>
  <si>
    <t xml:space="preserve">Wage Rate 12.98 12.82 13.18 13.51 12.92 13.48 12.68 13.59 12.96 13.54 13.45 13.56 13.02 </t>
  </si>
  <si>
    <t xml:space="preserve">Margin After Labor 9.86 10.08 9.61 7.62 9.80 8.60 10.28 8.32 9.23 9.75 10.68 7.87 9.88 </t>
  </si>
  <si>
    <t xml:space="preserve">Margin after Labor % 43.8 % 41.2 % 44.2 % 42.9 % 44.2 % 44.7 % 46.2 % 41.4 % 41.1 % 46.5 % 46.0 % 46.0 % 42.5 % </t>
  </si>
  <si>
    <t xml:space="preserve">Variable Restaurant Expense 0.66 0.59 0.58 0.77 0.59 0.78 0.57 0.62 0.65 0.91 0.82 0.56 0.67 </t>
  </si>
  <si>
    <t xml:space="preserve">Margin after Variable Rest Exp 9.20 9.49 9.03 6.86 9.21 7.82 9.71 7.70 8.58 8.85 9.85 7.30 9.21 </t>
  </si>
  <si>
    <t xml:space="preserve">Margin after Variable Rest Exp % 43.0 % 42.1 % 37.0 % 42.5 % 42.2 % 39.0 % 44.4 % 39.1 % 43.6 % 37.2 % 43.9 % 44.6 % 40.6 % </t>
  </si>
  <si>
    <t xml:space="preserve">Other Restaurant Expense 2,314 796 2,995 2,091 1,726 618 1,119 1,249 2,143 2,041 1,327 1,010 1,859 </t>
  </si>
  <si>
    <t xml:space="preserve">Other Restaurant Expenses % 1.8 % 1.2 % 1.5 % 2.7 % 2.8 % 1.6 % 1.8 % 1.5 % 1.2 % 1.6 % 0.5 % 1.8 % 2.3 % </t>
  </si>
  <si>
    <t xml:space="preserve">Site/Building/Equipment Maintenance 9,918 9,918 8,376 8,491 8,476 10,389 8,090 9,933 8,987 9,804 10,311 7,742 8,946 </t>
  </si>
  <si>
    <t xml:space="preserve">Site/Building/Equipment Maintenance % 7.2 % 8.7 % 8.7 % 9.5 % 6.6 % 9.8 % 9.9 % 6.9 % 8.0 % 7.0 % 8.4 % 6.7 % 9.3 % </t>
  </si>
  <si>
    <t xml:space="preserve">Indirect Labor 12,416 11,360 12,725 11,224 11,803 12,225 11,549 11,708 12,830 11,970 12,309 11,717 12,393 </t>
  </si>
  <si>
    <t xml:space="preserve">Indirect Labor % 11.9 % 11.5 % 10.9 % 11.6 % 11.2 % 11.0 % 11.4 % 11.1 % 10.9 % 11.4 % 11.5 % 12.2 % 11.1 % </t>
  </si>
  <si>
    <t xml:space="preserve">Indirect Op Expenses 288 283 305 273 320 370 378 341 337 359 335 278 349 </t>
  </si>
  <si>
    <t xml:space="preserve">Marketing Expense 5,473 5,656 5,136 5,381 5,242 6,060 5,178 5,785 5,526 4,750 6,380 5,958 6,130 </t>
  </si>
  <si>
    <t xml:space="preserve">Marketing Expense % 5.0 % 5.4 % 5.7 % 5.5 % 5.6 % 5.2 % 4.5 % 5.6 % 4.7 % 4.9 % 4.7 % 4.9 % 5.8 % </t>
  </si>
  <si>
    <t xml:space="preserve">Performance Earnings 11,426 17,193 12,019 18,383 20,579 17,719 18,472 13,293 13,344 18,378 12,331 18,988 14,506 </t>
  </si>
  <si>
    <t xml:space="preserve">Performance Earnings % 16.3 % 12.6 % 11.7 % 11.9 % 12.0 % 20.1 % 11.8 % 17.3 % 20.0 % 11.6 % 15.6 % 16.6 % 18.0 % </t>
  </si>
  <si>
    <t xml:space="preserve">Occupancy 6,295 6,042 6,166 6,297 5,815 5,962 5,746 5,060 6,082 5,925 6,289 6,105 5,174 </t>
  </si>
  <si>
    <t xml:space="preserve">Occupancy % 5.3 % 5.1 % 5.8 % 5.0 % 5.5 % 4.9 % 4.7 % 5.8 % 5.3 % 6.0 % 4.9 % 4.6 % 4.9 % </t>
  </si>
  <si>
    <t xml:space="preserve">Restaurant Earnings 14,365 4,687 8,688 12,354 14,435 17,338 10,576 10,517 13,143 9,773 4,611 16,292 6,087 </t>
  </si>
  <si>
    <t xml:space="preserve">Restaurant Earnings % 6.3 % 5.0 % 9.5 % 9.6 % 15.5 % 15.6 % 15.1 % 6.0 % 6.8 % 15.8 % 15.9 % 14.0 % 13.8 % </t>
  </si>
  <si>
    <t xml:space="preserve">Average Weekly Sales 133,423 124,918 133,278 122,226 129,894 122,197 </t>
  </si>
  <si>
    <t xml:space="preserve">Guest Count 6,135 24,540 6,032 24,128 6,147 79,911 5,893 76,609 6,057 236,223 5,962 232,518 </t>
  </si>
  <si>
    <t xml:space="preserve">SALES - Food 15.12 371,027 72.9 14.31 345,333 72.5 14.91 1,191,840 72.2 14.28 1,094,126 72.3 14.67 3,466,026 71.8 14.16 3,293,358 72.5 </t>
  </si>
  <si>
    <t xml:space="preserve">- Appetizers 1.92 47,181 9.3 1.87 45,103 9.5 1.93 154,568 9.4 1.87 142,917 9.4 2.00 472,375 9.8 1.86 432,264 9.5 </t>
  </si>
  <si>
    <t xml:space="preserve">- Desserts 0.70 17,143 3.4 0.67 16,267 3.4 0.70 56,230 3.4 0.70 53,753 3.5 0.71 167,323 3.5 0.66 153,944 3.4 </t>
  </si>
  <si>
    <t xml:space="preserve">- Total Alc Bev 1.51 37,121 7.3 1.43 34,396 7.2 1.52 121,825 7.4 1.46 111,508 7.4 1.51 356,277 7.4 1.42 330,566 7.3 </t>
  </si>
  <si>
    <t xml:space="preserve">- Liquor 0.52 12,871 2.5 0.49 11,717 2.5 0.52 41,484 2.5 0.49 37,226 2.5 0.50 117,391 2.4 0.48 111,610 2.5 </t>
  </si>
  <si>
    <t xml:space="preserve">- Beer 0.26 6,396 1.3 0.24 5,890 1.2 0.25 20,365 1.2 0.26 19,707 1.3 0.26 60,547 1.3 0.25 57,859 1.3 </t>
  </si>
  <si>
    <t xml:space="preserve">- Wine 0.73 17,854 3.5 0.70 16,788 3.5 0.75 59,977 3.6 0.71 54,574 3.6 0.75 178,339 3.7 0.69 161,097 3.5 </t>
  </si>
  <si>
    <t xml:space="preserve">- Non-Alch Bev 1.47 35,990 7.1 1.44 34,821 7.3 1.55 124,253 7.5 1.41 108,348 7.2 1.49 351,071 7.3 1.39 323,241 7.1 </t>
  </si>
  <si>
    <t xml:space="preserve">- Other 1.03 25,231 5.0 0.98 23,752 5.0 1.05 83,901 5.1 1.02 78,285 5.2 1.07 252,782 5.2 1.00 232,296 5.1 </t>
  </si>
  <si>
    <t xml:space="preserve">Add-On Sales 6.63 162,666 32.0 6.40 154,338 32.4 6.77 540,778 32.8 6.46 494,810 32.7 6.77 1,599,828 33.1 6.33 1,472,311 32.4 </t>
  </si>
  <si>
    <t xml:space="preserve">ToGo Sales 72,394 70,255 269,006 247,589 781,059 689,349 </t>
  </si>
  <si>
    <t xml:space="preserve">Total Gross Sales 21.75 533,694 104.9 20.71 499,671 104.9 21.68 1,732,617 104.9 20.74 1,588,936 104.9 21.45 5,065,853 104.9 20.50 4,765,669 104.9 </t>
  </si>
  <si>
    <t xml:space="preserve">- Mgr/Empl Meal -0.33 -8,027 -1.6 -0.31 -7,515 -1.6 -0.33 -26,059 -1.6 -0.31 -23,898 -1.6 -0.28 -66,667 -1.4 -0.27 -62,716 -1.4 </t>
  </si>
  <si>
    <t xml:space="preserve">- Coupons -0.12 -3,010 -0.6 -0.12 -2,818 -0.6 -0.12 -9,772 -0.6 -0.12 -8,962 -0.6 -0.12 -28,571 -0.6 -0.12 -26,878 -0.6 </t>
  </si>
  <si>
    <t xml:space="preserve">- Returns/Comps -0.57 -14,047 -2.8 -0.55 -13,151 -2.8 -0.57 -45,602 -2.8 -0.55 -41,821 -2.8 -0.56 -133,333 -2.8 -0.54 -125,432 -2.8 </t>
  </si>
  <si>
    <t xml:space="preserve">- Other -0.00 0 -0.0 -0.00 0 -0.0 -0.00 0 -0.0 -0.00 0 -0.0 -0.04 -9,524 -0.2 -0.04 -8,959 -0.2 </t>
  </si>
  <si>
    <t xml:space="preserve">Net Sales 20.73 508,610 100.0 19.74 476,187 100.0 20.66 1,651,184 100.0 19.77 1,514,256 100.0 20.44 4,827,758 100.0 19.53 4,541,682 100.0 </t>
  </si>
  <si>
    <t xml:space="preserve">COS - Beef and Chicken 0.86 20,991 4.1 0.82 19,795 4.2 0.81 64,330 3.9 0.81 62,037 4.1 0.84 197,477 4.1 0.78 180,439 4.0 </t>
  </si>
  <si>
    <t xml:space="preserve">- Seafood 0.50 12,169 2.4 0.48 11,616 2.4 0.47 37,520 2.3 0.45 34,273 2.3 0.48 113,216 2.3 0.48 111,587 2.5 </t>
  </si>
  <si>
    <t xml:space="preserve">- Total Protein 1.35 33,160 6.5 1.30 31,411 6.6 1.27 101,849 6.2 1.26 96,310 6.4 1.32 310,693 6.4 1.26 292,025 6.4 </t>
  </si>
  <si>
    <t xml:space="preserve">- Non-Perishable 0.91 22,454 4.4 0.94 22,765 4.8 0.90 71,759 4.3 0.86 65,690 4.3 0.98 232,270 4.8 0.91 212,662 4.7 </t>
  </si>
  <si>
    <t xml:space="preserve">- Produce 0.49 12,072 2.4 0.48 11,667 2.4 0.53 42,452 2.6 0.47 36,125 2.4 0.53 124,528 2.6 0.46 106,736 2.4 </t>
  </si>
  <si>
    <t xml:space="preserve">- Dessert 0.23 5,638 1.1 0.22 5,356 1.1 0.22 17,889 1.1 0.22 16,526 1.1 0.23 54,120 1.1 0.22 51,460 1.1 </t>
  </si>
  <si>
    <t xml:space="preserve">- Other/Freight 1.87 45,953 9.0 1.66 40,051 8.4 1.88 150,345 9.1 1.62 124,111 8.2 1.75 414,023 8.6 1.61 374,443 8.2 </t>
  </si>
  <si>
    <t xml:space="preserve">Total Food Costs 4.86 119,277 23.5 4.61 111,250 23.4 4.81 384,295 23.3 4.42 338,762 22.4 4.81 1,135,635 23.5 4.46 1,037,326 22.8 </t>
  </si>
  <si>
    <t xml:space="preserve">A vs T% 4,992 4.2 4,284 3.9 15,188 4.0 13,573 4.0 51,270 4.5 44,829 4.3 </t>
  </si>
  <si>
    <t xml:space="preserve">Total Beverage Cost 0.52 12,654 17.3 0.50 12,020 17.4 0.52 41,913 17.0 0.50 37,954 17.3 0.51 120,490 17.0 0.51 119,074 18.2 </t>
  </si>
  <si>
    <t xml:space="preserve">- Liquor 0.07 1,636 12.7 0.06 1,503 12.8 0.07 5,285 12.7 0.06 4,521 12.1 0.06 14,453 12.3 0.06 13,912 12.5 </t>
  </si>
  <si>
    <t xml:space="preserve">- Beer 0.06 1,404 21.9 0.05 1,268 21.5 0.06 4,741 23.3 0.05 4,131 21.0 0.05 12,374 20.4 0.06 13,634 23.6 </t>
  </si>
  <si>
    <t xml:space="preserve">- Wine 0.18 4,386 24.6 0.18 4,457 26.5 0.20 15,698 26.2 0.19 14,669 26.9 0.19 44,925 25.2 0.19 43,329 26.9 </t>
  </si>
  <si>
    <t xml:space="preserve">- Non-Alch Bev 0.21 5,228 14.5 0.20 4,792 13.8 0.20 16,189 13.0 0.19 14,633 13.5 0.21 48,738 13.9 0.21 48,198 14.9 </t>
  </si>
  <si>
    <t xml:space="preserve">Bev Alch A vs. T% 1,100 8.7 1,303 10.8 3,027 7.2 2,267 6.0 7,227 6.0 11,714 9.8 </t>
  </si>
  <si>
    <t xml:space="preserve">Total Cost of Sales 5.38 131,931 25.9 5.11 123,270 25.9 5.33 426,208 25.8 4.92 376,716 24.9 5.32 1,256,125 26.0 4.97 1,156,400 25.5 </t>
  </si>
  <si>
    <t xml:space="preserve">Direct Labor - Regular 6.47 158,659 31.2 6.17 148,940 31.3 6.31 504,032 30.5 6.06 464,585 30.7 6.27 1,481,588 30.7 6.09 1,414,941 31.2 </t>
  </si>
  <si>
    <t xml:space="preserve">- Overtime 0.10 2,406 0.5 0.09 2,241 0.5 0.13 10,683 0.6 0.13 9,597 0.6 0.08 19,550 0.4 0.07 17,245 0.4 </t>
  </si>
  <si>
    <t xml:space="preserve">Total Direct Labor 6.56 161,064 31.7 6.27 151,180 31.7 6.44 514,715 31.2 6.19 474,182 31.3 6.35 1,501,138 31.1 6.16 1,432,187 31.5 </t>
  </si>
  <si>
    <t xml:space="preserve">Overtime Premium $ 794 739 3,525 3,167 6,451 5,691 </t>
  </si>
  <si>
    <t xml:space="preserve">Overtime Hours 127 118 562 505 1,029 908 </t>
  </si>
  <si>
    <t xml:space="preserve">Total Hours vs. Expectation 16.30 -0.68 46.21 9.52 53.52 30.43 </t>
  </si>
  <si>
    <t xml:space="preserve">Wage Rate 13.49 13.15 13.71 12.99 13.85 12.93 </t>
  </si>
  <si>
    <t>Margin after Labor 8.79 215,615 42.4 8.36 201,736 42.4 8.89 710,262 43.0 8.66 663,358 43.8 8.77 2,070,496 42.9 8.40 1,953,096 43.0</t>
  </si>
  <si>
    <t xml:space="preserve">Variable Restaurant Expenses 0.93 22,757 4.5 0.85 20,451 4.3 0.88 70,272 4.3 0.83 63,797 4.2 0.92 216,370 4.5 0.87 202,856 4.5 </t>
  </si>
  <si>
    <t xml:space="preserve">- Smallwares 0.20 5,000 1.0 0.18 4,246 0.9 0.21 16,777 1.0 0.18 13,413 0.9 0.17 39,231 0.8 0.20 47,016 1.0 </t>
  </si>
  <si>
    <t xml:space="preserve">- Linen/Paper Napkins 0.10 2,495 0.5 0.09 2,054 0.4 0.08 6,240 0.4 0.10 7,311 0.5 0.10 23,432 0.5 0.08 17,835 0.4 </t>
  </si>
  <si>
    <t xml:space="preserve">- Cleaning Supplies 0.11 2,672 0.5 0.10 2,383 0.5 0.11 8,629 0.5 0.12 8,942 0.6 0.10 24,688 0.5 0.11 26,564 0.6 </t>
  </si>
  <si>
    <t xml:space="preserve">- Credit/Gift Card 0.35 8,587 1.7 0.33 8,015 1.7 0.30 24,289 1.5 0.30 22,679 1.5 0.39 93,024 1.9 0.33 76,233 1.7 </t>
  </si>
  <si>
    <t xml:space="preserve">- Cash Short 0.05 1,314 0.3 0.05 1,226 0.3 0.06 4,869 0.3 0.05 3,978 0.3 0.05 12,343 0.3 0.05 11,135 0.2 </t>
  </si>
  <si>
    <t xml:space="preserve">- Other 0.11 2,689 0.5 0.10 2,527 0.5 0.12 9,468 0.6 0.10 7,474 0.5 0.10 23,651 0.5 0.10 24,074 0.5 </t>
  </si>
  <si>
    <t xml:space="preserve">Margin after Variable Exp 7.86 192,858 37.9 7.51 181,286 38.1 8.01 639,990 38.8 7.83 599,561 39.6 7.85 1,854,126 38.4 7.53 1,750,240 38.5 </t>
  </si>
  <si>
    <t xml:space="preserve">Other Restaurant Exp 3,877.84 15,511 3.0 3,370.84 13,483 2.8 2,709.33 35,221 2.1 3,051.89 39,675 2.6 3,183.27 124,147 2.6 2,689.91 104,907 2.3 </t>
  </si>
  <si>
    <t xml:space="preserve">- Ofc Supplies/Postage 177.31 709 0.1 176.08 704 0.1 154.55 2,009 0.1 190.26 2,473 0.2 158.53 6,183 0.1 152.48 5,947 0.1 </t>
  </si>
  <si>
    <t xml:space="preserve">- Work Comp/Pub Liab 3,456.38 13,826 2.7 2,952.15 11,809 2.5 2,303.46 29,945 1.8 2,605.50 33,871 2.2 2,766.01 107,875 2.2 2,285.48 89,134 2.0 </t>
  </si>
  <si>
    <t xml:space="preserve">- Employee Incentives 64.28 257 0.1 68.58 274 0.1 57.48 747 0.0 61.03 793 0.1 46.71 1,822 0.0 67.59 2,636 0.1 </t>
  </si>
  <si>
    <t xml:space="preserve">- Other 179.87 719 0.1 174.03 696 0.1 193.84 2,520 0.2 195.10 2,536 0.2 212.01 8,268 0.2 184.36 7,190 0.2 </t>
  </si>
  <si>
    <t xml:space="preserve">Site/Bldg/Equip Maint 10,034.84 40,139 7.9 9,694.20 38,777 8.1 10,201.00 132,613 8.0 9,921.64 128,981 8.5 9,754.71 380,434 7.9 9,164.78 357,426 7.9 </t>
  </si>
  <si>
    <t xml:space="preserve">- Utilities 3,774.97 15,100 3.0 3,723.57 14,894 3.1 3,684.34 47,896 2.9 3,612.68 46,965 3.1 3,765.17 146,842 3.0 3,483.28 135,848 3.0 </t>
  </si>
  <si>
    <t xml:space="preserve">- Building/Site Repair 1,551.50 6,206 1.2 1,276.49 5,106 1.1 1,332.10 17,317 1.0 1,398.35 18,179 1.2 1,496.89 58,379 1.2 1,307.68 50,999 1.1 </t>
  </si>
  <si>
    <t xml:space="preserve">- Equipment Repairs 835.95 3,344 0.7 955.54 3,822 0.8 1,359.53 17,674 1.1 995.05 12,936 0.9 779.70 30,408 0.6 787.75 30,722 0.7 </t>
  </si>
  <si>
    <t xml:space="preserve">- Contract Services 1,338.08 5,352 1.1 1,383.90 5,536 1.2 1,496.26 19,451 1.2 1,207.72 15,700 1.0 1,445.75 56,384 1.2 1,472.79 57,439 1.3 </t>
  </si>
  <si>
    <t xml:space="preserve">- Depreciation 2,534.34 10,137 2.0 2,354.71 9,419 2.0 2,328.77 30,274 1.8 2,707.84 35,202 2.3 2,267.21 88,421 1.8 2,113.27 82,418 1.8 </t>
  </si>
  <si>
    <t xml:space="preserve">Indirect Labor 14,139.82 56,559 11.1 13,315.05 53,260 11.2 13,969.45 181,603 11.0 12,950.69 168,359 11.1 13,967.62 544,737 11.3 13,487.01 525,994 11.6 </t>
  </si>
  <si>
    <t xml:space="preserve">- Salary 4,800.00 19,200 3.8 4,800.00 19,200 4.0 4,800.00 62,400 3.8 4,800.00 62,400 4.1 4,800.00 187,200 3.9 4,800.00 187,200 4.1 </t>
  </si>
  <si>
    <t xml:space="preserve">- Bonus 534.41 2,138 0.4 206.83 827 0.2 112.48 1,462 0.1 547.82 7,122 0.5 268.80 10,483 0.2 257.44 10,040 0.2 </t>
  </si>
  <si>
    <t xml:space="preserve">- Other 8,805.41 35,222 6.9 8,308.22 33,233 7.0 9,056.97 117,741 7.1 7,602.87 98,837 6.5 8,898.82 347,054 7.2 8,429.58 328,753 7.2 </t>
  </si>
  <si>
    <t xml:space="preserve">Indirect Operating Expenses 530.94 2,124 0.4 535.69 2,143 0.4 545.23 7,088 0.4 365.81 4,756 0.3 497.57 19,405 0.4 405.37 15,810 0.3 </t>
  </si>
  <si>
    <t xml:space="preserve">- Other 530.94 2,124 0.4 535.69 2,143 0.4 545.23 7,088 0.4 365.81 4,756 0.3 497.57 19,405 0.4 405.37 15,810 0.3 </t>
  </si>
  <si>
    <t xml:space="preserve">Marketing Expenses 6,737.42 26,950 5.3 6,107.03 24,428 5.1 6,492.05 84,397 5.1 5,598.04 72,775 4.8 6,030.59 235,193 4.9 6,099.26 237,871 5.2 </t>
  </si>
  <si>
    <t xml:space="preserve">Performance Earnings 12,893.66 51,575 10.1 12,298.57 49,194 10.3 15,312.94 199,068 12.1 14,232.00 185,016 12.2 14,107.93 550,209 11.4 13,031.62 508,233 11.2 </t>
  </si>
  <si>
    <t xml:space="preserve">Occupancy 7,663.23 30,653 6.0 6,598.36 26,393 5.5 7,823.50 101,705 6.2 6,789.88 88,268 5.8 7,397.69 288,510 6.0 6,547.63 255,357 5.6 </t>
  </si>
  <si>
    <t>Restaurant Earnings 5,230.43 20,922 4.1 5,700.22 22,801 4.8 7,489.45 97,363 5.9 7,442.12 96,748 6.4 6,710.24 261,699 5.4 6,483.99 252,876 5.6</t>
  </si>
  <si>
    <t xml:space="preserve">Average Weekly Sales 119,499 132,485 130,003 130,547 135,019 122,137 130,048 133,379 121,515 135,451 142,189 135,310 132,900 </t>
  </si>
  <si>
    <t xml:space="preserve">Guest Count 5,844 6,116 5,866 6,383 6,477 5,949 6,401 6,235 5,728 5,971 6,319 6,074 6,082 </t>
  </si>
  <si>
    <t xml:space="preserve">Food / Other Sales 15.11 15.60 16.52 14.80 15.99 15.72 14.44 15.66 15.06 16.19 16.86 17.05 16.14 </t>
  </si>
  <si>
    <t xml:space="preserve">Add-on Sales 5.34 6.06 5.64 5.65 4.85 4.81 5.87 5.73 6.15 6.49 5.64 5.23 5.71 </t>
  </si>
  <si>
    <t xml:space="preserve">Total Gross Sales 20.45 21.66 22.16 20.45 20.85 20.53 20.32 21.39 21.21 22.68 22.50 22.28 21.85 </t>
  </si>
  <si>
    <t xml:space="preserve">Total Discounts -0.96 -1.02 -1.04 -0.96 -0.98 -0.96 -0.95 -1.01 -1.00 -1.07 -1.06 -1.05 -1.03 </t>
  </si>
  <si>
    <t xml:space="preserve">Net Sales 19.49 20.64 21.12 19.49 19.87 19.57 19.36 20.39 20.22 21.62 21.44 21.23 20.82 </t>
  </si>
  <si>
    <t xml:space="preserve">Memo - Alc Bev Sales 1.43 1.33 1.48 1.44 1.52 1.44 1.52 1.54 1.37 1.45 1.37 1.41 1.46 </t>
  </si>
  <si>
    <t xml:space="preserve">- ToGo Sales 13.3 % 13.2 % 13.5 % 13.8 % 14.6 % 13.7 % 13.0 % 14.5 % 14.9 % 14.7 % 15.2 % 14.2 % 14.1 % </t>
  </si>
  <si>
    <t xml:space="preserve">Total Food Cost 4.12 4.51 4.07 4.48 4.40 4.10 4.37 4.39 4.30 4.10 4.28 4.15 4.11 </t>
  </si>
  <si>
    <t xml:space="preserve">Total Food Cost % 23.8 % 23.9 % 24.3 % 23.9 % 24.8 % 23.3 % 25.0 % 23.4 % 22.3 % 24.6 % 24.9 % 24.1 % 24.8 % </t>
  </si>
  <si>
    <t xml:space="preserve">A vs. T % 8.9 % 9.9 % 7.9 % 10.0 % 11.0 % 7.8 % 7.9 % 11.8 % 11.7 % 9.5 % 9.3 % 11.4 % 9.5 % </t>
  </si>
  <si>
    <t xml:space="preserve">Total Beverage Cost % 18.1 % 18.4 % 18.5 % 17.9 % 19.0 % 18.3 % 17.5 % 18.6 % 17.8 % 17.0 % 17.7 % 17.8 % 18.9 % </t>
  </si>
  <si>
    <t xml:space="preserve">Bev Alc A vs. T % 3.6 % 9.0 % 4.1 % 11.4 % 6.9 % 1.5 % 8.9 % 9.0 % 12.5 % 14.5 % 10.7 % 10.3 % 2.3 % </t>
  </si>
  <si>
    <t xml:space="preserve">Total Cost Of Sales 4.59 5.05 4.62 4.95 4.87 4.59 4.91 4.93 4.75 4.63 4.80 4.64 4.58 </t>
  </si>
  <si>
    <t xml:space="preserve">Total Costs Of Sales % 23.0 % 24.5 % 24.9 % 23.0 % 24.6 % 23.7 % 22.8 % 22.5 % 24.9 % 22.5 % 24.2 % 24.9 % 22.8 % </t>
  </si>
  <si>
    <t xml:space="preserve">Direct Labor - Regular 6.18 6.65 6.11 6.21 6.54 6.55 6.41 6.21 6.05 6.54 6.43 6.24 6.65 </t>
  </si>
  <si>
    <t xml:space="preserve">Total Direct Labor 6.26 6.74 6.25 6.34 6.62 6.65 6.49 6.32 6.15 6.67 6.54 6.29 6.80 </t>
  </si>
  <si>
    <t xml:space="preserve">Total Direct Labor % 29.0 % 33.4 % 33.1 % 29.0 % 31.9 % 32.6 % 32.0 % 32.3 % 31.7 % 31.4 % 29.4 % 32.6 % 29.6 % </t>
  </si>
  <si>
    <t xml:space="preserve">Total Hours vs. Expectation 43 -65 47 -81 14 9 9 -2 23 -60 -16 27 -3 </t>
  </si>
  <si>
    <t xml:space="preserve">Wage Rate 13.41 13.21 12.84 13.62 12.81 13.33 12.75 13.27 12.96 13.25 12.84 13.62 13.49 </t>
  </si>
  <si>
    <t xml:space="preserve">Margin After Labor 8.63 8.85 10.26 8.20 8.38 8.32 7.97 9.14 9.31 10.32 10.10 10.30 9.45 </t>
  </si>
  <si>
    <t xml:space="preserve">Margin after Labor % 43.2 % 41.6 % 47.3 % 46.8 % 41.7 % 45.0 % 41.6 % 41.1 % 45.3 % 43.3 % 43.6 % 44.8 % 42.6 % </t>
  </si>
  <si>
    <t xml:space="preserve">Variable Restaurant Expense 0.92 0.82 0.62 0.67 0.61 0.86 0.67 0.61 0.89 0.58 0.74 0.85 0.76 </t>
  </si>
  <si>
    <t xml:space="preserve">Margin after Variable Rest Exp 7.72 8.04 9.64 7.52 7.77 7.47 7.30 8.53 8.42 9.74 9.35 9.44 8.68 </t>
  </si>
  <si>
    <t xml:space="preserve">Margin after Variable Rest Exp % 40.5 % 41.7 % 43.6 % 42.6 % 44.0 % 37.2 % 38.0 % 38.3 % 37.7 % 37.4 % 40.0 % 41.6 % 43.0 % </t>
  </si>
  <si>
    <t xml:space="preserve">Other Restaurant Expense 1,110 1,329 1,166 2,288 2,570 2,043 2,051 2,390 1,037 871 1,041 635 2,511 </t>
  </si>
  <si>
    <t xml:space="preserve">Other Restaurant Expenses % 2.1 % 2.2 % 2.0 % 2.7 % 1.7 % 1.8 % 3.0 % 2.8 % 2.0 % 1.4 % 2.9 % 1.4 % 0.5 % </t>
  </si>
  <si>
    <t xml:space="preserve">Site/Building/Equipment Maintenance 9,526 7,969 10,292 6,931 9,999 7,639 8,711 7,120 7,316 7,853 8,611 10,106 9,827 </t>
  </si>
  <si>
    <t xml:space="preserve">Site/Building/Equipment Maintenance % 6.7 % 7.4 % 8.0 % 8.4 % 9.4 % 8.6 % 8.9 % 8.7 % 7.6 % 8.8 % 6.2 % 9.4 % 9.5 % </t>
  </si>
  <si>
    <t xml:space="preserve">Indirect Labor 11,871 12,594 11,385 11,706 11,603 12,113 11,296 11,115 12,725 11,732 12,994 12,005 12,943 </t>
  </si>
  <si>
    <t xml:space="preserve">Indirect Labor % 10.6 % 10.6 % 11.6 % 11.2 % 10.9 % 11.1 % 10.9 % 10.6 % 12.2 % 11.3 % 11.9 % 11.7 % 10.9 % </t>
  </si>
  <si>
    <t xml:space="preserve">Indirect Op Expenses 276 298 299 327 374 326 320 338 325 302 344 329 309 </t>
  </si>
  <si>
    <t xml:space="preserve">Marketing Expense 4,753 5,339 6,167 5,427 6,046 6,107 6,145 6,064 6,191 5,962 6,174 5,491 4,728 </t>
  </si>
  <si>
    <t xml:space="preserve">Marketing Expense % 4.7 % 4.5 % 5.4 % 4.8 % 5.2 % 4.5 % 5.6 % 4.9 % 5.1 % 5.3 % 5.6 % 5.5 % 4.7 % </t>
  </si>
  <si>
    <t xml:space="preserve">Performance Earnings 19,825 19,096 20,587 15,268 21,962 14,457 10,918 15,714 12,993 19,855 16,413 14,987 13,504 </t>
  </si>
  <si>
    <t xml:space="preserve">Performance Earnings % 14.4 % 16.4 % 11.8 % 16.9 % 16.1 % 11.8 % 10.8 % 18.0 % 12.8 % 11.0 % 10.4 % 10.1 % 13.8 % </t>
  </si>
  <si>
    <t xml:space="preserve">Occupancy 5,986 5,797 5,479 5,630 5,148 5,938 6,025 5,787 5,361 5,952 5,448 6,238 6,000 </t>
  </si>
  <si>
    <t xml:space="preserve">Occupancy % 4.6 % 4.8 % 5.9 % 4.6 % 4.7 % 5.4 % 5.5 % 4.6 % 4.8 % 5.4 % 5.9 % 5.4 % 5.3 % </t>
  </si>
  <si>
    <t xml:space="preserve">Restaurant Earnings 11,331 8,512 13,890 12,783 16,282 13,345 8,489 9,077 6,037 12,057 13,417 15,482 6,601 </t>
  </si>
  <si>
    <t xml:space="preserve">Restaurant Earnings % 12.2 % 13.5 % 13.4 % 14.3 % 8.8 % 9.8 % 15.1 % 11.1 % 11.1 % 15.9 % 15.0 % 4.5 % 15.6 % </t>
  </si>
  <si>
    <t xml:space="preserve">Average Weekly Sales 109,907 102,733 108,829 99,256 108,827 99,973 </t>
  </si>
  <si>
    <t xml:space="preserve">Guest Count 5,202 20,808 5,064 20,256 5,209 67,717 4,923 63,999 5,229 203,931 4,989 194,571 </t>
  </si>
  <si>
    <t xml:space="preserve">SALES - Food 14.36 298,734 71.3 13.92 282,063 72.0 14.30 968,446 71.8 13.83 885,056 72.0 14.23 2,901,190 71.7 13.75 2,674,764 72.0 </t>
  </si>
  <si>
    <t xml:space="preserve">- Appetizers 1.97 40,941 9.8 1.88 38,127 9.7 1.90 128,779 9.6 1.79 114,759 9.3 1.93 394,376 9.8 1.87 364,536 9.8 </t>
  </si>
  <si>
    <t xml:space="preserve">- Desserts 0.71 14,686 3.5 0.65 13,078 3.3 0.68 45,785 3.4 0.69 44,268 3.6 0.68 138,990 3.4 0.68 131,460 3.5 </t>
  </si>
  <si>
    <t xml:space="preserve">- Total Alc Bev 1.52 31,564 7.5 1.40 28,436 7.3 1.46 98,934 7.3 1.43 91,491 7.4 1.45 296,083 7.3 1.39 270,243 7.3 </t>
  </si>
  <si>
    <t xml:space="preserve">- Liquor 0.52 10,914 2.6 0.48 9,705 2.5 0.52 35,164 2.6 0.48 31,011 2.5 0.48 98,546 2.4 0.46 89,979 2.4 </t>
  </si>
  <si>
    <t xml:space="preserve">- Beer 0.26 5,382 1.3 0.24 4,880 1.2 0.25 16,612 1.2 0.23 14,919 1.2 0.26 52,760 1.3 0.23 45,333 1.2 </t>
  </si>
  <si>
    <t xml:space="preserve">- Wine 0.73 15,268 3.6 0.68 13,850 3.5 0.70 47,158 3.5 0.71 45,561 3.7 0.71 144,777 3.6 0.69 134,930 3.6 </t>
  </si>
  <si>
    <t xml:space="preserve">- Non-Alch Bev 1.51 31,371 7.5 1.40 28,376 7.2 1.50 101,807 7.6 1.46 93,676 7.6 1.46 297,806 7.4 1.37 266,290 7.2 </t>
  </si>
  <si>
    <t xml:space="preserve">- Other 1.07 22,334 5.3 1.03 20,851 5.3 1.05 71,024 5.3 0.95 61,081 5.0 1.06 215,815 5.3 0.98 191,637 5.2 </t>
  </si>
  <si>
    <t xml:space="preserve">Add-On Sales 6.77 140,896 33.6 6.36 128,869 32.9 6.59 446,328 33.1 6.33 405,274 33.0 6.59 1,343,071 33.2 6.29 1,224,165 32.9 </t>
  </si>
  <si>
    <t xml:space="preserve">ToGo Sales 64,711 61,578 212,442 186,871 655,319 587,430 </t>
  </si>
  <si>
    <t xml:space="preserve">Total Gross Sales 21.13 439,630 104.9 20.29 410,932 104.9 20.89 1,414,774 104.9 20.16 1,290,331 104.9 20.81 4,244,261 104.9 20.04 3,898,930 104.9 </t>
  </si>
  <si>
    <t xml:space="preserve">- Mgr/Empl Meal -0.32 -6,612 -1.6 -0.31 -6,180 -1.6 -0.31 -21,278 -1.6 -0.30 -19,407 -1.6 -0.27 -55,854 -1.4 -0.26 -51,310 -1.4 </t>
  </si>
  <si>
    <t xml:space="preserve">- Coupons -0.12 -2,480 -0.6 -0.11 -2,318 -0.6 -0.12 -7,979 -0.6 -0.11 -7,277 -0.6 -0.12 -23,938 -0.6 -0.11 -21,990 -0.6 </t>
  </si>
  <si>
    <t xml:space="preserve">- Returns/Comps -0.56 -11,571 -2.8 -0.53 -10,816 -2.8 -0.55 -37,237 -2.8 -0.53 -33,961 -2.8 -0.55 -111,709 -2.8 -0.53 -102,620 -2.8 </t>
  </si>
  <si>
    <t xml:space="preserve">- Other -0.00 0 -0.0 -0.00 0 -0.0 -0.00 0 -0.0 -0.00 0 -0.0 -0.04 -7,979 -0.2 -0.04 -7,330 -0.2 </t>
  </si>
  <si>
    <t xml:space="preserve">Net Sales 20.13 418,967 100.0 19.33 391,618 100.0 19.91 1,348,280 100.0 19.21 1,229,685 100.0 19.83 4,044,781 100.0 19.10 3,715,680 100.0 </t>
  </si>
  <si>
    <t xml:space="preserve">COS - Beef and Chicken 0.77 15,940 3.8 0.75 15,240 3.9 0.84 56,925 4.2 0.78 49,666 4.0 0.81 164,903 4.1 0.75 146,759 3.9 </t>
  </si>
  <si>
    <t xml:space="preserve">- Seafood 0.49 10,101 2.4 0.49 9,958 2.5 0.46 30,839 2.3 0.45 29,060 2.4 0.45 92,102 2.3 0.47 91,309 2.5 </t>
  </si>
  <si>
    <t xml:space="preserve">- Total Protein 1.25 26,041 6.2 1.24 25,198 6.4 1.30 87,764 6.5 1.23 78,726 6.4 1.26 257,004 6.4 1.22 238,068 6.4 </t>
  </si>
  <si>
    <t xml:space="preserve">- Non-Perishable 0.97 20,124 4.8 0.91 18,495 4.7 0.94 63,758 4.7 0.84 53,835 4.4 0.91 185,105 4.6 0.91 176,978 4.8 </t>
  </si>
  <si>
    <t xml:space="preserve">- Produce 0.50 10,410 2.5 0.48 9,681 2.5 0.52 35,098 2.6 0.50 32,204 2.6 0.49 99,357 2.5 0.47 90,547 2.4 </t>
  </si>
  <si>
    <t xml:space="preserve">- Dessert 0.23 4,743 1.1 0.21 4,324 1.1 0.22 15,150 1.1 0.20 13,068 1.1 0.21 42,929 1.1 0.20 38,514 1.0 </t>
  </si>
  <si>
    <t xml:space="preserve">- Other/Freight 1.73 36,011 8.6 1.59 32,171 8.2 1.72 116,263 8.6 1.70 108,988 8.9 1.71 349,407 8.6 1.68 327,795 8.8 </t>
  </si>
  <si>
    <t xml:space="preserve">Total Food Costs 4.68 97,328 23.2 4.44 89,868 22.9 4.70 318,033 23.6 4.48 286,820 23.3 4.58 933,802 23.1 4.48 871,902 23.5 </t>
  </si>
  <si>
    <t xml:space="preserve">A vs T% 3,403 3.5 3,484 3.9 12,715 4.0 12,272 4.3 41,296 4.4 33,253 3.8 </t>
  </si>
  <si>
    <t xml:space="preserve">Total Beverage Cost 0.51 10,706 17.0 0.48 9,741 17.1 0.50 33,951 16.9 0.50 31,887 17.2 0.49 100,160 16.9 0.48 93,054 17.3 </t>
  </si>
  <si>
    <t xml:space="preserve">- Liquor 0.06 1,210 11.1 0.05 1,093 11.3 0.06 4,364 12.4 0.06 3,824 12.3 0.06 11,850 12.0 0.05 10,378 11.5 </t>
  </si>
  <si>
    <t xml:space="preserve">- Beer 0.06 1,182 22.0 0.05 1,078 22.1 0.06 3,912 23.6 0.05 3,358 22.5 0.05 10,679 20.2 0.05 9,154 20.2 </t>
  </si>
  <si>
    <t xml:space="preserve">- Wine 0.18 3,727 24.4 0.18 3,714 26.8 0.18 12,182 25.8 0.18 11,353 24.9 0.18 37,372 25.8 0.18 35,073 26.0 </t>
  </si>
  <si>
    <t xml:space="preserve">- Non-Alch Bev 0.22 4,587 14.6 0.19 3,855 13.6 0.20 13,492 13.3 0.21 13,351 14.3 0.20 40,259 13.5 0.20 38,449 14.4 </t>
  </si>
  <si>
    <t xml:space="preserve">Bev Alch A vs. T% 893 8.3 595 6.1 3,782 11.1 3,393 10.6 8,752 8.7 8,013 8.6 </t>
  </si>
  <si>
    <t xml:space="preserve">Total Cost of Sales 5.19 108,034 25.8 4.92 99,609 25.4 5.20 351,983 26.1 4.98 318,707 25.9 5.07 1,033,962 25.6 4.96 964,956 26.0 </t>
  </si>
  <si>
    <t xml:space="preserve">Direct Labor - Regular 6.25 130,001 31.0 6.06 122,837 31.4 6.23 421,762 31.3 5.91 378,528 30.8 6.07 1,237,056 30.6 5.87 1,143,075 30.8 </t>
  </si>
  <si>
    <t xml:space="preserve">- Overtime 0.08 1,693 0.4 0.07 1,348 0.3 0.11 7,606 0.6 0.12 7,568 0.6 0.11 22,939 0.6 0.11 22,317 0.6 </t>
  </si>
  <si>
    <t xml:space="preserve">Total Direct Labor 6.33 131,694 31.4 6.13 124,185 31.7 6.34 429,367 31.8 6.03 386,096 31.4 6.18 1,259,995 31.2 5.99 1,165,391 31.4 </t>
  </si>
  <si>
    <t xml:space="preserve">Overtime Premium $ 559 445 2,510 2,497 7,570 7,365 </t>
  </si>
  <si>
    <t xml:space="preserve">Overtime Hours 89 71 400 398 1,207 1,175 </t>
  </si>
  <si>
    <t xml:space="preserve">Total Hours vs. Expectation 30.23 47.43 34.08 53.07 54.75 27.85 </t>
  </si>
  <si>
    <t xml:space="preserve">Wage Rate 13.92 13.40 13.95 13.08 13.87 13.11 </t>
  </si>
  <si>
    <t>Margin after Labor 8.61 179,239 42.8 8.29 167,824 42.9 8.37 566,929 42.0 8.20 524,882 42.7 8.59 1,750,824 43.3 8.15 1,585,332 42.7</t>
  </si>
  <si>
    <t xml:space="preserve">Variable Restaurant Expenses 0.99 20,547 4.9 0.85 17,263 4.4 0.87 59,249 4.4 0.85 54,175 4.4 0.89 182,050 4.5 0.89 173,956 4.7 </t>
  </si>
  <si>
    <t xml:space="preserve">- Smallwares 0.21 4,292 1.0 0.16 3,177 0.8 0.16 10,684 0.8 0.19 12,276 1.0 0.21 43,573 1.1 0.18 34,460 0.9 </t>
  </si>
  <si>
    <t xml:space="preserve">- Linen/Paper Napkins 0.09 1,933 0.5 0.08 1,664 0.4 0.08 5,700 0.4 0.09 5,905 0.5 0.08 15,729 0.4 0.08 14,746 0.4 </t>
  </si>
  <si>
    <t xml:space="preserve">- Cleaning Supplies 0.11 2,347 0.6 0.09 1,877 0.5 0.12 8,168 0.6 0.11 7,009 0.6 0.11 22,251 0.6 0.12 23,771 0.6 </t>
  </si>
  <si>
    <t xml:space="preserve">- Credit/Gift Card 0.40 8,302 2.0 0.37 7,513 1.9 0.37 25,148 1.9 0.28 18,109 1.5 0.33 66,361 1.6 0.36 69,511 1.9 </t>
  </si>
  <si>
    <t xml:space="preserve">- Cash Short 0.06 1,185 0.3 0.06 1,290 0.3 0.05 3,232 0.2 0.06 3,959 0.3 0.05 10,350 0.3 0.06 12,350 0.3 </t>
  </si>
  <si>
    <t xml:space="preserve">- Other 0.12 2,489 0.6 0.09 1,741 0.4 0.09 6,317 0.5 0.11 6,917 0.6 0.12 23,785 0.6 0.10 19,117 0.5 </t>
  </si>
  <si>
    <t xml:space="preserve">Margin after Variable Exp 7.63 158,692 37.9 7.43 150,561 38.4 7.50 507,680 37.7 7.35 470,707 38.3 7.69 1,568,775 38.8 7.25 1,411,377 38.0 </t>
  </si>
  <si>
    <t xml:space="preserve">Other Restaurant Exp 2,984.99 11,940 2.8 2,909.04 11,636 3.0 2,474.16 32,164 2.4 2,256.50 29,335 2.4 2,565.68 100,061 2.5 2,719.87 106,075 2.9 </t>
  </si>
  <si>
    <t xml:space="preserve">- Ofc Supplies/Postage 198.09 792 0.2 189.70 759 0.2 160.15 2,082 0.2 194.87 2,533 0.2 176.33 6,877 0.2 157.81 6,155 0.2 </t>
  </si>
  <si>
    <t xml:space="preserve">- Work Comp/Pub Liab 2,536.34 10,145 2.4 2,484.33 9,937 2.5 2,040.70 26,529 2.0 1,780.08 23,141 1.9 2,129.24 83,040 2.1 2,311.94 90,166 2.4 </t>
  </si>
  <si>
    <t xml:space="preserve">- Employee Incentives 51.31 205 0.0 65.90 264 0.1 62.53 813 0.1 73.46 955 0.1 62.55 2,440 0.1 45.28 1,766 0.0 </t>
  </si>
  <si>
    <t xml:space="preserve">- Other 199.26 797 0.2 169.10 676 0.2 210.78 2,740 0.2 208.09 2,705 0.2 197.56 7,705 0.2 204.85 7,989 0.2 </t>
  </si>
  <si>
    <t xml:space="preserve">Site/Bldg/Equip Maint 8,551.65 34,207 8.2 7,812.42 31,250 8.0 8,303.38 107,944 8.0 7,566.58 98,366 8.0 8,731.04 340,511 8.4 7,839.29 305,732 8.2 </t>
  </si>
  <si>
    <t xml:space="preserve">- Utilities 3,161.94 12,648 3.0 2,819.13 11,277 2.9 2,996.55 38,955 2.9 2,690.67 34,979 2.8 3,175.63 123,850 3.1 2,924.06 114,038 3.1 </t>
  </si>
  <si>
    <t xml:space="preserve">- Building/Site Repair 1,271.85 5,087 1.2 1,347.22 5,389 1.4 1,247.16 16,213 1.2 1,189.44 15,463 1.3 1,365.45 53,253 1.3 1,090.99 42,549 1.1 </t>
  </si>
  <si>
    <t xml:space="preserve">- Equipment Repairs 711.25 2,845 0.7 692.59 2,770 0.7 651.94 8,475 0.6 614.09 7,983 0.6 677.48 26,422 0.7 631.07 24,612 0.7 </t>
  </si>
  <si>
    <t xml:space="preserve">- Contract Services 1,253.58 5,014 1.2 1,047.93 4,192 1.1 1,175.18 15,277 1.1 1,125.76 14,635 1.2 1,038.53 40,502 1.0 986.04 38,455 1.0 </t>
  </si>
  <si>
    <t xml:space="preserve">- Depreciation 2,153.04 8,612 2.1 1,905.54 7,622 1.9 2,232.54 29,023 2.2 1,946.61 25,306 2.1 2,473.95 96,484 2.4 2,207.13 86,078 2.3 </t>
  </si>
  <si>
    <t xml:space="preserve">Indirect Labor 12,237.70 48,951 11.7 12,155.59 48,622 12.4 12,029.80 156,387 11.6 11,998.29 155,978 12.7 11,609.54 452,772 11.2 11,793.03 459,928 12.4 </t>
  </si>
  <si>
    <t xml:space="preserve">- Salary 4,800.00 19,200 4.6 4,800.00 19,200 4.9 4,800.00 62,400 4.6 4,800.00 62,400 5.1 4,800.00 187,200 4.6 4,800.00 187,200 5.0 </t>
  </si>
  <si>
    <t xml:space="preserve">- Bonus 320.20 1,281 0.3 434.74 1,739 0.4 186.68 2,427 0.2 478.71 6,223 0.5 64.77 2,526 0.1 520.45 20,298 0.5 </t>
  </si>
  <si>
    <t xml:space="preserve">- Other 7,117.51 28,470 6.8 6,920.85 27,683 7.1 7,043.11 91,560 6.8 6,719.59 87,355 7.1 6,744.78 263,046 6.5 6,472.58 252,431 6.8 </t>
  </si>
  <si>
    <t xml:space="preserve">Indirect Operating Expenses 475.51 1,902 0.5 368.64 1,475 0.4 314.65 4,090 0.3 405.12 5,267 0.4 314.79 12,277 0.3 319.82 12,473 0.3 </t>
  </si>
  <si>
    <t xml:space="preserve">- Other 475.51 1,902 0.5 368.64 1,475 0.4 314.65 4,090 0.3 405.12 5,267 0.4 314.79 12,277 0.3 319.82 12,473 0.3 </t>
  </si>
  <si>
    <t xml:space="preserve">Marketing Expenses 5,247.55 20,990 5.0 5,003.06 20,012 5.1 5,248.68 68,233 5.1 4,978.70 64,723 5.3 5,226.18 203,821 5.0 5,020.29 195,791 5.3 </t>
  </si>
  <si>
    <t xml:space="preserve">Performance Earnings 10,175.66 40,703 9.7 9,391.50 37,566 9.6 10,681.69 138,862 10.3 9,003.01 117,039 9.5 11,777.76 459,333 11.4 8,496.84 331,377 8.9 </t>
  </si>
  <si>
    <t xml:space="preserve">Occupancy 6,231.38 24,926 5.9 5,460.82 21,843 5.6 6,426.29 83,542 6.2 5,208.69 67,713 5.5 5,886.94 229,591 5.7 4,948.12 192,977 5.2 </t>
  </si>
  <si>
    <t>Restaurant Earnings 3,944.28 15,777 3.8 3,930.67 15,723 4.0 4,255.40 55,320 4.1 3,794.32 49,326 4.0 5,890.82 229,742 5.7 3,548.72 138,400 3.7</t>
  </si>
  <si>
    <t xml:space="preserve">0021377 (Silverdale) Current Period: JUL-2018 Currency: USD 03:08 </t>
  </si>
  <si>
    <t xml:space="preserve">Average Weekly Sales 116,467 116,959 103,097 119,900 119,593 100,205 104,019 107,333 104,586 113,953 108,906 98,854 105,710 </t>
  </si>
  <si>
    <t xml:space="preserve">Guest Count 5,194 5,253 4,993 5,476 5,498 5,085 5,026 5,321 5,279 5,203 5,294 4,851 5,046 </t>
  </si>
  <si>
    <t xml:space="preserve">Food / Other Sales 16.84 16.12 15.74 16.80 15.51 14.98 15.56 14.62 14.58 16.63 15.50 15.23 15.19 </t>
  </si>
  <si>
    <t xml:space="preserve">Add-on Sales 5.59 6.14 4.91 5.10 6.25 4.73 5.14 5.55 5.23 5.28 5.07 5.15 5.76 </t>
  </si>
  <si>
    <t xml:space="preserve">Total Gross Sales 22.42 22.27 20.65 21.90 21.75 19.71 20.70 20.17 19.81 21.90 20.57 20.38 20.95 </t>
  </si>
  <si>
    <t xml:space="preserve">Total Discounts -1.05 -1.05 -0.97 -1.03 -1.02 -0.93 -0.97 -0.95 -0.93 -1.03 -0.97 -0.96 -0.98 </t>
  </si>
  <si>
    <t xml:space="preserve">Net Sales 21.37 21.22 19.68 20.87 20.73 18.78 19.72 19.22 18.88 20.87 19.60 19.42 19.96 </t>
  </si>
  <si>
    <t xml:space="preserve">Memo - Alc Bev Sales 1.41 1.36 1.48 1.41 1.50 1.52 1.54 1.42 1.38 1.32 1.37 1.36 1.47 </t>
  </si>
  <si>
    <t xml:space="preserve">- ToGo Sales 12.9 % 12.9 % 12.1 % 12.4 % 15.4 % 13.1 % 15.3 % 14.7 % 15.1 % 11.9 % 13.4 % 13.0 % 14.7 % </t>
  </si>
  <si>
    <t xml:space="preserve">Total Food Cost 4.39 4.21 4.16 4.12 4.33 4.41 4.46 4.18 4.19 4.51 4.12 4.09 4.48 </t>
  </si>
  <si>
    <t xml:space="preserve">Total Food Cost % 24.2 % 23.0 % 22.6 % 24.6 % 22.6 % 22.7 % 22.8 % 23.0 % 23.9 % 23.7 % 23.6 % 22.4 % 23.2 % </t>
  </si>
  <si>
    <t xml:space="preserve">A vs. T % 10.2 % 8.3 % 7.9 % 10.9 % 8.0 % 7.6 % 7.8 % 8.4 % 11.4 % 9.3 % 10.1 % 11.4 % 9.5 % </t>
  </si>
  <si>
    <t xml:space="preserve">Total Beverage Cost % 18.2 % 18.3 % 18.9 % 17.3 % 18.9 % 18.0 % 16.1 % 19.0 % 18.6 % 17.2 % 18.8 % 17.2 % 18.9 % </t>
  </si>
  <si>
    <t xml:space="preserve">Bev Alc A vs. T % 11.7 % 9.8 % 4.5 % 4.8 % 17.2 % -1.2 % 10.4 % 13.6 % 4.3 % -1.1 % 2.0 % 14.7 % -0.0 % </t>
  </si>
  <si>
    <t xml:space="preserve">Total Cost Of Sales 4.86 4.76 4.69 4.64 4.82 4.96 4.91 4.70 4.72 5.01 4.62 4.57 4.94 </t>
  </si>
  <si>
    <t xml:space="preserve">Total Costs Of Sales % 24.3 % 23.7 % 22.7 % 24.9 % 25.0 % 23.8 % 24.1 % 22.4 % 23.6 % 24.0 % 24.7 % 24.4 % 22.8 % </t>
  </si>
  <si>
    <t xml:space="preserve">Direct Labor - Regular 6.28 6.17 6.16 6.37 6.03 6.14 6.53 6.04 6.40 6.67 6.64 6.47 6.26 </t>
  </si>
  <si>
    <t xml:space="preserve">Total Direct Labor 6.41 6.30 6.31 6.54 6.17 6.19 6.69 6.17 6.48 6.76 6.79 6.52 6.39 </t>
  </si>
  <si>
    <t xml:space="preserve">Total Direct Labor % 30.6 % 32.2 % 29.5 % 29.5 % 32.6 % 32.9 % 30.6 % 29.7 % 32.3 % 32.8 % 30.5 % 31.8 % 30.6 % </t>
  </si>
  <si>
    <t xml:space="preserve">Total Hours vs. Expectation -77 -28 22 63 14 35 37 13 -64 64 -75 -32 -19 </t>
  </si>
  <si>
    <t xml:space="preserve">Wage Rate 12.94 13.34 12.61 12.66 13.16 13.22 13.67 12.86 13.66 13.52 13.24 13.27 12.90 </t>
  </si>
  <si>
    <t xml:space="preserve">Margin After Labor 10.10 10.16 8.69 9.69 9.74 7.63 8.12 8.35 7.68 9.10 8.19 8.33 8.63 </t>
  </si>
  <si>
    <t xml:space="preserve">Margin after Labor % 42.9 % 47.3 % 41.2 % 46.7 % 43.7 % 45.9 % 43.0 % 41.2 % 41.7 % 43.9 % 46.3 % 41.1 % 42.4 % </t>
  </si>
  <si>
    <t xml:space="preserve">Variable Restaurant Expense 0.65 0.77 0.58 0.68 0.80 0.56 0.62 0.91 0.74 0.78 0.73 0.60 0.88 </t>
  </si>
  <si>
    <t xml:space="preserve">Margin after Variable Rest Exp 9.45 9.39 8.11 9.02 8.94 7.07 7.50 7.44 6.95 8.32 7.45 7.73 7.75 </t>
  </si>
  <si>
    <t xml:space="preserve">Margin after Variable Rest Exp % 43.2 % 42.3 % 40.6 % 41.4 % 43.6 % 38.6 % 39.9 % 39.6 % 39.6 % 38.9 % 43.9 % 40.9 % 41.0 % </t>
  </si>
  <si>
    <t xml:space="preserve">Other Restaurant Expense 1,283 512 3,042 554 443 1,098 1,311 422 2,498 2,425 3,189 1,075 2,223 </t>
  </si>
  <si>
    <t xml:space="preserve">Other Restaurant Expenses % 1.4 % 3.0 % 2.9 % 0.6 % 1.3 % 2.9 % 1.1 % 1.3 % 0.6 % 1.7 % 1.5 % 0.4 % 2.8 % </t>
  </si>
  <si>
    <t xml:space="preserve">Site/Building/Equipment Maintenance 9,102 8,703 7,640 8,011 7,553 8,797 9,763 8,793 8,848 9,770 9,985 9,151 10,021 </t>
  </si>
  <si>
    <t xml:space="preserve">Site/Building/Equipment Maintenance % 8.4 % 6.2 % 8.9 % 6.0 % 6.4 % 8.2 % 8.4 % 6.7 % 7.9 % 6.4 % 8.3 % 9.8 % 9.4 % </t>
  </si>
  <si>
    <t xml:space="preserve">Indirect Labor 11,278 11,778 11,293 12,113 11,110 11,832 11,002 12,648 11,551 12,661 11,205 11,734 12,393 </t>
  </si>
  <si>
    <t xml:space="preserve">Indirect Labor % 10.6 % 11.0 % 10.6 % 11.3 % 12.1 % 11.8 % 11.6 % 11.7 % 10.7 % 10.6 % 11.1 % 12.1 % 11.1 % </t>
  </si>
  <si>
    <t xml:space="preserve">Indirect Op Expenses 272 337 284 303 369 339 319 304 341 293 350 307 367 </t>
  </si>
  <si>
    <t xml:space="preserve">Marketing Expense 5,024 4,903 4,801 5,510 5,032 5,713 6,063 4,730 5,456 5,182 5,257 6,278 6,389 </t>
  </si>
  <si>
    <t xml:space="preserve">Marketing Expense % 4.6 % 4.8 % 5.6 % 4.6 % 5.3 % 5.0 % 5.2 % 5.4 % 4.9 % 5.0 % 4.7 % 5.5 % 5.7 % </t>
  </si>
  <si>
    <t xml:space="preserve">Performance Earnings 12,496 12,512 15,327 11,782 11,688 19,737 16,276 11,368 16,333 15,363 16,569 15,021 19,184 </t>
  </si>
  <si>
    <t xml:space="preserve">Performance Earnings % 17.8 % 13.8 % 10.9 % 12.5 % 14.5 % 15.6 % 12.2 % 13.5 % 18.9 % 13.6 % 20.1 % 13.9 % 18.2 % </t>
  </si>
  <si>
    <t xml:space="preserve">Occupancy 5,124 5,027 6,124 5,173 5,142 5,209 5,556 5,285 5,566 5,942 6,207 5,739 5,249 </t>
  </si>
  <si>
    <t xml:space="preserve">Occupancy % 5.7 % 5.1 % 5.7 % 6.0 % 5.1 % 4.7 % 5.7 % 5.2 % 5.5 % 5.7 % 5.1 % 5.7 % 4.9 % </t>
  </si>
  <si>
    <t xml:space="preserve">Restaurant Earnings 15,137 9,388 10,203 8,913 9,138 4,911 6,037 4,909 11,073 11,780 7,283 12,822 9,371 </t>
  </si>
  <si>
    <t xml:space="preserve">Restaurant Earnings % 14.9 % 10.2 % 6.0 % 13.4 % 11.6 % 12.0 % 4.9 % 10.0 % 5.9 % 13.0 % 13.1 % 12.0 % 6.4 % </t>
  </si>
  <si>
    <t xml:space="preserve">Average Weekly Sales 144,800 135,298 145,489 131,888 144,809 133,333 </t>
  </si>
  <si>
    <t xml:space="preserve">Guest Count 6,485 25,940 6,293 25,172 6,547 85,111 6,213 80,769 6,553 255,567 6,261 244,179 </t>
  </si>
  <si>
    <t xml:space="preserve">SALES - Food 15.23 395,099 71.6 14.77 371,722 72.1 15.41 1,311,346 72.8 14.67 1,184,680 72.5 15.09 3,855,808 71.6 14.60 3,565,440 71.9 </t>
  </si>
  <si>
    <t xml:space="preserve">- Appetizers 2.05 53,126 9.6 1.98 49,747 9.6 1.96 166,825 9.3 1.84 148,217 9.1 2.01 513,334 9.5 1.99 484,843 9.8 </t>
  </si>
  <si>
    <t xml:space="preserve">- Desserts 0.75 19,492 3.5 0.70 17,721 3.4 0.71 60,582 3.4 0.73 58,732 3.6 0.73 186,877 3.5 0.73 177,418 3.6 </t>
  </si>
  <si>
    <t xml:space="preserve">- Total Alc Bev 1.57 40,744 7.4 1.51 38,046 7.4 1.54 131,473 7.3 1.45 117,319 7.2 1.58 402,750 7.5 1.48 362,137 7.3 </t>
  </si>
  <si>
    <t xml:space="preserve">- Liquor 0.52 13,374 2.4 0.51 12,850 2.5 0.55 46,454 2.6 0.50 40,576 2.5 0.54 137,851 2.6 0.49 120,323 2.4 </t>
  </si>
  <si>
    <t xml:space="preserve">- Beer 0.27 6,983 1.3 0.25 6,398 1.2 0.27 23,189 1.3 0.25 20,505 1.3 0.26 65,800 1.2 0.25 61,313 1.2 </t>
  </si>
  <si>
    <t xml:space="preserve">- Wine 0.79 20,387 3.7 0.75 18,798 3.6 0.73 61,830 3.4 0.70 56,238 3.4 0.78 199,099 3.7 0.74 180,500 3.6 </t>
  </si>
  <si>
    <t xml:space="preserve">- Non-Alch Bev 1.60 41,465 7.5 1.51 38,071 7.4 1.51 128,134 7.1 1.51 121,961 7.5 1.59 407,590 7.6 1.49 362,898 7.3 </t>
  </si>
  <si>
    <t xml:space="preserve">- Other 1.13 29,273 5.3 1.03 25,885 5.0 1.09 92,997 5.2 1.04 83,630 5.1 1.10 281,203 5.2 1.01 247,248 5.0 </t>
  </si>
  <si>
    <t xml:space="preserve">Add-On Sales 7.10 184,101 33.4 6.73 169,469 32.9 6.81 580,011 32.2 6.56 529,859 32.4 7.01 1,791,755 33.3 6.69 1,634,544 33.0 </t>
  </si>
  <si>
    <t xml:space="preserve">ToGo Sales 81,189 81,197 257,179 268,973 886,271 655,249 </t>
  </si>
  <si>
    <t xml:space="preserve">Total Gross Sales 22.33 579,200 104.9 21.50 541,191 104.9 22.22 1,891,358 104.9 21.23 1,714,539 104.9 22.10 5,647,563 104.9 21.30 5,199,984 104.9 </t>
  </si>
  <si>
    <t xml:space="preserve">- Mgr/Empl Meal -0.34 -8,711 -1.6 -0.32 -8,140 -1.6 -0.33 -28,446 -1.6 -0.32 -25,787 -1.6 -0.29 -74,322 -1.4 -0.28 -68,432 -1.4 </t>
  </si>
  <si>
    <t xml:space="preserve">- Coupons -0.13 -3,267 -0.6 -0.12 -3,052 -0.6 -0.13 -10,667 -0.6 -0.12 -9,670 -0.6 -0.12 -31,852 -0.6 -0.12 -29,328 -0.6 </t>
  </si>
  <si>
    <t xml:space="preserve">- Returns/Comps -0.59 -15,245 -2.8 -0.57 -14,244 -2.8 -0.58 -49,781 -2.8 -0.56 -45,127 -2.8 -0.58 -148,644 -2.8 -0.56 -136,864 -2.8 </t>
  </si>
  <si>
    <t xml:space="preserve">- Other -0.00 0 -0.0 -0.00 0 -0.0 -0.00 0 -0.0 -0.00 0 -0.0 -0.04 -10,617 -0.2 -0.04 -9,776 -0.2 </t>
  </si>
  <si>
    <t xml:space="preserve">Net Sales 21.28 551,977 100.0 20.49 515,755 100.0 21.18 1,802,464 100.0 20.23 1,633,956 100.0 21.06 5,382,127 100.0 20.29 4,955,584 100.0 </t>
  </si>
  <si>
    <t xml:space="preserve">COS - Beef and Chicken 0.89 23,069 4.2 0.79 19,947 3.9 0.81 69,127 3.8 0.79 64,106 3.9 0.80 205,549 3.8 0.79 193,959 3.9 </t>
  </si>
  <si>
    <t xml:space="preserve">- Seafood 0.49 12,783 2.3 0.52 13,011 2.5 0.49 41,439 2.3 0.46 37,196 2.3 0.50 128,796 2.4 0.49 120,378 2.4 </t>
  </si>
  <si>
    <t xml:space="preserve">- Total Protein 1.38 35,852 6.5 1.31 32,958 6.4 1.30 110,567 6.1 1.25 101,301 6.2 1.31 334,346 6.2 1.29 314,337 6.3 </t>
  </si>
  <si>
    <t xml:space="preserve">- Non-Perishable 1.03 26,648 4.8 0.99 24,841 4.8 1.01 86,185 4.8 0.92 74,552 4.6 0.97 247,781 4.6 0.94 230,678 4.7 </t>
  </si>
  <si>
    <t xml:space="preserve">- Produce 0.56 14,595 2.6 0.54 13,659 2.6 0.50 42,361 2.4 0.50 40,355 2.5 0.51 130,836 2.4 0.50 121,659 2.5 </t>
  </si>
  <si>
    <t xml:space="preserve">- Dessert 0.24 6,135 1.1 0.23 5,881 1.1 0.24 20,204 1.1 0.22 17,987 1.1 0.24 61,088 1.1 0.21 51,513 1.0 </t>
  </si>
  <si>
    <t xml:space="preserve">- Other/Freight 1.94 50,214 9.1 1.84 46,193 9.0 1.94 165,375 9.2 1.66 134,265 8.2 1.87 476,888 8.9 1.81 442,540 8.9 </t>
  </si>
  <si>
    <t xml:space="preserve">Total Food Costs 5.14 133,444 24.2 4.91 123,533 24.0 4.99 424,691 23.6 4.56 368,461 22.6 4.89 1,250,939 23.2 4.75 1,160,726 23.4 </t>
  </si>
  <si>
    <t xml:space="preserve">A vs T% 5,654 4.2 4,474 3.6 16,752 3.9 14,854 4.0 48,803 3.9 40,177 3.5 </t>
  </si>
  <si>
    <t xml:space="preserve">Total Beverage Cost 0.53 13,812 16.8 0.54 13,623 17.9 0.53 45,518 17.5 0.51 40,899 17.1 0.54 138,786 17.1 0.49 119,745 16.5 </t>
  </si>
  <si>
    <t xml:space="preserve">- Liquor 0.06 1,547 11.6 0.06 1,623 12.6 0.06 5,283 11.4 0.06 4,704 11.6 0.07 17,332 12.6 0.06 14,251 11.8 </t>
  </si>
  <si>
    <t xml:space="preserve">- Beer 0.06 1,536 22.0 0.05 1,338 20.9 0.06 4,995 21.5 0.06 4,901 23.9 0.05 13,338 20.3 0.05 12,322 20.1 </t>
  </si>
  <si>
    <t xml:space="preserve">- Wine 0.20 5,187 25.4 0.20 4,993 26.6 0.19 16,078 26.0 0.18 14,254 25.3 0.19 47,841 24.0 0.18 45,143 25.0 </t>
  </si>
  <si>
    <t xml:space="preserve">- Non-Alch Bev 0.21 5,542 13.4 0.23 5,669 14.9 0.23 19,162 15.0 0.21 17,039 14.0 0.24 60,275 14.8 0.20 48,030 13.2 </t>
  </si>
  <si>
    <t xml:space="preserve">Bev Alch A vs. T% 1,069 7.7 831 6.1 4,108 9.0 3,071 7.5 13,064 9.4 14,212 11.9 </t>
  </si>
  <si>
    <t xml:space="preserve">Total Cost of Sales 5.68 147,256 26.7 5.45 137,156 26.6 5.52 470,209 26.1 5.07 409,360 25.1 5.44 1,389,725 25.8 5.24 1,280,472 25.8 </t>
  </si>
  <si>
    <t xml:space="preserve">Direct Labor - Regular 6.73 174,654 31.6 6.39 160,889 31.2 6.53 555,483 30.8 6.31 509,570 31.2 6.42 1,640,818 30.5 6.37 1,555,299 31.4 </t>
  </si>
  <si>
    <t xml:space="preserve">- Overtime 0.07 1,877 0.3 0.11 2,655 0.5 0.06 5,516 0.3 0.07 5,491 0.3 0.13 33,317 0.6 0.10 23,265 0.5 </t>
  </si>
  <si>
    <t xml:space="preserve">Total Direct Labor 6.81 176,531 32.0 6.50 163,544 31.7 6.59 560,999 31.1 6.38 515,061 31.5 6.55 1,674,135 31.1 6.46 1,578,565 31.9 </t>
  </si>
  <si>
    <t xml:space="preserve">Overtime Premium $ 620 876 1,820 1,812 10,995 7,678 </t>
  </si>
  <si>
    <t xml:space="preserve">Overtime Hours 99 140 290 289 1,754 1,224 </t>
  </si>
  <si>
    <t xml:space="preserve">Total Hours vs. Expectation 10.84 20.46 -0.82 17.62 -4.40 46.65 </t>
  </si>
  <si>
    <t xml:space="preserve">Wage Rate 13.61 13.16 13.70 13.11 13.54 13.19 </t>
  </si>
  <si>
    <t>Margin after Labor 8.80 228,191 41.3 8.54 215,055 41.7 9.06 771,256 42.8 8.78 709,535 43.4 9.07 2,318,268 43.1 8.59 2,096,548 42.3</t>
  </si>
  <si>
    <t xml:space="preserve">Variable Restaurant Expenses 0.99 25,596 4.6 0.85 21,379 4.1 0.88 75,200 4.2 0.87 70,309 4.3 0.87 223,569 4.2 0.87 212,769 4.3 </t>
  </si>
  <si>
    <t xml:space="preserve">- Smallwares 0.22 5,817 1.1 0.19 4,782 0.9 0.20 16,938 0.9 0.19 15,099 0.9 0.19 47,989 0.9 0.20 48,735 1.0 </t>
  </si>
  <si>
    <t xml:space="preserve">- Linen/Paper Napkins 0.10 2,482 0.4 0.10 2,484 0.5 0.08 6,522 0.4 0.08 6,516 0.4 0.10 24,396 0.5 0.10 23,505 0.5 </t>
  </si>
  <si>
    <t xml:space="preserve">- Cleaning Supplies 0.10 2,709 0.5 0.10 2,529 0.5 0.10 8,620 0.5 0.13 10,727 0.7 0.13 32,063 0.6 0.10 24,732 0.5 </t>
  </si>
  <si>
    <t xml:space="preserve">- Credit/Gift Card 0.41 10,600 1.9 0.31 7,698 1.5 0.35 29,398 1.6 0.30 23,933 1.5 0.32 81,143 1.5 0.31 75,206 1.5 </t>
  </si>
  <si>
    <t xml:space="preserve">- Cash Short 0.06 1,485 0.3 0.07 1,647 0.3 0.07 6,041 0.3 0.05 4,404 0.3 0.05 13,168 0.2 0.07 16,543 0.3 </t>
  </si>
  <si>
    <t xml:space="preserve">- Other 0.10 2,502 0.5 0.09 2,238 0.4 0.09 7,681 0.4 0.12 9,629 0.6 0.10 24,811 0.5 0.10 24,048 0.5 </t>
  </si>
  <si>
    <t xml:space="preserve">Margin after Variable Exp 7.81 202,595 36.7 7.69 193,676 37.6 8.18 696,056 38.6 7.91 639,226 39.1 8.20 2,094,699 38.9 7.71 1,883,779 38.0 </t>
  </si>
  <si>
    <t xml:space="preserve">Other Restaurant Exp 3,165.47 12,662 2.3 3,549.10 14,196 2.8 3,828.45 49,770 2.8 3,581.56 46,560 2.8 4,164.66 162,422 3.0 3,493.36 136,241 2.7 </t>
  </si>
  <si>
    <t xml:space="preserve">- Ofc Supplies/Postage 163.15 653 0.1 157.92 632 0.1 166.06 2,159 0.1 158.51 2,061 0.1 157.88 6,157 0.1 154.24 6,015 0.1 </t>
  </si>
  <si>
    <t xml:space="preserve">- Work Comp/Pub Liab 2,725.20 10,901 2.0 3,129.04 12,516 2.4 3,366.87 43,769 2.4 3,183.97 41,392 2.5 3,745.87 146,089 2.7 3,070.63 119,754 2.4 </t>
  </si>
  <si>
    <t xml:space="preserve">- Employee Incentives 66.96 268 0.0 59.69 239 0.0 72.59 944 0.1 67.71 880 0.1 58.20 2,270 0.0 62.31 2,430 0.0 </t>
  </si>
  <si>
    <t xml:space="preserve">- Other 210.16 841 0.2 202.45 810 0.2 222.92 2,898 0.2 171.37 2,228 0.1 202.70 7,905 0.1 206.18 8,041 0.2 </t>
  </si>
  <si>
    <t xml:space="preserve">Site/Bldg/Equip Maint 11,534.51 46,138 8.4 10,179.70 40,719 7.9 11,768.38 152,989 8.5 10,040.43 130,526 8.0 11,691.47 455,967 8.5 10,282.76 401,028 8.1 </t>
  </si>
  <si>
    <t xml:space="preserve">- Utilities 4,217.83 16,871 3.1 3,782.67 15,131 2.9 4,161.57 54,100 3.0 3,672.98 47,749 2.9 4,390.20 171,218 3.2 3,841.52 149,819 3.0 </t>
  </si>
  <si>
    <t xml:space="preserve">- Building/Site Repair 1,665.13 6,661 1.2 1,612.09 6,448 1.3 1,499.89 19,499 1.1 1,467.87 19,082 1.2 1,730.14 67,475 1.3 1,519.13 59,246 1.2 </t>
  </si>
  <si>
    <t xml:space="preserve">- Equipment Repairs 1,076.34 4,305 0.8 823.61 3,294 0.6 1,074.00 13,962 0.8 869.52 11,304 0.7 1,256.73 49,013 0.9 1,314.87 51,280 1.0 </t>
  </si>
  <si>
    <t xml:space="preserve">- Contract Services 1,753.29 7,013 1.3 1,546.63 6,187 1.2 1,748.64 22,732 1.3 1,440.82 18,731 1.1 1,695.18 66,112 1.2 1,303.66 50,843 1.0 </t>
  </si>
  <si>
    <t xml:space="preserve">- Depreciation 2,821.92 11,288 2.0 2,414.69 9,659 1.9 3,284.28 42,696 2.4 2,589.24 33,660 2.1 2,619.23 102,150 1.9 2,303.58 89,840 1.8 </t>
  </si>
  <si>
    <t xml:space="preserve">Indirect Labor 14,281.68 57,127 10.3 13,836.65 55,347 10.7 14,174.45 184,268 10.2 13,562.17 176,308 10.8 15,302.03 596,779 11.1 13,711.91 534,765 10.8 </t>
  </si>
  <si>
    <t xml:space="preserve">- Salary 4,800.00 19,200 3.5 4,800.00 19,200 3.7 4,800.00 62,400 3.5 4,800.00 62,400 3.8 4,800.00 187,200 3.5 4,800.00 187,200 3.8 </t>
  </si>
  <si>
    <t xml:space="preserve">- Bonus 397.33 1,589 0.3 437.65 1,751 0.3 277.59 3,609 0.2 476.48 6,194 0.4 556.83 21,716 0.4 218.98 8,540 0.2 </t>
  </si>
  <si>
    <t xml:space="preserve">- Other 9,084.35 36,337 6.6 8,599.00 34,396 6.7 9,096.87 118,259 6.6 8,285.69 107,714 6.6 9,945.20 387,863 7.2 8,692.94 339,024 6.8 </t>
  </si>
  <si>
    <t xml:space="preserve">Indirect Operating Expenses 546.80 2,187 0.4 475.98 1,904 0.4 602.32 7,830 0.4 380.99 4,953 0.3 509.81 19,882 0.4 421.06 16,421 0.3 </t>
  </si>
  <si>
    <t xml:space="preserve">- Other 546.80 2,187 0.4 475.98 1,904 0.4 602.32 7,830 0.4 380.99 4,953 0.3 509.81 19,882 0.4 421.06 16,421 0.3 </t>
  </si>
  <si>
    <t xml:space="preserve">Marketing Expenses 7,050.50 28,202 5.1 6,404.92 25,620 5.0 6,900.42 89,705 5.0 6,286.02 81,718 5.0 6,810.26 265,600 4.9 6,501.66 253,565 5.1 </t>
  </si>
  <si>
    <t xml:space="preserve">Performance Earnings 14,069.80 56,279 10.2 13,972.67 55,891 10.8 16,268.74 211,494 11.7 15,320.08 199,161 12.2 15,232.00 594,048 11.0 13,891.27 541,759 10.9 </t>
  </si>
  <si>
    <t xml:space="preserve">Occupancy 6,952.34 27,809 5.0 6,679.25 26,717 5.2 7,941.07 103,234 5.7 7,344.94 95,484 5.8 8,355.47 325,863 6.1 7,206.76 281,064 5.7 </t>
  </si>
  <si>
    <t>Restaurant Earnings 7,117.46 28,470 5.2 7,293.42 29,174 5.7 8,327.68 108,260 6.0 7,975.14 103,677 6.3 6,876.52 268,184 5.0 6,684.50 260,696 5.3</t>
  </si>
  <si>
    <t xml:space="preserve">0021138 (Tacoma) Current Period: JUL-2018 Currency: USD 03:08 </t>
  </si>
  <si>
    <t xml:space="preserve">Average Weekly Sales 139,406 137,196 144,722 144,534 142,026 141,075 140,391 149,670 140,023 138,881 144,206 141,607 147,899 </t>
  </si>
  <si>
    <t xml:space="preserve">Guest Count 6,630 6,465 6,459 6,458 6,612 6,260 6,284 6,727 6,216 6,450 6,445 6,491 6,374 </t>
  </si>
  <si>
    <t xml:space="preserve">Food / Other Sales 15.69 16.23 16.85 16.63 15.84 17.35 16.88 15.82 17.07 15.56 16.61 16.03 17.00 </t>
  </si>
  <si>
    <t xml:space="preserve">Add-on Sales 5.34 4.99 5.56 5.75 5.64 5.19 5.46 6.43 5.46 5.97 5.76 5.78 6.20 </t>
  </si>
  <si>
    <t xml:space="preserve">Total Gross Sales 21.03 21.22 22.41 22.38 21.48 22.54 22.34 22.25 22.53 21.53 22.37 21.82 23.20 </t>
  </si>
  <si>
    <t xml:space="preserve">Total Discounts -0.99 -1.00 -1.05 -1.05 -1.01 -1.06 -1.05 -1.05 -1.06 -1.01 -1.05 -1.03 -1.09 </t>
  </si>
  <si>
    <t xml:space="preserve">Net Sales 20.04 20.22 21.35 21.33 20.47 21.48 21.29 21.20 21.47 20.52 21.32 20.79 22.11 </t>
  </si>
  <si>
    <t xml:space="preserve">Memo - Alc Bev Sales 1.51 1.53 1.50 1.32 1.34 1.43 1.41 1.35 1.37 1.41 1.42 1.33 1.33 </t>
  </si>
  <si>
    <t xml:space="preserve">- ToGo Sales 14.7 % 14.0 % 13.9 % 15.1 % 13.0 % 12.4 % 12.5 % 14.4 % 12.4 % 12.7 % 12.4 % 14.9 % 12.3 % </t>
  </si>
  <si>
    <t xml:space="preserve">Total Food Cost 4.50 4.49 4.07 4.13 4.17 4.38 4.32 4.41 4.10 4.17 4.31 4.32 4.52 </t>
  </si>
  <si>
    <t xml:space="preserve">Total Food Cost % 23.4 % 23.3 % 22.2 % 24.9 % 23.6 % 24.7 % 24.2 % 22.2 % 22.6 % 22.9 % 24.5 % 24.4 % 24.5 % </t>
  </si>
  <si>
    <t xml:space="preserve">A vs. T % 10.8 % 8.5 % 11.6 % 10.8 % 8.3 % 7.9 % 7.6 % 9.0 % 9.7 % 10.7 % 8.4 % 11.5 % 10.9 % </t>
  </si>
  <si>
    <t xml:space="preserve">Total Beverage Cost % 16.1 % 16.6 % 16.9 % 16.2 % 18.4 % 18.4 % 17.0 % 18.1 % 16.2 % 17.6 % 17.2 % 17.2 % 16.9 % </t>
  </si>
  <si>
    <t xml:space="preserve">Bev Alc A vs. T % 9.0 % 13.5 % 5.6 % 9.2 % 3.0 % -0.5 % 15.0 % -0.4 % 2.2 % 0.8 % 1.6 % 17.1 % 9.7 % </t>
  </si>
  <si>
    <t xml:space="preserve">Total Cost Of Sales 4.99 5.01 4.59 4.64 4.68 4.85 4.82 4.87 4.63 4.63 4.77 4.80 5.03 </t>
  </si>
  <si>
    <t xml:space="preserve">Total Costs Of Sales % 22.6 % 22.4 % 23.6 % 22.9 % 23.0 % 23.9 % 23.0 % 24.4 % 22.6 % 23.1 % 25.0 % 22.3 % 22.2 % </t>
  </si>
  <si>
    <t xml:space="preserve">Direct Labor - Regular 6.64 6.31 6.23 6.36 6.37 6.36 6.28 6.41 6.27 6.26 6.28 6.64 6.50 </t>
  </si>
  <si>
    <t xml:space="preserve">Total Direct Labor 6.81 6.37 6.34 6.51 6.51 6.48 6.45 6.48 6.41 6.39 6.38 6.73 6.68 </t>
  </si>
  <si>
    <t xml:space="preserve">Total Direct Labor % 31.1 % 31.2 % 30.2 % 32.9 % 32.8 % 30.3 % 29.5 % 31.6 % 33.3 % 30.4 % 29.3 % 29.8 % 33.1 % </t>
  </si>
  <si>
    <t xml:space="preserve">Total Hours vs. Expectation 43 -1 41 62 51 -10 12 72 -2 27 -16 71 -59 </t>
  </si>
  <si>
    <t xml:space="preserve">Wage Rate 13.58 12.98 13.26 12.96 12.82 13.43 13.44 13.28 12.73 13.11 13.10 13.31 13.35 </t>
  </si>
  <si>
    <t xml:space="preserve">Margin After Labor 8.23 8.84 10.42 10.18 9.28 10.15 10.02 9.86 10.44 9.50 10.17 9.26 10.41 </t>
  </si>
  <si>
    <t xml:space="preserve">Margin after Labor % 41.3 % 46.6 % 44.3 % 42.6 % 47.7 % 41.6 % 47.2 % 48.0 % 44.3 % 41.9 % 41.5 % 45.2 % 44.1 % </t>
  </si>
  <si>
    <t xml:space="preserve">Variable Restaurant Expense 0.56 0.70 0.90 0.67 0.64 0.63 0.60 0.79 0.85 0.88 0.86 0.79 0.89 </t>
  </si>
  <si>
    <t xml:space="preserve">Margin after Variable Rest Exp 7.68 8.14 9.52 9.51 8.64 9.52 9.42 9.07 9.58 8.63 9.32 8.46 9.52 </t>
  </si>
  <si>
    <t xml:space="preserve">Margin after Variable Rest Exp % 41.5 % 44.8 % 43.4 % 41.8 % 43.4 % 39.9 % 38.3 % 39.9 % 38.3 % 38.4 % 43.9 % 37.2 % 44.7 % </t>
  </si>
  <si>
    <t xml:space="preserve">Other Restaurant Expense 3,179 1,438 2,563 457 1,683 463 2,201 1,189 3,106 2,800 1,072 770 420 </t>
  </si>
  <si>
    <t xml:space="preserve">Other Restaurant Expenses % 1.2 % 1.1 % 2.2 % 1.3 % 2.5 % 1.1 % 2.2 % 0.8 % 2.8 % 2.6 % 1.1 % 0.5 % 2.9 % </t>
  </si>
  <si>
    <t xml:space="preserve">Site/Building/Equipment Maintenance 8,221 10,330 9,091 8,136 10,490 9,202 7,040 9,088 10,311 7,101 9,104 9,807 6,855 </t>
  </si>
  <si>
    <t xml:space="preserve">Site/Building/Equipment Maintenance % 7.7 % 7.3 % 9.8 % 8.3 % 9.4 % 9.3 % 8.3 % 6.9 % 8.3 % 6.3 % 6.2 % 8.1 % 6.1 % </t>
  </si>
  <si>
    <t xml:space="preserve">Indirect Labor 11,587 11,046 12,809 11,574 11,312 11,892 12,252 11,475 12,161 12,399 12,207 12,680 12,190 </t>
  </si>
  <si>
    <t xml:space="preserve">Indirect Labor % 11.3 % 11.8 % 11.3 % 11.9 % 10.8 % 10.8 % 11.5 % 10.8 % 11.8 % 10.8 % 11.3 % 11.4 % 11.6 % </t>
  </si>
  <si>
    <t xml:space="preserve">Indirect Op Expenses 279 328 364 280 356 330 354 308 311 305 371 364 364 </t>
  </si>
  <si>
    <t xml:space="preserve">Marketing Expense 6,009 5,822 6,346 5,306 5,867 6,185 6,131 5,917 5,653 5,830 5,363 5,798 5,409 </t>
  </si>
  <si>
    <t xml:space="preserve">Marketing Expense % 5.7 % 5.2 % 5.2 % 5.3 % 5.1 % 5.6 % 5.3 % 4.9 % 5.0 % 5.7 % 4.6 % 5.7 % 5.6 % </t>
  </si>
  <si>
    <t xml:space="preserve">Performance Earnings 13,870 14,239 11,022 12,079 14,765 16,564 13,220 17,830 11,045 20,966 17,658 20,337 15,426 </t>
  </si>
  <si>
    <t xml:space="preserve">Performance Earnings % 11.4 % 15.7 % 15.5 % 19.6 % 15.2 % 14.8 % 15.2 % 16.6 % 17.2 % 15.2 % 10.2 % 10.1 % 19.5 % </t>
  </si>
  <si>
    <t xml:space="preserve">Occupancy 5,305 5,403 5,365 5,475 5,950 5,762 5,625 6,087 6,182 5,782 5,256 5,348 5,764 </t>
  </si>
  <si>
    <t xml:space="preserve">Occupancy % 5.8 % 4.6 % 5.3 % 6.0 % 5.7 % 5.6 % 4.8 % 5.1 % 4.7 % 4.8 % 4.6 % 5.1 % 5.8 % </t>
  </si>
  <si>
    <t xml:space="preserve">Restaurant Earnings 10,839 8,826 4,922 6,365 12,615 12,889 8,454 10,910 17,032 10,925 9,791 12,806 5,773 </t>
  </si>
  <si>
    <t xml:space="preserve">Restaurant Earnings % 14.3 % 9.4 % 8.5 % 5.9 % 7.2 % 13.7 % 6.7 % 15.5 % 12.6 % 6.8 % 8.4 % 7.4 % 13.7 % </t>
  </si>
  <si>
    <t xml:space="preserve">Average Weekly Sales 154,353 138,366 152,354 141,553 152,243 147,087 </t>
  </si>
  <si>
    <t xml:space="preserve">Guest Count 6,687 26,748 6,281 25,124 6,681 86,853 6,427 83,551 6,660 259,740 6,705 261,495 </t>
  </si>
  <si>
    <t xml:space="preserve">SALES - Food 15.68 419,312 71.3 15.10 379,351 71.9 15.76 1,368,986 72.5 15.23 1,272,137 72.5 15.70 4,077,894 72.1 15.19 3,971,422 72.6 </t>
  </si>
  <si>
    <t xml:space="preserve">- Appetizers 2.16 57,707 9.8 2.03 51,091 9.7 2.05 178,327 9.4 1.94 161,967 9.2 2.12 551,747 9.8 1.90 495,855 9.1 </t>
  </si>
  <si>
    <t xml:space="preserve">- Desserts 0.78 20,907 3.6 0.73 18,272 3.5 0.78 67,608 3.6 0.74 62,027 3.5 0.75 193,515 3.4 0.72 188,383 3.4 </t>
  </si>
  <si>
    <t xml:space="preserve">- Total Alc Bev 1.63 43,565 7.4 1.51 37,885 7.2 1.58 137,309 7.3 1.52 127,268 7.3 1.60 414,543 7.3 1.55 405,112 7.4 </t>
  </si>
  <si>
    <t xml:space="preserve">- Liquor 0.54 14,338 2.4 0.52 13,003 2.5 0.54 47,014 2.5 0.53 44,143 2.5 0.55 142,565 2.5 0.54 141,295 2.6 </t>
  </si>
  <si>
    <t xml:space="preserve">- Beer 0.28 7,414 1.3 0.26 6,537 1.2 0.28 24,512 1.3 0.27 22,668 1.3 0.28 72,699 1.3 0.26 66,983 1.2 </t>
  </si>
  <si>
    <t xml:space="preserve">- Wine 0.82 21,813 3.7 0.73 18,345 3.5 0.76 65,784 3.5 0.72 60,457 3.4 0.77 199,279 3.5 0.75 196,834 3.6 </t>
  </si>
  <si>
    <t xml:space="preserve">- Non-Alch Bev 1.68 44,821 7.6 1.58 39,665 7.5 1.55 134,784 7.1 1.52 127,210 7.3 1.56 404,796 7.2 1.48 386,545 7.1 </t>
  </si>
  <si>
    <t xml:space="preserve">- Other 1.16 31,101 5.3 1.08 27,200 5.2 1.08 93,587 5.0 1.07 89,584 5.1 1.14 294,998 5.2 1.11 289,066 5.3 </t>
  </si>
  <si>
    <t xml:space="preserve">Add-On Sales 7.41 198,101 33.7 6.93 174,112 33.0 7.04 611,615 32.4 6.80 568,057 32.4 7.16 1,859,599 32.9 6.75 1,764,961 32.3 </t>
  </si>
  <si>
    <t xml:space="preserve">ToGo Sales 96,147 75,572 316,497 261,506 861,385 859,798 </t>
  </si>
  <si>
    <t xml:space="preserve">Total Gross Sales 23.08 617,413 104.9 22.03 553,464 104.9 22.80 1,980,601 104.9 22.02 1,840,194 104.9 22.86 5,937,494 104.9 21.94 5,736,383 104.9 </t>
  </si>
  <si>
    <t xml:space="preserve">- Mgr/Empl Meal -0.35 -9,286 -1.6 -0.33 -8,324 -1.6 -0.34 -29,788 -1.6 -0.33 -27,677 -1.6 -0.30 -78,137 -1.4 -0.29 -75,491 -1.4 </t>
  </si>
  <si>
    <t xml:space="preserve">- Coupons -0.13 -3,482 -0.6 -0.12 -3,122 -0.6 -0.13 -11,171 -0.6 -0.12 -10,379 -0.6 -0.13 -33,487 -0.6 -0.12 -32,353 -0.6 </t>
  </si>
  <si>
    <t xml:space="preserve">- Returns/Comps -0.61 -16,250 -2.8 -0.58 -14,567 -2.8 -0.60 -52,129 -2.8 -0.58 -48,434 -2.8 -0.60 -156,275 -2.8 -0.58 -150,982 -2.8 </t>
  </si>
  <si>
    <t xml:space="preserve">- Other -0.00 0 -0.0 -0.00 0 -0.0 -0.00 0 -0.0 -0.00 0 -0.0 -0.04 -11,162 -0.2 -0.04 -10,784 -0.2 </t>
  </si>
  <si>
    <t xml:space="preserve">Net Sales 22.00 588,394 100.0 20.99 527,451 100.0 21.73 1,887,513 100.0 20.99 1,753,705 100.0 21.78 5,658,431 100.0 20.91 5,466,773 100.0 </t>
  </si>
  <si>
    <t xml:space="preserve">COS - Beef and Chicken 0.89 23,778 4.0 0.84 21,198 4.0 0.89 77,660 4.1 0.88 73,496 4.2 0.89 232,168 4.1 0.88 229,344 4.2 </t>
  </si>
  <si>
    <t xml:space="preserve">- Seafood 0.55 14,640 2.5 0.52 13,174 2.5 0.53 45,963 2.4 0.48 40,412 2.3 0.53 138,205 2.4 0.52 136,357 2.5 </t>
  </si>
  <si>
    <t xml:space="preserve">- Total Protein 1.44 38,418 6.5 1.37 34,372 6.5 1.42 123,623 6.5 1.36 113,908 6.5 1.43 370,373 6.5 1.40 365,702 6.7 </t>
  </si>
  <si>
    <t xml:space="preserve">- Non-Perishable 1.01 26,926 4.6 1.02 25,559 4.8 0.96 83,418 4.4 0.97 80,834 4.6 1.05 272,300 4.8 0.96 250,966 4.6 </t>
  </si>
  <si>
    <t xml:space="preserve">- Produce 0.56 14,927 2.5 0.50 12,437 2.4 0.55 48,029 2.5 0.55 46,175 2.6 0.55 142,972 2.5 0.50 131,436 2.4 </t>
  </si>
  <si>
    <t xml:space="preserve">- Dessert 0.23 6,166 1.0 0.22 5,519 1.0 0.24 20,699 1.1 0.23 18,925 1.1 0.23 60,136 1.1 0.24 63,434 1.2 </t>
  </si>
  <si>
    <t xml:space="preserve">- Other/Freight 1.97 52,731 9.0 1.72 43,316 8.2 1.95 169,566 9.0 1.75 146,346 8.3 1.89 490,509 8.7 1.73 453,690 8.3 </t>
  </si>
  <si>
    <t xml:space="preserve">Total Food Costs 5.20 139,168 23.7 4.82 121,203 23.0 5.13 445,335 23.6 4.86 406,187 23.2 5.14 1,336,290 23.6 4.84 1,265,227 23.1 </t>
  </si>
  <si>
    <t xml:space="preserve">A vs T% 5,959 4.3 5,687 4.7 15,352 3.4 14,356 3.5 58,305 4.4 47,165 3.7 </t>
  </si>
  <si>
    <t xml:space="preserve">Total Beverage Cost 0.58 15,621 17.7 0.52 13,115 16.9 0.53 46,070 16.9 0.53 44,158 17.4 0.54 140,945 17.2 0.53 137,842 17.4 </t>
  </si>
  <si>
    <t xml:space="preserve">- Liquor 0.07 1,846 12.9 0.06 1,599 12.3 0.06 5,233 11.1 0.07 5,679 12.9 0.07 17,578 12.3 0.07 17,071 12.1 </t>
  </si>
  <si>
    <t xml:space="preserve">- Beer 0.06 1,678 22.6 0.06 1,440 22.0 0.06 5,311 21.7 0.06 5,198 22.9 0.06 15,459 21.3 0.06 15,380 23.0 </t>
  </si>
  <si>
    <t xml:space="preserve">- Wine 0.21 5,491 25.2 0.19 4,675 25.5 0.20 17,355 26.4 0.19 15,967 26.4 0.18 48,052 24.1 0.18 48,367 24.6 </t>
  </si>
  <si>
    <t xml:space="preserve">- Non-Alch Bev 0.25 6,607 14.7 0.21 5,400 13.6 0.21 18,171 13.5 0.21 17,314 13.6 0.23 59,856 14.8 0.22 57,024 14.8 </t>
  </si>
  <si>
    <t xml:space="preserve">Bev Alch A vs. T% 1,058 6.8 737 5.6 5,244 11.4 4,856 11.0 10,962 7.8 11,844 8.6 </t>
  </si>
  <si>
    <t xml:space="preserve">Total Cost of Sales 5.79 154,789 26.3 5.35 134,318 25.5 5.66 491,405 26.0 5.39 450,345 25.7 5.69 1,477,235 26.1 5.37 1,403,069 25.7 </t>
  </si>
  <si>
    <t xml:space="preserve">Direct Labor - Regular 6.69 179,053 30.4 6.65 167,082 31.7 6.62 575,134 30.5 6.57 548,516 31.3 6.85 1,778,683 31.4 6.54 1,709,487 31.3 </t>
  </si>
  <si>
    <t xml:space="preserve">- Overtime 0.08 2,043 0.3 0.07 1,670 0.3 0.13 11,614 0.6 0.11 9,010 0.5 0.08 21,476 0.4 0.14 36,945 0.7 </t>
  </si>
  <si>
    <t xml:space="preserve">Total Direct Labor 6.77 181,096 30.8 6.72 168,751 32.0 6.76 586,749 31.1 6.67 557,526 31.8 6.93 1,800,159 31.8 6.68 1,746,433 31.9 </t>
  </si>
  <si>
    <t xml:space="preserve">Overtime Premium $ 674 551 3,833 2,973 7,087 12,192 </t>
  </si>
  <si>
    <t xml:space="preserve">Overtime Hours 108 88 611 474 1,130 1,944 </t>
  </si>
  <si>
    <t xml:space="preserve">Total Hours vs. Expectation 36.94 -14.39 -1.36 43.56 46.80 47.30 </t>
  </si>
  <si>
    <t xml:space="preserve">Wage Rate 13.88 13.37 13.60 13.28 13.80 12.92 </t>
  </si>
  <si>
    <t>Margin after Labor 9.44 252,510 42.9 8.93 224,381 42.5 9.32 809,359 42.9 8.93 745,834 42.5 9.17 2,381,037 42.1 8.86 2,317,272 42.4</t>
  </si>
  <si>
    <t xml:space="preserve">Variable Restaurant Expenses 0.96 25,693 4.4 0.93 23,408 4.4 1.00 86,987 4.6 0.93 77,561 4.4 1.01 262,466 4.6 0.90 235,604 4.3 </t>
  </si>
  <si>
    <t xml:space="preserve">- Smallwares 0.18 4,802 0.8 0.17 4,325 0.8 0.20 17,414 0.9 0.21 17,243 1.0 0.22 55,908 1.0 0.18 47,646 0.9 </t>
  </si>
  <si>
    <t xml:space="preserve">- Linen/Paper Napkins 0.10 2,669 0.5 0.10 2,531 0.5 0.09 7,991 0.4 0.08 6,872 0.4 0.09 23,662 0.4 0.08 20,327 0.4 </t>
  </si>
  <si>
    <t xml:space="preserve">- Cleaning Supplies 0.12 3,200 0.5 0.11 2,777 0.5 0.12 10,134 0.5 0.12 10,172 0.6 0.14 35,292 0.6 0.10 26,881 0.5 </t>
  </si>
  <si>
    <t xml:space="preserve">- Credit/Gift Card 0.38 10,170 1.7 0.37 9,250 1.8 0.42 36,661 1.9 0.34 28,034 1.6 0.39 100,444 1.8 0.39 102,165 1.9 </t>
  </si>
  <si>
    <t xml:space="preserve">- Cash Short 0.05 1,424 0.2 0.06 1,542 0.3 0.05 4,731 0.3 0.06 5,159 0.3 0.06 15,312 0.3 0.05 13,966 0.3 </t>
  </si>
  <si>
    <t xml:space="preserve">- Other 0.13 3,427 0.6 0.12 2,984 0.6 0.12 10,057 0.5 0.12 10,081 0.6 0.12 31,848 0.6 0.09 24,618 0.5 </t>
  </si>
  <si>
    <t xml:space="preserve">Margin after Variable Exp 8.48 226,817 38.5 8.00 200,974 38.1 8.32 722,372 38.3 8.00 668,273 38.1 8.16 2,118,571 37.4 7.96 2,081,668 38.1 </t>
  </si>
  <si>
    <t xml:space="preserve">Other Restaurant Exp 3,669.44 14,678 2.5 3,397.20 13,589 2.6 4,328.28 56,268 3.0 4,102.62 53,334 3.0 3,384.43 131,993 2.3 4,151.47 161,907 3.0 </t>
  </si>
  <si>
    <t xml:space="preserve">- Ofc Supplies/Postage 152.36 609 0.1 161.46 646 0.1 166.36 2,163 0.1 177.25 2,304 0.1 170.74 6,659 0.1 193.55 7,549 0.1 </t>
  </si>
  <si>
    <t xml:space="preserve">- Work Comp/Pub Liab 3,276.30 13,105 2.2 2,967.38 11,870 2.3 3,906.33 50,782 2.7 3,675.26 47,778 2.7 2,938.24 114,591 2.0 3,694.78 144,097 2.6 </t>
  </si>
  <si>
    <t xml:space="preserve">- Employee Incentives 48.71 195 0.0 57.69 231 0.0 61.50 799 0.0 68.86 895 0.1 50.59 1,973 0.0 45.14 1,760 0.0 </t>
  </si>
  <si>
    <t xml:space="preserve">- Other 192.07 768 0.1 210.68 843 0.2 194.09 2,523 0.1 181.25 2,356 0.1 224.86 8,770 0.2 218.00 8,502 0.2 </t>
  </si>
  <si>
    <t xml:space="preserve">Site/Bldg/Equip Maint 12,573.85 50,295 8.5 11,214.30 44,857 8.5 12,432.90 161,628 8.6 11,400.35 148,205 8.5 12,358.22 481,971 8.5 12,030.55 469,192 8.6 </t>
  </si>
  <si>
    <t xml:space="preserve">- Utilities 4,640.47 18,562 3.2 4,061.55 16,246 3.1 4,430.45 57,596 3.1 4,282.16 55,668 3.2 4,282.86 167,032 3.0 4,464.25 174,106 3.2 </t>
  </si>
  <si>
    <t xml:space="preserve">- Building/Site Repair 1,884.23 7,537 1.3 1,648.37 6,593 1.3 1,690.91 21,982 1.2 1,498.23 19,477 1.1 1,512.11 58,972 1.0 1,491.06 58,151 1.1 </t>
  </si>
  <si>
    <t xml:space="preserve">- Equipment Repairs 1,048.77 4,195 0.7 1,287.33 5,149 1.0 1,461.54 19,000 1.0 1,302.12 16,928 1.0 1,505.82 58,727 1.0 1,426.73 55,642 1.0 </t>
  </si>
  <si>
    <t xml:space="preserve">- Contract Services 1,659.10 6,636 1.1 1,384.09 5,536 1.0 1,469.03 19,097 1.0 1,569.29 20,401 1.2 1,665.85 64,968 1.1 1,477.95 57,640 1.1 </t>
  </si>
  <si>
    <t xml:space="preserve">- Depreciation 3,341.28 13,365 2.3 2,832.96 11,332 2.1 3,380.97 43,953 2.3 2,748.55 35,731 2.0 3,391.58 132,272 2.3 3,170.57 123,652 2.3 </t>
  </si>
  <si>
    <t xml:space="preserve">Indirect Labor 15,472.70 61,891 10.5 14,108.32 56,433 10.7 15,131.62 196,711 10.4 14,661.41 190,598 10.9 15,843.14 617,882 10.9 14,447.61 563,457 10.3 </t>
  </si>
  <si>
    <t xml:space="preserve">- Salary 4,800.00 19,200 3.3 4,800.00 19,200 3.6 4,800.00 62,400 3.3 4,800.00 62,400 3.6 4,800.00 187,200 3.3 4,800.00 187,200 3.4 </t>
  </si>
  <si>
    <t xml:space="preserve">- Bonus 227.75 911 0.2 285.24 1,141 0.2 535.37 6,960 0.4 276.66 3,597 0.2 543.37 21,191 0.4 126.36 4,928 0.1 </t>
  </si>
  <si>
    <t xml:space="preserve">- Other 10,444.96 41,780 7.1 9,023.08 36,092 6.8 9,796.26 127,351 6.7 9,584.75 124,602 7.1 10,499.77 409,491 7.2 9,521.25 371,329 6.8 </t>
  </si>
  <si>
    <t xml:space="preserve">Indirect Operating Expenses 653.49 2,614 0.4 464.86 1,859 0.4 560.23 7,283 0.4 462.47 6,012 0.3 499.74 19,490 0.3 431.71 16,837 0.3 </t>
  </si>
  <si>
    <t xml:space="preserve">- Other 653.49 2,614 0.4 464.86 1,859 0.4 560.23 7,283 0.4 462.47 6,012 0.3 499.74 19,490 0.3 431.71 16,837 0.3 </t>
  </si>
  <si>
    <t xml:space="preserve">Marketing Expenses 7,356.41 29,426 5.0 6,332.42 25,330 4.8 7,068.87 91,895 4.9 7,102.05 92,327 5.3 7,535.64 293,890 5.2 7,013.59 273,530 5.0 </t>
  </si>
  <si>
    <t xml:space="preserve">Performance Earnings 16,978.28 67,913 11.5 14,726.28 58,905 11.2 16,045.15 208,587 11.1 13,676.72 177,797 10.1 14,701.16 573,345 10.1 15,301.16 596,745 10.9 </t>
  </si>
  <si>
    <t xml:space="preserve">Occupancy 7,947.24 31,789 5.4 8,120.19 32,481 6.2 7,910.77 102,840 5.4 7,392.53 96,103 5.5 7,437.55 290,064 5.1 8,105.71 316,123 5.8 </t>
  </si>
  <si>
    <t>Restaurant Earnings 9,031.04 36,124 6.1 6,606.09 26,424 5.0 8,134.38 105,747 5.6 6,284.19 81,695 4.7 7,263.61 283,281 5.0 7,195.45 280,623 5.1</t>
  </si>
  <si>
    <t xml:space="preserve">Average Weekly Sales 150,786 143,208 150,485 160,455 140,313 151,679 155,596 154,993 149,132 167,006 145,767 156,974 159,299 </t>
  </si>
  <si>
    <t xml:space="preserve">Guest Count 6,433 6,684 6,377 6,593 6,450 6,978 6,704 6,503 6,862 6,872 6,707 6,496 6,814 </t>
  </si>
  <si>
    <t xml:space="preserve">Food / Other Sales 17.51 16.26 17.59 18.48 15.58 16.69 16.50 18.30 16.14 17.44 15.95 18.40 17.60 </t>
  </si>
  <si>
    <t xml:space="preserve">Add-on Sales 5.93 5.17 6.01 5.86 6.17 5.05 6.71 5.53 5.59 6.87 5.78 5.77 5.78 </t>
  </si>
  <si>
    <t xml:space="preserve">Total Gross Sales 23.44 21.43 23.60 24.34 21.75 21.74 23.21 23.83 21.73 24.30 21.73 24.16 23.38 </t>
  </si>
  <si>
    <t xml:space="preserve">Total Discounts -1.10 -1.01 -1.11 -1.14 -1.02 -1.02 -1.09 -1.12 -1.02 -1.14 -1.02 -1.14 -1.10 </t>
  </si>
  <si>
    <t xml:space="preserve">Net Sales 22.34 20.42 22.49 23.19 20.73 20.72 22.12 22.71 20.71 23.16 20.71 23.03 22.28 </t>
  </si>
  <si>
    <t xml:space="preserve">Memo - Alc Bev Sales 1.34 1.49 1.36 1.40 1.51 1.49 1.38 1.43 1.48 1.48 1.36 1.53 1.40 </t>
  </si>
  <si>
    <t xml:space="preserve">- ToGo Sales 12.5 % 13.5 % 11.5 % 12.4 % 11.6 % 12.7 % 12.9 % 15.2 % 12.7 % 12.3 % 14.4 % 12.2 % 12.4 % </t>
  </si>
  <si>
    <t xml:space="preserve">Total Food Cost 4.51 4.42 4.18 4.23 4.17 4.08 4.39 4.12 4.55 4.16 4.20 4.34 4.37 </t>
  </si>
  <si>
    <t xml:space="preserve">Total Food Cost % 23.9 % 23.4 % 22.5 % 24.6 % 23.7 % 22.7 % 22.9 % 24.8 % 23.1 % 23.1 % 22.4 % 24.5 % 23.0 % </t>
  </si>
  <si>
    <t xml:space="preserve">A vs. T % 11.6 % 11.0 % 7.9 % 9.8 % 8.8 % 9.6 % 11.9 % 10.6 % 8.1 % 9.7 % 9.1 % 8.5 % 9.3 % </t>
  </si>
  <si>
    <t xml:space="preserve">Total Beverage Cost % 16.9 % 18.7 % 18.7 % 17.7 % 17.2 % 16.9 % 16.6 % 16.5 % 18.0 % 16.6 % 16.3 % 18.2 % 18.5 % </t>
  </si>
  <si>
    <t xml:space="preserve">Bev Alc A vs. T % -0.5 % 4.9 % -0.9 % 13.1 % 5.7 % 2.8 % 5.0 % 12.4 % 13.5 % 0.5 % -1.4 % 4.6 % 17.6 % </t>
  </si>
  <si>
    <t xml:space="preserve">Total Cost Of Sales 5.03 4.96 4.64 4.75 4.67 4.54 4.89 4.63 5.08 4.65 4.68 4.85 4.84 </t>
  </si>
  <si>
    <t xml:space="preserve">Total Costs Of Sales % 23.1 % 23.8 % 24.1 % 25.5 % 25.0 % 23.8 % 22.5 % 22.3 % 24.8 % 22.8 % 24.1 % 23.0 % 23.6 % </t>
  </si>
  <si>
    <t xml:space="preserve">Direct Labor - Regular 6.05 6.19 6.12 6.62 6.27 6.53 6.22 6.29 6.49 6.61 6.52 6.06 6.26 </t>
  </si>
  <si>
    <t xml:space="preserve">Total Direct Labor 6.11 6.27 6.28 6.78 6.37 6.67 6.39 6.47 6.56 6.70 6.58 6.12 6.39 </t>
  </si>
  <si>
    <t xml:space="preserve">Total Direct Labor % 31.6 % 29.4 % 29.5 % 33.1 % 30.1 % 31.5 % 33.0 % 32.9 % 30.7 % 31.6 % 31.4 % 32.0 % 30.1 % </t>
  </si>
  <si>
    <t xml:space="preserve">Total Hours vs. Expectation -11 56 19 -41 -86 32 -7 34 20 42 0 -17 -8 </t>
  </si>
  <si>
    <t xml:space="preserve">Wage Rate 13.41 12.78 13.66 12.61 13.61 13.11 13.42 13.46 13.21 13.20 13.30 13.29 13.31 </t>
  </si>
  <si>
    <t xml:space="preserve">Margin After Labor 11.20 9.20 11.57 11.66 9.69 9.50 10.83 11.61 9.07 11.81 9.45 12.06 11.05 </t>
  </si>
  <si>
    <t xml:space="preserve">Margin after Labor % 41.8 % 45.8 % 45.5 % 43.7 % 41.3 % 42.9 % 46.7 % 45.9 % 42.6 % 42.6 % 42.3 % 45.9 % 42.5 % </t>
  </si>
  <si>
    <t xml:space="preserve">Variable Restaurant Expense 0.78 0.76 0.65 0.90 0.63 0.84 0.63 0.78 0.87 0.90 0.82 0.78 0.81 </t>
  </si>
  <si>
    <t xml:space="preserve">Margin after Variable Rest Exp 10.42 8.43 10.92 10.76 9.06 8.66 10.20 10.83 8.20 10.91 8.62 11.28 10.24 </t>
  </si>
  <si>
    <t xml:space="preserve">Margin after Variable Rest Exp % 39.9 % 38.7 % 42.5 % 40.6 % 42.5 % 44.2 % 43.3 % 39.7 % 43.2 % 41.9 % 40.3 % 44.8 % 40.4 % </t>
  </si>
  <si>
    <t xml:space="preserve">Other Restaurant Expense 2,736 2,336 761 948 708 1,299 1,520 1,586 1,079 2,586 559 1,279 905 </t>
  </si>
  <si>
    <t xml:space="preserve">Other Restaurant Expenses % 2.0 % 0.8 % 1.1 % 0.5 % 0.4 % 0.6 % 1.5 % 2.6 % 1.8 % 2.7 % 2.5 % 1.2 % 1.1 % </t>
  </si>
  <si>
    <t xml:space="preserve">Site/Building/Equipment Maintenance 9,483 9,395 7,641 8,976 9,605 9,449 8,918 8,355 9,945 8,943 7,432 9,920 7,158 </t>
  </si>
  <si>
    <t xml:space="preserve">Site/Building/Equipment Maintenance % 8.3 % 8.1 % 7.7 % 6.2 % 8.2 % 7.5 % 9.2 % 9.4 % 7.7 % 7.2 % 9.6 % 7.8 % 6.8 % </t>
  </si>
  <si>
    <t xml:space="preserve">Indirect Labor 11,648 11,972 12,614 12,366 11,867 11,110 12,363 12,249 12,035 11,159 12,433 12,762 11,572 </t>
  </si>
  <si>
    <t xml:space="preserve">Indirect Labor % 11.6 % 10.7 % 11.8 % 11.8 % 11.0 % 11.7 % 11.4 % 11.5 % 10.6 % 12.3 % 11.6 % 11.6 % 10.9 % </t>
  </si>
  <si>
    <t xml:space="preserve">Indirect Op Expenses 290 360 310 279 373 355 351 364 280 286 279 343 335 </t>
  </si>
  <si>
    <t xml:space="preserve">Marketing Expense 5,808 4,788 5,173 5,300 5,847 5,547 5,284 5,819 6,202 5,625 6,063 4,934 5,845 </t>
  </si>
  <si>
    <t xml:space="preserve">Marketing Expense % 4.7 % 4.8 % 4.9 % 5.0 % 5.7 % 5.0 % 5.7 % 5.1 % 5.7 % 5.7 % 4.8 % 5.0 % 5.3 % </t>
  </si>
  <si>
    <t xml:space="preserve">Performance Earnings 16,757 11,924 16,458 18,731 13,685 11,812 10,880 20,427 12,448 20,915 10,772 19,948 20,793 </t>
  </si>
  <si>
    <t xml:space="preserve">Performance Earnings % 12.2 % 16.5 % 20.2 % 13.2 % 14.8 % 13.1 % 15.9 % 12.6 % 11.8 % 14.4 % 16.3 % 10.4 % 11.0 % </t>
  </si>
  <si>
    <t xml:space="preserve">Occupancy 5,382 5,713 6,200 5,615 5,925 5,565 6,207 5,903 6,166 5,464 5,535 5,594 5,714 </t>
  </si>
  <si>
    <t xml:space="preserve">Occupancy % 5.2 % 4.8 % 5.1 % 5.0 % 4.8 % 5.4 % 5.8 % 5.3 % 5.6 % 5.7 % 5.8 % 5.0 % 5.0 % </t>
  </si>
  <si>
    <t xml:space="preserve">Restaurant Earnings 9,216 9,098 6,668 13,919 16,886 4,920 15,026 12,645 6,486 12,117 9,459 14,877 7,986 </t>
  </si>
  <si>
    <t xml:space="preserve">Restaurant Earnings % 13.8 % 4.8 % 14.8 % 12.3 % 11.7 % 8.2 % 15.0 % 5.7 % 10.6 % 13.2 % 14.7 % 14.3 % 5.9 % </t>
  </si>
  <si>
    <t xml:space="preserve">Average Weekly Sales 88,816 79,482 88,939 81,224 86,431 83,102 </t>
  </si>
  <si>
    <t xml:space="preserve">Guest Count 4,232 16,928 3,948 15,792 4,254 55,302 4,074 52,962 4,160 162,240 4,134 161,226 </t>
  </si>
  <si>
    <t xml:space="preserve">SALES - Food 14.43 244,187 72.1 13.92 219,809 72.5 14.40 796,332 72.3 13.72 726,636 72.2 14.42 2,339,974 72.8 13.78 2,221,942 71.9 </t>
  </si>
  <si>
    <t xml:space="preserve">- Appetizers 1.91 32,379 9.6 1.79 28,337 9.4 1.86 102,979 9.3 1.78 94,069 9.3 1.81 293,338 9.1 1.88 303,052 9.8 </t>
  </si>
  <si>
    <t xml:space="preserve">- Desserts 0.67 11,405 3.4 0.64 10,088 3.3 0.67 36,875 3.3 0.65 34,574 3.4 0.70 113,668 3.5 0.66 106,310 3.4 </t>
  </si>
  <si>
    <t xml:space="preserve">- Total Alc Bev 1.49 25,305 7.5 1.40 22,097 7.3 1.44 79,877 7.2 1.38 72,857 7.2 1.42 230,107 7.2 1.41 227,590 7.4 </t>
  </si>
  <si>
    <t xml:space="preserve">- Liquor 0.51 8,656 2.6 0.49 7,693 2.5 0.49 26,886 2.4 0.47 24,677 2.5 0.48 77,890 2.4 0.49 79,229 2.6 </t>
  </si>
  <si>
    <t xml:space="preserve">- Beer 0.25 4,301 1.3 0.25 3,950 1.3 0.25 13,689 1.2 0.23 12,207 1.2 0.24 39,446 1.2 0.25 40,263 1.3 </t>
  </si>
  <si>
    <t xml:space="preserve">- Wine 0.73 12,349 3.6 0.66 10,454 3.5 0.71 39,302 3.6 0.68 35,974 3.6 0.70 112,772 3.5 0.67 108,098 3.5 </t>
  </si>
  <si>
    <t xml:space="preserve">- Non-Alch Bev 1.45 24,604 7.3 1.38 21,782 7.2 1.47 81,409 7.4 1.44 76,118 7.6 1.42 230,382 7.2 1.35 218,063 7.1 </t>
  </si>
  <si>
    <t xml:space="preserve">- Other 1.03 17,385 5.1 1.00 15,815 5.2 1.06 58,734 5.3 0.98 51,660 5.1 1.01 163,338 5.1 1.02 164,025 5.3 </t>
  </si>
  <si>
    <t xml:space="preserve">Add-On Sales 6.56 111,078 32.8 6.21 98,119 32.4 6.51 359,874 32.7 6.22 329,278 32.7 6.35 1,030,834 32.1 6.32 1,019,041 33.0 </t>
  </si>
  <si>
    <t xml:space="preserve">ToGo Sales 46,062 45,661 173,875 164,016 475,831 485,000 </t>
  </si>
  <si>
    <t xml:space="preserve">Total Gross Sales 20.99 355,265 104.9 20.13 317,928 104.9 20.91 1,156,206 104.9 19.94 1,055,914 104.9 20.78 3,370,808 104.9 20.10 3,240,982 104.9 </t>
  </si>
  <si>
    <t xml:space="preserve">- Mgr/Empl Meal -0.32 -5,343 -1.6 -0.30 -4,782 -1.6 -0.31 -17,389 -1.6 -0.30 -15,881 -1.6 -0.27 -44,360 -1.4 -0.26 -42,651 -1.4 </t>
  </si>
  <si>
    <t xml:space="preserve">- Coupons -0.12 -2,004 -0.6 -0.11 -1,793 -0.6 -0.12 -6,521 -0.6 -0.11 -5,955 -0.6 -0.12 -19,011 -0.6 -0.11 -18,279 -0.6 </t>
  </si>
  <si>
    <t xml:space="preserve">- Returns/Comps -0.55 -9,351 -2.8 -0.53 -8,368 -2.8 -0.55 -30,431 -2.8 -0.52 -27,792 -2.8 -0.55 -88,720 -2.8 -0.53 -85,303 -2.8 </t>
  </si>
  <si>
    <t xml:space="preserve">- Other -0.00 0 -0.0 -0.00 0 -0.0 -0.00 0 -0.0 -0.00 0 -0.0 -0.04 -6,337 -0.2 -0.04 -6,093 -0.2 </t>
  </si>
  <si>
    <t xml:space="preserve">Net Sales 20.00 338,567 100.0 19.19 302,986 100.0 19.92 1,101,864 100.0 19.00 1,006,286 100.0 19.80 3,212,380 100.0 19.16 3,088,656 100.0 </t>
  </si>
  <si>
    <t xml:space="preserve">COS - Beef and Chicken 0.79 13,351 3.9 0.75 11,890 3.9 0.79 43,452 3.9 0.74 39,155 3.9 0.83 134,560 4.2 0.76 123,257 4.0 </t>
  </si>
  <si>
    <t xml:space="preserve">- Seafood 0.49 8,264 2.4 0.48 7,611 2.5 0.46 25,413 2.3 0.46 24,267 2.4 0.47 75,661 2.4 0.45 71,828 2.3 </t>
  </si>
  <si>
    <t xml:space="preserve">- Total Protein 1.28 21,616 6.4 1.23 19,501 6.4 1.25 68,865 6.2 1.20 63,421 6.3 1.30 210,221 6.5 1.21 195,085 6.3 </t>
  </si>
  <si>
    <t xml:space="preserve">- Non-Perishable 0.89 15,141 4.5 0.93 14,697 4.9 0.92 50,931 4.6 0.87 46,127 4.6 0.96 155,351 4.8 0.88 142,227 4.6 </t>
  </si>
  <si>
    <t xml:space="preserve">- Produce 0.49 8,379 2.5 0.48 7,521 2.5 0.52 28,571 2.6 0.47 24,805 2.5 0.51 82,342 2.6 0.48 77,329 2.5 </t>
  </si>
  <si>
    <t xml:space="preserve">- Dessert 0.21 3,502 1.0 0.22 3,517 1.2 0.21 11,510 1.0 0.20 10,513 1.0 0.21 33,407 1.0 0.22 35,622 1.2 </t>
  </si>
  <si>
    <t xml:space="preserve">- Other/Freight 1.72 29,197 8.6 1.74 27,494 9.1 1.68 92,653 8.4 1.58 83,417 8.3 1.79 290,181 9.0 1.59 256,060 8.3 </t>
  </si>
  <si>
    <t xml:space="preserve">Total Food Costs 4.60 77,835 23.0 4.61 72,729 24.0 4.57 252,530 22.9 4.31 228,284 22.7 4.76 771,502 24.0 4.38 706,323 22.9 </t>
  </si>
  <si>
    <t xml:space="preserve">A vs T% 3,339 4.3 3,002 4.1 11,842 4.7 9,300 4.1 30,025 3.9 30,418 4.3 </t>
  </si>
  <si>
    <t xml:space="preserve">Total Beverage Cost 0.51 8,567 17.2 0.49 7,687 17.5 0.53 29,061 18.0 0.48 25,395 17.0 0.49 80,271 17.4 0.47 76,254 17.1 </t>
  </si>
  <si>
    <t xml:space="preserve">- Liquor 0.06 1,066 12.3 0.06 907 11.8 0.06 3,162 11.8 0.05 2,732 11.1 0.06 9,545 12.3 0.06 8,891 11.2 </t>
  </si>
  <si>
    <t xml:space="preserve">- Beer 0.06 959 22.3 0.06 893 22.6 0.06 3,179 23.2 0.05 2,504 20.5 0.06 9,300 23.6 0.05 8,355 20.8 </t>
  </si>
  <si>
    <t xml:space="preserve">- Wine 0.19 3,276 26.5 0.17 2,661 25.5 0.19 10,597 27.0 0.17 8,780 24.4 0.18 28,840 25.6 0.17 27,996 25.9 </t>
  </si>
  <si>
    <t xml:space="preserve">- Non-Alch Bev 0.19 3,266 13.3 0.20 3,226 14.8 0.22 12,122 14.9 0.21 11,379 14.9 0.20 32,586 14.1 0.19 31,011 14.2 </t>
  </si>
  <si>
    <t xml:space="preserve">Bev Alch A vs. T% 598 7.0 650 8.5 1,617 5.6 2,180 8.6 5,401 6.7 5,310 7.0 </t>
  </si>
  <si>
    <t xml:space="preserve">Total Cost of Sales 5.10 86,402 25.5 5.09 80,416 26.5 5.09 281,590 25.6 4.79 253,679 25.2 5.25 851,773 26.5 4.85 782,577 25.3 </t>
  </si>
  <si>
    <t xml:space="preserve">Direct Labor - Regular 6.30 106,728 31.5 5.94 93,861 31.0 6.32 349,289 31.7 5.96 315,506 31.4 6.20 1,005,188 31.3 5.87 946,007 30.6 </t>
  </si>
  <si>
    <t xml:space="preserve">- Overtime 0.07 1,125 0.3 0.09 1,437 0.5 0.08 4,674 0.4 0.10 5,358 0.5 0.07 11,963 0.4 0.12 18,733 0.6 </t>
  </si>
  <si>
    <t xml:space="preserve">Total Direct Labor 6.37 107,853 31.9 6.03 95,298 31.5 6.40 353,963 32.1 6.06 320,864 31.9 6.27 1,017,152 31.7 5.98 964,740 31.2 </t>
  </si>
  <si>
    <t xml:space="preserve">Overtime Premium $ 371 474 1,542 1,768 3,948 6,182 </t>
  </si>
  <si>
    <t xml:space="preserve">Overtime Hours 59 76 246 282 630 986 </t>
  </si>
  <si>
    <t xml:space="preserve">Total Hours vs. Expectation 11.13 54.33 34.60 53.98 46.01 11.30 </t>
  </si>
  <si>
    <t xml:space="preserve">Wage Rate 13.69 13.37 13.80 13.11 13.56 13.01 </t>
  </si>
  <si>
    <t>Margin after Labor 8.53 144,312 42.6 8.06 127,271 42.0 8.43 466,311 42.3 8.15 431,743 42.9 8.28 1,343,455 41.8 8.32 1,341,339 43.4</t>
  </si>
  <si>
    <t xml:space="preserve">Variable Restaurant Expenses 0.85 14,429 4.3 0.91 14,293 4.7 0.83 45,781 4.2 0.85 45,166 4.5 0.85 137,951 4.3 0.88 142,483 4.6 </t>
  </si>
  <si>
    <t xml:space="preserve">- Smallwares 0.20 3,313 1.0 0.18 2,873 0.9 0.16 8,774 0.8 0.20 10,522 1.0 0.17 27,988 0.9 0.17 28,145 0.9 </t>
  </si>
  <si>
    <t xml:space="preserve">- Linen/Paper Napkins 0.07 1,214 0.4 0.07 1,154 0.4 0.09 5,029 0.5 0.09 4,933 0.5 0.09 14,410 0.4 0.09 15,289 0.5 </t>
  </si>
  <si>
    <t xml:space="preserve">- Cleaning Supplies 0.13 2,116 0.6 0.11 1,727 0.6 0.09 5,235 0.5 0.10 5,512 0.5 0.10 16,671 0.5 0.12 19,712 0.6 </t>
  </si>
  <si>
    <t xml:space="preserve">- Credit/Gift Card 0.30 5,041 1.5 0.38 6,030 2.0 0.34 18,824 1.7 0.31 16,632 1.7 0.31 50,763 1.6 0.36 57,438 1.9 </t>
  </si>
  <si>
    <t xml:space="preserve">- Cash Short 0.05 806 0.2 0.06 994 0.3 0.05 2,926 0.3 0.05 2,768 0.3 0.07 10,705 0.3 0.05 7,390 0.2 </t>
  </si>
  <si>
    <t xml:space="preserve">- Other 0.11 1,940 0.6 0.10 1,516 0.5 0.09 4,992 0.5 0.09 4,798 0.5 0.11 17,415 0.5 0.09 14,509 0.5 </t>
  </si>
  <si>
    <t xml:space="preserve">Margin after Variable Exp 7.67 129,884 38.4 7.15 112,978 37.3 7.60 420,530 38.2 7.30 386,577 38.4 7.43 1,205,504 37.5 7.44 1,198,856 38.8 </t>
  </si>
  <si>
    <t xml:space="preserve">Other Restaurant Exp 2,102.42 8,410 2.5 1,923.68 7,695 2.5 2,220.59 28,868 2.6 1,961.13 25,495 2.5 2,610.46 101,808 3.2 2,330.20 90,878 2.9 </t>
  </si>
  <si>
    <t xml:space="preserve">- Ofc Supplies/Postage 194.57 778 0.2 198.72 795 0.3 182.66 2,375 0.2 170.38 2,215 0.2 195.10 7,609 0.2 167.67 6,539 0.2 </t>
  </si>
  <si>
    <t xml:space="preserve">- Work Comp/Pub Liab 1,660.55 6,642 2.0 1,489.53 5,958 2.0 1,797.57 23,368 2.1 1,574.76 20,472 2.0 2,173.89 84,782 2.6 1,896.05 73,946 2.4 </t>
  </si>
  <si>
    <t xml:space="preserve">- Employee Incentives 52.20 209 0.1 59.30 237 0.1 74.54 969 0.1 45.11 586 0.1 71.49 2,788 0.1 55.54 2,166 0.1 </t>
  </si>
  <si>
    <t xml:space="preserve">- Other 195.11 780 0.2 176.13 705 0.2 165.82 2,156 0.2 170.88 2,221 0.2 169.98 6,629 0.2 210.94 8,227 0.3 </t>
  </si>
  <si>
    <t xml:space="preserve">Site/Bldg/Equip Maint 7,230.89 28,924 8.5 6,343.96 25,376 8.4 7,016.10 91,209 8.3 6,095.07 79,236 7.9 6,827.90 266,288 8.3 6,542.29 255,149 8.3 </t>
  </si>
  <si>
    <t xml:space="preserve">- Utilities 2,480.65 9,923 2.9 2,186.89 8,748 2.9 2,696.31 35,052 3.2 2,239.25 29,110 2.9 2,474.77 96,516 3.0 2,530.91 98,706 3.2 </t>
  </si>
  <si>
    <t xml:space="preserve">- Building/Site Repair 1,106.50 4,426 1.3 893.39 3,574 1.2 858.51 11,161 1.0 880.48 11,446 1.1 904.92 35,292 1.1 900.01 35,101 1.1 </t>
  </si>
  <si>
    <t xml:space="preserve">- Equipment Repairs 773.80 3,095 0.9 648.96 2,596 0.9 534.87 6,953 0.6 490.88 6,381 0.6 683.25 26,647 0.8 607.59 23,696 0.8 </t>
  </si>
  <si>
    <t xml:space="preserve">- Contract Services 1,048.66 4,195 1.2 918.44 3,674 1.2 1,063.63 13,827 1.3 1,003.35 13,044 1.3 972.60 37,931 1.2 853.00 33,267 1.1 </t>
  </si>
  <si>
    <t xml:space="preserve">- Depreciation 1,821.28 7,285 2.2 1,696.29 6,785 2.2 1,862.78 24,216 2.2 1,481.10 19,254 1.9 1,792.36 69,902 2.2 1,650.77 64,380 2.1 </t>
  </si>
  <si>
    <t xml:space="preserve">Indirect Labor 11,058.36 44,233 13.1 10,408.65 41,635 13.7 10,943.36 142,264 12.9 10,833.11 140,830 14.0 10,823.32 422,109 13.1 10,158.10 396,166 12.8 </t>
  </si>
  <si>
    <t xml:space="preserve">- Salary 4,800.00 19,200 5.7 4,800.00 19,200 6.3 4,800.00 62,400 5.7 4,800.00 62,400 6.2 4,800.00 187,200 5.8 4,800.00 187,200 6.1 </t>
  </si>
  <si>
    <t xml:space="preserve">- Bonus 515.60 2,062 0.6 553.42 2,214 0.7 107.62 1,399 0.1 516.96 6,721 0.7 167.80 6,544 0.2 46.04 1,796 0.1 </t>
  </si>
  <si>
    <t xml:space="preserve">- Other 5,742.77 22,971 6.8 5,055.23 20,221 6.7 6,035.74 78,465 7.1 5,516.14 71,710 7.1 5,855.51 228,365 7.1 5,312.06 207,170 6.7 </t>
  </si>
  <si>
    <t xml:space="preserve">Indirect Operating Expenses 264.91 1,060 0.3 273.09 1,092 0.4 269.54 3,504 0.3 273.96 3,561 0.4 255.65 9,970 0.3 238.93 9,318 0.3 </t>
  </si>
  <si>
    <t xml:space="preserve">- Other 264.91 1,060 0.3 273.09 1,092 0.4 269.54 3,504 0.3 273.96 3,561 0.4 255.65 9,970 0.3 238.93 9,318 0.3 </t>
  </si>
  <si>
    <t xml:space="preserve">Marketing Expenses 4,247.56 16,990 5.0 3,789.66 15,159 5.0 4,121.56 53,580 4.9 3,817.63 49,629 4.9 4,291.43 167,366 5.2 4,193.77 163,557 5.3 </t>
  </si>
  <si>
    <t xml:space="preserve">Performance Earnings 7,566.75 30,267 8.9 5,505.46 22,022 7.3 7,777.29 101,105 9.2 6,755.82 87,826 8.7 6,101.59 237,962 7.4 7,276.60 283,787 9.2 </t>
  </si>
  <si>
    <t xml:space="preserve">Occupancy 4,719.92 18,880 5.6 4,461.75 17,847 5.9 5,081.15 66,055 6.0 4,786.81 62,229 6.2 4,561.61 177,903 5.5 4,064.81 158,528 5.1 </t>
  </si>
  <si>
    <t>Restaurant Earnings 2,846.83 11,387 3.4 1,043.71 4,175 1.4 2,696.15 35,050 3.2 1,969.01 25,597 2.5 1,539.98 60,059 1.9 3,211.79 125,260 4.1</t>
  </si>
  <si>
    <t xml:space="preserve">0021780 (Vancouver Mill Plain, WA) Current Period: JUL-2018 Currency: USD 03:08 </t>
  </si>
  <si>
    <t xml:space="preserve">Average Weekly Sales 99,554 90,571 94,691 83,385 83,126 79,853 87,608 86,416 86,440 78,393 97,858 87,528 92,758 </t>
  </si>
  <si>
    <t xml:space="preserve">Guest Count 4,596 4,223 4,566 4,084 3,940 3,869 3,976 4,174 4,054 3,933 4,456 4,264 4,385 </t>
  </si>
  <si>
    <t xml:space="preserve">Food / Other Sales 15.50 16.48 15.11 15.28 16.24 15.46 16.41 14.89 15.64 15.17 16.54 15.11 15.05 </t>
  </si>
  <si>
    <t xml:space="preserve">Add-on Sales 6.16 4.97 5.63 5.13 4.86 5.18 5.62 5.81 5.68 4.76 5.42 5.42 6.10 </t>
  </si>
  <si>
    <t xml:space="preserve">Total Gross Sales 21.66 21.45 20.74 20.42 21.10 20.64 22.03 20.70 21.32 19.93 21.96 20.53 21.15 </t>
  </si>
  <si>
    <t xml:space="preserve">Total Discounts -1.02 -1.01 -0.97 -0.96 -0.99 -0.97 -1.04 -0.97 -1.00 -0.94 -1.03 -0.96 -0.99 </t>
  </si>
  <si>
    <t xml:space="preserve">Net Sales 20.64 20.44 19.76 19.46 20.11 19.67 21.00 19.73 20.32 19.00 20.93 19.56 20.16 </t>
  </si>
  <si>
    <t xml:space="preserve">Memo - Alc Bev Sales 1.37 1.50 1.32 1.32 1.51 1.42 1.34 1.40 1.33 1.53 1.44 1.44 1.49 </t>
  </si>
  <si>
    <t xml:space="preserve">- ToGo Sales 13.5 % 12.0 % 14.5 % 13.9 % 15.2 % 15.0 % 14.0 % 14.3 % 13.5 % 15.1 % 14.0 % 12.4 % 15.2 % </t>
  </si>
  <si>
    <t xml:space="preserve">Total Food Cost 4.39 4.46 4.13 4.16 4.28 4.50 4.16 4.26 4.31 4.09 4.40 4.25 4.48 </t>
  </si>
  <si>
    <t xml:space="preserve">Total Food Cost % 22.3 % 23.6 % 22.7 % 22.5 % 24.3 % 24.1 % 22.6 % 24.6 % 23.8 % 23.9 % 22.3 % 22.1 % 23.7 % </t>
  </si>
  <si>
    <t xml:space="preserve">A vs. T % 9.3 % 11.4 % 7.3 % 10.6 % 7.1 % 10.7 % 9.3 % 11.0 % 11.3 % 9.4 % 8.4 % 9.7 % 9.5 % </t>
  </si>
  <si>
    <t xml:space="preserve">Total Beverage Cost % 17.1 % 18.8 % 18.3 % 16.5 % 16.5 % 18.9 % 18.0 % 18.5 % 17.6 % 17.7 % 18.4 % 16.5 % 17.4 % </t>
  </si>
  <si>
    <t xml:space="preserve">Bev Alc A vs. T % 13.0 % -0.6 % 5.9 % 4.6 % 14.8 % 11.8 % 4.0 % 5.7 % 15.2 % 8.9 % 10.2 % 16.2 % 7.1 % </t>
  </si>
  <si>
    <t xml:space="preserve">Total Cost Of Sales 4.89 4.95 4.68 4.62 4.79 4.99 4.61 4.80 4.85 4.56 4.93 4.74 4.94 </t>
  </si>
  <si>
    <t xml:space="preserve">Total Costs Of Sales % 24.5 % 23.4 % 23.9 % 22.7 % 23.6 % 25.2 % 25.1 % 22.8 % 23.7 % 23.4 % 25.2 % 24.4 % 24.2 % </t>
  </si>
  <si>
    <t xml:space="preserve">Direct Labor - Regular 6.26 6.58 6.20 6.29 6.15 6.49 6.12 6.29 6.35 6.38 6.60 6.10 6.70 </t>
  </si>
  <si>
    <t xml:space="preserve">Total Direct Labor 6.33 6.74 6.29 6.40 6.32 6.67 6.19 6.41 6.48 6.45 6.74 6.21 6.86 </t>
  </si>
  <si>
    <t xml:space="preserve">Total Direct Labor % 30.4 % 30.7 % 32.9 % 30.4 % 31.2 % 29.7 % 30.0 % 33.2 % 29.8 % 31.8 % 29.4 % 30.8 % 30.6 % </t>
  </si>
  <si>
    <t xml:space="preserve">Total Hours vs. Expectation -63 -68 23 -43 -40 -59 67 5 -6 62 77 -52 -51 </t>
  </si>
  <si>
    <t xml:space="preserve">Wage Rate 13.16 12.82 13.49 13.31 13.13 13.40 12.80 13.04 12.64 13.15 12.66 13.23 13.34 </t>
  </si>
  <si>
    <t xml:space="preserve">Margin After Labor 9.42 8.75 8.79 8.44 9.00 8.01 10.19 8.52 9.00 7.99 9.26 8.61 8.36 </t>
  </si>
  <si>
    <t xml:space="preserve">Margin after Labor % 45.8 % 42.5 % 46.5 % 42.4 % 46.2 % 43.6 % 41.7 % 46.0 % 41.5 % 42.4 % 45.9 % 47.6 % 44.8 % </t>
  </si>
  <si>
    <t xml:space="preserve">Variable Restaurant Expense 0.78 0.89 0.68 0.65 0.63 0.84 0.85 0.78 0.60 0.70 0.72 0.83 0.77 </t>
  </si>
  <si>
    <t xml:space="preserve">Margin after Variable Rest Exp 8.64 7.86 8.12 7.79 8.36 7.17 9.34 7.74 8.40 7.30 8.54 7.78 7.59 </t>
  </si>
  <si>
    <t xml:space="preserve">Margin after Variable Rest Exp % 41.9 % 44.0 % 40.0 % 40.8 % 41.9 % 42.4 % 42.2 % 38.3 % 42.9 % 41.1 % 37.4 % 42.5 % 41.8 % </t>
  </si>
  <si>
    <t xml:space="preserve">Other Restaurant Expense 2,506 500 925 1,076 2,365 1,158 1,388 1,921 953 2,388 2,987 1,254 1,670 </t>
  </si>
  <si>
    <t xml:space="preserve">Other Restaurant Expenses % 0.6 % 1.3 % 0.6 % 0.7 % 2.7 % 1.0 % 1.6 % 0.7 % 1.2 % 1.9 % 1.5 % 0.9 % 2.2 % </t>
  </si>
  <si>
    <t xml:space="preserve">Site/Building/Equipment Maintenance 9,087 8,014 6,784 7,936 9,208 9,665 7,773 7,035 8,683 7,798 8,172 9,250 10,232 </t>
  </si>
  <si>
    <t xml:space="preserve">Site/Building/Equipment Maintenance % 8.7 % 6.7 % 6.5 % 9.4 % 9.1 % 6.9 % 6.4 % 6.5 % 9.8 % 9.5 % 7.5 % 8.9 % 7.7 % </t>
  </si>
  <si>
    <t xml:space="preserve">Indirect Labor 12,135 12,505 12,812 11,063 12,174 12,953 12,502 12,600 12,417 12,028 12,806 11,166 12,009 </t>
  </si>
  <si>
    <t xml:space="preserve">Indirect Labor % 11.1 % 12.1 % 11.6 % 11.9 % 11.2 % 12.0 % 10.6 % 11.2 % 11.5 % 10.8 % 11.2 % 10.5 % 11.9 % </t>
  </si>
  <si>
    <t xml:space="preserve">Indirect Op Expenses 279 290 376 348 273 317 370 306 343 277 274 327 340 </t>
  </si>
  <si>
    <t xml:space="preserve">Marketing Expense 4,885 5,431 5,771 6,022 6,276 5,659 5,935 6,024 5,977 5,021 5,784 5,725 5,255 </t>
  </si>
  <si>
    <t xml:space="preserve">Marketing Expense % 5.1 % 4.7 % 5.2 % 5.2 % 5.2 % 5.2 % 5.6 % 5.1 % 5.8 % 5.3 % 5.3 % 5.1 % 4.9 % </t>
  </si>
  <si>
    <t xml:space="preserve">Performance Earnings 16,112 11,693 21,604 15,594 16,311 12,735 11,307 13,662 13,820 15,071 21,925 13,266 19,256 </t>
  </si>
  <si>
    <t xml:space="preserve">Performance Earnings % 11.0 % 18.2 % 11.3 % 11.9 % 18.9 % 11.4 % 11.0 % 17.6 % 10.1 % 19.8 % 20.4 % 18.6 % 14.3 % </t>
  </si>
  <si>
    <t xml:space="preserve">Occupancy 5,044 5,115 5,021 5,860 5,649 6,286 5,773 5,294 5,885 5,381 5,272 5,518 5,548 </t>
  </si>
  <si>
    <t xml:space="preserve">Occupancy % 4.7 % 5.9 % 5.7 % 4.5 % 5.8 % 5.8 % 5.4 % 5.4 % 5.7 % 5.8 % 5.8 % 4.7 % 5.8 % </t>
  </si>
  <si>
    <t xml:space="preserve">Restaurant Earnings 14,148 7,432 4,837 4,793 5,450 13,998 5,072 5,702 15,958 4,934 4,622 14,617 7,035 </t>
  </si>
  <si>
    <t xml:space="preserve">Restaurant Earnings % 12.9 % 5.4 % 4.7 % 10.9 % 15.9 % 15.2 % 9.3 % 10.6 % 13.8 % 8.4 % 9.2 % 13.7 % 8.8 % </t>
  </si>
  <si>
    <t xml:space="preserve">Average Weekly Sales 132,049 121,138 129,229 120,554 129,776 120,537 </t>
  </si>
  <si>
    <t xml:space="preserve">Guest Count 6,065 24,260 5,801 23,204 6,029 78,377 5,899 76,687 6,052 236,028 5,911 230,529 </t>
  </si>
  <si>
    <t xml:space="preserve">SALES - Food 15.02 364,346 72.4 14.49 336,184 72.8 14.85 1,164,095 72.7 14.04 1,076,901 72.1 14.75 3,480,426 72.2 14.14 3,259,310 72.8 </t>
  </si>
  <si>
    <t xml:space="preserve">- Appetizers 1.90 46,063 9.2 1.81 41,932 9.1 1.90 149,181 9.3 1.84 141,239 9.5 1.96 462,191 9.6 1.79 412,441 9.2 </t>
  </si>
  <si>
    <t xml:space="preserve">- Desserts 0.74 17,954 3.6 0.67 15,488 3.4 0.68 53,588 3.3 0.70 53,529 3.6 0.73 171,876 3.6 0.66 152,349 3.4 </t>
  </si>
  <si>
    <t xml:space="preserve">- Total Alc Bev 1.50 36,280 7.2 1.44 33,431 7.2 1.47 115,507 7.2 1.42 108,552 7.3 1.46 344,171 7.1 1.44 332,614 7.4 </t>
  </si>
  <si>
    <t xml:space="preserve">- Liquor 0.51 12,306 2.4 0.48 11,230 2.4 0.51 39,783 2.5 0.48 36,933 2.5 0.51 120,493 2.5 0.50 114,848 2.6 </t>
  </si>
  <si>
    <t xml:space="preserve">- Beer 0.27 6,468 1.3 0.25 5,800 1.3 0.25 19,845 1.2 0.24 18,451 1.2 0.25 58,419 1.2 0.25 57,275 1.3 </t>
  </si>
  <si>
    <t xml:space="preserve">- Wine 0.72 17,505 3.5 0.71 16,401 3.6 0.71 55,879 3.5 0.69 53,168 3.6 0.70 165,259 3.4 0.70 160,491 3.6 </t>
  </si>
  <si>
    <t xml:space="preserve">- Non-Alch Bev 1.53 37,187 7.4 1.47 34,162 7.4 1.50 117,744 7.4 1.42 109,134 7.3 1.50 354,300 7.3 1.40 321,827 7.2 </t>
  </si>
  <si>
    <t xml:space="preserve">- Other 1.09 26,366 5.2 1.01 23,354 5.1 1.02 79,857 5.0 1.02 77,852 5.2 1.05 248,317 5.1 0.96 222,415 5.0 </t>
  </si>
  <si>
    <t xml:space="preserve">Add-On Sales 6.75 163,850 32.6 6.39 148,368 32.1 6.58 515,877 32.2 6.39 490,306 32.8 6.70 1,580,854 32.8 6.25 1,441,646 32.2 </t>
  </si>
  <si>
    <t xml:space="preserve">ToGo Sales 84,794 61,711 208,201 232,117 766,427 713,622 </t>
  </si>
  <si>
    <t xml:space="preserve">Total Gross Sales 21.77 528,196 104.9 20.88 484,552 104.9 21.43 1,679,972 104.9 20.44 1,567,207 104.9 21.44 5,061,280 104.9 20.39 4,700,956 104.9 </t>
  </si>
  <si>
    <t xml:space="preserve">- Mgr/Empl Meal -0.33 -7,944 -1.6 -0.31 -7,288 -1.6 -0.32 -25,267 -1.6 -0.31 -23,571 -1.6 -0.28 -66,606 -1.4 -0.27 -61,865 -1.4 </t>
  </si>
  <si>
    <t xml:space="preserve">- Coupons -0.12 -2,979 -0.6 -0.12 -2,733 -0.6 -0.12 -9,475 -0.6 -0.12 -8,839 -0.6 -0.12 -28,546 -0.6 -0.12 -26,513 -0.6 </t>
  </si>
  <si>
    <t xml:space="preserve">- Returns/Comps -0.57 -13,902 -2.8 -0.55 -12,753 -2.8 -0.56 -44,217 -2.8 -0.54 -41,249 -2.8 -0.56 -133,213 -2.8 -0.54 -123,729 -2.8 </t>
  </si>
  <si>
    <t xml:space="preserve">- Other -0.00 0 -0.0 -0.00 0 -0.0 -0.00 0 -0.0 -0.00 0 -0.0 -0.04 -9,515 -0.2 -0.04 -8,838 -0.2 </t>
  </si>
  <si>
    <t xml:space="preserve">Net Sales 20.75 503,371 100.0 19.90 461,778 100.0 20.43 1,601,013 100.0 19.48 1,493,548 100.0 20.44 4,823,400 100.0 19.43 4,480,011 100.0 </t>
  </si>
  <si>
    <t xml:space="preserve">COS - Beef and Chicken 0.81 19,533 3.9 0.81 18,761 4.1 0.81 63,400 4.0 0.73 56,306 3.8 0.80 188,754 3.9 0.82 188,389 4.2 </t>
  </si>
  <si>
    <t xml:space="preserve">- Seafood 0.51 12,379 2.5 0.49 11,460 2.5 0.47 37,175 2.3 0.47 36,178 2.4 0.51 120,783 2.5 0.46 105,050 2.3 </t>
  </si>
  <si>
    <t xml:space="preserve">- Total Protein 1.32 31,912 6.3 1.30 30,221 6.5 1.28 100,575 6.3 1.21 92,484 6.2 1.31 309,536 6.4 1.27 293,440 6.5 </t>
  </si>
  <si>
    <t xml:space="preserve">- Non-Perishable 0.96 23,288 4.6 0.91 21,159 4.6 0.91 71,457 4.5 0.87 66,491 4.5 0.98 230,151 4.8 0.89 205,699 4.6 </t>
  </si>
  <si>
    <t xml:space="preserve">- Produce 0.49 11,857 2.4 0.50 11,570 2.5 0.53 41,339 2.6 0.51 38,933 2.6 0.49 116,646 2.4 0.47 107,465 2.4 </t>
  </si>
  <si>
    <t xml:space="preserve">- Dessert 0.22 5,366 1.1 0.23 5,309 1.1 0.23 18,211 1.1 0.20 15,565 1.0 0.23 54,414 1.1 0.22 50,155 1.1 </t>
  </si>
  <si>
    <t xml:space="preserve">- Other/Freight 1.81 43,894 8.7 1.71 39,589 8.6 1.76 138,264 8.6 1.77 136,007 9.1 1.73 408,083 8.5 1.62 373,431 8.3 </t>
  </si>
  <si>
    <t xml:space="preserve">Total Food Costs 4.79 116,317 23.1 4.65 107,849 23.4 4.72 369,846 23.1 4.56 349,481 23.4 4.74 1,118,830 23.2 4.47 1,030,190 23.0 </t>
  </si>
  <si>
    <t xml:space="preserve">A vs T% 4,478 3.8 4,000 3.7 15,384 4.2 14,066 4.0 45,957 4.1 43,315 4.2 </t>
  </si>
  <si>
    <t xml:space="preserve">Total Beverage Cost 0.54 13,039 17.7 0.51 11,739 17.4 0.51 39,666 17.0 0.47 35,919 16.5 0.50 117,492 16.8 0.47 109,445 16.7 </t>
  </si>
  <si>
    <t xml:space="preserve">- Liquor 0.07 1,586 12.9 0.05 1,247 11.1 0.06 4,577 11.5 0.05 4,085 11.1 0.06 14,155 11.7 0.06 13,011 11.3 </t>
  </si>
  <si>
    <t xml:space="preserve">- Beer 0.06 1,421 22.0 0.06 1,378 23.8 0.06 4,702 23.7 0.05 3,737 20.3 0.06 13,892 23.8 0.06 13,372 23.3 </t>
  </si>
  <si>
    <t xml:space="preserve">- Wine 0.19 4,492 25.7 0.19 4,302 26.2 0.19 15,072 27.0 0.17 13,069 24.6 0.17 41,300 25.0 0.17 40,235 25.1 </t>
  </si>
  <si>
    <t xml:space="preserve">- Non-Alch Bev 0.23 5,540 14.9 0.21 4,813 14.1 0.20 15,315 13.0 0.20 15,028 13.8 0.20 48,145 13.6 0.19 42,827 13.3 </t>
  </si>
  <si>
    <t xml:space="preserve">Bev Alch A vs. T% 826 6.3 643 5.5 2,515 6.3 3,216 9.0 7,237 6.2 6,010 5.5 </t>
  </si>
  <si>
    <t xml:space="preserve">Total Cost of Sales 5.33 129,356 25.7 5.15 119,588 25.9 5.22 409,512 25.6 5.03 385,400 25.8 5.24 1,236,323 25.6 4.94 1,139,635 25.4 </t>
  </si>
  <si>
    <t xml:space="preserve">Direct Labor - Regular 6.48 157,189 31.2 6.18 143,500 31.1 6.27 491,047 30.7 6.07 465,138 31.1 6.29 1,483,476 30.8 6.09 1,402,924 31.3 </t>
  </si>
  <si>
    <t xml:space="preserve">- Overtime 0.13 3,074 0.6 0.13 2,913 0.6 0.13 10,191 0.6 0.10 7,716 0.5 0.13 30,189 0.6 0.13 29,622 0.7 </t>
  </si>
  <si>
    <t xml:space="preserve">Total Direct Labor 6.61 160,263 31.8 6.31 146,414 31.7 6.40 501,239 31.3 6.17 472,854 31.7 6.41 1,513,665 31.4 6.21 1,432,546 32.0 </t>
  </si>
  <si>
    <t xml:space="preserve">Overtime Premium $ 1,014 961 3,363 2,546 9,962 9,775 </t>
  </si>
  <si>
    <t xml:space="preserve">Overtime Hours 162 153 536 406 1,589 1,559 </t>
  </si>
  <si>
    <t xml:space="preserve">Total Hours vs. Expectation -1.53 53.87 8.96 33.08 45.25 34.34 </t>
  </si>
  <si>
    <t xml:space="preserve">Wage Rate 13.56 13.02 13.91 13.03 13.89 13.07 </t>
  </si>
  <si>
    <t>Margin after Labor 8.81 213,752 42.5 8.44 195,776 42.4 8.81 690,262 43.1 8.28 635,294 42.5 8.78 2,073,412 43.0 8.28 1,907,830 42.6</t>
  </si>
  <si>
    <t xml:space="preserve">Variable Restaurant Expenses 1.00 24,276 4.8 0.87 20,161 4.4 0.84 65,658 4.1 0.86 65,677 4.4 0.92 216,351 4.5 0.85 195,117 4.4 </t>
  </si>
  <si>
    <t xml:space="preserve">- Smallwares 0.22 5,272 1.0 0.15 3,544 0.8 0.18 14,288 0.9 0.21 15,919 1.1 0.21 49,173 1.0 0.18 41,159 0.9 </t>
  </si>
  <si>
    <t xml:space="preserve">- Linen/Paper Napkins 0.10 2,507 0.5 0.09 2,197 0.5 0.07 5,794 0.4 0.08 6,375 0.4 0.09 22,144 0.5 0.09 20,863 0.5 </t>
  </si>
  <si>
    <t xml:space="preserve">- Cleaning Supplies 0.11 2,617 0.5 0.12 2,862 0.6 0.13 10,028 0.6 0.12 9,271 0.6 0.12 28,353 0.6 0.10 22,454 0.5 </t>
  </si>
  <si>
    <t xml:space="preserve">- Credit/Gift Card 0.41 10,015 2.0 0.36 8,260 1.8 0.30 23,902 1.5 0.30 23,096 1.5 0.35 81,779 1.7 0.34 77,456 1.7 </t>
  </si>
  <si>
    <t xml:space="preserve">- Cash Short 0.07 1,595 0.3 0.05 1,125 0.2 0.05 4,139 0.3 0.05 3,575 0.2 0.06 13,139 0.3 0.06 14,088 0.3 </t>
  </si>
  <si>
    <t xml:space="preserve">- Other 0.09 2,269 0.5 0.09 2,173 0.5 0.10 7,508 0.5 0.10 7,441 0.5 0.09 21,762 0.5 0.08 19,097 0.4 </t>
  </si>
  <si>
    <t xml:space="preserve">Margin after Variable Exp 7.81 189,476 37.6 7.57 175,614 38.0 7.97 624,604 39.0 7.43 569,618 38.1 7.87 1,857,061 38.5 7.43 1,712,713 38.2 </t>
  </si>
  <si>
    <t xml:space="preserve">Other Restaurant Exp 2,781.86 11,127 2.2 2,567.75 10,271 2.2 3,273.05 42,550 2.7 2,810.68 36,539 2.4 3,437.75 134,072 2.8 2,969.05 115,793 2.6 </t>
  </si>
  <si>
    <t xml:space="preserve">- Ofc Supplies/Postage 198.69 795 0.2 176.56 706 0.2 168.03 2,184 0.1 191.72 2,492 0.2 163.51 6,377 0.1 168.39 6,567 0.1 </t>
  </si>
  <si>
    <t xml:space="preserve">- Work Comp/Pub Liab 2,344.76 9,379 1.9 2,173.93 8,696 1.9 2,864.62 37,240 2.3 2,398.73 31,183 2.1 3,006.86 117,267 2.4 2,516.75 98,153 2.2 </t>
  </si>
  <si>
    <t xml:space="preserve">- Employee Incentives 50.67 203 0.0 45.58 182 0.0 67.53 878 0.1 55.66 724 0.0 53.14 2,073 0.0 60.15 2,346 0.1 </t>
  </si>
  <si>
    <t xml:space="preserve">- Other 187.74 751 0.1 171.69 687 0.1 172.87 2,247 0.1 164.57 2,139 0.1 214.24 8,355 0.2 223.76 8,727 0.2 </t>
  </si>
  <si>
    <t xml:space="preserve">Site/Bldg/Equip Maint 10,379.56 41,518 8.2 9,717.43 38,870 8.4 9,882.85 128,477 8.0 9,595.86 124,746 8.4 9,834.80 383,557 8.0 9,895.73 385,933 8.6 </t>
  </si>
  <si>
    <t xml:space="preserve">- Utilities 3,857.85 15,431 3.1 3,683.53 14,734 3.2 3,636.57 47,275 3.0 3,630.34 47,194 3.2 3,670.49 143,149 3.0 3,489.06 136,073 3.0 </t>
  </si>
  <si>
    <t xml:space="preserve">- Building/Site Repair 1,628.69 6,515 1.3 1,213.71 4,855 1.1 1,407.65 18,299 1.1 1,329.23 17,280 1.2 1,328.81 51,824 1.1 1,601.09 62,443 1.4 </t>
  </si>
  <si>
    <t xml:space="preserve">- Equipment Repairs 1,136.11 4,544 0.9 753.53 3,014 0.7 1,174.65 15,270 1.0 822.58 10,694 0.7 809.22 31,559 0.7 1,052.73 41,056 0.9 </t>
  </si>
  <si>
    <t xml:space="preserve">- Contract Services 1,314.42 5,258 1.0 1,413.84 5,655 1.2 1,394.35 18,127 1.1 1,320.82 17,171 1.1 1,301.27 50,749 1.1 1,246.46 48,612 1.1 </t>
  </si>
  <si>
    <t xml:space="preserve">- Depreciation 2,442.49 9,770 1.9 2,652.82 10,611 2.3 2,269.64 29,505 1.8 2,492.88 32,407 2.2 2,725.02 106,276 2.2 2,506.39 97,749 2.2 </t>
  </si>
  <si>
    <t xml:space="preserve">Indirect Labor 13,232.12 52,928 10.5 13,190.26 52,761 11.4 13,760.96 178,892 11.2 13,189.67 171,466 11.5 13,654.48 532,525 11.0 13,052.94 509,065 11.4 </t>
  </si>
  <si>
    <t xml:space="preserve">- Salary 4,800.00 19,200 3.8 4,800.00 19,200 4.2 4,800.00 62,400 3.9 4,800.00 62,400 4.2 4,800.00 187,200 3.9 4,800.00 187,200 4.2 </t>
  </si>
  <si>
    <t xml:space="preserve">- Bonus 212.38 850 0.2 51.59 206 0.0 140.75 1,830 0.1 580.74 7,550 0.5 284.11 11,080 0.2 354.31 13,818 0.3 </t>
  </si>
  <si>
    <t xml:space="preserve">- Other 8,219.74 32,879 6.5 8,338.66 33,355 7.2 8,820.21 114,663 7.2 7,808.93 101,516 6.8 8,570.38 334,245 6.9 7,898.63 308,047 6.9 </t>
  </si>
  <si>
    <t xml:space="preserve">Indirect Operating Expenses 417.43 1,670 0.3 445.98 1,784 0.4 389.84 5,068 0.3 369.09 4,798 0.3 497.68 19,410 0.4 409.59 15,974 0.4 </t>
  </si>
  <si>
    <t xml:space="preserve">- Other 417.43 1,670 0.3 445.98 1,784 0.4 389.84 5,068 0.3 369.09 4,798 0.3 497.68 19,410 0.4 409.59 15,974 0.4 </t>
  </si>
  <si>
    <t xml:space="preserve">Marketing Expenses 6,336.14 25,345 5.0 5,818.87 23,275 5.0 6,383.45 82,985 5.2 6,023.30 78,303 5.2 6,551.14 255,494 5.3 6,040.03 235,561 5.3 </t>
  </si>
  <si>
    <t xml:space="preserve">Performance Earnings 14,221.84 56,887 11.3 12,163.31 48,653 10.5 14,356.32 186,632 11.7 11,828.15 153,766 10.3 13,641.10 532,003 11.0 11,548.38 450,387 10.1 </t>
  </si>
  <si>
    <t xml:space="preserve">Occupancy 6,344.88 25,380 5.0 6,705.56 26,822 5.8 6,827.63 88,759 5.5 6,614.72 85,991 5.8 6,491.05 253,151 5.2 7,035.04 274,367 6.1 </t>
  </si>
  <si>
    <t>Restaurant Earnings 7,876.97 31,508 6.3 5,457.76 21,831 4.7 7,528.69 97,873 6.1 5,213.43 67,775 4.5 7,150.05 278,852 5.8 4,513.34 176,020 3.9</t>
  </si>
  <si>
    <t xml:space="preserve">0021131 (Vancouver) Current Period: JUL-2018 Currency: USD 03:08 </t>
  </si>
  <si>
    <t xml:space="preserve">Average Weekly Sales 118,466 121,918 129,673 121,060 131,633 120,306 127,423 138,845 128,621 139,099 136,955 126,986 115,672 </t>
  </si>
  <si>
    <t xml:space="preserve">Guest Count 5,906 5,711 6,319 6,062 6,001 5,974 6,138 6,350 5,750 6,312 6,211 5,781 5,698 </t>
  </si>
  <si>
    <t xml:space="preserve">Food / Other Sales 14.59 16.02 15.15 14.20 16.42 15.19 15.46 15.94 16.85 16.70 16.45 16.41 15.30 </t>
  </si>
  <si>
    <t xml:space="preserve">Add-on Sales 5.47 5.33 5.37 5.77 5.52 4.95 5.30 5.93 5.52 5.34 5.60 5.55 5.00 </t>
  </si>
  <si>
    <t xml:space="preserve">Total Gross Sales 20.06 21.35 20.52 19.97 21.94 20.14 20.76 21.87 22.37 22.04 22.05 21.97 20.30 </t>
  </si>
  <si>
    <t xml:space="preserve">Total Discounts -0.94 -1.00 -0.96 -0.94 -1.03 -0.95 -0.98 -1.03 -1.05 -1.04 -1.04 -1.03 -0.95 </t>
  </si>
  <si>
    <t xml:space="preserve">Net Sales 19.12 20.34 19.56 19.03 20.90 19.19 19.78 20.84 21.32 21.00 21.01 20.93 19.35 </t>
  </si>
  <si>
    <t xml:space="preserve">Memo - Alc Bev Sales 1.45 1.42 1.44 1.48 1.44 1.43 1.33 1.46 1.35 1.48 1.50 1.32 1.48 </t>
  </si>
  <si>
    <t xml:space="preserve">- ToGo Sales 11.9 % 12.6 % 13.7 % 14.1 % 14.0 % 11.6 % 14.9 % 15.5 % 15.3 % 14.3 % 13.1 % 13.0 % 13.2 % </t>
  </si>
  <si>
    <t xml:space="preserve">Total Food Cost 4.12 4.22 4.13 4.38 4.20 4.32 4.33 4.22 4.23 4.25 4.09 4.11 4.40 </t>
  </si>
  <si>
    <t xml:space="preserve">Total Food Cost % 24.7 % 23.8 % 22.2 % 23.7 % 23.0 % 23.4 % 23.4 % 23.3 % 22.8 % 24.6 % 23.2 % 22.0 % 24.3 % </t>
  </si>
  <si>
    <t xml:space="preserve">A vs. T % 7.3 % 9.5 % 10.4 % 11.2 % 11.9 % 11.6 % 8.9 % 11.6 % 7.8 % 10.0 % 11.8 % 8.0 % 7.7 % </t>
  </si>
  <si>
    <t xml:space="preserve">Total Beverage Cost % 18.7 % 17.3 % 18.9 % 18.5 % 16.0 % 18.5 % 18.2 % 18.2 % 17.7 % 18.5 % 16.7 % 18.8 % 18.8 % </t>
  </si>
  <si>
    <t xml:space="preserve">Bev Alc A vs. T % 8.4 % -0.1 % 11.7 % 1.6 % 3.9 % 15.8 % 2.0 % 4.0 % 17.2 % 9.6 % 6.1 % 0.7 % 13.5 % </t>
  </si>
  <si>
    <t xml:space="preserve">Total Cost Of Sales 4.65 4.77 4.67 4.85 4.70 4.77 4.80 4.76 4.74 4.71 4.57 4.62 4.94 </t>
  </si>
  <si>
    <t xml:space="preserve">Total Costs Of Sales % 23.9 % 23.1 % 23.6 % 23.9 % 23.2 % 25.0 % 22.4 % 22.3 % 25.5 % 24.8 % 25.4 % 25.2 % 24.4 % </t>
  </si>
  <si>
    <t xml:space="preserve">Direct Labor - Regular 6.35 6.07 6.05 6.54 6.07 6.61 6.02 6.06 6.06 6.41 6.43 6.01 6.39 </t>
  </si>
  <si>
    <t xml:space="preserve">Total Direct Labor 6.44 6.16 6.14 6.60 6.18 6.69 6.15 6.13 6.24 6.58 6.59 6.11 6.45 </t>
  </si>
  <si>
    <t xml:space="preserve">Total Direct Labor % 32.0 % 33.0 % 30.9 % 31.4 % 30.6 % 30.9 % 30.4 % 29.7 % 30.1 % 30.8 % 32.9 % 29.4 % 32.3 % </t>
  </si>
  <si>
    <t xml:space="preserve">Total Hours vs. Expectation 0 -35 41 -61 -20 -87 -84 -9 36 41 -89 67 -60 </t>
  </si>
  <si>
    <t xml:space="preserve">Wage Rate 13.53 12.68 12.95 12.89 13.08 13.39 13.09 12.86 12.66 12.61 13.55 13.01 13.18 </t>
  </si>
  <si>
    <t xml:space="preserve">Margin After Labor 8.03 9.41 8.75 7.58 10.02 7.74 8.83 9.95 10.34 9.70 9.85 10.21 7.95 </t>
  </si>
  <si>
    <t xml:space="preserve">Margin after Labor % 47.5 % 42.2 % 44.7 % 43.3 % 47.3 % 44.9 % 45.7 % 46.7 % 46.6 % 43.9 % 41.2 % 47.9 % 45.3 % </t>
  </si>
  <si>
    <t xml:space="preserve">Variable Restaurant Expense 0.88 0.89 0.67 0.57 0.90 0.69 0.67 0.88 0.69 0.74 0.68 0.70 0.71 </t>
  </si>
  <si>
    <t xml:space="preserve">Margin after Variable Rest Exp 7.15 8.52 8.08 7.01 9.12 7.04 8.16 9.07 9.64 8.97 9.17 9.50 7.24 </t>
  </si>
  <si>
    <t xml:space="preserve">Margin after Variable Rest Exp % 37.3 % 43.1 % 39.9 % 37.9 % 44.7 % 37.8 % 44.9 % 42.2 % 44.7 % 40.6 % 42.3 % 37.2 % 43.3 % </t>
  </si>
  <si>
    <t xml:space="preserve">Other Restaurant Expense 1,234 808 2,959 2,174 2,033 3,104 2,308 2,469 578 2,188 630 1,293 1,345 </t>
  </si>
  <si>
    <t xml:space="preserve">Other Restaurant Expenses % 2.5 % 1.4 % 1.2 % 2.6 % 2.8 % 2.9 % 0.9 % 2.0 % 2.4 % 1.3 % 1.1 % 2.0 % 2.2 % </t>
  </si>
  <si>
    <t xml:space="preserve">Site/Building/Equipment Maintenance 9,671 7,634 9,353 6,826 6,545 7,307 8,293 8,951 8,650 9,258 7,843 7,490 8,047 </t>
  </si>
  <si>
    <t xml:space="preserve">Site/Building/Equipment Maintenance % 6.7 % 8.4 % 8.1 % 9.5 % 9.5 % 9.6 % 7.4 % 9.6 % 8.5 % 9.1 % 8.7 % 9.5 % 9.9 % </t>
  </si>
  <si>
    <t xml:space="preserve">Indirect Labor 12,881 11,997 11,008 12,680 11,805 11,550 12,743 12,284 11,268 12,410 11,716 12,376 12,840 </t>
  </si>
  <si>
    <t xml:space="preserve">Indirect Labor % 11.2 % 10.9 % 11.2 % 12.3 % 10.8 % 12.1 % 11.7 % 11.6 % 11.1 % 11.0 % 10.7 % 12.2 % 10.9 % </t>
  </si>
  <si>
    <t xml:space="preserve">Indirect Op Expenses 290 318 273 365 370 286 310 348 308 358 315 316 338 </t>
  </si>
  <si>
    <t xml:space="preserve">Marketing Expense 5,919 5,660 5,639 4,787 6,358 5,545 5,229 5,002 4,726 5,302 5,718 4,720 5,266 </t>
  </si>
  <si>
    <t xml:space="preserve">Marketing Expense % 4.8 % 4.8 % 4.5 % 4.8 % 5.2 % 5.7 % 5.1 % 5.2 % 5.3 % 5.2 % 5.6 % 5.2 % 4.9 % </t>
  </si>
  <si>
    <t xml:space="preserve">Performance Earnings 15,400 13,008 20,949 16,701 18,539 11,962 17,794 12,290 20,271 10,626 16,717 13,966 13,728 </t>
  </si>
  <si>
    <t xml:space="preserve">Performance Earnings % 11.3 % 11.4 % 11.1 % 18.2 % 17.9 % 16.5 % 12.8 % 18.3 % 12.3 % 20.2 % 15.4 % 20.2 % 20.2 % </t>
  </si>
  <si>
    <t xml:space="preserve">Occupancy 5,940 5,930 5,663 5,198 5,920 5,375 5,173 5,956 6,243 5,453 5,559 5,684 5,484 </t>
  </si>
  <si>
    <t xml:space="preserve">Occupancy % 4.9 % 4.8 % 4.6 % 4.6 % 5.9 % 6.0 % 5.5 % 5.5 % 5.8 % 5.6 % 5.3 % 5.9 % 5.8 % </t>
  </si>
  <si>
    <t xml:space="preserve">Restaurant Earnings 12,732 12,523 8,207 8,237 10,591 12,035 17,373 17,463 12,802 14,696 15,460 5,636 5,964 </t>
  </si>
  <si>
    <t xml:space="preserve">Restaurant Earnings % 6.5 % 9.2 % 11.7 % 8.0 % 13.2 % 11.7 % 7.7 % 11.1 % 8.0 % 11.6 % 12.3 % 11.8 % 8.8 % 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</si>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</sst>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"/>
    <numFmt numFmtId="165" formatCode="0.0%"/>
    <numFmt numFmtId="166" formatCode="&quot;$&quot;#,##0.00"/>
    <numFmt numFmtId="167" formatCode="&quot;$&quot;#,##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3" tint="0.39997558519241921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9"/>
      <color theme="1" tint="0.499984740745262"/>
      <name val="Calibri"/>
      <family val="2"/>
      <scheme val="minor"/>
    </font>
    <font>
      <sz val="8"/>
      <color rgb="FF80ABE0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b/>
      <sz val="8"/>
      <color theme="1" tint="0.249977111117893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b/>
      <sz val="8"/>
      <color theme="1" tint="0.34998626667073579"/>
      <name val="Calibri"/>
      <family val="2"/>
      <scheme val="minor"/>
    </font>
    <font>
      <sz val="8"/>
      <color theme="5" tint="-0.499984740745262"/>
      <name val="Calibri"/>
      <family val="2"/>
      <scheme val="minor"/>
    </font>
    <font>
      <sz val="8"/>
      <color rgb="FF820000"/>
      <name val="Calibri"/>
      <family val="2"/>
      <scheme val="minor"/>
    </font>
    <font>
      <b/>
      <sz val="8"/>
      <color rgb="FF820000"/>
      <name val="Calibri"/>
      <family val="2"/>
      <scheme val="minor"/>
    </font>
    <font>
      <b/>
      <sz val="9"/>
      <color rgb="FF820000"/>
      <name val="Calibri"/>
      <family val="2"/>
      <scheme val="minor"/>
    </font>
    <font>
      <sz val="9"/>
      <color rgb="FF82000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10"/>
      <color indexed="81"/>
      <name val="Calibri"/>
      <family val="2"/>
      <scheme val="minor"/>
    </font>
    <font>
      <sz val="10"/>
      <color indexed="81"/>
      <name val="Calibri"/>
      <family val="2"/>
      <scheme val="minor"/>
    </font>
    <font>
      <i/>
      <sz val="10"/>
      <color indexed="81"/>
      <name val="Calibri"/>
      <family val="2"/>
      <scheme val="minor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2F2F2"/>
        <bgColor indexed="64"/>
      </patternFill>
    </fill>
  </fills>
  <borders count="4">
    <border>
      <left/>
      <right/>
      <top/>
      <bottom/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/>
      <diagonal/>
    </border>
    <border>
      <left style="thick">
        <color rgb="FFF2F2F2"/>
      </left>
      <right style="thick">
        <color rgb="FFF2F2F2"/>
      </right>
      <top/>
      <bottom style="thick">
        <color rgb="FFF2F2F2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9">
    <xf numFmtId="0" fontId="0" fillId="0" borderId="0" xfId="0"/>
    <xf numFmtId="0" fontId="5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20" fontId="0" fillId="0" borderId="0" xfId="0" applyNumberFormat="1"/>
    <xf numFmtId="17" fontId="0" fillId="0" borderId="0" xfId="0" applyNumberFormat="1"/>
    <xf numFmtId="9" fontId="9" fillId="0" borderId="0" xfId="0" applyNumberFormat="1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 wrapText="1"/>
    </xf>
    <xf numFmtId="166" fontId="6" fillId="0" borderId="0" xfId="0" applyNumberFormat="1" applyFont="1"/>
    <xf numFmtId="9" fontId="6" fillId="0" borderId="0" xfId="0" applyNumberFormat="1" applyFont="1"/>
    <xf numFmtId="9" fontId="10" fillId="3" borderId="0" xfId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0" fontId="4" fillId="3" borderId="0" xfId="1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28" fillId="3" borderId="0" xfId="0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3" fillId="3" borderId="0" xfId="2" applyNumberFormat="1" applyFont="1" applyFill="1" applyBorder="1" applyAlignment="1">
      <alignment horizontal="center" vertical="center"/>
    </xf>
    <xf numFmtId="9" fontId="5" fillId="3" borderId="0" xfId="1" applyFont="1" applyFill="1" applyBorder="1" applyAlignment="1">
      <alignment horizontal="center" vertical="center"/>
    </xf>
    <xf numFmtId="167" fontId="5" fillId="3" borderId="0" xfId="2" applyNumberFormat="1" applyFont="1" applyFill="1" applyBorder="1" applyAlignment="1">
      <alignment horizontal="center" vertical="center"/>
    </xf>
    <xf numFmtId="2" fontId="6" fillId="3" borderId="0" xfId="1" applyNumberFormat="1" applyFont="1" applyFill="1" applyBorder="1" applyAlignment="1">
      <alignment horizontal="center" vertical="center"/>
    </xf>
    <xf numFmtId="9" fontId="6" fillId="3" borderId="0" xfId="1" applyFont="1" applyFill="1" applyBorder="1" applyAlignment="1">
      <alignment horizontal="center" vertical="center"/>
    </xf>
    <xf numFmtId="0" fontId="6" fillId="3" borderId="0" xfId="1" applyNumberFormat="1" applyFont="1" applyFill="1" applyBorder="1" applyAlignment="1">
      <alignment horizontal="center" vertical="center"/>
    </xf>
    <xf numFmtId="17" fontId="9" fillId="3" borderId="0" xfId="0" applyNumberFormat="1" applyFont="1" applyFill="1" applyAlignment="1">
      <alignment horizontal="center"/>
    </xf>
    <xf numFmtId="0" fontId="12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10" fontId="20" fillId="3" borderId="0" xfId="0" applyNumberFormat="1" applyFont="1" applyFill="1" applyAlignment="1">
      <alignment horizontal="center" vertical="center"/>
    </xf>
    <xf numFmtId="9" fontId="20" fillId="3" borderId="0" xfId="1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9" fontId="17" fillId="3" borderId="0" xfId="1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9" fontId="25" fillId="3" borderId="0" xfId="1" applyFont="1" applyFill="1" applyBorder="1" applyAlignment="1">
      <alignment horizontal="center" vertical="center"/>
    </xf>
    <xf numFmtId="167" fontId="25" fillId="3" borderId="0" xfId="2" applyNumberFormat="1" applyFont="1" applyFill="1" applyBorder="1" applyAlignment="1">
      <alignment horizontal="center" vertical="center"/>
    </xf>
    <xf numFmtId="2" fontId="25" fillId="3" borderId="0" xfId="1" applyNumberFormat="1" applyFont="1" applyFill="1" applyBorder="1" applyAlignment="1">
      <alignment horizontal="center" vertical="center"/>
    </xf>
    <xf numFmtId="166" fontId="25" fillId="3" borderId="0" xfId="1" applyNumberFormat="1" applyFont="1" applyFill="1" applyBorder="1" applyAlignment="1">
      <alignment horizontal="center" vertical="center"/>
    </xf>
    <xf numFmtId="166" fontId="25" fillId="3" borderId="0" xfId="0" applyNumberFormat="1" applyFont="1" applyFill="1" applyAlignment="1">
      <alignment horizontal="center" vertical="center"/>
    </xf>
    <xf numFmtId="167" fontId="25" fillId="3" borderId="0" xfId="0" applyNumberFormat="1" applyFont="1" applyFill="1" applyAlignment="1">
      <alignment horizontal="center" vertical="center"/>
    </xf>
    <xf numFmtId="2" fontId="14" fillId="3" borderId="0" xfId="1" applyNumberFormat="1" applyFont="1" applyFill="1" applyBorder="1" applyAlignment="1">
      <alignment horizontal="center" vertical="center"/>
    </xf>
    <xf numFmtId="166" fontId="5" fillId="3" borderId="0" xfId="2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0" xfId="1" applyNumberFormat="1" applyFont="1" applyFill="1" applyBorder="1" applyAlignment="1">
      <alignment horizontal="center" vertical="center"/>
    </xf>
    <xf numFmtId="20" fontId="6" fillId="3" borderId="0" xfId="0" applyNumberFormat="1" applyFont="1" applyFill="1" applyAlignment="1">
      <alignment horizontal="center" vertical="center"/>
    </xf>
    <xf numFmtId="17" fontId="6" fillId="3" borderId="0" xfId="0" applyNumberFormat="1" applyFont="1" applyFill="1" applyAlignment="1">
      <alignment horizontal="center" vertical="center"/>
    </xf>
    <xf numFmtId="14" fontId="6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67" fontId="6" fillId="3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22" fillId="3" borderId="0" xfId="0" applyFont="1" applyFill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9" fontId="10" fillId="4" borderId="0" xfId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4" borderId="0" xfId="1" applyNumberFormat="1" applyFont="1" applyFill="1" applyBorder="1" applyAlignment="1">
      <alignment horizontal="center" vertical="center"/>
    </xf>
    <xf numFmtId="166" fontId="10" fillId="4" borderId="0" xfId="2" applyNumberFormat="1" applyFont="1" applyFill="1" applyBorder="1" applyAlignment="1">
      <alignment horizontal="center" vertical="center"/>
    </xf>
    <xf numFmtId="167" fontId="6" fillId="4" borderId="0" xfId="1" applyNumberFormat="1" applyFont="1" applyFill="1" applyBorder="1" applyAlignment="1">
      <alignment horizontal="center" vertical="center"/>
    </xf>
    <xf numFmtId="9" fontId="6" fillId="4" borderId="0" xfId="1" applyFont="1" applyFill="1" applyBorder="1" applyAlignment="1">
      <alignment horizontal="center" vertical="center"/>
    </xf>
    <xf numFmtId="167" fontId="6" fillId="4" borderId="0" xfId="2" applyNumberFormat="1" applyFont="1" applyFill="1" applyBorder="1" applyAlignment="1">
      <alignment horizontal="center" vertical="center"/>
    </xf>
    <xf numFmtId="0" fontId="6" fillId="4" borderId="0" xfId="1" applyNumberFormat="1" applyFont="1" applyFill="1" applyBorder="1" applyAlignment="1">
      <alignment horizontal="center" vertical="center"/>
    </xf>
    <xf numFmtId="166" fontId="6" fillId="4" borderId="0" xfId="2" applyNumberFormat="1" applyFont="1" applyFill="1" applyBorder="1" applyAlignment="1">
      <alignment horizontal="center" vertical="center"/>
    </xf>
    <xf numFmtId="9" fontId="5" fillId="4" borderId="0" xfId="1" applyFont="1" applyFill="1" applyBorder="1" applyAlignment="1">
      <alignment horizontal="center" vertical="center"/>
    </xf>
    <xf numFmtId="167" fontId="5" fillId="4" borderId="0" xfId="2" applyNumberFormat="1" applyFont="1" applyFill="1" applyBorder="1" applyAlignment="1">
      <alignment horizontal="center" vertical="center"/>
    </xf>
    <xf numFmtId="166" fontId="6" fillId="4" borderId="0" xfId="0" applyNumberFormat="1" applyFont="1" applyFill="1" applyAlignment="1">
      <alignment horizontal="center" vertical="center"/>
    </xf>
    <xf numFmtId="2" fontId="6" fillId="4" borderId="0" xfId="1" applyNumberFormat="1" applyFont="1" applyFill="1" applyBorder="1" applyAlignment="1">
      <alignment horizontal="center" vertical="center"/>
    </xf>
    <xf numFmtId="166" fontId="16" fillId="4" borderId="0" xfId="2" applyNumberFormat="1" applyFont="1" applyFill="1" applyBorder="1" applyAlignment="1">
      <alignment horizontal="center" vertical="center"/>
    </xf>
    <xf numFmtId="166" fontId="7" fillId="4" borderId="0" xfId="2" applyNumberFormat="1" applyFont="1" applyFill="1" applyBorder="1" applyAlignment="1">
      <alignment horizontal="center" vertical="center"/>
    </xf>
    <xf numFmtId="166" fontId="6" fillId="4" borderId="0" xfId="1" applyNumberFormat="1" applyFont="1" applyFill="1" applyBorder="1" applyAlignment="1">
      <alignment horizontal="center" vertical="center"/>
    </xf>
    <xf numFmtId="165" fontId="6" fillId="4" borderId="0" xfId="1" applyNumberFormat="1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66" fontId="26" fillId="4" borderId="0" xfId="2" applyNumberFormat="1" applyFont="1" applyFill="1" applyBorder="1" applyAlignment="1">
      <alignment horizontal="center" vertical="center"/>
    </xf>
    <xf numFmtId="9" fontId="26" fillId="4" borderId="0" xfId="1" applyFont="1" applyFill="1" applyBorder="1" applyAlignment="1">
      <alignment horizontal="center" vertical="center"/>
    </xf>
    <xf numFmtId="167" fontId="26" fillId="4" borderId="0" xfId="2" applyNumberFormat="1" applyFont="1" applyFill="1" applyBorder="1" applyAlignment="1">
      <alignment horizontal="center" vertical="center"/>
    </xf>
    <xf numFmtId="166" fontId="26" fillId="4" borderId="0" xfId="0" applyNumberFormat="1" applyFont="1" applyFill="1" applyAlignment="1">
      <alignment horizontal="center" vertical="center"/>
    </xf>
    <xf numFmtId="167" fontId="26" fillId="4" borderId="0" xfId="1" applyNumberFormat="1" applyFont="1" applyFill="1" applyBorder="1" applyAlignment="1">
      <alignment horizontal="center" vertical="center"/>
    </xf>
    <xf numFmtId="2" fontId="26" fillId="4" borderId="0" xfId="1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0" fontId="26" fillId="4" borderId="0" xfId="1" applyNumberFormat="1" applyFont="1" applyFill="1" applyBorder="1" applyAlignment="1">
      <alignment horizontal="center" vertical="center"/>
    </xf>
    <xf numFmtId="166" fontId="26" fillId="4" borderId="0" xfId="1" applyNumberFormat="1" applyFont="1" applyFill="1" applyBorder="1" applyAlignment="1">
      <alignment horizontal="center" vertical="center"/>
    </xf>
    <xf numFmtId="164" fontId="26" fillId="4" borderId="0" xfId="1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9" fontId="27" fillId="4" borderId="0" xfId="1" applyFont="1" applyFill="1" applyBorder="1" applyAlignment="1">
      <alignment horizontal="center" vertical="center"/>
    </xf>
    <xf numFmtId="167" fontId="27" fillId="4" borderId="0" xfId="2" applyNumberFormat="1" applyFont="1" applyFill="1" applyBorder="1" applyAlignment="1">
      <alignment horizontal="center" vertical="center"/>
    </xf>
    <xf numFmtId="167" fontId="27" fillId="4" borderId="0" xfId="1" applyNumberFormat="1" applyFont="1" applyFill="1" applyBorder="1" applyAlignment="1">
      <alignment horizontal="center" vertical="center"/>
    </xf>
    <xf numFmtId="2" fontId="27" fillId="4" borderId="0" xfId="1" applyNumberFormat="1" applyFont="1" applyFill="1" applyBorder="1" applyAlignment="1">
      <alignment horizontal="center" vertical="center"/>
    </xf>
    <xf numFmtId="166" fontId="23" fillId="4" borderId="0" xfId="2" applyNumberFormat="1" applyFont="1" applyFill="1" applyBorder="1" applyAlignment="1">
      <alignment horizontal="center" vertical="center"/>
    </xf>
    <xf numFmtId="9" fontId="23" fillId="4" borderId="0" xfId="1" applyFont="1" applyFill="1" applyBorder="1" applyAlignment="1">
      <alignment horizontal="center" vertical="center"/>
    </xf>
    <xf numFmtId="167" fontId="23" fillId="4" borderId="0" xfId="2" applyNumberFormat="1" applyFont="1" applyFill="1" applyBorder="1" applyAlignment="1">
      <alignment horizontal="center" vertical="center"/>
    </xf>
    <xf numFmtId="166" fontId="23" fillId="4" borderId="0" xfId="0" applyNumberFormat="1" applyFont="1" applyFill="1" applyAlignment="1">
      <alignment horizontal="center" vertical="center"/>
    </xf>
    <xf numFmtId="2" fontId="26" fillId="4" borderId="0" xfId="0" applyNumberFormat="1" applyFont="1" applyFill="1" applyAlignment="1">
      <alignment horizontal="center" vertical="center"/>
    </xf>
    <xf numFmtId="0" fontId="23" fillId="4" borderId="0" xfId="1" applyNumberFormat="1" applyFont="1" applyFill="1" applyBorder="1" applyAlignment="1">
      <alignment horizontal="center" vertical="center"/>
    </xf>
    <xf numFmtId="166" fontId="23" fillId="4" borderId="0" xfId="1" applyNumberFormat="1" applyFont="1" applyFill="1" applyBorder="1" applyAlignment="1">
      <alignment horizontal="center" vertical="center"/>
    </xf>
    <xf numFmtId="167" fontId="23" fillId="4" borderId="0" xfId="1" applyNumberFormat="1" applyFont="1" applyFill="1" applyBorder="1" applyAlignment="1">
      <alignment horizontal="center" vertical="center"/>
    </xf>
    <xf numFmtId="0" fontId="23" fillId="4" borderId="0" xfId="2" applyNumberFormat="1" applyFont="1" applyFill="1" applyBorder="1" applyAlignment="1">
      <alignment horizontal="center" vertical="center"/>
    </xf>
    <xf numFmtId="167" fontId="26" fillId="4" borderId="0" xfId="0" applyNumberFormat="1" applyFont="1" applyFill="1" applyAlignment="1">
      <alignment horizontal="center" vertical="center"/>
    </xf>
    <xf numFmtId="17" fontId="26" fillId="4" borderId="0" xfId="0" applyNumberFormat="1" applyFont="1" applyFill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9" fontId="28" fillId="4" borderId="0" xfId="1" applyFont="1" applyFill="1" applyBorder="1" applyAlignment="1">
      <alignment horizontal="center" vertical="center"/>
    </xf>
    <xf numFmtId="167" fontId="28" fillId="4" borderId="0" xfId="2" applyNumberFormat="1" applyFont="1" applyFill="1" applyBorder="1" applyAlignment="1">
      <alignment horizontal="center" vertical="center"/>
    </xf>
    <xf numFmtId="166" fontId="28" fillId="4" borderId="0" xfId="0" applyNumberFormat="1" applyFont="1" applyFill="1" applyAlignment="1">
      <alignment horizontal="center" vertical="center"/>
    </xf>
    <xf numFmtId="166" fontId="29" fillId="4" borderId="0" xfId="0" applyNumberFormat="1" applyFont="1" applyFill="1" applyAlignment="1">
      <alignment horizontal="center" vertical="center"/>
    </xf>
    <xf numFmtId="167" fontId="28" fillId="4" borderId="0" xfId="0" applyNumberFormat="1" applyFont="1" applyFill="1" applyAlignment="1">
      <alignment horizontal="center" vertical="center"/>
    </xf>
    <xf numFmtId="0" fontId="29" fillId="4" borderId="0" xfId="0" applyFont="1" applyFill="1" applyAlignment="1">
      <alignment horizontal="center" vertical="center"/>
    </xf>
    <xf numFmtId="17" fontId="29" fillId="4" borderId="0" xfId="0" applyNumberFormat="1" applyFont="1" applyFill="1" applyAlignment="1">
      <alignment horizontal="center" vertical="center"/>
    </xf>
    <xf numFmtId="0" fontId="29" fillId="4" borderId="0" xfId="1" applyNumberFormat="1" applyFont="1" applyFill="1" applyBorder="1" applyAlignment="1">
      <alignment horizontal="center" vertical="center"/>
    </xf>
    <xf numFmtId="166" fontId="27" fillId="4" borderId="0" xfId="1" applyNumberFormat="1" applyFont="1" applyFill="1" applyBorder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166" fontId="5" fillId="4" borderId="0" xfId="2" applyNumberFormat="1" applyFont="1" applyFill="1" applyBorder="1" applyAlignment="1">
      <alignment horizontal="center" vertical="center"/>
    </xf>
    <xf numFmtId="167" fontId="6" fillId="2" borderId="0" xfId="0" applyNumberFormat="1" applyFont="1" applyFill="1" applyAlignment="1">
      <alignment horizontal="center" vertical="center"/>
    </xf>
    <xf numFmtId="167" fontId="6" fillId="2" borderId="0" xfId="1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horizontal="center" vertical="center"/>
    </xf>
    <xf numFmtId="167" fontId="6" fillId="2" borderId="0" xfId="2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0" xfId="2" applyNumberFormat="1" applyFont="1" applyFill="1" applyBorder="1" applyAlignment="1">
      <alignment horizontal="center" vertical="center"/>
    </xf>
    <xf numFmtId="0" fontId="6" fillId="2" borderId="0" xfId="1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9" fontId="2" fillId="2" borderId="0" xfId="1" applyFont="1" applyFill="1" applyBorder="1" applyAlignment="1">
      <alignment horizontal="center" vertical="center"/>
    </xf>
    <xf numFmtId="167" fontId="2" fillId="2" borderId="0" xfId="2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66" fontId="4" fillId="2" borderId="0" xfId="2" applyNumberFormat="1" applyFont="1" applyFill="1" applyBorder="1" applyAlignment="1">
      <alignment horizontal="center" vertical="center"/>
    </xf>
    <xf numFmtId="9" fontId="4" fillId="2" borderId="0" xfId="1" applyFont="1" applyFill="1" applyBorder="1" applyAlignment="1">
      <alignment horizontal="center" vertical="center"/>
    </xf>
    <xf numFmtId="167" fontId="4" fillId="2" borderId="0" xfId="2" applyNumberFormat="1" applyFont="1" applyFill="1" applyBorder="1" applyAlignment="1">
      <alignment horizontal="center" vertical="center"/>
    </xf>
    <xf numFmtId="166" fontId="4" fillId="2" borderId="0" xfId="0" applyNumberFormat="1" applyFont="1" applyFill="1" applyAlignment="1">
      <alignment horizontal="center" vertical="center"/>
    </xf>
    <xf numFmtId="167" fontId="4" fillId="2" borderId="0" xfId="1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6" fontId="8" fillId="2" borderId="0" xfId="2" applyNumberFormat="1" applyFont="1" applyFill="1" applyBorder="1" applyAlignment="1">
      <alignment horizontal="center" vertical="center"/>
    </xf>
    <xf numFmtId="9" fontId="9" fillId="2" borderId="0" xfId="1" applyFont="1" applyFill="1" applyBorder="1" applyAlignment="1">
      <alignment horizontal="center" vertical="center"/>
    </xf>
    <xf numFmtId="167" fontId="9" fillId="2" borderId="0" xfId="2" applyNumberFormat="1" applyFont="1" applyFill="1" applyBorder="1" applyAlignment="1">
      <alignment horizontal="center" vertical="center"/>
    </xf>
    <xf numFmtId="2" fontId="4" fillId="2" borderId="0" xfId="1" applyNumberFormat="1" applyFont="1" applyFill="1" applyBorder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166" fontId="27" fillId="2" borderId="0" xfId="2" applyNumberFormat="1" applyFont="1" applyFill="1" applyBorder="1" applyAlignment="1">
      <alignment horizontal="center" vertical="center"/>
    </xf>
    <xf numFmtId="9" fontId="27" fillId="2" borderId="0" xfId="1" applyFont="1" applyFill="1" applyBorder="1" applyAlignment="1">
      <alignment horizontal="center" vertical="center"/>
    </xf>
    <xf numFmtId="167" fontId="27" fillId="2" borderId="0" xfId="2" applyNumberFormat="1" applyFont="1" applyFill="1" applyBorder="1" applyAlignment="1">
      <alignment horizontal="center" vertical="center"/>
    </xf>
    <xf numFmtId="166" fontId="27" fillId="2" borderId="0" xfId="0" applyNumberFormat="1" applyFont="1" applyFill="1" applyAlignment="1">
      <alignment horizontal="center" vertical="center"/>
    </xf>
    <xf numFmtId="167" fontId="27" fillId="2" borderId="0" xfId="1" applyNumberFormat="1" applyFont="1" applyFill="1" applyBorder="1" applyAlignment="1">
      <alignment horizontal="center" vertical="center"/>
    </xf>
    <xf numFmtId="2" fontId="27" fillId="2" borderId="0" xfId="1" applyNumberFormat="1" applyFont="1" applyFill="1" applyBorder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166" fontId="4" fillId="2" borderId="0" xfId="1" applyNumberFormat="1" applyFont="1" applyFill="1" applyBorder="1" applyAlignment="1">
      <alignment horizontal="center" vertical="center"/>
    </xf>
    <xf numFmtId="0" fontId="30" fillId="3" borderId="0" xfId="0" applyFont="1" applyFill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167" fontId="21" fillId="3" borderId="0" xfId="0" applyNumberFormat="1" applyFont="1" applyFill="1" applyAlignment="1">
      <alignment horizontal="center" vertical="center"/>
    </xf>
    <xf numFmtId="0" fontId="31" fillId="3" borderId="0" xfId="0" applyFont="1" applyFill="1" applyAlignment="1">
      <alignment horizontal="center" vertical="center"/>
    </xf>
    <xf numFmtId="166" fontId="6" fillId="3" borderId="0" xfId="2" applyNumberFormat="1" applyFont="1" applyFill="1" applyBorder="1" applyAlignment="1">
      <alignment horizontal="center" vertical="center"/>
    </xf>
    <xf numFmtId="166" fontId="4" fillId="3" borderId="0" xfId="2" applyNumberFormat="1" applyFont="1" applyFill="1" applyBorder="1" applyAlignment="1">
      <alignment horizontal="center" vertical="center"/>
    </xf>
    <xf numFmtId="166" fontId="26" fillId="3" borderId="0" xfId="2" applyNumberFormat="1" applyFont="1" applyFill="1" applyBorder="1" applyAlignment="1">
      <alignment horizontal="center" vertical="center"/>
    </xf>
    <xf numFmtId="0" fontId="26" fillId="3" borderId="0" xfId="1" applyNumberFormat="1" applyFont="1" applyFill="1" applyBorder="1" applyAlignment="1">
      <alignment horizontal="center" vertical="center"/>
    </xf>
    <xf numFmtId="166" fontId="27" fillId="3" borderId="0" xfId="2" applyNumberFormat="1" applyFont="1" applyFill="1" applyBorder="1" applyAlignment="1">
      <alignment horizontal="center" vertical="center"/>
    </xf>
    <xf numFmtId="166" fontId="23" fillId="3" borderId="0" xfId="2" applyNumberFormat="1" applyFont="1" applyFill="1" applyBorder="1" applyAlignment="1">
      <alignment horizontal="center" vertical="center"/>
    </xf>
    <xf numFmtId="0" fontId="23" fillId="3" borderId="0" xfId="1" applyNumberFormat="1" applyFont="1" applyFill="1" applyBorder="1" applyAlignment="1">
      <alignment horizontal="center" vertical="center"/>
    </xf>
    <xf numFmtId="2" fontId="27" fillId="3" borderId="0" xfId="1" applyNumberFormat="1" applyFont="1" applyFill="1" applyBorder="1" applyAlignment="1">
      <alignment horizontal="center" vertical="center"/>
    </xf>
    <xf numFmtId="2" fontId="26" fillId="3" borderId="0" xfId="1" applyNumberFormat="1" applyFont="1" applyFill="1" applyBorder="1" applyAlignment="1">
      <alignment horizontal="center" vertical="center"/>
    </xf>
    <xf numFmtId="2" fontId="4" fillId="3" borderId="0" xfId="1" applyNumberFormat="1" applyFont="1" applyFill="1" applyBorder="1" applyAlignment="1">
      <alignment horizontal="center" vertical="center"/>
    </xf>
    <xf numFmtId="167" fontId="6" fillId="3" borderId="0" xfId="2" applyNumberFormat="1" applyFont="1" applyFill="1" applyBorder="1" applyAlignment="1">
      <alignment horizontal="center" vertical="center"/>
    </xf>
    <xf numFmtId="167" fontId="6" fillId="3" borderId="0" xfId="1" applyNumberFormat="1" applyFont="1" applyFill="1" applyBorder="1" applyAlignment="1">
      <alignment horizontal="center" vertical="center"/>
    </xf>
    <xf numFmtId="0" fontId="6" fillId="3" borderId="0" xfId="2" applyNumberFormat="1" applyFont="1" applyFill="1" applyBorder="1" applyAlignment="1">
      <alignment horizontal="center" vertical="center"/>
    </xf>
    <xf numFmtId="9" fontId="2" fillId="3" borderId="0" xfId="1" applyFont="1" applyFill="1" applyBorder="1" applyAlignment="1">
      <alignment horizontal="center" vertical="center"/>
    </xf>
    <xf numFmtId="167" fontId="2" fillId="3" borderId="0" xfId="2" applyNumberFormat="1" applyFont="1" applyFill="1" applyBorder="1" applyAlignment="1">
      <alignment horizontal="center" vertical="center"/>
    </xf>
    <xf numFmtId="9" fontId="4" fillId="3" borderId="0" xfId="1" applyFont="1" applyFill="1" applyBorder="1" applyAlignment="1">
      <alignment horizontal="center" vertical="center"/>
    </xf>
    <xf numFmtId="167" fontId="4" fillId="3" borderId="0" xfId="2" applyNumberFormat="1" applyFont="1" applyFill="1" applyBorder="1" applyAlignment="1">
      <alignment horizontal="center" vertical="center"/>
    </xf>
    <xf numFmtId="9" fontId="9" fillId="3" borderId="0" xfId="1" applyFont="1" applyFill="1" applyBorder="1" applyAlignment="1">
      <alignment horizontal="center" vertical="center"/>
    </xf>
    <xf numFmtId="167" fontId="9" fillId="3" borderId="0" xfId="2" applyNumberFormat="1" applyFont="1" applyFill="1" applyBorder="1" applyAlignment="1">
      <alignment horizontal="center" vertical="center"/>
    </xf>
    <xf numFmtId="9" fontId="26" fillId="3" borderId="0" xfId="1" applyFont="1" applyFill="1" applyBorder="1" applyAlignment="1">
      <alignment horizontal="center" vertical="center"/>
    </xf>
    <xf numFmtId="167" fontId="26" fillId="3" borderId="0" xfId="2" applyNumberFormat="1" applyFont="1" applyFill="1" applyBorder="1" applyAlignment="1">
      <alignment horizontal="center" vertical="center"/>
    </xf>
    <xf numFmtId="9" fontId="27" fillId="3" borderId="0" xfId="1" applyFont="1" applyFill="1" applyBorder="1" applyAlignment="1">
      <alignment horizontal="center" vertical="center"/>
    </xf>
    <xf numFmtId="167" fontId="27" fillId="3" borderId="0" xfId="2" applyNumberFormat="1" applyFont="1" applyFill="1" applyBorder="1" applyAlignment="1">
      <alignment horizontal="center" vertical="center"/>
    </xf>
    <xf numFmtId="9" fontId="23" fillId="3" borderId="0" xfId="1" applyFont="1" applyFill="1" applyBorder="1" applyAlignment="1">
      <alignment horizontal="center" vertical="center"/>
    </xf>
    <xf numFmtId="167" fontId="23" fillId="3" borderId="0" xfId="2" applyNumberFormat="1" applyFont="1" applyFill="1" applyBorder="1" applyAlignment="1">
      <alignment horizontal="center" vertical="center"/>
    </xf>
    <xf numFmtId="9" fontId="28" fillId="3" borderId="0" xfId="1" applyFont="1" applyFill="1" applyBorder="1" applyAlignment="1">
      <alignment horizontal="center" vertical="center"/>
    </xf>
    <xf numFmtId="167" fontId="28" fillId="3" borderId="0" xfId="2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12" fillId="0" borderId="0" xfId="0" applyFont="1"/>
    <xf numFmtId="0" fontId="12" fillId="0" borderId="0" xfId="0" applyFont="1" applyAlignment="1">
      <alignment horizontal="center" wrapText="1"/>
    </xf>
    <xf numFmtId="0" fontId="11" fillId="0" borderId="0" xfId="0" applyFont="1"/>
    <xf numFmtId="9" fontId="11" fillId="0" borderId="0" xfId="0" applyNumberFormat="1" applyFont="1"/>
    <xf numFmtId="9" fontId="19" fillId="0" borderId="0" xfId="0" applyNumberFormat="1" applyFont="1" applyAlignment="1">
      <alignment horizontal="right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 wrapText="1"/>
    </xf>
    <xf numFmtId="0" fontId="11" fillId="3" borderId="0" xfId="0" applyFont="1" applyFill="1"/>
    <xf numFmtId="9" fontId="9" fillId="3" borderId="0" xfId="0" applyNumberFormat="1" applyFont="1" applyFill="1" applyAlignment="1">
      <alignment horizontal="right" vertical="center"/>
    </xf>
    <xf numFmtId="9" fontId="19" fillId="3" borderId="0" xfId="0" applyNumberFormat="1" applyFont="1" applyFill="1" applyAlignment="1">
      <alignment horizontal="right" vertical="center"/>
    </xf>
    <xf numFmtId="166" fontId="6" fillId="3" borderId="0" xfId="0" applyNumberFormat="1" applyFont="1" applyFill="1"/>
    <xf numFmtId="0" fontId="5" fillId="3" borderId="0" xfId="0" applyFont="1" applyFill="1" applyAlignment="1">
      <alignment vertical="center" wrapText="1"/>
    </xf>
    <xf numFmtId="166" fontId="19" fillId="3" borderId="0" xfId="0" applyNumberFormat="1" applyFont="1" applyFill="1" applyAlignment="1">
      <alignment horizontal="center" vertical="center"/>
    </xf>
    <xf numFmtId="166" fontId="9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 wrapText="1"/>
    </xf>
    <xf numFmtId="0" fontId="19" fillId="3" borderId="0" xfId="0" applyFont="1" applyFill="1" applyAlignment="1">
      <alignment vertical="center" wrapText="1"/>
    </xf>
    <xf numFmtId="0" fontId="11" fillId="3" borderId="0" xfId="0" applyFont="1" applyFill="1" applyAlignment="1">
      <alignment vertical="center" wrapText="1"/>
    </xf>
    <xf numFmtId="0" fontId="6" fillId="3" borderId="0" xfId="0" applyFont="1" applyFill="1" applyAlignment="1">
      <alignment horizontal="center" wrapText="1"/>
    </xf>
    <xf numFmtId="0" fontId="12" fillId="3" borderId="0" xfId="0" applyFont="1" applyFill="1"/>
    <xf numFmtId="166" fontId="10" fillId="3" borderId="0" xfId="0" applyNumberFormat="1" applyFont="1" applyFill="1" applyAlignment="1">
      <alignment horizontal="center" vertical="center"/>
    </xf>
    <xf numFmtId="166" fontId="12" fillId="3" borderId="0" xfId="0" applyNumberFormat="1" applyFont="1" applyFill="1" applyAlignment="1">
      <alignment horizontal="center"/>
    </xf>
    <xf numFmtId="10" fontId="9" fillId="3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right" vertical="center"/>
    </xf>
    <xf numFmtId="10" fontId="6" fillId="3" borderId="0" xfId="0" applyNumberFormat="1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6" fontId="10" fillId="3" borderId="0" xfId="1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right"/>
    </xf>
    <xf numFmtId="0" fontId="6" fillId="3" borderId="0" xfId="0" applyFont="1" applyFill="1" applyAlignment="1">
      <alignment horizontal="right"/>
    </xf>
    <xf numFmtId="10" fontId="6" fillId="0" borderId="0" xfId="0" applyNumberFormat="1" applyFont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6" fillId="3" borderId="1" xfId="0" applyFont="1" applyFill="1" applyBorder="1"/>
    <xf numFmtId="0" fontId="12" fillId="3" borderId="1" xfId="0" applyFont="1" applyFill="1" applyBorder="1"/>
    <xf numFmtId="0" fontId="6" fillId="0" borderId="1" xfId="0" applyFont="1" applyBorder="1" applyAlignment="1">
      <alignment horizontal="center"/>
    </xf>
    <xf numFmtId="10" fontId="9" fillId="0" borderId="1" xfId="0" applyNumberFormat="1" applyFont="1" applyBorder="1" applyAlignment="1">
      <alignment horizontal="center" vertical="center"/>
    </xf>
    <xf numFmtId="166" fontId="19" fillId="0" borderId="1" xfId="0" applyNumberFormat="1" applyFont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 applyAlignment="1">
      <alignment horizontal="right" vertical="center"/>
    </xf>
    <xf numFmtId="167" fontId="9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6" fontId="6" fillId="5" borderId="1" xfId="0" applyNumberFormat="1" applyFont="1" applyFill="1" applyBorder="1" applyAlignment="1">
      <alignment horizontal="center"/>
    </xf>
    <xf numFmtId="10" fontId="9" fillId="5" borderId="1" xfId="0" applyNumberFormat="1" applyFont="1" applyFill="1" applyBorder="1" applyAlignment="1">
      <alignment horizontal="center" vertical="center"/>
    </xf>
    <xf numFmtId="166" fontId="19" fillId="5" borderId="1" xfId="0" applyNumberFormat="1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6" fillId="5" borderId="1" xfId="0" applyNumberFormat="1" applyFont="1" applyFill="1" applyBorder="1" applyAlignment="1">
      <alignment horizontal="center" vertical="center"/>
    </xf>
    <xf numFmtId="167" fontId="9" fillId="5" borderId="1" xfId="0" applyNumberFormat="1" applyFont="1" applyFill="1" applyBorder="1" applyAlignment="1">
      <alignment horizontal="center" vertical="center"/>
    </xf>
    <xf numFmtId="167" fontId="10" fillId="5" borderId="1" xfId="0" applyNumberFormat="1" applyFont="1" applyFill="1" applyBorder="1" applyAlignment="1">
      <alignment horizontal="center" vertical="center"/>
    </xf>
    <xf numFmtId="166" fontId="4" fillId="5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10" fontId="6" fillId="5" borderId="1" xfId="0" applyNumberFormat="1" applyFont="1" applyFill="1" applyBorder="1" applyAlignment="1">
      <alignment horizontal="center"/>
    </xf>
    <xf numFmtId="166" fontId="11" fillId="5" borderId="1" xfId="0" applyNumberFormat="1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/>
    </xf>
    <xf numFmtId="167" fontId="6" fillId="5" borderId="1" xfId="0" applyNumberFormat="1" applyFont="1" applyFill="1" applyBorder="1" applyAlignment="1">
      <alignment horizontal="center"/>
    </xf>
    <xf numFmtId="167" fontId="12" fillId="5" borderId="1" xfId="0" applyNumberFormat="1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/>
    </xf>
    <xf numFmtId="166" fontId="9" fillId="3" borderId="1" xfId="0" applyNumberFormat="1" applyFont="1" applyFill="1" applyBorder="1" applyAlignment="1">
      <alignment vertical="center"/>
    </xf>
    <xf numFmtId="166" fontId="12" fillId="3" borderId="1" xfId="0" applyNumberFormat="1" applyFont="1" applyFill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9" fontId="9" fillId="0" borderId="1" xfId="1" applyFont="1" applyFill="1" applyBorder="1" applyAlignment="1">
      <alignment horizontal="center" vertical="center"/>
    </xf>
    <xf numFmtId="9" fontId="19" fillId="0" borderId="1" xfId="1" applyFont="1" applyFill="1" applyBorder="1" applyAlignment="1">
      <alignment horizontal="center" vertical="center"/>
    </xf>
    <xf numFmtId="166" fontId="9" fillId="3" borderId="1" xfId="1" applyNumberFormat="1" applyFont="1" applyFill="1" applyBorder="1" applyAlignment="1">
      <alignment vertical="center"/>
    </xf>
    <xf numFmtId="9" fontId="9" fillId="3" borderId="1" xfId="0" applyNumberFormat="1" applyFont="1" applyFill="1" applyBorder="1" applyAlignment="1">
      <alignment horizontal="center" vertical="center"/>
    </xf>
    <xf numFmtId="9" fontId="19" fillId="3" borderId="1" xfId="0" applyNumberFormat="1" applyFont="1" applyFill="1" applyBorder="1" applyAlignment="1">
      <alignment horizontal="center" vertical="center"/>
    </xf>
    <xf numFmtId="166" fontId="10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/>
    <xf numFmtId="9" fontId="6" fillId="3" borderId="1" xfId="1" applyFont="1" applyFill="1" applyBorder="1"/>
    <xf numFmtId="166" fontId="12" fillId="3" borderId="1" xfId="0" applyNumberFormat="1" applyFont="1" applyFill="1" applyBorder="1" applyAlignment="1">
      <alignment horizontal="center"/>
    </xf>
    <xf numFmtId="9" fontId="9" fillId="3" borderId="1" xfId="0" applyNumberFormat="1" applyFont="1" applyFill="1" applyBorder="1" applyAlignment="1">
      <alignment horizontal="right" vertical="center"/>
    </xf>
    <xf numFmtId="9" fontId="19" fillId="3" borderId="1" xfId="0" applyNumberFormat="1" applyFont="1" applyFill="1" applyBorder="1" applyAlignment="1">
      <alignment horizontal="right" vertical="center"/>
    </xf>
    <xf numFmtId="10" fontId="9" fillId="3" borderId="1" xfId="0" applyNumberFormat="1" applyFont="1" applyFill="1" applyBorder="1" applyAlignment="1">
      <alignment horizontal="center" vertical="center"/>
    </xf>
    <xf numFmtId="9" fontId="6" fillId="3" borderId="1" xfId="0" applyNumberFormat="1" applyFont="1" applyFill="1" applyBorder="1"/>
    <xf numFmtId="0" fontId="9" fillId="3" borderId="1" xfId="0" applyFont="1" applyFill="1" applyBorder="1" applyAlignment="1">
      <alignment horizontal="right" vertical="center"/>
    </xf>
    <xf numFmtId="10" fontId="6" fillId="3" borderId="1" xfId="0" applyNumberFormat="1" applyFont="1" applyFill="1" applyBorder="1" applyAlignment="1">
      <alignment horizontal="center"/>
    </xf>
    <xf numFmtId="166" fontId="6" fillId="5" borderId="0" xfId="0" applyNumberFormat="1" applyFont="1" applyFill="1"/>
    <xf numFmtId="0" fontId="6" fillId="3" borderId="2" xfId="0" applyFont="1" applyFill="1" applyBorder="1"/>
    <xf numFmtId="0" fontId="12" fillId="3" borderId="2" xfId="0" applyFont="1" applyFill="1" applyBorder="1"/>
    <xf numFmtId="0" fontId="6" fillId="3" borderId="3" xfId="0" applyFont="1" applyFill="1" applyBorder="1"/>
    <xf numFmtId="166" fontId="10" fillId="3" borderId="3" xfId="0" applyNumberFormat="1" applyFont="1" applyFill="1" applyBorder="1" applyAlignment="1">
      <alignment horizontal="center" vertical="center"/>
    </xf>
    <xf numFmtId="0" fontId="12" fillId="3" borderId="3" xfId="0" applyFont="1" applyFill="1" applyBorder="1"/>
    <xf numFmtId="0" fontId="15" fillId="3" borderId="0" xfId="0" applyFont="1" applyFill="1" applyAlignment="1">
      <alignment horizontal="center"/>
    </xf>
    <xf numFmtId="0" fontId="1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2F2F2"/>
      <color rgb="FFEBFFEB"/>
      <color rgb="FFB9FFB9"/>
      <color rgb="FFCCFFCC"/>
      <color rgb="FFCC9900"/>
      <color rgb="FF663300"/>
      <color rgb="FF008080"/>
      <color rgb="FF006666"/>
      <color rgb="FFFFCCCC"/>
      <color rgb="FFFF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91DE73F8-260E-4A21-889D-604782020204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0596E407-9134-4571-BD8C-56860ED4EDF8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1E51849F-222A-44ED-86EF-BCDEEC9F0496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1DCA25E2-6C3F-43CD-9CA6-20B8C888B539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99F28700-ECFB-4844-838C-2848E05E88E5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C43BCB26-2F61-4B5D-8084-B7CBD9451D4E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352482E0-D7B0-48C3-B847-9830B2416603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7</xdr:col>
      <xdr:colOff>60475</xdr:colOff>
      <xdr:row>1</xdr:row>
      <xdr:rowOff>149224</xdr:rowOff>
    </xdr:from>
    <xdr:to>
      <xdr:col>17</xdr:col>
      <xdr:colOff>521606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89EA4423-3703-4220-B0BE-48CC0A4E745B}"/>
            </a:ext>
          </a:extLst>
        </xdr:cNvPr>
        <xdr:cNvSpPr/>
      </xdr:nvSpPr>
      <xdr:spPr>
        <a:xfrm>
          <a:off x="4172856" y="149224"/>
          <a:ext cx="3734405" cy="381525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0</xdr:colOff>
      <xdr:row>2</xdr:row>
      <xdr:rowOff>1239</xdr:rowOff>
    </xdr:from>
    <xdr:to>
      <xdr:col>33</xdr:col>
      <xdr:colOff>521607</xdr:colOff>
      <xdr:row>3</xdr:row>
      <xdr:rowOff>7310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14C34269-CD67-4FF9-8092-7D56312B61D2}"/>
            </a:ext>
          </a:extLst>
        </xdr:cNvPr>
        <xdr:cNvSpPr/>
      </xdr:nvSpPr>
      <xdr:spPr>
        <a:xfrm>
          <a:off x="10658929" y="152429"/>
          <a:ext cx="3734404" cy="384048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AC6060E3-4021-4757-9E78-5E91DBA65196}"/>
            </a:ext>
          </a:extLst>
        </xdr:cNvPr>
        <xdr:cNvSpPr/>
      </xdr:nvSpPr>
      <xdr:spPr>
        <a:xfrm>
          <a:off x="10652125" y="152399"/>
          <a:ext cx="36988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9525</xdr:colOff>
      <xdr:row>1</xdr:row>
      <xdr:rowOff>149224</xdr:rowOff>
    </xdr:from>
    <xdr:to>
      <xdr:col>50</xdr:col>
      <xdr:colOff>0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18CB4B40-7FE6-445E-B22C-87D4BF281107}"/>
            </a:ext>
          </a:extLst>
        </xdr:cNvPr>
        <xdr:cNvSpPr/>
      </xdr:nvSpPr>
      <xdr:spPr>
        <a:xfrm>
          <a:off x="17154525" y="149224"/>
          <a:ext cx="3724880" cy="382119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563D7559-8404-46F9-B67B-5F137BDABD33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0</xdr:colOff>
      <xdr:row>3</xdr:row>
      <xdr:rowOff>9524</xdr:rowOff>
    </xdr:from>
    <xdr:to>
      <xdr:col>6</xdr:col>
      <xdr:colOff>0</xdr:colOff>
      <xdr:row>5</xdr:row>
      <xdr:rowOff>0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3A76896C-3AFA-4C13-B9DD-B920DBE15ADF}"/>
            </a:ext>
          </a:extLst>
        </xdr:cNvPr>
        <xdr:cNvSpPr/>
      </xdr:nvSpPr>
      <xdr:spPr>
        <a:xfrm>
          <a:off x="2527300" y="542924"/>
          <a:ext cx="1587500" cy="295276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9524</xdr:rowOff>
    </xdr:from>
    <xdr:to>
      <xdr:col>7</xdr:col>
      <xdr:colOff>0</xdr:colOff>
      <xdr:row>5</xdr:row>
      <xdr:rowOff>0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A68FD9C5-8CA4-417C-85E6-CCAB5660B874}"/>
            </a:ext>
          </a:extLst>
        </xdr:cNvPr>
        <xdr:cNvSpPr/>
      </xdr:nvSpPr>
      <xdr:spPr>
        <a:xfrm>
          <a:off x="2524881" y="538691"/>
          <a:ext cx="1587500" cy="292857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672797</xdr:colOff>
      <xdr:row>3</xdr:row>
      <xdr:rowOff>0</xdr:rowOff>
    </xdr:from>
    <xdr:to>
      <xdr:col>21</xdr:col>
      <xdr:colOff>1587500</xdr:colOff>
      <xdr:row>5</xdr:row>
      <xdr:rowOff>0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D6AA7AE4-06B6-493A-A49F-3FF0279FB782}"/>
            </a:ext>
          </a:extLst>
        </xdr:cNvPr>
        <xdr:cNvSpPr/>
      </xdr:nvSpPr>
      <xdr:spPr>
        <a:xfrm>
          <a:off x="9010952" y="529167"/>
          <a:ext cx="1587500" cy="30238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05A507CB-ECD3-49CC-9350-9B4F0A19CEB4}"/>
            </a:ext>
          </a:extLst>
        </xdr:cNvPr>
        <xdr:cNvSpPr/>
      </xdr:nvSpPr>
      <xdr:spPr>
        <a:xfrm>
          <a:off x="90170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DA297EFA-B58C-42B4-BF66-AC2DBB9B9C80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C860690F-CA5A-48E4-8227-D3B9B4042840}"/>
            </a:ext>
          </a:extLst>
        </xdr:cNvPr>
        <xdr:cNvSpPr/>
      </xdr:nvSpPr>
      <xdr:spPr>
        <a:xfrm>
          <a:off x="155067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19</xdr:col>
      <xdr:colOff>371474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ECB05844-E59A-46E9-A19B-DC55FF68E495}"/>
            </a:ext>
          </a:extLst>
        </xdr:cNvPr>
        <xdr:cNvSpPr/>
      </xdr:nvSpPr>
      <xdr:spPr>
        <a:xfrm>
          <a:off x="7238999" y="161925"/>
          <a:ext cx="1971676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F3148B43-C7AA-434D-A65E-433867A409FE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rgbClr val="0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8732F240-5E3A-411E-9F22-0852827901CD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24</xdr:col>
      <xdr:colOff>0</xdr:colOff>
      <xdr:row>1</xdr:row>
      <xdr:rowOff>247649</xdr:rowOff>
    </xdr:from>
    <xdr:to>
      <xdr:col>34</xdr:col>
      <xdr:colOff>0</xdr:colOff>
      <xdr:row>102</xdr:row>
      <xdr:rowOff>19049</xdr:rowOff>
    </xdr:to>
    <xdr:sp macro="" textlink="">
      <xdr:nvSpPr>
        <xdr:cNvPr id="223" name="Border PnL2">
          <a:extLst>
            <a:ext uri="{FF2B5EF4-FFF2-40B4-BE49-F238E27FC236}">
              <a16:creationId xmlns:a16="http://schemas.microsoft.com/office/drawing/2014/main" id="{BB19CDB7-A84E-4791-81AD-429AE3B57C52}"/>
            </a:ext>
          </a:extLst>
        </xdr:cNvPr>
        <xdr:cNvSpPr/>
      </xdr:nvSpPr>
      <xdr:spPr>
        <a:xfrm>
          <a:off x="9267825" y="161924"/>
          <a:ext cx="3219450" cy="19497675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A270D5B1-02A4-469E-92B9-DFD7853449BE}"/>
            </a:ext>
          </a:extLst>
        </xdr:cNvPr>
        <xdr:cNvSpPr/>
      </xdr:nvSpPr>
      <xdr:spPr>
        <a:xfrm>
          <a:off x="83439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53FEF0E6-A6F3-46BF-B976-7571941672DA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40</xdr:col>
      <xdr:colOff>2198</xdr:colOff>
      <xdr:row>1</xdr:row>
      <xdr:rowOff>158993</xdr:rowOff>
    </xdr:from>
    <xdr:to>
      <xdr:col>50</xdr:col>
      <xdr:colOff>1</xdr:colOff>
      <xdr:row>102</xdr:row>
      <xdr:rowOff>19048</xdr:rowOff>
    </xdr:to>
    <xdr:sp macro="" textlink="">
      <xdr:nvSpPr>
        <xdr:cNvPr id="226" name="Border PnL3">
          <a:extLst>
            <a:ext uri="{FF2B5EF4-FFF2-40B4-BE49-F238E27FC236}">
              <a16:creationId xmlns:a16="http://schemas.microsoft.com/office/drawing/2014/main" id="{016FA1F6-4C63-4AAE-AF01-6CE098187480}"/>
            </a:ext>
          </a:extLst>
        </xdr:cNvPr>
        <xdr:cNvSpPr/>
      </xdr:nvSpPr>
      <xdr:spPr>
        <a:xfrm>
          <a:off x="14889773" y="158993"/>
          <a:ext cx="3217253" cy="19500605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E35E705D-6818-48D4-AC13-051467B4988C}"/>
            </a:ext>
          </a:extLst>
        </xdr:cNvPr>
        <xdr:cNvSpPr/>
      </xdr:nvSpPr>
      <xdr:spPr>
        <a:xfrm>
          <a:off x="1861608" y="529167"/>
          <a:ext cx="663273" cy="302381"/>
        </a:xfrm>
        <a:prstGeom prst="roundRect">
          <a:avLst/>
        </a:prstGeom>
        <a:solidFill>
          <a:schemeClr val="bg1"/>
        </a:solidFill>
        <a:ln w="6350">
          <a:solidFill>
            <a:srgbClr val="00808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247649</xdr:rowOff>
    </xdr:from>
    <xdr:to>
      <xdr:col>18</xdr:col>
      <xdr:colOff>0</xdr:colOff>
      <xdr:row>102</xdr:row>
      <xdr:rowOff>19049</xdr:rowOff>
    </xdr:to>
    <xdr:sp macro="" textlink="">
      <xdr:nvSpPr>
        <xdr:cNvPr id="229" name="Border PnL1">
          <a:extLst>
            <a:ext uri="{FF2B5EF4-FFF2-40B4-BE49-F238E27FC236}">
              <a16:creationId xmlns:a16="http://schemas.microsoft.com/office/drawing/2014/main" id="{FCE46FFB-5846-4E84-9496-0660041D5115}"/>
            </a:ext>
          </a:extLst>
        </xdr:cNvPr>
        <xdr:cNvSpPr/>
      </xdr:nvSpPr>
      <xdr:spPr>
        <a:xfrm>
          <a:off x="3648075" y="161924"/>
          <a:ext cx="32194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rgbClr val="008080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9103608D-C811-4FD0-91D8-93E249B0915C}"/>
            </a:ext>
          </a:extLst>
        </xdr:cNvPr>
        <xdr:cNvSpPr/>
      </xdr:nvSpPr>
      <xdr:spPr>
        <a:xfrm flipV="1">
          <a:off x="28575" y="360740"/>
          <a:ext cx="1460651" cy="187477"/>
        </a:xfrm>
        <a:prstGeom prst="roundRect">
          <a:avLst/>
        </a:prstGeom>
        <a:noFill/>
        <a:ln w="12700">
          <a:solidFill>
            <a:srgbClr val="00808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DA6ADBEB-F593-4EE9-AACD-EA0CA68AEF9D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XXXX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5" name="StoreText">
          <a:extLst>
            <a:ext uri="{FF2B5EF4-FFF2-40B4-BE49-F238E27FC236}">
              <a16:creationId xmlns:a16="http://schemas.microsoft.com/office/drawing/2014/main" id="{9DCB7BBE-B6D9-460C-AE72-315B807713DD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rgbClr val="0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Vancouver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EB96B011-D8C7-423C-A9DE-0BDCB95A4225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rgbClr val="00808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7" name="Store">
          <a:extLst>
            <a:ext uri="{FF2B5EF4-FFF2-40B4-BE49-F238E27FC236}">
              <a16:creationId xmlns:a16="http://schemas.microsoft.com/office/drawing/2014/main" id="{96D91000-E03D-45C4-AC35-E67AF7788CC4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rgbClr val="00808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19</xdr:col>
      <xdr:colOff>385536</xdr:colOff>
      <xdr:row>3</xdr:row>
      <xdr:rowOff>0</xdr:rowOff>
    </xdr:from>
    <xdr:to>
      <xdr:col>20</xdr:col>
      <xdr:colOff>672797</xdr:colOff>
      <xdr:row>5</xdr:row>
      <xdr:rowOff>0</xdr:rowOff>
    </xdr:to>
    <xdr:sp macro="" textlink="">
      <xdr:nvSpPr>
        <xdr:cNvPr id="247" name="Border %2">
          <a:extLst>
            <a:ext uri="{FF2B5EF4-FFF2-40B4-BE49-F238E27FC236}">
              <a16:creationId xmlns:a16="http://schemas.microsoft.com/office/drawing/2014/main" id="{813EF123-57FD-1C53-1C8D-952F4390D601}"/>
            </a:ext>
          </a:extLst>
        </xdr:cNvPr>
        <xdr:cNvSpPr/>
      </xdr:nvSpPr>
      <xdr:spPr>
        <a:xfrm>
          <a:off x="8292798" y="529167"/>
          <a:ext cx="718154" cy="302381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00808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65950D8B-B5DB-4697-B05C-3026C1515C01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2D804071-CFFB-48C7-A643-55584BA08D3C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A3DD1071-F7AB-46D2-86FF-E221F455A3C8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74F3C231-9896-4475-B670-FC62D57C6A69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EDB3841D-B3E8-44A5-9749-5DF9EB7E8DD7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EFD2C015-876B-4DAE-8763-437EA6DE585C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F0EE5A17-9F85-4B16-B027-F1D4DF14024F}"/>
            </a:ext>
          </a:extLst>
        </xdr:cNvPr>
        <xdr:cNvSpPr/>
      </xdr:nvSpPr>
      <xdr:spPr>
        <a:xfrm>
          <a:off x="1917700" y="152400"/>
          <a:ext cx="370840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959EFBF4-4890-472B-AE32-BE51907937E2}"/>
            </a:ext>
          </a:extLst>
        </xdr:cNvPr>
        <xdr:cNvSpPr/>
      </xdr:nvSpPr>
      <xdr:spPr>
        <a:xfrm>
          <a:off x="1917700" y="149224"/>
          <a:ext cx="37084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70D659E1-7118-46F0-A787-3235BD511344}"/>
            </a:ext>
          </a:extLst>
        </xdr:cNvPr>
        <xdr:cNvSpPr/>
      </xdr:nvSpPr>
      <xdr:spPr>
        <a:xfrm>
          <a:off x="6121400" y="153639"/>
          <a:ext cx="370840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0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1225AB42-9F70-44F0-9F35-46B4E3B601B2}"/>
            </a:ext>
          </a:extLst>
        </xdr:cNvPr>
        <xdr:cNvSpPr/>
      </xdr:nvSpPr>
      <xdr:spPr>
        <a:xfrm>
          <a:off x="6121400" y="152399"/>
          <a:ext cx="370840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0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C9446AD5-7BD5-4105-9AFE-8A66A7391FBE}"/>
            </a:ext>
          </a:extLst>
        </xdr:cNvPr>
        <xdr:cNvSpPr/>
      </xdr:nvSpPr>
      <xdr:spPr>
        <a:xfrm>
          <a:off x="10325100" y="149224"/>
          <a:ext cx="3708399" cy="386352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40</xdr:col>
      <xdr:colOff>0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14EB1708-A7F9-4BF6-B7E1-7A2D574890BE}"/>
            </a:ext>
          </a:extLst>
        </xdr:cNvPr>
        <xdr:cNvSpPr/>
      </xdr:nvSpPr>
      <xdr:spPr>
        <a:xfrm>
          <a:off x="10325100" y="152400"/>
          <a:ext cx="3712081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313427C1-4E53-4B66-A4C3-162322BD363C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217FCC9C-EDC2-4882-9173-5E81A3FC8567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1</xdr:rowOff>
    </xdr:from>
    <xdr:to>
      <xdr:col>23</xdr:col>
      <xdr:colOff>12700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DD0F9948-D665-4252-9234-1079E3216BA0}"/>
            </a:ext>
          </a:extLst>
        </xdr:cNvPr>
        <xdr:cNvSpPr/>
      </xdr:nvSpPr>
      <xdr:spPr>
        <a:xfrm>
          <a:off x="9017000" y="533401"/>
          <a:ext cx="16002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25400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EC4164F8-0853-4110-9124-3B5441EC5D4F}"/>
            </a:ext>
          </a:extLst>
        </xdr:cNvPr>
        <xdr:cNvSpPr/>
      </xdr:nvSpPr>
      <xdr:spPr>
        <a:xfrm>
          <a:off x="9017000" y="533400"/>
          <a:ext cx="16129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18087ACB-B235-4E17-9330-6B8CDF5970E6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581024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84A2E70F-BBF2-427C-AF44-EBE7ADFC53B6}"/>
            </a:ext>
          </a:extLst>
        </xdr:cNvPr>
        <xdr:cNvSpPr/>
      </xdr:nvSpPr>
      <xdr:spPr>
        <a:xfrm>
          <a:off x="13449299" y="542925"/>
          <a:ext cx="1381126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12700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24BAEEF3-554D-4F00-AEEE-E49BAF0381D0}"/>
            </a:ext>
          </a:extLst>
        </xdr:cNvPr>
        <xdr:cNvSpPr/>
      </xdr:nvSpPr>
      <xdr:spPr>
        <a:xfrm>
          <a:off x="7670800" y="152400"/>
          <a:ext cx="16002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62EC9496-8FEE-45C4-9C22-AC21B515FBC9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accent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F94BBFD6-CEBE-4E95-895E-68C609300E56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24</xdr:col>
      <xdr:colOff>0</xdr:colOff>
      <xdr:row>1</xdr:row>
      <xdr:rowOff>247649</xdr:rowOff>
    </xdr:from>
    <xdr:to>
      <xdr:col>34</xdr:col>
      <xdr:colOff>0</xdr:colOff>
      <xdr:row>102</xdr:row>
      <xdr:rowOff>19049</xdr:rowOff>
    </xdr:to>
    <xdr:sp macro="" textlink="">
      <xdr:nvSpPr>
        <xdr:cNvPr id="223" name="Border PnL2">
          <a:extLst>
            <a:ext uri="{FF2B5EF4-FFF2-40B4-BE49-F238E27FC236}">
              <a16:creationId xmlns:a16="http://schemas.microsoft.com/office/drawing/2014/main" id="{0C1DFBE3-97A8-44AB-8EBF-127AB1501BFD}"/>
            </a:ext>
          </a:extLst>
        </xdr:cNvPr>
        <xdr:cNvSpPr/>
      </xdr:nvSpPr>
      <xdr:spPr>
        <a:xfrm>
          <a:off x="9267825" y="161924"/>
          <a:ext cx="3219450" cy="19497675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106D304D-F5C0-470E-BFE6-BF95F40C6F3A}"/>
            </a:ext>
          </a:extLst>
        </xdr:cNvPr>
        <xdr:cNvSpPr/>
      </xdr:nvSpPr>
      <xdr:spPr>
        <a:xfrm>
          <a:off x="83439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4DEA0F6D-862E-4C48-82E4-B4603E4C1D5B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40</xdr:col>
      <xdr:colOff>2198</xdr:colOff>
      <xdr:row>1</xdr:row>
      <xdr:rowOff>158993</xdr:rowOff>
    </xdr:from>
    <xdr:to>
      <xdr:col>50</xdr:col>
      <xdr:colOff>1</xdr:colOff>
      <xdr:row>102</xdr:row>
      <xdr:rowOff>19048</xdr:rowOff>
    </xdr:to>
    <xdr:sp macro="" textlink="">
      <xdr:nvSpPr>
        <xdr:cNvPr id="226" name="Border PnL3">
          <a:extLst>
            <a:ext uri="{FF2B5EF4-FFF2-40B4-BE49-F238E27FC236}">
              <a16:creationId xmlns:a16="http://schemas.microsoft.com/office/drawing/2014/main" id="{4F7C8CB2-2ABA-4D0E-B3A1-09752D429427}"/>
            </a:ext>
          </a:extLst>
        </xdr:cNvPr>
        <xdr:cNvSpPr/>
      </xdr:nvSpPr>
      <xdr:spPr>
        <a:xfrm>
          <a:off x="14889773" y="158993"/>
          <a:ext cx="3217253" cy="19500605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126919EE-17A7-4F3F-BE7E-1A3B1A1B65FC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1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161924</xdr:rowOff>
    </xdr:from>
    <xdr:to>
      <xdr:col>18</xdr:col>
      <xdr:colOff>0</xdr:colOff>
      <xdr:row>102</xdr:row>
      <xdr:rowOff>19049</xdr:rowOff>
    </xdr:to>
    <xdr:sp macro="" textlink="">
      <xdr:nvSpPr>
        <xdr:cNvPr id="229" name="Border PnL1">
          <a:extLst>
            <a:ext uri="{FF2B5EF4-FFF2-40B4-BE49-F238E27FC236}">
              <a16:creationId xmlns:a16="http://schemas.microsoft.com/office/drawing/2014/main" id="{BFDEF179-532D-4739-BA6B-DAABB5D96AE8}"/>
            </a:ext>
          </a:extLst>
        </xdr:cNvPr>
        <xdr:cNvSpPr/>
      </xdr:nvSpPr>
      <xdr:spPr>
        <a:xfrm>
          <a:off x="1685925" y="161924"/>
          <a:ext cx="32194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1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82B7A860-8635-4324-A33B-7341B8589C85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accent1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AF4A4855-1915-4106-937B-8F8F48D4C3B8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1138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F5147175-6741-43AD-AB32-8497AEA31E7D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Tacoma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31324EEE-D58C-4F8E-B772-E8EDB462B5DA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1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7913978D-CA7C-4C3A-A579-30600D5E46EA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1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C4E1D79F-1EBA-4A6B-8A39-3017DF69B5AD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0D08D0F0-DDAD-4ACD-891D-57EDD4B0D67F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5D8C00DE-36DE-4238-8EAA-A979F0B00BFB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A6A4A7DF-FD00-4D5D-A82F-BC923472BA30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BA490583-A414-42D1-BCB4-CD1F4DF6FA80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F39E9A67-7CF5-4F82-96C4-4AC46541CB3F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40D0A6B3-E22C-40E1-BA3D-F24483D81A06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87B0AD2D-81B4-4758-87CC-40FFAE0FD40B}"/>
            </a:ext>
          </a:extLst>
        </xdr:cNvPr>
        <xdr:cNvSpPr/>
      </xdr:nvSpPr>
      <xdr:spPr>
        <a:xfrm>
          <a:off x="35052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8F17DB65-6C72-402D-91FD-D6D0332E900F}"/>
            </a:ext>
          </a:extLst>
        </xdr:cNvPr>
        <xdr:cNvSpPr/>
      </xdr:nvSpPr>
      <xdr:spPr>
        <a:xfrm>
          <a:off x="9315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B4582653-8967-47F5-9ABE-A7B5C9C8C0FE}"/>
            </a:ext>
          </a:extLst>
        </xdr:cNvPr>
        <xdr:cNvSpPr/>
      </xdr:nvSpPr>
      <xdr:spPr>
        <a:xfrm>
          <a:off x="9255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ECD0F1DB-C623-4D01-984B-ABEA5EB744B5}"/>
            </a:ext>
          </a:extLst>
        </xdr:cNvPr>
        <xdr:cNvSpPr/>
      </xdr:nvSpPr>
      <xdr:spPr>
        <a:xfrm>
          <a:off x="150971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090F0B6E-37B1-4DEB-BD84-32DAB2AA1C27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088C576B-4B49-46F2-A00F-349ECDD4B3B8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A9890731-9557-481C-807C-C2CD108AEB1C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2151440E-B119-4E22-88EB-88D1C983CDB3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5B66BB15-78B9-42D1-A402-7DF1703EA78A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55C874B8-BFB7-4F68-9E92-86881D9801BC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A65096F7-D7A0-469A-860B-A1C18782558A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B67D63CB-7D5D-4EF9-A827-13CC6CCE7E99}"/>
            </a:ext>
          </a:extLst>
        </xdr:cNvPr>
        <xdr:cNvSpPr/>
      </xdr:nvSpPr>
      <xdr:spPr>
        <a:xfrm>
          <a:off x="75946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5ABF670A-0A06-4527-BB19-258A5BFE568D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tx1">
              <a:lumMod val="50000"/>
              <a:lumOff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A944183C-AA7B-4419-AC2E-276D4FE73E67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C42B84AA-149B-41D4-8A6D-FCE1D5C28B6A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EA78F7A2-B55B-4FF5-8ED9-EB83D465B81A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508D500C-A8B2-4BE9-9E13-13F26CDCFCD0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B41C55EE-3A3F-493A-A6B9-A4E1A37E96CD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AE07EC37-94C4-45C6-A56F-29CD7A04042D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20C02711-C44C-42E9-82AD-76F4ADE15922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tx1">
              <a:lumMod val="50000"/>
              <a:lumOff val="50000"/>
            </a:schemeClr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84F1A88E-9B30-4F4E-82B5-D2E91B2AE110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4A85594F-493F-4A88-95BE-685CAF6D7EC3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1377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86979E57-0D49-4448-89E7-7F026F01FAEB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tx1">
              <a:lumMod val="50000"/>
              <a:lumOff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Silverdale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2B5CB751-B074-440A-B6F4-034CFDBE3087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812AB6CB-EF9C-4F55-ABBA-DCEC0F2587B8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tx1">
              <a:lumMod val="50000"/>
              <a:lumOff val="50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EE9761E7-F256-4AAD-B8C9-A91DE9B0ADE9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66FAC29C-34B9-4FBB-90D4-42749621F0BB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50E9E963-6801-4EB5-99C9-50084CAB8BEB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F4DA6900-551C-4A7D-80DC-336E3546CAC1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253227DE-462A-494D-895E-8175920C7189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A23649AE-A889-42C0-B88E-41B4E172DACF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FEEEE4E7-40F6-44B7-8360-7C0A05CDE8E3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4CF6269D-3414-4F7D-A39B-42E32A55745A}"/>
            </a:ext>
          </a:extLst>
        </xdr:cNvPr>
        <xdr:cNvSpPr/>
      </xdr:nvSpPr>
      <xdr:spPr>
        <a:xfrm>
          <a:off x="4178300" y="149224"/>
          <a:ext cx="37084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17A6B3EE-7ED7-415E-8FB3-9656B3CC21A7}"/>
            </a:ext>
          </a:extLst>
        </xdr:cNvPr>
        <xdr:cNvSpPr/>
      </xdr:nvSpPr>
      <xdr:spPr>
        <a:xfrm>
          <a:off x="106616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0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2E0C9366-BCD0-4F54-B19B-66D5D80DF65C}"/>
            </a:ext>
          </a:extLst>
        </xdr:cNvPr>
        <xdr:cNvSpPr/>
      </xdr:nvSpPr>
      <xdr:spPr>
        <a:xfrm>
          <a:off x="10591800" y="152399"/>
          <a:ext cx="365760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50</xdr:col>
      <xdr:colOff>-1</xdr:colOff>
      <xdr:row>3</xdr:row>
      <xdr:rowOff>0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8F081E4E-7675-4FE3-A61F-2AA510233E86}"/>
            </a:ext>
          </a:extLst>
        </xdr:cNvPr>
        <xdr:cNvSpPr/>
      </xdr:nvSpPr>
      <xdr:spPr>
        <a:xfrm>
          <a:off x="17357724" y="149224"/>
          <a:ext cx="3749675" cy="384176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A10EA349-874D-470E-A968-E49DDD031ECE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3978F191-F59C-4870-AE88-1C028454B5C9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4EB6031F-A50A-44D7-AB90-E823483E7C2B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D6F8C554-2F57-4D72-B116-802A6FD30049}"/>
            </a:ext>
          </a:extLst>
        </xdr:cNvPr>
        <xdr:cNvSpPr/>
      </xdr:nvSpPr>
      <xdr:spPr>
        <a:xfrm>
          <a:off x="89408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8BD6729C-F0A7-4B3F-9E38-3659FC1F91DE}"/>
            </a:ext>
          </a:extLst>
        </xdr:cNvPr>
        <xdr:cNvSpPr/>
      </xdr:nvSpPr>
      <xdr:spPr>
        <a:xfrm>
          <a:off x="89408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F7B02819-A9E8-44ED-91EB-E5606B8AFEF7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A083F080-D6BC-4030-8083-0934E8AF66E1}"/>
            </a:ext>
          </a:extLst>
        </xdr:cNvPr>
        <xdr:cNvSpPr/>
      </xdr:nvSpPr>
      <xdr:spPr>
        <a:xfrm>
          <a:off x="153543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DAB4280A-5281-4F00-A351-1DC911168799}"/>
            </a:ext>
          </a:extLst>
        </xdr:cNvPr>
        <xdr:cNvSpPr/>
      </xdr:nvSpPr>
      <xdr:spPr>
        <a:xfrm>
          <a:off x="8267700" y="152400"/>
          <a:ext cx="22606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DB1B08EF-282B-4059-8461-5A52AAF3202F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5312E151-CA22-4DB3-8646-13A758F71E2E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B4117FE8-7B2D-42DF-894C-081EE7693E83}"/>
            </a:ext>
          </a:extLst>
        </xdr:cNvPr>
        <xdr:cNvSpPr/>
      </xdr:nvSpPr>
      <xdr:spPr>
        <a:xfrm>
          <a:off x="82677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258F57D7-8F98-4E33-879C-5C1C072D6B9A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EE419AC6-7231-4A33-8530-1626D55790A5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3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AB344BCF-08F9-4126-AB07-8A64208FE956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BE0EB159-02A0-4315-A98B-C344572A6C80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accent3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8E0CB447-0AD9-43A0-9C18-DA1D2939CCC7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3">
              <a:lumMod val="75000"/>
            </a:schemeClr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14FF4602-ACA0-40DC-BE24-392BD2B3A210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1034CCE2-9781-49BF-994E-2AE97DD6C3EC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1448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FC807486-56CF-4045-AD80-4E77CF6AF378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3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Olympia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83665FBC-315C-4553-A396-9DF3AEECD13A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3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A8ECFB4D-973D-410D-BFA2-BD9CE2725DB5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3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1183AA08-B11C-44A5-A540-189B6440847D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70A6B6CF-4EC5-43BD-A5A4-947F73C30558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5D7DB4BB-EE41-434F-B075-6C94C4E998CB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D70E7995-D092-43D6-9209-F1C893972CFF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CE93C1BC-D80B-441A-9EA5-399604A854C7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E4F06A79-8035-4C7F-93E2-37933181AD0C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6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62259C6F-30C8-4D75-A835-BD8F6A6D86AE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7C3B8DCE-E990-484A-B489-0FEAAB7FFC4B}"/>
            </a:ext>
          </a:extLst>
        </xdr:cNvPr>
        <xdr:cNvSpPr/>
      </xdr:nvSpPr>
      <xdr:spPr>
        <a:xfrm>
          <a:off x="19177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112D3122-F316-45ED-B4D2-D42E6357D586}"/>
            </a:ext>
          </a:extLst>
        </xdr:cNvPr>
        <xdr:cNvSpPr/>
      </xdr:nvSpPr>
      <xdr:spPr>
        <a:xfrm>
          <a:off x="6140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936D3459-1864-4E66-B1A7-FE92B27A5FA2}"/>
            </a:ext>
          </a:extLst>
        </xdr:cNvPr>
        <xdr:cNvSpPr/>
      </xdr:nvSpPr>
      <xdr:spPr>
        <a:xfrm>
          <a:off x="6080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AF1FF084-C334-4F26-BE24-EABC3B2395EB}"/>
            </a:ext>
          </a:extLst>
        </xdr:cNvPr>
        <xdr:cNvSpPr/>
      </xdr:nvSpPr>
      <xdr:spPr>
        <a:xfrm>
          <a:off x="103346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6698DCE7-2CB6-43B8-A668-A60C98CC339F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821C49CA-41E4-46DE-8783-2D0B5E49FB64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B4985CAE-7AEE-4676-BE8B-EFA0D8883869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D59A9B4A-301E-47BE-A3DF-DD8EB2DDFA69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75986862-91ED-48BE-AEB7-30F17741B6E1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58D63BF1-CC25-4FE3-B2DE-1B5B1F82802D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5B1710A3-F9D3-4BFF-B0C7-F3E0A93895C8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2148E177-8349-4B1C-8152-99C6670930EE}"/>
            </a:ext>
          </a:extLst>
        </xdr:cNvPr>
        <xdr:cNvSpPr/>
      </xdr:nvSpPr>
      <xdr:spPr>
        <a:xfrm>
          <a:off x="76454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EB33B344-5BFA-4979-83BF-332513FE513F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accent6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5A4C9910-7C87-4D8D-B60F-93A5331FAA51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A06A65EF-CEDF-41EA-94DD-C0021383F256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8A9DB02C-3C1B-4016-BF65-102A9D6644C0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D7711E93-C542-491F-BE02-A611AFE77D37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6">
              <a:lumMod val="75000"/>
            </a:schemeClr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FB773FD0-2B67-4367-AC05-618E25EA9020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DA834884-B5B9-4080-A8CB-7B6778DB6266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accent6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98FB377D-66FB-4402-90FF-F31380DC8421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6">
              <a:lumMod val="75000"/>
            </a:schemeClr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7F5B5650-63F4-4175-9A60-6E1EC5BE1FAD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6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AE40547C-DB31-48F9-96EA-65A0D07F40BB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1449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3DFBB2A1-FC7C-4CAB-82A2-39AC166C97A8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Federal Way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83718041-A72F-49D3-A433-2E06512A2178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6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902B6994-6FF2-43CA-BC91-B852D2534B2E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6">
              <a:lumMod val="75000"/>
            </a:schemeClr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F2257AE8-0101-4C5D-9C37-2C949D065F32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F3150DB7-2FD1-4DD3-BB6F-558148F5F8A8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F9CCAD11-6C7D-44AE-A037-3C96C01E4D27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39146800-1BD9-443B-B064-B8FC1DE2BB31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E620DEBA-6D01-42A1-B42F-6AD88CBA8E9A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696794DF-2E30-4124-BCBA-0933B2959F7D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F0D2E547-CC51-4550-BCB8-50885ACF430E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36E05036-2814-4FD8-8E9E-FD260935F39D}"/>
            </a:ext>
          </a:extLst>
        </xdr:cNvPr>
        <xdr:cNvSpPr/>
      </xdr:nvSpPr>
      <xdr:spPr>
        <a:xfrm>
          <a:off x="19177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DDFDBEC4-8714-4B1F-99B5-DF2FDB2AE7C4}"/>
            </a:ext>
          </a:extLst>
        </xdr:cNvPr>
        <xdr:cNvSpPr/>
      </xdr:nvSpPr>
      <xdr:spPr>
        <a:xfrm>
          <a:off x="6140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B2532CBF-4BBD-4E2C-901F-6E6888A02678}"/>
            </a:ext>
          </a:extLst>
        </xdr:cNvPr>
        <xdr:cNvSpPr/>
      </xdr:nvSpPr>
      <xdr:spPr>
        <a:xfrm>
          <a:off x="6080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3AB47C94-06F7-4B48-8A49-8DEAAC8F1C21}"/>
            </a:ext>
          </a:extLst>
        </xdr:cNvPr>
        <xdr:cNvSpPr/>
      </xdr:nvSpPr>
      <xdr:spPr>
        <a:xfrm>
          <a:off x="103346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E039E26F-E218-4807-809C-7721C0DE004A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9248E8FC-DEF9-4860-946B-DFA7EE5009D4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0095386E-BEA5-44CE-8F27-C1D66F0D40E0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8A3A951A-CA84-41BF-9BF3-E0BB57499FF7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FEDB0E18-81A5-476F-8841-B382FCDE9B0D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2EF0ECC0-5736-4B0A-9E8C-EC738E72DB02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F2BDEF99-9901-4113-BEDB-0B60717DAB7C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F98DC348-C4A7-4314-908F-56476C7D427B}"/>
            </a:ext>
          </a:extLst>
        </xdr:cNvPr>
        <xdr:cNvSpPr/>
      </xdr:nvSpPr>
      <xdr:spPr>
        <a:xfrm>
          <a:off x="76454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A2C9BE16-8FDF-4100-B20E-C205BFD858F6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accent4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25600170-E1EB-4AEF-BD30-EDAF2CE07E87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6C089489-6908-4B74-9ABA-FD0BFE69F2E7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4E9F8CD9-D76E-4A7E-98D5-6C5DEFB0F4E6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B63E126F-69BF-4F2A-9120-0DFCB8ED411B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4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33D0BC9C-E750-43F8-8AAB-54BE0511179A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ADA9DBCD-377B-4B8A-A078-8569F0B55D8E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chemeClr val="accent4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87B8C2D6-580C-4CDB-82C0-9919FF77FC5F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4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633E0152-E3F4-45FC-ACFA-83F2902FEB8A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16B4DBB1-BB37-4D90-8B10-145526FED977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1584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3933B9DB-3863-40C4-8CB6-87DAA18AF97A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4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Tukwila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0BD4CFAE-F7CF-414C-8C3E-48E797C658F1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4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E4E3B51E-DEC0-4320-91BF-6B8F30A319BA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4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85F431A9-B62C-4EBC-A302-A23ED80A98AC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E167CABC-78E5-459D-B716-B6B063DEAD04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97FA86BC-E828-4E9A-8281-A31E7E7D5A4D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9EB19B15-0D80-4A86-93D4-B9A2DC36CD78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EF122D8C-1062-41AA-A357-38CAF2B81E9D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86B7F014-DF4A-4A2E-B0D5-758F13B91801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2EDAD5C8-824E-4FCA-9B11-E56CD834294A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136DEE8B-DF38-456D-8830-21E153FC9D94}"/>
            </a:ext>
          </a:extLst>
        </xdr:cNvPr>
        <xdr:cNvSpPr/>
      </xdr:nvSpPr>
      <xdr:spPr>
        <a:xfrm>
          <a:off x="19177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BFB90F44-453E-4282-B0A3-6C2581579F2D}"/>
            </a:ext>
          </a:extLst>
        </xdr:cNvPr>
        <xdr:cNvSpPr/>
      </xdr:nvSpPr>
      <xdr:spPr>
        <a:xfrm>
          <a:off x="6140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6C306035-C53E-4FE4-B005-0F47624CAB0C}"/>
            </a:ext>
          </a:extLst>
        </xdr:cNvPr>
        <xdr:cNvSpPr/>
      </xdr:nvSpPr>
      <xdr:spPr>
        <a:xfrm>
          <a:off x="6080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B586F92B-1184-4DB9-93EF-721300B2A9D1}"/>
            </a:ext>
          </a:extLst>
        </xdr:cNvPr>
        <xdr:cNvSpPr/>
      </xdr:nvSpPr>
      <xdr:spPr>
        <a:xfrm>
          <a:off x="103346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2F767E72-9AA6-4531-9968-F5D4E4CDE85A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DE8522F5-4E38-4744-B079-A1ED1D02CB90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CB8D7526-1995-4FA4-B46B-B2D9EE95DD44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B8C8F3B6-832E-4167-992D-836ACF9827E3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4721CC31-B627-48EA-B98A-E44E5E108F47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4E0923DB-1A85-4673-9DA7-7507DB8BDB11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8B67B948-2160-4168-AE4B-EE65A9F9ECAE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1B1090B9-01EB-479F-BB39-BE71BE3E9818}"/>
            </a:ext>
          </a:extLst>
        </xdr:cNvPr>
        <xdr:cNvSpPr/>
      </xdr:nvSpPr>
      <xdr:spPr>
        <a:xfrm>
          <a:off x="76454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1DBC9972-5BE1-464E-9039-F19FC61E4A2B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chemeClr val="accent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BFA8C198-8205-4AD4-B338-214270A47BE2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2D852EF4-ED87-4491-AD72-85412F022A6E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54D2BED4-F277-43F1-9556-A02D8BB0BBED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7AE3212F-60ED-40F3-A89E-F75F8D157DDA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chemeClr val="accent2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71D1D8C2-1D70-4CE7-BE10-D077C8B39F1E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2</xdr:row>
      <xdr:rowOff>209550</xdr:rowOff>
    </xdr:from>
    <xdr:to>
      <xdr:col>1</xdr:col>
      <xdr:colOff>1409700</xdr:colOff>
      <xdr:row>3</xdr:row>
      <xdr:rowOff>25400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E59792E0-62FD-4781-B1AF-E78D78CCE31A}"/>
            </a:ext>
          </a:extLst>
        </xdr:cNvPr>
        <xdr:cNvSpPr/>
      </xdr:nvSpPr>
      <xdr:spPr>
        <a:xfrm flipV="1">
          <a:off x="63500" y="361950"/>
          <a:ext cx="1409700" cy="196850"/>
        </a:xfrm>
        <a:prstGeom prst="roundRect">
          <a:avLst/>
        </a:prstGeom>
        <a:noFill/>
        <a:ln w="12700">
          <a:solidFill>
            <a:schemeClr val="accent2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7AE3A7CE-94C2-4F81-8C67-0C09EE4E99D2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chemeClr val="accent2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9BAEDEC8-58E1-49B7-A83E-628D3770230D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chemeClr val="accent2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6A9CFD6D-1B1A-4545-9F98-804D3A668A5E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1596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3ADFEE2C-AC94-4F36-B41C-1A378F89A969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chemeClr val="accent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Puyallup</a:t>
          </a: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18A3546A-925A-439C-A5EB-3928DA8F59F9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chemeClr val="accent2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CF5FEFCC-952B-475D-A4C0-C51BDCC77ED3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chemeClr val="accent2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" textlink="">
      <xdr:nvSpPr>
        <xdr:cNvPr id="202" name="Growth%" hidden="1">
          <a:extLst>
            <a:ext uri="{FF2B5EF4-FFF2-40B4-BE49-F238E27FC236}">
              <a16:creationId xmlns:a16="http://schemas.microsoft.com/office/drawing/2014/main" id="{6355AD3C-4C96-461F-B0DC-F978B6947DF2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5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%</a:t>
          </a:r>
        </a:p>
      </xdr:txBody>
    </xdr:sp>
    <xdr:clientData/>
  </xdr:twoCellAnchor>
  <xdr:twoCellAnchor>
    <xdr:from>
      <xdr:col>0</xdr:col>
      <xdr:colOff>57149</xdr:colOff>
      <xdr:row>3</xdr:row>
      <xdr:rowOff>57149</xdr:rowOff>
    </xdr:from>
    <xdr:to>
      <xdr:col>1</xdr:col>
      <xdr:colOff>457199</xdr:colOff>
      <xdr:row>4</xdr:row>
      <xdr:rowOff>133349</xdr:rowOff>
    </xdr:to>
    <xdr:sp macro="[0]!Growthpercentmin" textlink="">
      <xdr:nvSpPr>
        <xdr:cNvPr id="203" name="Growth%Min">
          <a:extLst>
            <a:ext uri="{FF2B5EF4-FFF2-40B4-BE49-F238E27FC236}">
              <a16:creationId xmlns:a16="http://schemas.microsoft.com/office/drawing/2014/main" id="{2FB69EEF-4506-4371-8D0F-30A1BABE6C4D}"/>
            </a:ext>
          </a:extLst>
        </xdr:cNvPr>
        <xdr:cNvSpPr/>
      </xdr:nvSpPr>
      <xdr:spPr>
        <a:xfrm>
          <a:off x="5714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Actual" textlink="">
      <xdr:nvSpPr>
        <xdr:cNvPr id="204" name="Growth$" hidden="1">
          <a:extLst>
            <a:ext uri="{FF2B5EF4-FFF2-40B4-BE49-F238E27FC236}">
              <a16:creationId xmlns:a16="http://schemas.microsoft.com/office/drawing/2014/main" id="{8C621104-1053-4DF7-A284-F2A22C581464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485774</xdr:colOff>
      <xdr:row>3</xdr:row>
      <xdr:rowOff>57149</xdr:rowOff>
    </xdr:from>
    <xdr:to>
      <xdr:col>1</xdr:col>
      <xdr:colOff>942974</xdr:colOff>
      <xdr:row>4</xdr:row>
      <xdr:rowOff>133349</xdr:rowOff>
    </xdr:to>
    <xdr:sp macro="[0]!GrowthMin" textlink="">
      <xdr:nvSpPr>
        <xdr:cNvPr id="205" name="Growth$Min">
          <a:extLst>
            <a:ext uri="{FF2B5EF4-FFF2-40B4-BE49-F238E27FC236}">
              <a16:creationId xmlns:a16="http://schemas.microsoft.com/office/drawing/2014/main" id="{126B064E-BE0F-4E73-B2B5-BC17ED3ED656}"/>
            </a:ext>
          </a:extLst>
        </xdr:cNvPr>
        <xdr:cNvSpPr/>
      </xdr:nvSpPr>
      <xdr:spPr>
        <a:xfrm>
          <a:off x="542924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 $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" textlink="">
      <xdr:nvSpPr>
        <xdr:cNvPr id="206" name="PnL" hidden="1">
          <a:extLst>
            <a:ext uri="{FF2B5EF4-FFF2-40B4-BE49-F238E27FC236}">
              <a16:creationId xmlns:a16="http://schemas.microsoft.com/office/drawing/2014/main" id="{49D108C9-A1B9-48EA-BC66-021C4C49CC9B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chemeClr val="accent5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PnL</a:t>
          </a:r>
        </a:p>
      </xdr:txBody>
    </xdr:sp>
    <xdr:clientData/>
  </xdr:twoCellAnchor>
  <xdr:twoCellAnchor>
    <xdr:from>
      <xdr:col>1</xdr:col>
      <xdr:colOff>971549</xdr:colOff>
      <xdr:row>3</xdr:row>
      <xdr:rowOff>57149</xdr:rowOff>
    </xdr:from>
    <xdr:to>
      <xdr:col>1</xdr:col>
      <xdr:colOff>1428749</xdr:colOff>
      <xdr:row>4</xdr:row>
      <xdr:rowOff>133349</xdr:rowOff>
    </xdr:to>
    <xdr:sp macro="[0]!PnLmin" textlink="">
      <xdr:nvSpPr>
        <xdr:cNvPr id="207" name="PnLMin">
          <a:extLst>
            <a:ext uri="{FF2B5EF4-FFF2-40B4-BE49-F238E27FC236}">
              <a16:creationId xmlns:a16="http://schemas.microsoft.com/office/drawing/2014/main" id="{50EC8A1D-DF69-42DA-ACAF-A3110FCA1B9D}"/>
            </a:ext>
          </a:extLst>
        </xdr:cNvPr>
        <xdr:cNvSpPr/>
      </xdr:nvSpPr>
      <xdr:spPr>
        <a:xfrm>
          <a:off x="1028699" y="600074"/>
          <a:ext cx="457200" cy="2286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889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PnL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GSTOPGraph" textlink="">
      <xdr:nvSpPr>
        <xdr:cNvPr id="208" name="GSTOP" hidden="1">
          <a:extLst>
            <a:ext uri="{FF2B5EF4-FFF2-40B4-BE49-F238E27FC236}">
              <a16:creationId xmlns:a16="http://schemas.microsoft.com/office/drawing/2014/main" id="{1F3955F2-406D-4B86-93D1-080642C2F5A4}"/>
            </a:ext>
          </a:extLst>
        </xdr:cNvPr>
        <xdr:cNvSpPr/>
      </xdr:nvSpPr>
      <xdr:spPr>
        <a:xfrm>
          <a:off x="3648075" y="161925"/>
          <a:ext cx="3219450" cy="38100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Month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1</xdr:row>
      <xdr:rowOff>149224</xdr:rowOff>
    </xdr:from>
    <xdr:to>
      <xdr:col>18</xdr:col>
      <xdr:colOff>0</xdr:colOff>
      <xdr:row>3</xdr:row>
      <xdr:rowOff>1582</xdr:rowOff>
    </xdr:to>
    <xdr:sp macro="[0]!GSTOP" textlink="">
      <xdr:nvSpPr>
        <xdr:cNvPr id="209" name="GSTOPGraph">
          <a:extLst>
            <a:ext uri="{FF2B5EF4-FFF2-40B4-BE49-F238E27FC236}">
              <a16:creationId xmlns:a16="http://schemas.microsoft.com/office/drawing/2014/main" id="{6F521273-CE4E-4CF2-9C4F-1DCDBF951703}"/>
            </a:ext>
          </a:extLst>
        </xdr:cNvPr>
        <xdr:cNvSpPr/>
      </xdr:nvSpPr>
      <xdr:spPr>
        <a:xfrm>
          <a:off x="1917700" y="149224"/>
          <a:ext cx="3657600" cy="385758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>
              <a:solidFill>
                <a:schemeClr val="tx1">
                  <a:lumMod val="50000"/>
                  <a:lumOff val="50000"/>
                </a:schemeClr>
              </a:solidFill>
            </a:rPr>
            <a:t>Month</a:t>
          </a:r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 (PnL)</a:t>
          </a:r>
        </a:p>
      </xdr:txBody>
    </xdr:sp>
    <xdr:clientData/>
  </xdr:twoCellAnchor>
  <xdr:twoCellAnchor>
    <xdr:from>
      <xdr:col>24</xdr:col>
      <xdr:colOff>19050</xdr:colOff>
      <xdr:row>2</xdr:row>
      <xdr:rowOff>1239</xdr:rowOff>
    </xdr:from>
    <xdr:to>
      <xdr:col>34</xdr:col>
      <xdr:colOff>0</xdr:colOff>
      <xdr:row>3</xdr:row>
      <xdr:rowOff>3416</xdr:rowOff>
    </xdr:to>
    <xdr:sp macro="[0]!GSTOPGraph" textlink="">
      <xdr:nvSpPr>
        <xdr:cNvPr id="210" name="GSTOPQ" hidden="1">
          <a:extLst>
            <a:ext uri="{FF2B5EF4-FFF2-40B4-BE49-F238E27FC236}">
              <a16:creationId xmlns:a16="http://schemas.microsoft.com/office/drawing/2014/main" id="{D03136F0-C544-4592-A3F7-CFB090A83265}"/>
            </a:ext>
          </a:extLst>
        </xdr:cNvPr>
        <xdr:cNvSpPr/>
      </xdr:nvSpPr>
      <xdr:spPr>
        <a:xfrm>
          <a:off x="6140450" y="153639"/>
          <a:ext cx="3689350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152399</xdr:rowOff>
    </xdr:from>
    <xdr:to>
      <xdr:col>34</xdr:col>
      <xdr:colOff>0</xdr:colOff>
      <xdr:row>3</xdr:row>
      <xdr:rowOff>2176</xdr:rowOff>
    </xdr:to>
    <xdr:sp macro="[0]!GSTOP" textlink="">
      <xdr:nvSpPr>
        <xdr:cNvPr id="211" name="GSTOPGraphQ">
          <a:extLst>
            <a:ext uri="{FF2B5EF4-FFF2-40B4-BE49-F238E27FC236}">
              <a16:creationId xmlns:a16="http://schemas.microsoft.com/office/drawing/2014/main" id="{6F17BB6B-873D-4B9B-98CA-7BDF136C41C4}"/>
            </a:ext>
          </a:extLst>
        </xdr:cNvPr>
        <xdr:cNvSpPr/>
      </xdr:nvSpPr>
      <xdr:spPr>
        <a:xfrm>
          <a:off x="6080125" y="152399"/>
          <a:ext cx="3648075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Quarter To Date (PnL)</a:t>
          </a:r>
        </a:p>
      </xdr:txBody>
    </xdr:sp>
    <xdr:clientData/>
  </xdr:twoCellAnchor>
  <xdr:twoCellAnchor>
    <xdr:from>
      <xdr:col>40</xdr:col>
      <xdr:colOff>9524</xdr:colOff>
      <xdr:row>1</xdr:row>
      <xdr:rowOff>149224</xdr:rowOff>
    </xdr:from>
    <xdr:to>
      <xdr:col>49</xdr:col>
      <xdr:colOff>507999</xdr:colOff>
      <xdr:row>3</xdr:row>
      <xdr:rowOff>2176</xdr:rowOff>
    </xdr:to>
    <xdr:sp macro="[0]!GSTOPGraph" textlink="">
      <xdr:nvSpPr>
        <xdr:cNvPr id="212" name="GSTOPY" hidden="1">
          <a:extLst>
            <a:ext uri="{FF2B5EF4-FFF2-40B4-BE49-F238E27FC236}">
              <a16:creationId xmlns:a16="http://schemas.microsoft.com/office/drawing/2014/main" id="{9F6CB291-F0CC-42F0-A291-B423DF790F58}"/>
            </a:ext>
          </a:extLst>
        </xdr:cNvPr>
        <xdr:cNvSpPr/>
      </xdr:nvSpPr>
      <xdr:spPr>
        <a:xfrm>
          <a:off x="10334624" y="149224"/>
          <a:ext cx="3698875" cy="386352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(Graphical)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41</xdr:col>
      <xdr:colOff>9525</xdr:colOff>
      <xdr:row>2</xdr:row>
      <xdr:rowOff>0</xdr:rowOff>
    </xdr:from>
    <xdr:to>
      <xdr:col>50</xdr:col>
      <xdr:colOff>3681</xdr:colOff>
      <xdr:row>3</xdr:row>
      <xdr:rowOff>2177</xdr:rowOff>
    </xdr:to>
    <xdr:sp macro="[0]!GSTOP" textlink="">
      <xdr:nvSpPr>
        <xdr:cNvPr id="213" name="GSTOPGraphY">
          <a:extLst>
            <a:ext uri="{FF2B5EF4-FFF2-40B4-BE49-F238E27FC236}">
              <a16:creationId xmlns:a16="http://schemas.microsoft.com/office/drawing/2014/main" id="{865C63AA-7AF3-4AAE-AEB5-6867D3EAC680}"/>
            </a:ext>
          </a:extLst>
        </xdr:cNvPr>
        <xdr:cNvSpPr/>
      </xdr:nvSpPr>
      <xdr:spPr>
        <a:xfrm>
          <a:off x="15468600" y="161925"/>
          <a:ext cx="2642106" cy="383177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524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Year To Date (PnL)</a:t>
          </a:r>
        </a:p>
      </xdr:txBody>
    </xdr:sp>
    <xdr:clientData/>
  </xdr:twoCellAnchor>
  <xdr:twoCellAnchor>
    <xdr:from>
      <xdr:col>5</xdr:col>
      <xdr:colOff>9526</xdr:colOff>
      <xdr:row>3</xdr:row>
      <xdr:rowOff>9525</xdr:rowOff>
    </xdr:from>
    <xdr:to>
      <xdr:col>6</xdr:col>
      <xdr:colOff>0</xdr:colOff>
      <xdr:row>4</xdr:row>
      <xdr:rowOff>142875</xdr:rowOff>
    </xdr:to>
    <xdr:sp macro="[0]!GrowthPerGuest" textlink="">
      <xdr:nvSpPr>
        <xdr:cNvPr id="214" name="GrowthPerGuest">
          <a:extLst>
            <a:ext uri="{FF2B5EF4-FFF2-40B4-BE49-F238E27FC236}">
              <a16:creationId xmlns:a16="http://schemas.microsoft.com/office/drawing/2014/main" id="{B0582613-86A5-42E5-85B9-B9B8AFC5E84F}"/>
            </a:ext>
          </a:extLst>
        </xdr:cNvPr>
        <xdr:cNvSpPr/>
      </xdr:nvSpPr>
      <xdr:spPr>
        <a:xfrm>
          <a:off x="2209800" y="552450"/>
          <a:ext cx="0" cy="285750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9525</xdr:colOff>
      <xdr:row>3</xdr:row>
      <xdr:rowOff>9524</xdr:rowOff>
    </xdr:from>
    <xdr:to>
      <xdr:col>7</xdr:col>
      <xdr:colOff>0</xdr:colOff>
      <xdr:row>4</xdr:row>
      <xdr:rowOff>140588</xdr:rowOff>
    </xdr:to>
    <xdr:sp macro="[0]!GrowthActual" textlink="">
      <xdr:nvSpPr>
        <xdr:cNvPr id="215" name="GrowthActual" hidden="1">
          <a:extLst>
            <a:ext uri="{FF2B5EF4-FFF2-40B4-BE49-F238E27FC236}">
              <a16:creationId xmlns:a16="http://schemas.microsoft.com/office/drawing/2014/main" id="{8DF5CDD6-6D99-43E7-BC5F-496963F0811B}"/>
            </a:ext>
          </a:extLst>
        </xdr:cNvPr>
        <xdr:cNvSpPr/>
      </xdr:nvSpPr>
      <xdr:spPr>
        <a:xfrm>
          <a:off x="2219325" y="552449"/>
          <a:ext cx="1371600" cy="283464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1</xdr:rowOff>
    </xdr:to>
    <xdr:sp macro="[0]!GrowthPerGuest" textlink="">
      <xdr:nvSpPr>
        <xdr:cNvPr id="216" name="GrowthPerGuestq">
          <a:extLst>
            <a:ext uri="{FF2B5EF4-FFF2-40B4-BE49-F238E27FC236}">
              <a16:creationId xmlns:a16="http://schemas.microsoft.com/office/drawing/2014/main" id="{D8A45F82-4F7E-422B-AB2E-F74294887E29}"/>
            </a:ext>
          </a:extLst>
        </xdr:cNvPr>
        <xdr:cNvSpPr/>
      </xdr:nvSpPr>
      <xdr:spPr>
        <a:xfrm>
          <a:off x="8991600" y="533400"/>
          <a:ext cx="158750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[0]!GrowthActual" textlink="">
      <xdr:nvSpPr>
        <xdr:cNvPr id="217" name="GrowthActualq" hidden="1">
          <a:extLst>
            <a:ext uri="{FF2B5EF4-FFF2-40B4-BE49-F238E27FC236}">
              <a16:creationId xmlns:a16="http://schemas.microsoft.com/office/drawing/2014/main" id="{465D79E4-8AA8-4DC3-ABCC-A8153FF6E106}"/>
            </a:ext>
          </a:extLst>
        </xdr:cNvPr>
        <xdr:cNvSpPr/>
      </xdr:nvSpPr>
      <xdr:spPr>
        <a:xfrm>
          <a:off x="89916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1</xdr:rowOff>
    </xdr:to>
    <xdr:sp macro="[0]!GrowthPerGuest" textlink="">
      <xdr:nvSpPr>
        <xdr:cNvPr id="218" name="GrowthPerGuesty">
          <a:extLst>
            <a:ext uri="{FF2B5EF4-FFF2-40B4-BE49-F238E27FC236}">
              <a16:creationId xmlns:a16="http://schemas.microsoft.com/office/drawing/2014/main" id="{86B1B6A7-BBF9-4F64-813A-53AC1716686B}"/>
            </a:ext>
          </a:extLst>
        </xdr:cNvPr>
        <xdr:cNvSpPr/>
      </xdr:nvSpPr>
      <xdr:spPr>
        <a:xfrm>
          <a:off x="13449300" y="542925"/>
          <a:ext cx="0" cy="304801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(Actual)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[0]!GrowthActual" textlink="">
      <xdr:nvSpPr>
        <xdr:cNvPr id="219" name="GrowthActualy" hidden="1">
          <a:extLst>
            <a:ext uri="{FF2B5EF4-FFF2-40B4-BE49-F238E27FC236}">
              <a16:creationId xmlns:a16="http://schemas.microsoft.com/office/drawing/2014/main" id="{2DC58AB0-7B2B-4DC8-877C-0CEE681910C8}"/>
            </a:ext>
          </a:extLst>
        </xdr:cNvPr>
        <xdr:cNvSpPr/>
      </xdr:nvSpPr>
      <xdr:spPr>
        <a:xfrm>
          <a:off x="15455900" y="533400"/>
          <a:ext cx="1587500" cy="304800"/>
        </a:xfrm>
        <a:prstGeom prst="roundRect">
          <a:avLst/>
        </a:prstGeom>
        <a:solidFill>
          <a:schemeClr val="bg1"/>
        </a:solidFill>
        <a:ln w="1270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innerShdw blurRad="127000">
            <a:schemeClr val="tx1"/>
          </a:innerShdw>
          <a:reflection blurRad="6350" stA="550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000" b="1" baseline="0">
              <a:solidFill>
                <a:schemeClr val="tx1">
                  <a:lumMod val="50000"/>
                  <a:lumOff val="50000"/>
                </a:schemeClr>
              </a:solidFill>
            </a:rPr>
            <a:t>$ vs. LY (Per Guest)</a:t>
          </a: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0</xdr:colOff>
      <xdr:row>3</xdr:row>
      <xdr:rowOff>0</xdr:rowOff>
    </xdr:to>
    <xdr:sp macro="" textlink="">
      <xdr:nvSpPr>
        <xdr:cNvPr id="220" name="Border GrowthT2">
          <a:extLst>
            <a:ext uri="{FF2B5EF4-FFF2-40B4-BE49-F238E27FC236}">
              <a16:creationId xmlns:a16="http://schemas.microsoft.com/office/drawing/2014/main" id="{095BAB7F-6BDC-4145-8425-BC3997356518}"/>
            </a:ext>
          </a:extLst>
        </xdr:cNvPr>
        <xdr:cNvSpPr/>
      </xdr:nvSpPr>
      <xdr:spPr>
        <a:xfrm>
          <a:off x="7645400" y="152400"/>
          <a:ext cx="1587500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Quarter</a:t>
          </a:r>
        </a:p>
      </xdr:txBody>
    </xdr:sp>
    <xdr:clientData/>
  </xdr:twoCellAnchor>
  <xdr:twoCellAnchor>
    <xdr:from>
      <xdr:col>3</xdr:col>
      <xdr:colOff>0</xdr:colOff>
      <xdr:row>1</xdr:row>
      <xdr:rowOff>161191</xdr:rowOff>
    </xdr:from>
    <xdr:to>
      <xdr:col>7</xdr:col>
      <xdr:colOff>0</xdr:colOff>
      <xdr:row>3</xdr:row>
      <xdr:rowOff>1464</xdr:rowOff>
    </xdr:to>
    <xdr:sp macro="" textlink="">
      <xdr:nvSpPr>
        <xdr:cNvPr id="221" name="Border GrowthT1">
          <a:extLst>
            <a:ext uri="{FF2B5EF4-FFF2-40B4-BE49-F238E27FC236}">
              <a16:creationId xmlns:a16="http://schemas.microsoft.com/office/drawing/2014/main" id="{54C1AC4A-1E80-4005-A49F-7B810B440DBF}"/>
            </a:ext>
          </a:extLst>
        </xdr:cNvPr>
        <xdr:cNvSpPr/>
      </xdr:nvSpPr>
      <xdr:spPr>
        <a:xfrm>
          <a:off x="1628775" y="161191"/>
          <a:ext cx="1962150" cy="383198"/>
        </a:xfrm>
        <a:prstGeom prst="roundRect">
          <a:avLst/>
        </a:prstGeom>
        <a:solidFill>
          <a:srgbClr val="F8F8F8"/>
        </a:solidFill>
        <a:ln w="6350">
          <a:solidFill>
            <a:srgbClr val="CC99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Month</a:t>
          </a:r>
        </a:p>
      </xdr:txBody>
    </xdr:sp>
    <xdr:clientData/>
  </xdr:twoCellAnchor>
  <xdr:twoCellAnchor>
    <xdr:from>
      <xdr:col>36</xdr:col>
      <xdr:colOff>9526</xdr:colOff>
      <xdr:row>2</xdr:row>
      <xdr:rowOff>0</xdr:rowOff>
    </xdr:from>
    <xdr:to>
      <xdr:col>39</xdr:col>
      <xdr:colOff>9527</xdr:colOff>
      <xdr:row>3</xdr:row>
      <xdr:rowOff>0</xdr:rowOff>
    </xdr:to>
    <xdr:sp macro="" textlink="">
      <xdr:nvSpPr>
        <xdr:cNvPr id="222" name="Border GrowthT3">
          <a:extLst>
            <a:ext uri="{FF2B5EF4-FFF2-40B4-BE49-F238E27FC236}">
              <a16:creationId xmlns:a16="http://schemas.microsoft.com/office/drawing/2014/main" id="{41709ABF-AC2B-4B83-89EC-13E8CB355F0C}"/>
            </a:ext>
          </a:extLst>
        </xdr:cNvPr>
        <xdr:cNvSpPr/>
      </xdr:nvSpPr>
      <xdr:spPr>
        <a:xfrm>
          <a:off x="12877801" y="161925"/>
          <a:ext cx="1962151" cy="381000"/>
        </a:xfrm>
        <a:prstGeom prst="roundRect">
          <a:avLst/>
        </a:prstGeom>
        <a:solidFill>
          <a:srgbClr val="F8F8F8"/>
        </a:solidFill>
        <a:ln w="635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200" b="1">
              <a:solidFill>
                <a:schemeClr val="tx1">
                  <a:lumMod val="65000"/>
                  <a:lumOff val="35000"/>
                </a:schemeClr>
              </a:solidFill>
            </a:rPr>
            <a:t>Year</a:t>
          </a: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24" name="Border %2">
          <a:extLst>
            <a:ext uri="{FF2B5EF4-FFF2-40B4-BE49-F238E27FC236}">
              <a16:creationId xmlns:a16="http://schemas.microsoft.com/office/drawing/2014/main" id="{B0B33357-75AA-48E8-A885-59A0760F4C0E}"/>
            </a:ext>
          </a:extLst>
        </xdr:cNvPr>
        <xdr:cNvSpPr/>
      </xdr:nvSpPr>
      <xdr:spPr>
        <a:xfrm>
          <a:off x="8318500" y="533400"/>
          <a:ext cx="673100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 vs. LY</a:t>
          </a:r>
          <a:endParaRPr lang="en-US" sz="1000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225" name="Border %3">
          <a:extLst>
            <a:ext uri="{FF2B5EF4-FFF2-40B4-BE49-F238E27FC236}">
              <a16:creationId xmlns:a16="http://schemas.microsoft.com/office/drawing/2014/main" id="{1FB60877-C380-4F13-8FA5-E5F3991C7075}"/>
            </a:ext>
          </a:extLst>
        </xdr:cNvPr>
        <xdr:cNvSpPr/>
      </xdr:nvSpPr>
      <xdr:spPr>
        <a:xfrm>
          <a:off x="12868275" y="542925"/>
          <a:ext cx="581025" cy="304800"/>
        </a:xfrm>
        <a:prstGeom prst="roundRect">
          <a:avLst/>
        </a:prstGeom>
        <a:solidFill>
          <a:schemeClr val="bg1"/>
        </a:solidFill>
        <a:ln w="6350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 vs. LY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9525</xdr:colOff>
      <xdr:row>5</xdr:row>
      <xdr:rowOff>0</xdr:rowOff>
    </xdr:to>
    <xdr:sp macro="" textlink="">
      <xdr:nvSpPr>
        <xdr:cNvPr id="227" name="Border %1">
          <a:extLst>
            <a:ext uri="{FF2B5EF4-FFF2-40B4-BE49-F238E27FC236}">
              <a16:creationId xmlns:a16="http://schemas.microsoft.com/office/drawing/2014/main" id="{8CEAFA85-46BF-477A-8D56-FCA04288E6CE}"/>
            </a:ext>
          </a:extLst>
        </xdr:cNvPr>
        <xdr:cNvSpPr/>
      </xdr:nvSpPr>
      <xdr:spPr>
        <a:xfrm>
          <a:off x="1638300" y="542925"/>
          <a:ext cx="571500" cy="304800"/>
        </a:xfrm>
        <a:prstGeom prst="roundRect">
          <a:avLst/>
        </a:prstGeom>
        <a:solidFill>
          <a:schemeClr val="bg1"/>
        </a:solidFill>
        <a:ln w="6350">
          <a:solidFill>
            <a:srgbClr val="CC99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%</a:t>
          </a:r>
          <a:r>
            <a:rPr lang="en-US" sz="900" b="1" baseline="0">
              <a:solidFill>
                <a:schemeClr val="tx1">
                  <a:lumMod val="50000"/>
                  <a:lumOff val="50000"/>
                </a:schemeClr>
              </a:solidFill>
            </a:rPr>
            <a:t> vs. LY</a:t>
          </a:r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23</xdr:col>
      <xdr:colOff>9525</xdr:colOff>
      <xdr:row>102</xdr:row>
      <xdr:rowOff>9525</xdr:rowOff>
    </xdr:to>
    <xdr:sp macro="" textlink="">
      <xdr:nvSpPr>
        <xdr:cNvPr id="228" name="Border Growth2">
          <a:extLst>
            <a:ext uri="{FF2B5EF4-FFF2-40B4-BE49-F238E27FC236}">
              <a16:creationId xmlns:a16="http://schemas.microsoft.com/office/drawing/2014/main" id="{28D8B288-0E71-4B20-8895-E3BDABA60C04}"/>
            </a:ext>
          </a:extLst>
        </xdr:cNvPr>
        <xdr:cNvSpPr/>
      </xdr:nvSpPr>
      <xdr:spPr>
        <a:xfrm>
          <a:off x="7248525" y="161925"/>
          <a:ext cx="1971675" cy="19488150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28575</xdr:colOff>
      <xdr:row>2</xdr:row>
      <xdr:rowOff>209550</xdr:rowOff>
    </xdr:from>
    <xdr:to>
      <xdr:col>1</xdr:col>
      <xdr:colOff>1428750</xdr:colOff>
      <xdr:row>3</xdr:row>
      <xdr:rowOff>19050</xdr:rowOff>
    </xdr:to>
    <xdr:sp macro="" textlink="">
      <xdr:nvSpPr>
        <xdr:cNvPr id="230" name="Border Period">
          <a:extLst>
            <a:ext uri="{FF2B5EF4-FFF2-40B4-BE49-F238E27FC236}">
              <a16:creationId xmlns:a16="http://schemas.microsoft.com/office/drawing/2014/main" id="{3235E4C5-BB87-445E-B5B9-FE6D05A4384F}"/>
            </a:ext>
          </a:extLst>
        </xdr:cNvPr>
        <xdr:cNvSpPr/>
      </xdr:nvSpPr>
      <xdr:spPr>
        <a:xfrm flipV="1">
          <a:off x="28575" y="371475"/>
          <a:ext cx="1457325" cy="190500"/>
        </a:xfrm>
        <a:prstGeom prst="roundRect">
          <a:avLst/>
        </a:prstGeom>
        <a:noFill/>
        <a:ln w="12700">
          <a:solidFill>
            <a:srgbClr val="CC990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9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9525</xdr:colOff>
      <xdr:row>1</xdr:row>
      <xdr:rowOff>161924</xdr:rowOff>
    </xdr:from>
    <xdr:to>
      <xdr:col>7</xdr:col>
      <xdr:colOff>9525</xdr:colOff>
      <xdr:row>102</xdr:row>
      <xdr:rowOff>19049</xdr:rowOff>
    </xdr:to>
    <xdr:sp macro="" textlink="">
      <xdr:nvSpPr>
        <xdr:cNvPr id="231" name="Border Growth1">
          <a:extLst>
            <a:ext uri="{FF2B5EF4-FFF2-40B4-BE49-F238E27FC236}">
              <a16:creationId xmlns:a16="http://schemas.microsoft.com/office/drawing/2014/main" id="{465ABA1D-081C-4AB4-9988-3AC5A6D15D2C}"/>
            </a:ext>
          </a:extLst>
        </xdr:cNvPr>
        <xdr:cNvSpPr/>
      </xdr:nvSpPr>
      <xdr:spPr>
        <a:xfrm>
          <a:off x="1638300" y="161924"/>
          <a:ext cx="1962150" cy="19497675"/>
        </a:xfrm>
        <a:prstGeom prst="roundRect">
          <a:avLst>
            <a:gd name="adj" fmla="val 2589"/>
          </a:avLst>
        </a:prstGeom>
        <a:noFill/>
        <a:ln w="22225" cmpd="sng">
          <a:solidFill>
            <a:srgbClr val="CC9900"/>
          </a:solidFill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36</xdr:col>
      <xdr:colOff>0</xdr:colOff>
      <xdr:row>2</xdr:row>
      <xdr:rowOff>9524</xdr:rowOff>
    </xdr:from>
    <xdr:to>
      <xdr:col>39</xdr:col>
      <xdr:colOff>19052</xdr:colOff>
      <xdr:row>102</xdr:row>
      <xdr:rowOff>9525</xdr:rowOff>
    </xdr:to>
    <xdr:sp macro="" textlink="">
      <xdr:nvSpPr>
        <xdr:cNvPr id="232" name="Border Growth3">
          <a:extLst>
            <a:ext uri="{FF2B5EF4-FFF2-40B4-BE49-F238E27FC236}">
              <a16:creationId xmlns:a16="http://schemas.microsoft.com/office/drawing/2014/main" id="{8E99C767-6487-4924-9891-C3759236166F}"/>
            </a:ext>
          </a:extLst>
        </xdr:cNvPr>
        <xdr:cNvSpPr/>
      </xdr:nvSpPr>
      <xdr:spPr>
        <a:xfrm>
          <a:off x="12868275" y="171449"/>
          <a:ext cx="1981202" cy="19478626"/>
        </a:xfrm>
        <a:prstGeom prst="roundRect">
          <a:avLst>
            <a:gd name="adj" fmla="val 2589"/>
          </a:avLst>
        </a:prstGeom>
        <a:noFill/>
        <a:ln w="22225" cap="flat" cmpd="sng" algn="ctr">
          <a:solidFill>
            <a:srgbClr val="CC9900"/>
          </a:solidFill>
          <a:prstDash val="solid"/>
          <a:round/>
          <a:headEnd type="none" w="med" len="med"/>
          <a:tailEnd type="none" w="med" len="med"/>
        </a:ln>
        <a:effectLst>
          <a:outerShdw blurRad="38100" dist="254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1009651</xdr:colOff>
      <xdr:row>1</xdr:row>
      <xdr:rowOff>95251</xdr:rowOff>
    </xdr:from>
    <xdr:to>
      <xdr:col>1</xdr:col>
      <xdr:colOff>1428748</xdr:colOff>
      <xdr:row>2</xdr:row>
      <xdr:rowOff>152399</xdr:rowOff>
    </xdr:to>
    <xdr:sp macro="" textlink="">
      <xdr:nvSpPr>
        <xdr:cNvPr id="233" name="StoreText">
          <a:extLst>
            <a:ext uri="{FF2B5EF4-FFF2-40B4-BE49-F238E27FC236}">
              <a16:creationId xmlns:a16="http://schemas.microsoft.com/office/drawing/2014/main" id="{2F2A7530-C3BD-4151-BED2-8AC2D1435DA4}"/>
            </a:ext>
          </a:extLst>
        </xdr:cNvPr>
        <xdr:cNvSpPr/>
      </xdr:nvSpPr>
      <xdr:spPr>
        <a:xfrm>
          <a:off x="1066801" y="95251"/>
          <a:ext cx="419097" cy="219073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1780</a:t>
          </a:r>
        </a:p>
      </xdr:txBody>
    </xdr:sp>
    <xdr:clientData/>
  </xdr:twoCellAnchor>
  <xdr:twoCellAnchor>
    <xdr:from>
      <xdr:col>0</xdr:col>
      <xdr:colOff>38101</xdr:colOff>
      <xdr:row>1</xdr:row>
      <xdr:rowOff>95250</xdr:rowOff>
    </xdr:from>
    <xdr:to>
      <xdr:col>1</xdr:col>
      <xdr:colOff>981076</xdr:colOff>
      <xdr:row>2</xdr:row>
      <xdr:rowOff>152398</xdr:rowOff>
    </xdr:to>
    <xdr:sp macro="" textlink="">
      <xdr:nvSpPr>
        <xdr:cNvPr id="234" name="StoreText">
          <a:extLst>
            <a:ext uri="{FF2B5EF4-FFF2-40B4-BE49-F238E27FC236}">
              <a16:creationId xmlns:a16="http://schemas.microsoft.com/office/drawing/2014/main" id="{718EF5F0-E211-4B4E-9A85-B5C11B1FC280}"/>
            </a:ext>
          </a:extLst>
        </xdr:cNvPr>
        <xdr:cNvSpPr/>
      </xdr:nvSpPr>
      <xdr:spPr>
        <a:xfrm>
          <a:off x="38101" y="95250"/>
          <a:ext cx="1000125" cy="219073"/>
        </a:xfrm>
        <a:prstGeom prst="roundRect">
          <a:avLst/>
        </a:prstGeom>
        <a:solidFill>
          <a:schemeClr val="bg1"/>
        </a:solidFill>
        <a:ln w="12700">
          <a:solidFill>
            <a:srgbClr val="CC99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Mill</a:t>
          </a:r>
          <a:r>
            <a:rPr lang="en-US" sz="1100" b="1" baseline="0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rPr>
            <a:t> Plain</a:t>
          </a:r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38100</xdr:colOff>
      <xdr:row>1</xdr:row>
      <xdr:rowOff>95251</xdr:rowOff>
    </xdr:from>
    <xdr:to>
      <xdr:col>1</xdr:col>
      <xdr:colOff>981075</xdr:colOff>
      <xdr:row>2</xdr:row>
      <xdr:rowOff>152399</xdr:rowOff>
    </xdr:to>
    <xdr:sp macro="" textlink="">
      <xdr:nvSpPr>
        <xdr:cNvPr id="235" name="Store">
          <a:extLst>
            <a:ext uri="{FF2B5EF4-FFF2-40B4-BE49-F238E27FC236}">
              <a16:creationId xmlns:a16="http://schemas.microsoft.com/office/drawing/2014/main" id="{B3337E7C-479E-43C0-89F1-371BF7801AA9}"/>
            </a:ext>
          </a:extLst>
        </xdr:cNvPr>
        <xdr:cNvSpPr/>
      </xdr:nvSpPr>
      <xdr:spPr>
        <a:xfrm>
          <a:off x="38100" y="95251"/>
          <a:ext cx="1000125" cy="219073"/>
        </a:xfrm>
        <a:prstGeom prst="roundRect">
          <a:avLst/>
        </a:prstGeom>
        <a:noFill/>
        <a:ln w="12700">
          <a:solidFill>
            <a:srgbClr val="CC990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1009650</xdr:colOff>
      <xdr:row>1</xdr:row>
      <xdr:rowOff>95251</xdr:rowOff>
    </xdr:from>
    <xdr:to>
      <xdr:col>1</xdr:col>
      <xdr:colOff>1428748</xdr:colOff>
      <xdr:row>2</xdr:row>
      <xdr:rowOff>152400</xdr:rowOff>
    </xdr:to>
    <xdr:sp macro="" textlink="">
      <xdr:nvSpPr>
        <xdr:cNvPr id="236" name="Store">
          <a:extLst>
            <a:ext uri="{FF2B5EF4-FFF2-40B4-BE49-F238E27FC236}">
              <a16:creationId xmlns:a16="http://schemas.microsoft.com/office/drawing/2014/main" id="{7B493112-D871-45E1-9124-A977BA71C4D5}"/>
            </a:ext>
          </a:extLst>
        </xdr:cNvPr>
        <xdr:cNvSpPr/>
      </xdr:nvSpPr>
      <xdr:spPr>
        <a:xfrm>
          <a:off x="1066800" y="95251"/>
          <a:ext cx="419098" cy="219074"/>
        </a:xfrm>
        <a:prstGeom prst="roundRect">
          <a:avLst/>
        </a:prstGeom>
        <a:noFill/>
        <a:ln w="12700">
          <a:solidFill>
            <a:srgbClr val="CC9900"/>
          </a:solidFill>
        </a:ln>
        <a:effectLst>
          <a:outerShdw blurRad="25400" dist="127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100" b="1">
            <a:ln w="0">
              <a:noFill/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629484</xdr:colOff>
      <xdr:row>1</xdr:row>
      <xdr:rowOff>0</xdr:rowOff>
    </xdr:from>
    <xdr:to>
      <xdr:col>0</xdr:col>
      <xdr:colOff>1086684</xdr:colOff>
      <xdr:row>2</xdr:row>
      <xdr:rowOff>91925</xdr:rowOff>
    </xdr:to>
    <xdr:sp macro="[0]!ReplaceGrowthActual" textlink="">
      <xdr:nvSpPr>
        <xdr:cNvPr id="7" name="$Act.">
          <a:extLst>
            <a:ext uri="{FF2B5EF4-FFF2-40B4-BE49-F238E27FC236}">
              <a16:creationId xmlns:a16="http://schemas.microsoft.com/office/drawing/2014/main" id="{58866663-1B74-49A8-99AE-92E445C1002D}"/>
            </a:ext>
          </a:extLst>
        </xdr:cNvPr>
        <xdr:cNvSpPr/>
      </xdr:nvSpPr>
      <xdr:spPr>
        <a:xfrm>
          <a:off x="629484" y="142875"/>
          <a:ext cx="457200" cy="234800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BFBFBF"/>
              </a:solidFill>
            </a:rPr>
            <a:t>$</a:t>
          </a:r>
          <a:r>
            <a:rPr lang="en-US" sz="1100" b="1" baseline="0">
              <a:solidFill>
                <a:srgbClr val="BFBFBF"/>
              </a:solidFill>
            </a:rPr>
            <a:t> Act.</a:t>
          </a:r>
          <a:endParaRPr lang="en-US" sz="1100" b="1">
            <a:solidFill>
              <a:srgbClr val="BFBFBF"/>
            </a:solidFill>
          </a:endParaRPr>
        </a:p>
      </xdr:txBody>
    </xdr:sp>
    <xdr:clientData/>
  </xdr:twoCellAnchor>
  <xdr:twoCellAnchor editAs="absolute">
    <xdr:from>
      <xdr:col>0</xdr:col>
      <xdr:colOff>1166196</xdr:colOff>
      <xdr:row>1</xdr:row>
      <xdr:rowOff>0</xdr:rowOff>
    </xdr:from>
    <xdr:to>
      <xdr:col>0</xdr:col>
      <xdr:colOff>1623396</xdr:colOff>
      <xdr:row>2</xdr:row>
      <xdr:rowOff>91922</xdr:rowOff>
    </xdr:to>
    <xdr:sp macro="[0]!ReplaceGrowthGST" textlink="">
      <xdr:nvSpPr>
        <xdr:cNvPr id="10" name="$Gst.">
          <a:extLst>
            <a:ext uri="{FF2B5EF4-FFF2-40B4-BE49-F238E27FC236}">
              <a16:creationId xmlns:a16="http://schemas.microsoft.com/office/drawing/2014/main" id="{693F1D90-83C9-4110-AEE5-6AB8FDD83431}"/>
            </a:ext>
          </a:extLst>
        </xdr:cNvPr>
        <xdr:cNvSpPr/>
      </xdr:nvSpPr>
      <xdr:spPr>
        <a:xfrm>
          <a:off x="1166196" y="142875"/>
          <a:ext cx="457200" cy="234797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BFBFBF"/>
              </a:solidFill>
            </a:rPr>
            <a:t>$ Gst.</a:t>
          </a:r>
        </a:p>
      </xdr:txBody>
    </xdr:sp>
    <xdr:clientData/>
  </xdr:twoCellAnchor>
  <xdr:twoCellAnchor editAs="absolute">
    <xdr:from>
      <xdr:col>0</xdr:col>
      <xdr:colOff>66264</xdr:colOff>
      <xdr:row>2</xdr:row>
      <xdr:rowOff>190500</xdr:rowOff>
    </xdr:from>
    <xdr:to>
      <xdr:col>0</xdr:col>
      <xdr:colOff>432024</xdr:colOff>
      <xdr:row>3</xdr:row>
      <xdr:rowOff>0</xdr:rowOff>
    </xdr:to>
    <xdr:sp macro="[0]!ReplaceMonth" textlink="">
      <xdr:nvSpPr>
        <xdr:cNvPr id="13" name="M">
          <a:extLst>
            <a:ext uri="{FF2B5EF4-FFF2-40B4-BE49-F238E27FC236}">
              <a16:creationId xmlns:a16="http://schemas.microsoft.com/office/drawing/2014/main" id="{5D5E5937-EB6D-43B8-A235-57D20FDD10A7}"/>
            </a:ext>
          </a:extLst>
        </xdr:cNvPr>
        <xdr:cNvSpPr/>
      </xdr:nvSpPr>
      <xdr:spPr>
        <a:xfrm>
          <a:off x="66264" y="476250"/>
          <a:ext cx="365760" cy="228600"/>
        </a:xfrm>
        <a:prstGeom prst="roundRect">
          <a:avLst/>
        </a:prstGeom>
        <a:solidFill>
          <a:srgbClr val="FFFFFF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737373"/>
              </a:solidFill>
            </a:rPr>
            <a:t>M</a:t>
          </a:r>
        </a:p>
      </xdr:txBody>
    </xdr:sp>
    <xdr:clientData/>
  </xdr:twoCellAnchor>
  <xdr:twoCellAnchor editAs="absolute">
    <xdr:from>
      <xdr:col>0</xdr:col>
      <xdr:colOff>463824</xdr:colOff>
      <xdr:row>2</xdr:row>
      <xdr:rowOff>180975</xdr:rowOff>
    </xdr:from>
    <xdr:to>
      <xdr:col>0</xdr:col>
      <xdr:colOff>829584</xdr:colOff>
      <xdr:row>2</xdr:row>
      <xdr:rowOff>418259</xdr:rowOff>
    </xdr:to>
    <xdr:sp macro="[0]!ReplaceQuarter" textlink="">
      <xdr:nvSpPr>
        <xdr:cNvPr id="16" name="Q">
          <a:extLst>
            <a:ext uri="{FF2B5EF4-FFF2-40B4-BE49-F238E27FC236}">
              <a16:creationId xmlns:a16="http://schemas.microsoft.com/office/drawing/2014/main" id="{2551C2A8-16BE-4E02-9D58-AC4E36AF89C9}"/>
            </a:ext>
          </a:extLst>
        </xdr:cNvPr>
        <xdr:cNvSpPr/>
      </xdr:nvSpPr>
      <xdr:spPr>
        <a:xfrm>
          <a:off x="463824" y="466725"/>
          <a:ext cx="365760" cy="237284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BFBFBF"/>
              </a:solidFill>
            </a:rPr>
            <a:t>Q</a:t>
          </a:r>
        </a:p>
      </xdr:txBody>
    </xdr:sp>
    <xdr:clientData/>
  </xdr:twoCellAnchor>
  <xdr:twoCellAnchor editAs="absolute">
    <xdr:from>
      <xdr:col>0</xdr:col>
      <xdr:colOff>859730</xdr:colOff>
      <xdr:row>2</xdr:row>
      <xdr:rowOff>190500</xdr:rowOff>
    </xdr:from>
    <xdr:to>
      <xdr:col>0</xdr:col>
      <xdr:colOff>1225490</xdr:colOff>
      <xdr:row>3</xdr:row>
      <xdr:rowOff>0</xdr:rowOff>
    </xdr:to>
    <xdr:sp macro="[0]!ReplaceYear" textlink="">
      <xdr:nvSpPr>
        <xdr:cNvPr id="17" name="Y">
          <a:extLst>
            <a:ext uri="{FF2B5EF4-FFF2-40B4-BE49-F238E27FC236}">
              <a16:creationId xmlns:a16="http://schemas.microsoft.com/office/drawing/2014/main" id="{06A30CCB-93F1-4C17-ADC6-52176BBD7F9B}"/>
            </a:ext>
          </a:extLst>
        </xdr:cNvPr>
        <xdr:cNvSpPr/>
      </xdr:nvSpPr>
      <xdr:spPr>
        <a:xfrm>
          <a:off x="859730" y="476250"/>
          <a:ext cx="365760" cy="228600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BFBFBF"/>
              </a:solidFill>
            </a:rPr>
            <a:t>Y</a:t>
          </a:r>
        </a:p>
      </xdr:txBody>
    </xdr:sp>
    <xdr:clientData/>
  </xdr:twoCellAnchor>
  <xdr:twoCellAnchor editAs="absolute">
    <xdr:from>
      <xdr:col>0</xdr:col>
      <xdr:colOff>82833</xdr:colOff>
      <xdr:row>1</xdr:row>
      <xdr:rowOff>0</xdr:rowOff>
    </xdr:from>
    <xdr:to>
      <xdr:col>0</xdr:col>
      <xdr:colOff>540033</xdr:colOff>
      <xdr:row>2</xdr:row>
      <xdr:rowOff>91923</xdr:rowOff>
    </xdr:to>
    <xdr:sp macro="[0]!ReplaceGrowthPercent" textlink="">
      <xdr:nvSpPr>
        <xdr:cNvPr id="20" name="%">
          <a:extLst>
            <a:ext uri="{FF2B5EF4-FFF2-40B4-BE49-F238E27FC236}">
              <a16:creationId xmlns:a16="http://schemas.microsoft.com/office/drawing/2014/main" id="{2CFDDF98-C7BD-441B-9003-06B61D8EC593}"/>
            </a:ext>
          </a:extLst>
        </xdr:cNvPr>
        <xdr:cNvSpPr/>
      </xdr:nvSpPr>
      <xdr:spPr>
        <a:xfrm>
          <a:off x="82833" y="142875"/>
          <a:ext cx="457200" cy="234798"/>
        </a:xfrm>
        <a:prstGeom prst="roundRect">
          <a:avLst/>
        </a:prstGeom>
        <a:solidFill>
          <a:srgbClr val="FFFFFF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rgbClr val="737373"/>
              </a:solidFill>
            </a:rPr>
            <a:t>%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455543</xdr:rowOff>
    </xdr:to>
    <xdr:sp macro="" textlink="">
      <xdr:nvSpPr>
        <xdr:cNvPr id="198" name="RegCat">
          <a:extLst>
            <a:ext uri="{FF2B5EF4-FFF2-40B4-BE49-F238E27FC236}">
              <a16:creationId xmlns:a16="http://schemas.microsoft.com/office/drawing/2014/main" id="{2145FA35-CA78-4C0C-A8F6-F206C9FACE85}"/>
            </a:ext>
          </a:extLst>
        </xdr:cNvPr>
        <xdr:cNvSpPr/>
      </xdr:nvSpPr>
      <xdr:spPr>
        <a:xfrm>
          <a:off x="17716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Appetizers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455543</xdr:rowOff>
    </xdr:to>
    <xdr:sp macro="" textlink="">
      <xdr:nvSpPr>
        <xdr:cNvPr id="73" name="RegCat">
          <a:extLst>
            <a:ext uri="{FF2B5EF4-FFF2-40B4-BE49-F238E27FC236}">
              <a16:creationId xmlns:a16="http://schemas.microsoft.com/office/drawing/2014/main" id="{45B06185-969C-4FAC-A911-E84742B6FEA6}"/>
            </a:ext>
          </a:extLst>
        </xdr:cNvPr>
        <xdr:cNvSpPr/>
      </xdr:nvSpPr>
      <xdr:spPr>
        <a:xfrm>
          <a:off x="17716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Food</a:t>
          </a:r>
        </a:p>
      </xdr:txBody>
    </xdr:sp>
    <xdr:clientData/>
  </xdr:twoCellAnchor>
  <xdr:twoCellAnchor>
    <xdr:from>
      <xdr:col>4</xdr:col>
      <xdr:colOff>714374</xdr:colOff>
      <xdr:row>1</xdr:row>
      <xdr:rowOff>0</xdr:rowOff>
    </xdr:from>
    <xdr:to>
      <xdr:col>5</xdr:col>
      <xdr:colOff>714374</xdr:colOff>
      <xdr:row>2</xdr:row>
      <xdr:rowOff>455543</xdr:rowOff>
    </xdr:to>
    <xdr:sp macro="" textlink="">
      <xdr:nvSpPr>
        <xdr:cNvPr id="74" name="RegCat">
          <a:extLst>
            <a:ext uri="{FF2B5EF4-FFF2-40B4-BE49-F238E27FC236}">
              <a16:creationId xmlns:a16="http://schemas.microsoft.com/office/drawing/2014/main" id="{2162F91B-1752-4B14-80AE-25B4079492AF}"/>
            </a:ext>
          </a:extLst>
        </xdr:cNvPr>
        <xdr:cNvSpPr/>
      </xdr:nvSpPr>
      <xdr:spPr>
        <a:xfrm>
          <a:off x="3914774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Appetizers</a:t>
          </a:r>
        </a:p>
      </xdr:txBody>
    </xdr:sp>
    <xdr:clientData/>
  </xdr:twoCellAnchor>
  <xdr:twoCellAnchor>
    <xdr:from>
      <xdr:col>7</xdr:col>
      <xdr:colOff>714374</xdr:colOff>
      <xdr:row>1</xdr:row>
      <xdr:rowOff>0</xdr:rowOff>
    </xdr:from>
    <xdr:to>
      <xdr:col>8</xdr:col>
      <xdr:colOff>714374</xdr:colOff>
      <xdr:row>2</xdr:row>
      <xdr:rowOff>455543</xdr:rowOff>
    </xdr:to>
    <xdr:sp macro="" textlink="">
      <xdr:nvSpPr>
        <xdr:cNvPr id="75" name="RegCat">
          <a:extLst>
            <a:ext uri="{FF2B5EF4-FFF2-40B4-BE49-F238E27FC236}">
              <a16:creationId xmlns:a16="http://schemas.microsoft.com/office/drawing/2014/main" id="{35FA6FB4-C701-4069-9BEA-AB3BC7E59129}"/>
            </a:ext>
          </a:extLst>
        </xdr:cNvPr>
        <xdr:cNvSpPr/>
      </xdr:nvSpPr>
      <xdr:spPr>
        <a:xfrm>
          <a:off x="6057899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Desserts</a:t>
          </a:r>
        </a:p>
      </xdr:txBody>
    </xdr:sp>
    <xdr:clientData/>
  </xdr:twoCellAnchor>
  <xdr:twoCellAnchor>
    <xdr:from>
      <xdr:col>41</xdr:col>
      <xdr:colOff>0</xdr:colOff>
      <xdr:row>1</xdr:row>
      <xdr:rowOff>0</xdr:rowOff>
    </xdr:from>
    <xdr:to>
      <xdr:col>42</xdr:col>
      <xdr:colOff>0</xdr:colOff>
      <xdr:row>2</xdr:row>
      <xdr:rowOff>455543</xdr:rowOff>
    </xdr:to>
    <xdr:sp macro="" textlink="">
      <xdr:nvSpPr>
        <xdr:cNvPr id="76" name="RegCat">
          <a:extLst>
            <a:ext uri="{FF2B5EF4-FFF2-40B4-BE49-F238E27FC236}">
              <a16:creationId xmlns:a16="http://schemas.microsoft.com/office/drawing/2014/main" id="{426C0276-4EE4-441F-A6D7-55734B04DDF2}"/>
            </a:ext>
          </a:extLst>
        </xdr:cNvPr>
        <xdr:cNvSpPr/>
      </xdr:nvSpPr>
      <xdr:spPr>
        <a:xfrm>
          <a:off x="2914650" y="142875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Manager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Meal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44</xdr:col>
      <xdr:colOff>8283</xdr:colOff>
      <xdr:row>1</xdr:row>
      <xdr:rowOff>0</xdr:rowOff>
    </xdr:from>
    <xdr:to>
      <xdr:col>45</xdr:col>
      <xdr:colOff>0</xdr:colOff>
      <xdr:row>2</xdr:row>
      <xdr:rowOff>455543</xdr:rowOff>
    </xdr:to>
    <xdr:sp macro="" textlink="">
      <xdr:nvSpPr>
        <xdr:cNvPr id="77" name="RegCat">
          <a:extLst>
            <a:ext uri="{FF2B5EF4-FFF2-40B4-BE49-F238E27FC236}">
              <a16:creationId xmlns:a16="http://schemas.microsoft.com/office/drawing/2014/main" id="{8551A851-2925-4844-852A-6185FDEBEEA2}"/>
            </a:ext>
          </a:extLst>
        </xdr:cNvPr>
        <xdr:cNvSpPr/>
      </xdr:nvSpPr>
      <xdr:spPr>
        <a:xfrm>
          <a:off x="17788283" y="148167"/>
          <a:ext cx="372717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Coupons</a:t>
          </a:r>
        </a:p>
      </xdr:txBody>
    </xdr:sp>
    <xdr:clientData/>
  </xdr:twoCellAnchor>
  <xdr:twoCellAnchor>
    <xdr:from>
      <xdr:col>45</xdr:col>
      <xdr:colOff>0</xdr:colOff>
      <xdr:row>1</xdr:row>
      <xdr:rowOff>0</xdr:rowOff>
    </xdr:from>
    <xdr:to>
      <xdr:col>48</xdr:col>
      <xdr:colOff>0</xdr:colOff>
      <xdr:row>2</xdr:row>
      <xdr:rowOff>455543</xdr:rowOff>
    </xdr:to>
    <xdr:sp macro="" textlink="">
      <xdr:nvSpPr>
        <xdr:cNvPr id="78" name="RegCat">
          <a:extLst>
            <a:ext uri="{FF2B5EF4-FFF2-40B4-BE49-F238E27FC236}">
              <a16:creationId xmlns:a16="http://schemas.microsoft.com/office/drawing/2014/main" id="{175347D1-A2B3-4CFB-9A2F-3B479A4041DE}"/>
            </a:ext>
          </a:extLst>
        </xdr:cNvPr>
        <xdr:cNvSpPr/>
      </xdr:nvSpPr>
      <xdr:spPr>
        <a:xfrm>
          <a:off x="3914775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Returns/</a:t>
          </a:r>
        </a:p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Comps</a:t>
          </a:r>
        </a:p>
      </xdr:txBody>
    </xdr:sp>
    <xdr:clientData/>
  </xdr:twoCellAnchor>
  <xdr:twoCellAnchor>
    <xdr:from>
      <xdr:col>50</xdr:col>
      <xdr:colOff>0</xdr:colOff>
      <xdr:row>1</xdr:row>
      <xdr:rowOff>0</xdr:rowOff>
    </xdr:from>
    <xdr:to>
      <xdr:col>51</xdr:col>
      <xdr:colOff>0</xdr:colOff>
      <xdr:row>2</xdr:row>
      <xdr:rowOff>455543</xdr:rowOff>
    </xdr:to>
    <xdr:sp macro="" textlink="">
      <xdr:nvSpPr>
        <xdr:cNvPr id="79" name="RegCat">
          <a:extLst>
            <a:ext uri="{FF2B5EF4-FFF2-40B4-BE49-F238E27FC236}">
              <a16:creationId xmlns:a16="http://schemas.microsoft.com/office/drawing/2014/main" id="{82D69791-646A-4019-9CDC-15FA266D8B6C}"/>
            </a:ext>
          </a:extLst>
        </xdr:cNvPr>
        <xdr:cNvSpPr/>
      </xdr:nvSpPr>
      <xdr:spPr>
        <a:xfrm>
          <a:off x="20066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Other</a:t>
          </a:r>
        </a:p>
      </xdr:txBody>
    </xdr:sp>
    <xdr:clientData/>
  </xdr:twoCellAnchor>
  <xdr:twoCellAnchor>
    <xdr:from>
      <xdr:col>14</xdr:col>
      <xdr:colOff>0</xdr:colOff>
      <xdr:row>1</xdr:row>
      <xdr:rowOff>0</xdr:rowOff>
    </xdr:from>
    <xdr:to>
      <xdr:col>15</xdr:col>
      <xdr:colOff>0</xdr:colOff>
      <xdr:row>2</xdr:row>
      <xdr:rowOff>455543</xdr:rowOff>
    </xdr:to>
    <xdr:sp macro="" textlink="">
      <xdr:nvSpPr>
        <xdr:cNvPr id="84" name="RegCat">
          <a:extLst>
            <a:ext uri="{FF2B5EF4-FFF2-40B4-BE49-F238E27FC236}">
              <a16:creationId xmlns:a16="http://schemas.microsoft.com/office/drawing/2014/main" id="{773E700C-50B4-4600-AEEB-4AC6A7D2B47F}"/>
            </a:ext>
          </a:extLst>
        </xdr:cNvPr>
        <xdr:cNvSpPr/>
      </xdr:nvSpPr>
      <xdr:spPr>
        <a:xfrm>
          <a:off x="46291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Liqour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455543</xdr:rowOff>
    </xdr:to>
    <xdr:sp macro="" textlink="">
      <xdr:nvSpPr>
        <xdr:cNvPr id="85" name="RegCat">
          <a:extLst>
            <a:ext uri="{FF2B5EF4-FFF2-40B4-BE49-F238E27FC236}">
              <a16:creationId xmlns:a16="http://schemas.microsoft.com/office/drawing/2014/main" id="{8B7F9E46-B30F-4E20-B0FC-0727B1FAD441}"/>
            </a:ext>
          </a:extLst>
        </xdr:cNvPr>
        <xdr:cNvSpPr/>
      </xdr:nvSpPr>
      <xdr:spPr>
        <a:xfrm>
          <a:off x="6772275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Beer</a:t>
          </a:r>
        </a:p>
      </xdr:txBody>
    </xdr:sp>
    <xdr:clientData/>
  </xdr:twoCellAnchor>
  <xdr:twoCellAnchor>
    <xdr:from>
      <xdr:col>19</xdr:col>
      <xdr:colOff>714374</xdr:colOff>
      <xdr:row>1</xdr:row>
      <xdr:rowOff>0</xdr:rowOff>
    </xdr:from>
    <xdr:to>
      <xdr:col>20</xdr:col>
      <xdr:colOff>714374</xdr:colOff>
      <xdr:row>2</xdr:row>
      <xdr:rowOff>455543</xdr:rowOff>
    </xdr:to>
    <xdr:sp macro="" textlink="">
      <xdr:nvSpPr>
        <xdr:cNvPr id="86" name="RegCat">
          <a:extLst>
            <a:ext uri="{FF2B5EF4-FFF2-40B4-BE49-F238E27FC236}">
              <a16:creationId xmlns:a16="http://schemas.microsoft.com/office/drawing/2014/main" id="{F729981C-7FEF-4403-A4E8-B749BB4CEB52}"/>
            </a:ext>
          </a:extLst>
        </xdr:cNvPr>
        <xdr:cNvSpPr/>
      </xdr:nvSpPr>
      <xdr:spPr>
        <a:xfrm>
          <a:off x="8915399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Wine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23</xdr:col>
      <xdr:colOff>714374</xdr:colOff>
      <xdr:row>2</xdr:row>
      <xdr:rowOff>455543</xdr:rowOff>
    </xdr:to>
    <xdr:sp macro="" textlink="">
      <xdr:nvSpPr>
        <xdr:cNvPr id="87" name="RegCat">
          <a:extLst>
            <a:ext uri="{FF2B5EF4-FFF2-40B4-BE49-F238E27FC236}">
              <a16:creationId xmlns:a16="http://schemas.microsoft.com/office/drawing/2014/main" id="{E422D4A4-1CF5-403F-B4AB-418640474DA7}"/>
            </a:ext>
          </a:extLst>
        </xdr:cNvPr>
        <xdr:cNvSpPr/>
      </xdr:nvSpPr>
      <xdr:spPr>
        <a:xfrm>
          <a:off x="11058525" y="142875"/>
          <a:ext cx="714374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Non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-Alc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Bev</a:t>
          </a:r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455543</xdr:rowOff>
    </xdr:to>
    <xdr:sp macro="" textlink="">
      <xdr:nvSpPr>
        <xdr:cNvPr id="88" name="RegCat">
          <a:extLst>
            <a:ext uri="{FF2B5EF4-FFF2-40B4-BE49-F238E27FC236}">
              <a16:creationId xmlns:a16="http://schemas.microsoft.com/office/drawing/2014/main" id="{3DF25B0B-D458-4BCB-B676-A33107713A45}"/>
            </a:ext>
          </a:extLst>
        </xdr:cNvPr>
        <xdr:cNvSpPr/>
      </xdr:nvSpPr>
      <xdr:spPr>
        <a:xfrm>
          <a:off x="132016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Other</a:t>
          </a:r>
          <a:endParaRPr lang="en-US" sz="1050" b="1" baseline="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86</xdr:col>
      <xdr:colOff>0</xdr:colOff>
      <xdr:row>1</xdr:row>
      <xdr:rowOff>0</xdr:rowOff>
    </xdr:from>
    <xdr:to>
      <xdr:col>87</xdr:col>
      <xdr:colOff>0</xdr:colOff>
      <xdr:row>2</xdr:row>
      <xdr:rowOff>455543</xdr:rowOff>
    </xdr:to>
    <xdr:sp macro="" textlink="">
      <xdr:nvSpPr>
        <xdr:cNvPr id="90" name="RegCat">
          <a:extLst>
            <a:ext uri="{FF2B5EF4-FFF2-40B4-BE49-F238E27FC236}">
              <a16:creationId xmlns:a16="http://schemas.microsoft.com/office/drawing/2014/main" id="{2266ADED-2CDF-477F-83FE-AFBE3FA87395}"/>
            </a:ext>
          </a:extLst>
        </xdr:cNvPr>
        <xdr:cNvSpPr/>
      </xdr:nvSpPr>
      <xdr:spPr>
        <a:xfrm>
          <a:off x="33782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Bev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Costs</a:t>
          </a:r>
        </a:p>
      </xdr:txBody>
    </xdr:sp>
    <xdr:clientData/>
  </xdr:twoCellAnchor>
  <xdr:twoCellAnchor>
    <xdr:from>
      <xdr:col>104</xdr:col>
      <xdr:colOff>0</xdr:colOff>
      <xdr:row>1</xdr:row>
      <xdr:rowOff>0</xdr:rowOff>
    </xdr:from>
    <xdr:to>
      <xdr:col>105</xdr:col>
      <xdr:colOff>0</xdr:colOff>
      <xdr:row>2</xdr:row>
      <xdr:rowOff>455543</xdr:rowOff>
    </xdr:to>
    <xdr:sp macro="" textlink="">
      <xdr:nvSpPr>
        <xdr:cNvPr id="93" name="RegCat">
          <a:extLst>
            <a:ext uri="{FF2B5EF4-FFF2-40B4-BE49-F238E27FC236}">
              <a16:creationId xmlns:a16="http://schemas.microsoft.com/office/drawing/2014/main" id="{5C0CD869-2D54-472A-A228-13C651B2B639}"/>
            </a:ext>
          </a:extLst>
        </xdr:cNvPr>
        <xdr:cNvSpPr/>
      </xdr:nvSpPr>
      <xdr:spPr>
        <a:xfrm>
          <a:off x="7463790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Direct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Labor Reg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107</xdr:col>
      <xdr:colOff>0</xdr:colOff>
      <xdr:row>1</xdr:row>
      <xdr:rowOff>0</xdr:rowOff>
    </xdr:from>
    <xdr:to>
      <xdr:col>108</xdr:col>
      <xdr:colOff>0</xdr:colOff>
      <xdr:row>2</xdr:row>
      <xdr:rowOff>455543</xdr:rowOff>
    </xdr:to>
    <xdr:sp macro="" textlink="">
      <xdr:nvSpPr>
        <xdr:cNvPr id="95" name="RegCat">
          <a:extLst>
            <a:ext uri="{FF2B5EF4-FFF2-40B4-BE49-F238E27FC236}">
              <a16:creationId xmlns:a16="http://schemas.microsoft.com/office/drawing/2014/main" id="{92DF690D-67FB-48BC-AB4B-0DCBFB860805}"/>
            </a:ext>
          </a:extLst>
        </xdr:cNvPr>
        <xdr:cNvSpPr/>
      </xdr:nvSpPr>
      <xdr:spPr>
        <a:xfrm>
          <a:off x="76781025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Overtime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128</xdr:col>
      <xdr:colOff>0</xdr:colOff>
      <xdr:row>1</xdr:row>
      <xdr:rowOff>0</xdr:rowOff>
    </xdr:from>
    <xdr:to>
      <xdr:col>129</xdr:col>
      <xdr:colOff>1</xdr:colOff>
      <xdr:row>2</xdr:row>
      <xdr:rowOff>455542</xdr:rowOff>
    </xdr:to>
    <xdr:sp macro="" textlink="">
      <xdr:nvSpPr>
        <xdr:cNvPr id="97" name="RegCat">
          <a:extLst>
            <a:ext uri="{FF2B5EF4-FFF2-40B4-BE49-F238E27FC236}">
              <a16:creationId xmlns:a16="http://schemas.microsoft.com/office/drawing/2014/main" id="{E0FD91FE-9DCE-49C9-96D6-A27A71D8C43F}"/>
            </a:ext>
          </a:extLst>
        </xdr:cNvPr>
        <xdr:cNvSpPr/>
      </xdr:nvSpPr>
      <xdr:spPr>
        <a:xfrm>
          <a:off x="49784000" y="148167"/>
          <a:ext cx="381001" cy="455542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Smallware</a:t>
          </a:r>
        </a:p>
      </xdr:txBody>
    </xdr:sp>
    <xdr:clientData/>
  </xdr:twoCellAnchor>
  <xdr:twoCellAnchor>
    <xdr:from>
      <xdr:col>131</xdr:col>
      <xdr:colOff>0</xdr:colOff>
      <xdr:row>1</xdr:row>
      <xdr:rowOff>0</xdr:rowOff>
    </xdr:from>
    <xdr:to>
      <xdr:col>132</xdr:col>
      <xdr:colOff>0</xdr:colOff>
      <xdr:row>2</xdr:row>
      <xdr:rowOff>455543</xdr:rowOff>
    </xdr:to>
    <xdr:sp macro="" textlink="">
      <xdr:nvSpPr>
        <xdr:cNvPr id="98" name="RegCat">
          <a:extLst>
            <a:ext uri="{FF2B5EF4-FFF2-40B4-BE49-F238E27FC236}">
              <a16:creationId xmlns:a16="http://schemas.microsoft.com/office/drawing/2014/main" id="{D9AAA68F-C03C-48D3-9565-392EA81B4E16}"/>
            </a:ext>
          </a:extLst>
        </xdr:cNvPr>
        <xdr:cNvSpPr/>
      </xdr:nvSpPr>
      <xdr:spPr>
        <a:xfrm>
          <a:off x="50927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Linen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/ Napkin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134</xdr:col>
      <xdr:colOff>0</xdr:colOff>
      <xdr:row>1</xdr:row>
      <xdr:rowOff>0</xdr:rowOff>
    </xdr:from>
    <xdr:to>
      <xdr:col>135</xdr:col>
      <xdr:colOff>0</xdr:colOff>
      <xdr:row>2</xdr:row>
      <xdr:rowOff>455543</xdr:rowOff>
    </xdr:to>
    <xdr:sp macro="" textlink="">
      <xdr:nvSpPr>
        <xdr:cNvPr id="99" name="RegCat">
          <a:extLst>
            <a:ext uri="{FF2B5EF4-FFF2-40B4-BE49-F238E27FC236}">
              <a16:creationId xmlns:a16="http://schemas.microsoft.com/office/drawing/2014/main" id="{CC81A14D-8FBF-41EB-A216-9A04D8741C3E}"/>
            </a:ext>
          </a:extLst>
        </xdr:cNvPr>
        <xdr:cNvSpPr/>
      </xdr:nvSpPr>
      <xdr:spPr>
        <a:xfrm>
          <a:off x="52070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Cleaning Supplies</a:t>
          </a:r>
        </a:p>
      </xdr:txBody>
    </xdr:sp>
    <xdr:clientData/>
  </xdr:twoCellAnchor>
  <xdr:twoCellAnchor>
    <xdr:from>
      <xdr:col>137</xdr:col>
      <xdr:colOff>0</xdr:colOff>
      <xdr:row>1</xdr:row>
      <xdr:rowOff>0</xdr:rowOff>
    </xdr:from>
    <xdr:to>
      <xdr:col>138</xdr:col>
      <xdr:colOff>0</xdr:colOff>
      <xdr:row>2</xdr:row>
      <xdr:rowOff>455543</xdr:rowOff>
    </xdr:to>
    <xdr:sp macro="" textlink="">
      <xdr:nvSpPr>
        <xdr:cNvPr id="100" name="RegCat">
          <a:extLst>
            <a:ext uri="{FF2B5EF4-FFF2-40B4-BE49-F238E27FC236}">
              <a16:creationId xmlns:a16="http://schemas.microsoft.com/office/drawing/2014/main" id="{80265F2C-9F36-4523-A6AB-C7183488072A}"/>
            </a:ext>
          </a:extLst>
        </xdr:cNvPr>
        <xdr:cNvSpPr/>
      </xdr:nvSpPr>
      <xdr:spPr>
        <a:xfrm>
          <a:off x="53213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Credit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Card/Gift Card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140</xdr:col>
      <xdr:colOff>0</xdr:colOff>
      <xdr:row>1</xdr:row>
      <xdr:rowOff>0</xdr:rowOff>
    </xdr:from>
    <xdr:to>
      <xdr:col>141</xdr:col>
      <xdr:colOff>0</xdr:colOff>
      <xdr:row>2</xdr:row>
      <xdr:rowOff>455543</xdr:rowOff>
    </xdr:to>
    <xdr:sp macro="" textlink="">
      <xdr:nvSpPr>
        <xdr:cNvPr id="101" name="RegCat">
          <a:extLst>
            <a:ext uri="{FF2B5EF4-FFF2-40B4-BE49-F238E27FC236}">
              <a16:creationId xmlns:a16="http://schemas.microsoft.com/office/drawing/2014/main" id="{2366603D-E618-48E8-9205-2E318AF3AC99}"/>
            </a:ext>
          </a:extLst>
        </xdr:cNvPr>
        <xdr:cNvSpPr/>
      </xdr:nvSpPr>
      <xdr:spPr>
        <a:xfrm>
          <a:off x="35947350" y="142875"/>
          <a:ext cx="24765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Cash Short</a:t>
          </a:r>
        </a:p>
      </xdr:txBody>
    </xdr:sp>
    <xdr:clientData/>
  </xdr:twoCellAnchor>
  <xdr:twoCellAnchor>
    <xdr:from>
      <xdr:col>143</xdr:col>
      <xdr:colOff>0</xdr:colOff>
      <xdr:row>1</xdr:row>
      <xdr:rowOff>0</xdr:rowOff>
    </xdr:from>
    <xdr:to>
      <xdr:col>144</xdr:col>
      <xdr:colOff>0</xdr:colOff>
      <xdr:row>2</xdr:row>
      <xdr:rowOff>455543</xdr:rowOff>
    </xdr:to>
    <xdr:sp macro="" textlink="">
      <xdr:nvSpPr>
        <xdr:cNvPr id="102" name="RegCat">
          <a:extLst>
            <a:ext uri="{FF2B5EF4-FFF2-40B4-BE49-F238E27FC236}">
              <a16:creationId xmlns:a16="http://schemas.microsoft.com/office/drawing/2014/main" id="{05CFA2CF-475A-46B7-A4C9-0DA9C2501D47}"/>
            </a:ext>
          </a:extLst>
        </xdr:cNvPr>
        <xdr:cNvSpPr/>
      </xdr:nvSpPr>
      <xdr:spPr>
        <a:xfrm>
          <a:off x="55499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Other</a:t>
          </a:r>
        </a:p>
      </xdr:txBody>
    </xdr:sp>
    <xdr:clientData/>
  </xdr:twoCellAnchor>
  <xdr:twoCellAnchor>
    <xdr:from>
      <xdr:col>149</xdr:col>
      <xdr:colOff>0</xdr:colOff>
      <xdr:row>1</xdr:row>
      <xdr:rowOff>0</xdr:rowOff>
    </xdr:from>
    <xdr:to>
      <xdr:col>150</xdr:col>
      <xdr:colOff>0</xdr:colOff>
      <xdr:row>2</xdr:row>
      <xdr:rowOff>455543</xdr:rowOff>
    </xdr:to>
    <xdr:sp macro="" textlink="">
      <xdr:nvSpPr>
        <xdr:cNvPr id="104" name="RegCat">
          <a:extLst>
            <a:ext uri="{FF2B5EF4-FFF2-40B4-BE49-F238E27FC236}">
              <a16:creationId xmlns:a16="http://schemas.microsoft.com/office/drawing/2014/main" id="{B830D98C-CD0A-489A-B50E-2EBAC5B197E2}"/>
            </a:ext>
          </a:extLst>
        </xdr:cNvPr>
        <xdr:cNvSpPr/>
      </xdr:nvSpPr>
      <xdr:spPr>
        <a:xfrm>
          <a:off x="2914650" y="142875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Other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Rest Exp.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167</xdr:col>
      <xdr:colOff>0</xdr:colOff>
      <xdr:row>1</xdr:row>
      <xdr:rowOff>0</xdr:rowOff>
    </xdr:from>
    <xdr:to>
      <xdr:col>168</xdr:col>
      <xdr:colOff>1</xdr:colOff>
      <xdr:row>2</xdr:row>
      <xdr:rowOff>455543</xdr:rowOff>
    </xdr:to>
    <xdr:sp macro="" textlink="">
      <xdr:nvSpPr>
        <xdr:cNvPr id="105" name="RegCat">
          <a:extLst>
            <a:ext uri="{FF2B5EF4-FFF2-40B4-BE49-F238E27FC236}">
              <a16:creationId xmlns:a16="http://schemas.microsoft.com/office/drawing/2014/main" id="{84D9DED3-7B8C-4C4A-9320-0E3AEE21ED19}"/>
            </a:ext>
          </a:extLst>
        </xdr:cNvPr>
        <xdr:cNvSpPr/>
      </xdr:nvSpPr>
      <xdr:spPr>
        <a:xfrm>
          <a:off x="64643000" y="148167"/>
          <a:ext cx="381001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Utilities</a:t>
          </a:r>
        </a:p>
      </xdr:txBody>
    </xdr:sp>
    <xdr:clientData/>
  </xdr:twoCellAnchor>
  <xdr:twoCellAnchor>
    <xdr:from>
      <xdr:col>170</xdr:col>
      <xdr:colOff>0</xdr:colOff>
      <xdr:row>1</xdr:row>
      <xdr:rowOff>0</xdr:rowOff>
    </xdr:from>
    <xdr:to>
      <xdr:col>171</xdr:col>
      <xdr:colOff>0</xdr:colOff>
      <xdr:row>2</xdr:row>
      <xdr:rowOff>455543</xdr:rowOff>
    </xdr:to>
    <xdr:sp macro="" textlink="">
      <xdr:nvSpPr>
        <xdr:cNvPr id="106" name="RegCat">
          <a:extLst>
            <a:ext uri="{FF2B5EF4-FFF2-40B4-BE49-F238E27FC236}">
              <a16:creationId xmlns:a16="http://schemas.microsoft.com/office/drawing/2014/main" id="{5A2A3BB0-BE59-4F1C-B883-E7D358AF451D}"/>
            </a:ext>
          </a:extLst>
        </xdr:cNvPr>
        <xdr:cNvSpPr/>
      </xdr:nvSpPr>
      <xdr:spPr>
        <a:xfrm>
          <a:off x="65786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Bld/Site Repair</a:t>
          </a:r>
        </a:p>
      </xdr:txBody>
    </xdr:sp>
    <xdr:clientData/>
  </xdr:twoCellAnchor>
  <xdr:twoCellAnchor>
    <xdr:from>
      <xdr:col>173</xdr:col>
      <xdr:colOff>0</xdr:colOff>
      <xdr:row>1</xdr:row>
      <xdr:rowOff>0</xdr:rowOff>
    </xdr:from>
    <xdr:to>
      <xdr:col>174</xdr:col>
      <xdr:colOff>1</xdr:colOff>
      <xdr:row>2</xdr:row>
      <xdr:rowOff>455543</xdr:rowOff>
    </xdr:to>
    <xdr:sp macro="" textlink="">
      <xdr:nvSpPr>
        <xdr:cNvPr id="107" name="RegCat">
          <a:extLst>
            <a:ext uri="{FF2B5EF4-FFF2-40B4-BE49-F238E27FC236}">
              <a16:creationId xmlns:a16="http://schemas.microsoft.com/office/drawing/2014/main" id="{E2519527-9DE2-4A39-AEA7-30693C1A519E}"/>
            </a:ext>
          </a:extLst>
        </xdr:cNvPr>
        <xdr:cNvSpPr/>
      </xdr:nvSpPr>
      <xdr:spPr>
        <a:xfrm>
          <a:off x="66929000" y="148167"/>
          <a:ext cx="381001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Equip. Repair</a:t>
          </a:r>
        </a:p>
      </xdr:txBody>
    </xdr:sp>
    <xdr:clientData/>
  </xdr:twoCellAnchor>
  <xdr:twoCellAnchor>
    <xdr:from>
      <xdr:col>179</xdr:col>
      <xdr:colOff>0</xdr:colOff>
      <xdr:row>1</xdr:row>
      <xdr:rowOff>0</xdr:rowOff>
    </xdr:from>
    <xdr:to>
      <xdr:col>180</xdr:col>
      <xdr:colOff>0</xdr:colOff>
      <xdr:row>2</xdr:row>
      <xdr:rowOff>455543</xdr:rowOff>
    </xdr:to>
    <xdr:sp macro="" textlink="">
      <xdr:nvSpPr>
        <xdr:cNvPr id="108" name="RegCat">
          <a:extLst>
            <a:ext uri="{FF2B5EF4-FFF2-40B4-BE49-F238E27FC236}">
              <a16:creationId xmlns:a16="http://schemas.microsoft.com/office/drawing/2014/main" id="{17681334-3C3F-4629-A80F-1E712DA8D4A6}"/>
            </a:ext>
          </a:extLst>
        </xdr:cNvPr>
        <xdr:cNvSpPr/>
      </xdr:nvSpPr>
      <xdr:spPr>
        <a:xfrm>
          <a:off x="69215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Depreciate</a:t>
          </a:r>
        </a:p>
      </xdr:txBody>
    </xdr:sp>
    <xdr:clientData/>
  </xdr:twoCellAnchor>
  <xdr:twoCellAnchor>
    <xdr:from>
      <xdr:col>176</xdr:col>
      <xdr:colOff>0</xdr:colOff>
      <xdr:row>1</xdr:row>
      <xdr:rowOff>0</xdr:rowOff>
    </xdr:from>
    <xdr:to>
      <xdr:col>177</xdr:col>
      <xdr:colOff>0</xdr:colOff>
      <xdr:row>2</xdr:row>
      <xdr:rowOff>455543</xdr:rowOff>
    </xdr:to>
    <xdr:sp macro="" textlink="">
      <xdr:nvSpPr>
        <xdr:cNvPr id="109" name="RegCat">
          <a:extLst>
            <a:ext uri="{FF2B5EF4-FFF2-40B4-BE49-F238E27FC236}">
              <a16:creationId xmlns:a16="http://schemas.microsoft.com/office/drawing/2014/main" id="{7E7AF86C-995A-4654-8BF1-B8DC3119F800}"/>
            </a:ext>
          </a:extLst>
        </xdr:cNvPr>
        <xdr:cNvSpPr/>
      </xdr:nvSpPr>
      <xdr:spPr>
        <a:xfrm>
          <a:off x="68072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Contract Services</a:t>
          </a:r>
        </a:p>
      </xdr:txBody>
    </xdr:sp>
    <xdr:clientData/>
  </xdr:twoCellAnchor>
  <xdr:twoCellAnchor>
    <xdr:from>
      <xdr:col>182</xdr:col>
      <xdr:colOff>0</xdr:colOff>
      <xdr:row>1</xdr:row>
      <xdr:rowOff>0</xdr:rowOff>
    </xdr:from>
    <xdr:to>
      <xdr:col>183</xdr:col>
      <xdr:colOff>1</xdr:colOff>
      <xdr:row>2</xdr:row>
      <xdr:rowOff>455543</xdr:rowOff>
    </xdr:to>
    <xdr:sp macro="" textlink="">
      <xdr:nvSpPr>
        <xdr:cNvPr id="110" name="RegCat">
          <a:extLst>
            <a:ext uri="{FF2B5EF4-FFF2-40B4-BE49-F238E27FC236}">
              <a16:creationId xmlns:a16="http://schemas.microsoft.com/office/drawing/2014/main" id="{E75F5E3B-8D4E-49AF-8A67-3B5E9AD10E68}"/>
            </a:ext>
          </a:extLst>
        </xdr:cNvPr>
        <xdr:cNvSpPr/>
      </xdr:nvSpPr>
      <xdr:spPr>
        <a:xfrm>
          <a:off x="70358000" y="148167"/>
          <a:ext cx="381001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Indirect Labor</a:t>
          </a:r>
        </a:p>
      </xdr:txBody>
    </xdr:sp>
    <xdr:clientData/>
  </xdr:twoCellAnchor>
  <xdr:twoCellAnchor>
    <xdr:from>
      <xdr:col>194</xdr:col>
      <xdr:colOff>0</xdr:colOff>
      <xdr:row>1</xdr:row>
      <xdr:rowOff>0</xdr:rowOff>
    </xdr:from>
    <xdr:to>
      <xdr:col>195</xdr:col>
      <xdr:colOff>0</xdr:colOff>
      <xdr:row>2</xdr:row>
      <xdr:rowOff>455543</xdr:rowOff>
    </xdr:to>
    <xdr:sp macro="" textlink="">
      <xdr:nvSpPr>
        <xdr:cNvPr id="111" name="RegCat">
          <a:extLst>
            <a:ext uri="{FF2B5EF4-FFF2-40B4-BE49-F238E27FC236}">
              <a16:creationId xmlns:a16="http://schemas.microsoft.com/office/drawing/2014/main" id="{F80E8511-DBE1-46A8-BAC8-D1CC77CD79A7}"/>
            </a:ext>
          </a:extLst>
        </xdr:cNvPr>
        <xdr:cNvSpPr/>
      </xdr:nvSpPr>
      <xdr:spPr>
        <a:xfrm>
          <a:off x="139954000" y="148167"/>
          <a:ext cx="719667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Indirect Opt.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Exp.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203</xdr:col>
      <xdr:colOff>0</xdr:colOff>
      <xdr:row>1</xdr:row>
      <xdr:rowOff>0</xdr:rowOff>
    </xdr:from>
    <xdr:to>
      <xdr:col>204</xdr:col>
      <xdr:colOff>0</xdr:colOff>
      <xdr:row>2</xdr:row>
      <xdr:rowOff>455543</xdr:rowOff>
    </xdr:to>
    <xdr:sp macro="" textlink="">
      <xdr:nvSpPr>
        <xdr:cNvPr id="112" name="RegCat">
          <a:extLst>
            <a:ext uri="{FF2B5EF4-FFF2-40B4-BE49-F238E27FC236}">
              <a16:creationId xmlns:a16="http://schemas.microsoft.com/office/drawing/2014/main" id="{77A4677A-278B-4F8B-8F44-D8DED2038EEE}"/>
            </a:ext>
          </a:extLst>
        </xdr:cNvPr>
        <xdr:cNvSpPr/>
      </xdr:nvSpPr>
      <xdr:spPr>
        <a:xfrm>
          <a:off x="78359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Market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. Exp.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83</xdr:col>
      <xdr:colOff>10287</xdr:colOff>
      <xdr:row>1</xdr:row>
      <xdr:rowOff>0</xdr:rowOff>
    </xdr:from>
    <xdr:to>
      <xdr:col>84</xdr:col>
      <xdr:colOff>0</xdr:colOff>
      <xdr:row>2</xdr:row>
      <xdr:rowOff>455543</xdr:rowOff>
    </xdr:to>
    <xdr:sp macro="" textlink="">
      <xdr:nvSpPr>
        <xdr:cNvPr id="270" name="RegCat">
          <a:extLst>
            <a:ext uri="{FF2B5EF4-FFF2-40B4-BE49-F238E27FC236}">
              <a16:creationId xmlns:a16="http://schemas.microsoft.com/office/drawing/2014/main" id="{73C08846-8AEF-4643-8817-91624D411AA9}"/>
            </a:ext>
          </a:extLst>
        </xdr:cNvPr>
        <xdr:cNvSpPr/>
      </xdr:nvSpPr>
      <xdr:spPr>
        <a:xfrm>
          <a:off x="1781937" y="142875"/>
          <a:ext cx="704088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Food Cost</a:t>
          </a:r>
        </a:p>
      </xdr:txBody>
    </xdr:sp>
    <xdr:clientData/>
  </xdr:twoCellAnchor>
  <xdr:twoCellAnchor>
    <xdr:from>
      <xdr:col>110</xdr:col>
      <xdr:colOff>0</xdr:colOff>
      <xdr:row>1</xdr:row>
      <xdr:rowOff>0</xdr:rowOff>
    </xdr:from>
    <xdr:to>
      <xdr:col>111</xdr:col>
      <xdr:colOff>0</xdr:colOff>
      <xdr:row>2</xdr:row>
      <xdr:rowOff>455543</xdr:rowOff>
    </xdr:to>
    <xdr:sp macro="" textlink="">
      <xdr:nvSpPr>
        <xdr:cNvPr id="272" name="RegCat">
          <a:extLst>
            <a:ext uri="{FF2B5EF4-FFF2-40B4-BE49-F238E27FC236}">
              <a16:creationId xmlns:a16="http://schemas.microsoft.com/office/drawing/2014/main" id="{51AEB968-6403-497E-B8ED-19AB26E30158}"/>
            </a:ext>
          </a:extLst>
        </xdr:cNvPr>
        <xdr:cNvSpPr/>
      </xdr:nvSpPr>
      <xdr:spPr>
        <a:xfrm>
          <a:off x="42926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Hours vs. Expectation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209</xdr:col>
      <xdr:colOff>0</xdr:colOff>
      <xdr:row>1</xdr:row>
      <xdr:rowOff>0</xdr:rowOff>
    </xdr:from>
    <xdr:to>
      <xdr:col>210</xdr:col>
      <xdr:colOff>0</xdr:colOff>
      <xdr:row>2</xdr:row>
      <xdr:rowOff>455543</xdr:rowOff>
    </xdr:to>
    <xdr:sp macro="" textlink="">
      <xdr:nvSpPr>
        <xdr:cNvPr id="277" name="RegCat">
          <a:extLst>
            <a:ext uri="{FF2B5EF4-FFF2-40B4-BE49-F238E27FC236}">
              <a16:creationId xmlns:a16="http://schemas.microsoft.com/office/drawing/2014/main" id="{F2790D0D-5FE0-4D49-A4B7-9EACAA078A3D}"/>
            </a:ext>
          </a:extLst>
        </xdr:cNvPr>
        <xdr:cNvSpPr/>
      </xdr:nvSpPr>
      <xdr:spPr>
        <a:xfrm>
          <a:off x="80645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Occupancy</a:t>
          </a:r>
        </a:p>
      </xdr:txBody>
    </xdr:sp>
    <xdr:clientData/>
  </xdr:twoCellAnchor>
  <xdr:twoCellAnchor>
    <xdr:from>
      <xdr:col>38</xdr:col>
      <xdr:colOff>0</xdr:colOff>
      <xdr:row>1</xdr:row>
      <xdr:rowOff>0</xdr:rowOff>
    </xdr:from>
    <xdr:to>
      <xdr:col>39</xdr:col>
      <xdr:colOff>0</xdr:colOff>
      <xdr:row>2</xdr:row>
      <xdr:rowOff>455543</xdr:rowOff>
    </xdr:to>
    <xdr:sp macro="" textlink="">
      <xdr:nvSpPr>
        <xdr:cNvPr id="282" name="RegCat">
          <a:extLst>
            <a:ext uri="{FF2B5EF4-FFF2-40B4-BE49-F238E27FC236}">
              <a16:creationId xmlns:a16="http://schemas.microsoft.com/office/drawing/2014/main" id="{6E53D790-E2BF-424A-A2D3-E930CFF317BE}"/>
            </a:ext>
          </a:extLst>
        </xdr:cNvPr>
        <xdr:cNvSpPr/>
      </xdr:nvSpPr>
      <xdr:spPr>
        <a:xfrm>
          <a:off x="15487650" y="142875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Total Gross Sales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146</xdr:col>
      <xdr:colOff>688</xdr:colOff>
      <xdr:row>1</xdr:row>
      <xdr:rowOff>0</xdr:rowOff>
    </xdr:from>
    <xdr:to>
      <xdr:col>147</xdr:col>
      <xdr:colOff>0</xdr:colOff>
      <xdr:row>2</xdr:row>
      <xdr:rowOff>455543</xdr:rowOff>
    </xdr:to>
    <xdr:sp macro="[0]!MCMarginVariableExpMin" textlink="">
      <xdr:nvSpPr>
        <xdr:cNvPr id="60" name="MarginVariableExpMin">
          <a:extLst>
            <a:ext uri="{FF2B5EF4-FFF2-40B4-BE49-F238E27FC236}">
              <a16:creationId xmlns:a16="http://schemas.microsoft.com/office/drawing/2014/main" id="{203807FE-A65B-4AFB-A5F1-77B06CB9E822}"/>
            </a:ext>
          </a:extLst>
        </xdr:cNvPr>
        <xdr:cNvSpPr/>
      </xdr:nvSpPr>
      <xdr:spPr>
        <a:xfrm>
          <a:off x="105410688" y="148167"/>
          <a:ext cx="718979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rgbClr val="000000">
              <a:alpha val="43137"/>
            </a:srgb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Margin after Var. Exp</a:t>
          </a:r>
        </a:p>
      </xdr:txBody>
    </xdr:sp>
    <xdr:clientData/>
  </xdr:twoCellAnchor>
  <xdr:twoCellAnchor>
    <xdr:from>
      <xdr:col>146</xdr:col>
      <xdr:colOff>0</xdr:colOff>
      <xdr:row>1</xdr:row>
      <xdr:rowOff>0</xdr:rowOff>
    </xdr:from>
    <xdr:to>
      <xdr:col>147</xdr:col>
      <xdr:colOff>0</xdr:colOff>
      <xdr:row>2</xdr:row>
      <xdr:rowOff>455543</xdr:rowOff>
    </xdr:to>
    <xdr:sp macro="[0]!MCMarginVariableExp" textlink="">
      <xdr:nvSpPr>
        <xdr:cNvPr id="61" name="MarginVariableExp">
          <a:extLst>
            <a:ext uri="{FF2B5EF4-FFF2-40B4-BE49-F238E27FC236}">
              <a16:creationId xmlns:a16="http://schemas.microsoft.com/office/drawing/2014/main" id="{A709DC54-6E9C-4C28-BA8E-145133422C49}"/>
            </a:ext>
          </a:extLst>
        </xdr:cNvPr>
        <xdr:cNvSpPr/>
      </xdr:nvSpPr>
      <xdr:spPr>
        <a:xfrm>
          <a:off x="56642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Margin after Var. Exp </a:t>
          </a:r>
        </a:p>
      </xdr:txBody>
    </xdr:sp>
    <xdr:clientData/>
  </xdr:twoCellAnchor>
  <xdr:twoCellAnchor>
    <xdr:from>
      <xdr:col>164</xdr:col>
      <xdr:colOff>0</xdr:colOff>
      <xdr:row>1</xdr:row>
      <xdr:rowOff>0</xdr:rowOff>
    </xdr:from>
    <xdr:to>
      <xdr:col>165</xdr:col>
      <xdr:colOff>0</xdr:colOff>
      <xdr:row>2</xdr:row>
      <xdr:rowOff>455543</xdr:rowOff>
    </xdr:to>
    <xdr:sp macro="[0]!MCSiteBldMin" textlink="">
      <xdr:nvSpPr>
        <xdr:cNvPr id="54" name="SiteBldMin">
          <a:extLst>
            <a:ext uri="{FF2B5EF4-FFF2-40B4-BE49-F238E27FC236}">
              <a16:creationId xmlns:a16="http://schemas.microsoft.com/office/drawing/2014/main" id="{B31016FE-423B-46FB-BA8E-3DCBF5442604}"/>
            </a:ext>
          </a:extLst>
        </xdr:cNvPr>
        <xdr:cNvSpPr/>
      </xdr:nvSpPr>
      <xdr:spPr>
        <a:xfrm>
          <a:off x="63500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Site/Bld/Equip Maint </a:t>
          </a:r>
        </a:p>
      </xdr:txBody>
    </xdr:sp>
    <xdr:clientData/>
  </xdr:twoCellAnchor>
  <xdr:twoCellAnchor>
    <xdr:from>
      <xdr:col>164</xdr:col>
      <xdr:colOff>0</xdr:colOff>
      <xdr:row>1</xdr:row>
      <xdr:rowOff>0</xdr:rowOff>
    </xdr:from>
    <xdr:to>
      <xdr:col>165</xdr:col>
      <xdr:colOff>0</xdr:colOff>
      <xdr:row>2</xdr:row>
      <xdr:rowOff>455543</xdr:rowOff>
    </xdr:to>
    <xdr:sp macro="[0]!MCSiteBld" textlink="">
      <xdr:nvSpPr>
        <xdr:cNvPr id="55" name="SiteBld">
          <a:extLst>
            <a:ext uri="{FF2B5EF4-FFF2-40B4-BE49-F238E27FC236}">
              <a16:creationId xmlns:a16="http://schemas.microsoft.com/office/drawing/2014/main" id="{C1D50705-A104-49DA-849B-643DC49488E2}"/>
            </a:ext>
          </a:extLst>
        </xdr:cNvPr>
        <xdr:cNvSpPr/>
      </xdr:nvSpPr>
      <xdr:spPr>
        <a:xfrm>
          <a:off x="63500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Site/Bld/Equip Maint </a:t>
          </a:r>
        </a:p>
      </xdr:txBody>
    </xdr:sp>
    <xdr:clientData/>
  </xdr:twoCellAnchor>
  <xdr:twoCellAnchor>
    <xdr:from>
      <xdr:col>206</xdr:col>
      <xdr:colOff>0</xdr:colOff>
      <xdr:row>1</xdr:row>
      <xdr:rowOff>0</xdr:rowOff>
    </xdr:from>
    <xdr:to>
      <xdr:col>207</xdr:col>
      <xdr:colOff>0</xdr:colOff>
      <xdr:row>2</xdr:row>
      <xdr:rowOff>455543</xdr:rowOff>
    </xdr:to>
    <xdr:sp macro="[0]!MCPerfEarnMin" textlink="">
      <xdr:nvSpPr>
        <xdr:cNvPr id="69" name="PerfEarnMin">
          <a:extLst>
            <a:ext uri="{FF2B5EF4-FFF2-40B4-BE49-F238E27FC236}">
              <a16:creationId xmlns:a16="http://schemas.microsoft.com/office/drawing/2014/main" id="{9917F1BC-05B6-48DC-B66A-037670273E02}"/>
            </a:ext>
          </a:extLst>
        </xdr:cNvPr>
        <xdr:cNvSpPr/>
      </xdr:nvSpPr>
      <xdr:spPr>
        <a:xfrm>
          <a:off x="148590000" y="148167"/>
          <a:ext cx="719667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Perform. Earnings </a:t>
          </a:r>
        </a:p>
      </xdr:txBody>
    </xdr:sp>
    <xdr:clientData/>
  </xdr:twoCellAnchor>
  <xdr:twoCellAnchor>
    <xdr:from>
      <xdr:col>206</xdr:col>
      <xdr:colOff>0</xdr:colOff>
      <xdr:row>1</xdr:row>
      <xdr:rowOff>0</xdr:rowOff>
    </xdr:from>
    <xdr:to>
      <xdr:col>207</xdr:col>
      <xdr:colOff>9525</xdr:colOff>
      <xdr:row>2</xdr:row>
      <xdr:rowOff>451880</xdr:rowOff>
    </xdr:to>
    <xdr:sp macro="[0]!MCPerfEarn" textlink="">
      <xdr:nvSpPr>
        <xdr:cNvPr id="70" name="PerfEarn">
          <a:extLst>
            <a:ext uri="{FF2B5EF4-FFF2-40B4-BE49-F238E27FC236}">
              <a16:creationId xmlns:a16="http://schemas.microsoft.com/office/drawing/2014/main" id="{B66CB273-B1C1-4840-B28C-E49647CD2AE7}"/>
            </a:ext>
          </a:extLst>
        </xdr:cNvPr>
        <xdr:cNvSpPr/>
      </xdr:nvSpPr>
      <xdr:spPr>
        <a:xfrm>
          <a:off x="148590000" y="148167"/>
          <a:ext cx="729192" cy="451880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Perform. Earnings </a:t>
          </a:r>
        </a:p>
      </xdr:txBody>
    </xdr:sp>
    <xdr:clientData/>
  </xdr:twoCellAnchor>
  <xdr:twoCellAnchor>
    <xdr:from>
      <xdr:col>122</xdr:col>
      <xdr:colOff>0</xdr:colOff>
      <xdr:row>1</xdr:row>
      <xdr:rowOff>0</xdr:rowOff>
    </xdr:from>
    <xdr:to>
      <xdr:col>123</xdr:col>
      <xdr:colOff>0</xdr:colOff>
      <xdr:row>2</xdr:row>
      <xdr:rowOff>455543</xdr:rowOff>
    </xdr:to>
    <xdr:sp macro="[0]!MCMarginafterLabor" textlink="">
      <xdr:nvSpPr>
        <xdr:cNvPr id="37" name="MarginafterLabor">
          <a:extLst>
            <a:ext uri="{FF2B5EF4-FFF2-40B4-BE49-F238E27FC236}">
              <a16:creationId xmlns:a16="http://schemas.microsoft.com/office/drawing/2014/main" id="{361FFBDD-D878-4454-833C-605530779E44}"/>
            </a:ext>
          </a:extLst>
        </xdr:cNvPr>
        <xdr:cNvSpPr/>
      </xdr:nvSpPr>
      <xdr:spPr>
        <a:xfrm>
          <a:off x="47498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Margin after Labor </a:t>
          </a:r>
        </a:p>
      </xdr:txBody>
    </xdr:sp>
    <xdr:clientData/>
  </xdr:twoCellAnchor>
  <xdr:twoCellAnchor>
    <xdr:from>
      <xdr:col>32</xdr:col>
      <xdr:colOff>0</xdr:colOff>
      <xdr:row>4</xdr:row>
      <xdr:rowOff>133349</xdr:rowOff>
    </xdr:from>
    <xdr:to>
      <xdr:col>33</xdr:col>
      <xdr:colOff>0</xdr:colOff>
      <xdr:row>21</xdr:row>
      <xdr:rowOff>247647</xdr:rowOff>
    </xdr:to>
    <xdr:sp macro="" textlink="">
      <xdr:nvSpPr>
        <xdr:cNvPr id="295" name="B Categories">
          <a:extLst>
            <a:ext uri="{FF2B5EF4-FFF2-40B4-BE49-F238E27FC236}">
              <a16:creationId xmlns:a16="http://schemas.microsoft.com/office/drawing/2014/main" id="{03E5A884-0B14-4D4E-AAE7-6ABB7B3A985E}"/>
            </a:ext>
          </a:extLst>
        </xdr:cNvPr>
        <xdr:cNvSpPr/>
      </xdr:nvSpPr>
      <xdr:spPr>
        <a:xfrm flipV="1">
          <a:off x="9201150" y="914399"/>
          <a:ext cx="247650" cy="4210048"/>
        </a:xfrm>
        <a:prstGeom prst="roundRect">
          <a:avLst>
            <a:gd name="adj" fmla="val 6202"/>
          </a:avLst>
        </a:prstGeom>
        <a:noFill/>
        <a:ln w="9525">
          <a:solidFill>
            <a:schemeClr val="tx1">
              <a:lumMod val="65000"/>
              <a:lumOff val="35000"/>
            </a:schemeClr>
          </a:solidFill>
        </a:ln>
        <a:effectLst>
          <a:outerShdw blurRad="25400" dist="127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endParaRPr lang="en-US" sz="1200" b="0">
            <a:ln w="0">
              <a:solidFill>
                <a:schemeClr val="tx1">
                  <a:lumMod val="50000"/>
                  <a:lumOff val="50000"/>
                </a:schemeClr>
              </a:solidFill>
            </a:ln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32</xdr:col>
      <xdr:colOff>0</xdr:colOff>
      <xdr:row>1</xdr:row>
      <xdr:rowOff>0</xdr:rowOff>
    </xdr:from>
    <xdr:to>
      <xdr:col>33</xdr:col>
      <xdr:colOff>0</xdr:colOff>
      <xdr:row>2</xdr:row>
      <xdr:rowOff>455543</xdr:rowOff>
    </xdr:to>
    <xdr:sp macro="" textlink="">
      <xdr:nvSpPr>
        <xdr:cNvPr id="294" name="RegCat">
          <a:extLst>
            <a:ext uri="{FF2B5EF4-FFF2-40B4-BE49-F238E27FC236}">
              <a16:creationId xmlns:a16="http://schemas.microsoft.com/office/drawing/2014/main" id="{C36102CA-2575-4F65-A654-3B11B7A61372}"/>
            </a:ext>
          </a:extLst>
        </xdr:cNvPr>
        <xdr:cNvSpPr/>
      </xdr:nvSpPr>
      <xdr:spPr>
        <a:xfrm>
          <a:off x="4343400" y="142875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To Go Sales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217</xdr:col>
      <xdr:colOff>0</xdr:colOff>
      <xdr:row>1</xdr:row>
      <xdr:rowOff>0</xdr:rowOff>
    </xdr:from>
    <xdr:to>
      <xdr:col>218</xdr:col>
      <xdr:colOff>0</xdr:colOff>
      <xdr:row>2</xdr:row>
      <xdr:rowOff>455543</xdr:rowOff>
    </xdr:to>
    <xdr:sp macro="" textlink="">
      <xdr:nvSpPr>
        <xdr:cNvPr id="317" name="RegCat">
          <a:extLst>
            <a:ext uri="{FF2B5EF4-FFF2-40B4-BE49-F238E27FC236}">
              <a16:creationId xmlns:a16="http://schemas.microsoft.com/office/drawing/2014/main" id="{B33E85F4-F8A4-4106-A9E0-126F4CF773D4}"/>
            </a:ext>
          </a:extLst>
        </xdr:cNvPr>
        <xdr:cNvSpPr/>
      </xdr:nvSpPr>
      <xdr:spPr>
        <a:xfrm>
          <a:off x="122777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3.5%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216</xdr:col>
      <xdr:colOff>0</xdr:colOff>
      <xdr:row>1</xdr:row>
      <xdr:rowOff>0</xdr:rowOff>
    </xdr:from>
    <xdr:to>
      <xdr:col>217</xdr:col>
      <xdr:colOff>0</xdr:colOff>
      <xdr:row>2</xdr:row>
      <xdr:rowOff>455543</xdr:rowOff>
    </xdr:to>
    <xdr:sp macro="" textlink="">
      <xdr:nvSpPr>
        <xdr:cNvPr id="318" name="RegCat">
          <a:extLst>
            <a:ext uri="{FF2B5EF4-FFF2-40B4-BE49-F238E27FC236}">
              <a16:creationId xmlns:a16="http://schemas.microsoft.com/office/drawing/2014/main" id="{FD9ABCB3-D302-4B37-B9D9-07504D57824A}"/>
            </a:ext>
          </a:extLst>
        </xdr:cNvPr>
        <xdr:cNvSpPr/>
      </xdr:nvSpPr>
      <xdr:spPr>
        <a:xfrm>
          <a:off x="116681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3.5%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220</xdr:col>
      <xdr:colOff>0</xdr:colOff>
      <xdr:row>1</xdr:row>
      <xdr:rowOff>0</xdr:rowOff>
    </xdr:from>
    <xdr:to>
      <xdr:col>221</xdr:col>
      <xdr:colOff>0</xdr:colOff>
      <xdr:row>2</xdr:row>
      <xdr:rowOff>455543</xdr:rowOff>
    </xdr:to>
    <xdr:sp macro="" textlink="">
      <xdr:nvSpPr>
        <xdr:cNvPr id="319" name="RegCat">
          <a:extLst>
            <a:ext uri="{FF2B5EF4-FFF2-40B4-BE49-F238E27FC236}">
              <a16:creationId xmlns:a16="http://schemas.microsoft.com/office/drawing/2014/main" id="{E08B04C1-1DA8-4498-AC86-D8218AA1733A}"/>
            </a:ext>
          </a:extLst>
        </xdr:cNvPr>
        <xdr:cNvSpPr/>
      </xdr:nvSpPr>
      <xdr:spPr>
        <a:xfrm>
          <a:off x="141065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2.25%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219</xdr:col>
      <xdr:colOff>0</xdr:colOff>
      <xdr:row>1</xdr:row>
      <xdr:rowOff>0</xdr:rowOff>
    </xdr:from>
    <xdr:to>
      <xdr:col>220</xdr:col>
      <xdr:colOff>0</xdr:colOff>
      <xdr:row>2</xdr:row>
      <xdr:rowOff>455543</xdr:rowOff>
    </xdr:to>
    <xdr:sp macro="" textlink="">
      <xdr:nvSpPr>
        <xdr:cNvPr id="320" name="RegCat">
          <a:extLst>
            <a:ext uri="{FF2B5EF4-FFF2-40B4-BE49-F238E27FC236}">
              <a16:creationId xmlns:a16="http://schemas.microsoft.com/office/drawing/2014/main" id="{1D9A83DD-2361-4810-9E09-7E57177F7A4E}"/>
            </a:ext>
          </a:extLst>
        </xdr:cNvPr>
        <xdr:cNvSpPr/>
      </xdr:nvSpPr>
      <xdr:spPr>
        <a:xfrm>
          <a:off x="134969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2.25%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223</xdr:col>
      <xdr:colOff>0</xdr:colOff>
      <xdr:row>1</xdr:row>
      <xdr:rowOff>0</xdr:rowOff>
    </xdr:from>
    <xdr:to>
      <xdr:col>224</xdr:col>
      <xdr:colOff>0</xdr:colOff>
      <xdr:row>2</xdr:row>
      <xdr:rowOff>455543</xdr:rowOff>
    </xdr:to>
    <xdr:sp macro="" textlink="">
      <xdr:nvSpPr>
        <xdr:cNvPr id="321" name="RegCat">
          <a:extLst>
            <a:ext uri="{FF2B5EF4-FFF2-40B4-BE49-F238E27FC236}">
              <a16:creationId xmlns:a16="http://schemas.microsoft.com/office/drawing/2014/main" id="{C34C0227-FEBB-48F4-8FD6-9B2C91BA1F9C}"/>
            </a:ext>
          </a:extLst>
        </xdr:cNvPr>
        <xdr:cNvSpPr/>
      </xdr:nvSpPr>
      <xdr:spPr>
        <a:xfrm>
          <a:off x="159353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1.5%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222</xdr:col>
      <xdr:colOff>0</xdr:colOff>
      <xdr:row>1</xdr:row>
      <xdr:rowOff>0</xdr:rowOff>
    </xdr:from>
    <xdr:to>
      <xdr:col>223</xdr:col>
      <xdr:colOff>0</xdr:colOff>
      <xdr:row>2</xdr:row>
      <xdr:rowOff>455543</xdr:rowOff>
    </xdr:to>
    <xdr:sp macro="" textlink="">
      <xdr:nvSpPr>
        <xdr:cNvPr id="322" name="RegCat">
          <a:extLst>
            <a:ext uri="{FF2B5EF4-FFF2-40B4-BE49-F238E27FC236}">
              <a16:creationId xmlns:a16="http://schemas.microsoft.com/office/drawing/2014/main" id="{A990EEA9-9203-4C60-9A1E-32CAFB5F86B5}"/>
            </a:ext>
          </a:extLst>
        </xdr:cNvPr>
        <xdr:cNvSpPr/>
      </xdr:nvSpPr>
      <xdr:spPr>
        <a:xfrm>
          <a:off x="153257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1.5%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226</xdr:col>
      <xdr:colOff>0</xdr:colOff>
      <xdr:row>1</xdr:row>
      <xdr:rowOff>0</xdr:rowOff>
    </xdr:from>
    <xdr:to>
      <xdr:col>227</xdr:col>
      <xdr:colOff>0</xdr:colOff>
      <xdr:row>2</xdr:row>
      <xdr:rowOff>455543</xdr:rowOff>
    </xdr:to>
    <xdr:sp macro="" textlink="">
      <xdr:nvSpPr>
        <xdr:cNvPr id="323" name="RegCat">
          <a:extLst>
            <a:ext uri="{FF2B5EF4-FFF2-40B4-BE49-F238E27FC236}">
              <a16:creationId xmlns:a16="http://schemas.microsoft.com/office/drawing/2014/main" id="{F328737D-CAFE-48C8-A447-768BA589133E}"/>
            </a:ext>
          </a:extLst>
        </xdr:cNvPr>
        <xdr:cNvSpPr/>
      </xdr:nvSpPr>
      <xdr:spPr>
        <a:xfrm>
          <a:off x="177641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1%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225</xdr:col>
      <xdr:colOff>0</xdr:colOff>
      <xdr:row>1</xdr:row>
      <xdr:rowOff>0</xdr:rowOff>
    </xdr:from>
    <xdr:to>
      <xdr:col>226</xdr:col>
      <xdr:colOff>0</xdr:colOff>
      <xdr:row>2</xdr:row>
      <xdr:rowOff>455543</xdr:rowOff>
    </xdr:to>
    <xdr:sp macro="" textlink="">
      <xdr:nvSpPr>
        <xdr:cNvPr id="324" name="RegCat">
          <a:extLst>
            <a:ext uri="{FF2B5EF4-FFF2-40B4-BE49-F238E27FC236}">
              <a16:creationId xmlns:a16="http://schemas.microsoft.com/office/drawing/2014/main" id="{76A405C0-423E-4A42-9896-B69B97BDEBA8}"/>
            </a:ext>
          </a:extLst>
        </xdr:cNvPr>
        <xdr:cNvSpPr/>
      </xdr:nvSpPr>
      <xdr:spPr>
        <a:xfrm>
          <a:off x="171545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1%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1257636</xdr:colOff>
      <xdr:row>2</xdr:row>
      <xdr:rowOff>190500</xdr:rowOff>
    </xdr:from>
    <xdr:to>
      <xdr:col>1</xdr:col>
      <xdr:colOff>0</xdr:colOff>
      <xdr:row>3</xdr:row>
      <xdr:rowOff>0</xdr:rowOff>
    </xdr:to>
    <xdr:sp macro="[0]!BonusMin" textlink="">
      <xdr:nvSpPr>
        <xdr:cNvPr id="2" name="BonusMin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57636" y="476250"/>
          <a:ext cx="475914" cy="228600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tx1">
                  <a:lumMod val="50000"/>
                  <a:lumOff val="50000"/>
                </a:schemeClr>
              </a:solidFill>
            </a:rPr>
            <a:t>Bonus</a:t>
          </a:r>
        </a:p>
      </xdr:txBody>
    </xdr:sp>
    <xdr:clientData/>
  </xdr:twoCellAnchor>
  <xdr:twoCellAnchor editAs="absolute">
    <xdr:from>
      <xdr:col>0</xdr:col>
      <xdr:colOff>1257636</xdr:colOff>
      <xdr:row>2</xdr:row>
      <xdr:rowOff>190500</xdr:rowOff>
    </xdr:from>
    <xdr:to>
      <xdr:col>0</xdr:col>
      <xdr:colOff>1733549</xdr:colOff>
      <xdr:row>3</xdr:row>
      <xdr:rowOff>0</xdr:rowOff>
    </xdr:to>
    <xdr:sp macro="[0]!Bonus.Bonus" textlink="">
      <xdr:nvSpPr>
        <xdr:cNvPr id="3" name="Bonus">
          <a:extLst>
            <a:ext uri="{FF2B5EF4-FFF2-40B4-BE49-F238E27FC236}">
              <a16:creationId xmlns:a16="http://schemas.microsoft.com/office/drawing/2014/main" id="{48F6D3FA-7EC0-4461-9883-972D1F536E54}"/>
            </a:ext>
          </a:extLst>
        </xdr:cNvPr>
        <xdr:cNvSpPr/>
      </xdr:nvSpPr>
      <xdr:spPr>
        <a:xfrm>
          <a:off x="1257636" y="476250"/>
          <a:ext cx="475913" cy="228600"/>
        </a:xfrm>
        <a:prstGeom prst="roundRect">
          <a:avLst/>
        </a:prstGeom>
        <a:solidFill>
          <a:srgbClr val="F0F0F0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63500">
            <a:schemeClr val="bg1">
              <a:lumMod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</a:rPr>
            <a:t>Bonus</a:t>
          </a:r>
        </a:p>
      </xdr:txBody>
    </xdr:sp>
    <xdr:clientData/>
  </xdr:twoCellAnchor>
  <xdr:twoCellAnchor>
    <xdr:from>
      <xdr:col>229</xdr:col>
      <xdr:colOff>0</xdr:colOff>
      <xdr:row>1</xdr:row>
      <xdr:rowOff>0</xdr:rowOff>
    </xdr:from>
    <xdr:to>
      <xdr:col>230</xdr:col>
      <xdr:colOff>0</xdr:colOff>
      <xdr:row>2</xdr:row>
      <xdr:rowOff>455543</xdr:rowOff>
    </xdr:to>
    <xdr:sp macro="" textlink="">
      <xdr:nvSpPr>
        <xdr:cNvPr id="325" name="RegCat">
          <a:extLst>
            <a:ext uri="{FF2B5EF4-FFF2-40B4-BE49-F238E27FC236}">
              <a16:creationId xmlns:a16="http://schemas.microsoft.com/office/drawing/2014/main" id="{3B3DA1A8-3C61-489B-9C15-79A9318CDC65}"/>
            </a:ext>
          </a:extLst>
        </xdr:cNvPr>
        <xdr:cNvSpPr/>
      </xdr:nvSpPr>
      <xdr:spPr>
        <a:xfrm>
          <a:off x="19592925" y="142875"/>
          <a:ext cx="609600" cy="455543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.75%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Manager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228</xdr:col>
      <xdr:colOff>0</xdr:colOff>
      <xdr:row>1</xdr:row>
      <xdr:rowOff>0</xdr:rowOff>
    </xdr:from>
    <xdr:to>
      <xdr:col>229</xdr:col>
      <xdr:colOff>0</xdr:colOff>
      <xdr:row>2</xdr:row>
      <xdr:rowOff>455543</xdr:rowOff>
    </xdr:to>
    <xdr:sp macro="" textlink="">
      <xdr:nvSpPr>
        <xdr:cNvPr id="326" name="RegCat">
          <a:extLst>
            <a:ext uri="{FF2B5EF4-FFF2-40B4-BE49-F238E27FC236}">
              <a16:creationId xmlns:a16="http://schemas.microsoft.com/office/drawing/2014/main" id="{EF7ABC52-29A5-44BA-B600-460228C3AB6D}"/>
            </a:ext>
          </a:extLst>
        </xdr:cNvPr>
        <xdr:cNvSpPr/>
      </xdr:nvSpPr>
      <xdr:spPr>
        <a:xfrm>
          <a:off x="18983325" y="142875"/>
          <a:ext cx="6096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38100">
            <a:schemeClr val="tx1">
              <a:lumMod val="50000"/>
              <a:lumOff val="50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.75%</a:t>
          </a:r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  <a:p>
          <a:pPr algn="ctr"/>
          <a:r>
            <a:rPr lang="en-US" sz="1050" b="1" baseline="0">
              <a:solidFill>
                <a:schemeClr val="tx1">
                  <a:lumMod val="65000"/>
                  <a:lumOff val="35000"/>
                </a:schemeClr>
              </a:solidFill>
            </a:rPr>
            <a:t>GM</a:t>
          </a:r>
          <a:endParaRPr lang="en-US" sz="105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212</xdr:col>
      <xdr:colOff>0</xdr:colOff>
      <xdr:row>1</xdr:row>
      <xdr:rowOff>0</xdr:rowOff>
    </xdr:from>
    <xdr:to>
      <xdr:col>213</xdr:col>
      <xdr:colOff>0</xdr:colOff>
      <xdr:row>2</xdr:row>
      <xdr:rowOff>455543</xdr:rowOff>
    </xdr:to>
    <xdr:sp macro="[0]!MCRestEarn" textlink="">
      <xdr:nvSpPr>
        <xdr:cNvPr id="67" name="RestEarn">
          <a:extLst>
            <a:ext uri="{FF2B5EF4-FFF2-40B4-BE49-F238E27FC236}">
              <a16:creationId xmlns:a16="http://schemas.microsoft.com/office/drawing/2014/main" id="{5DBC1ED1-4C98-403B-9A5B-68045CECE1AC}"/>
            </a:ext>
          </a:extLst>
        </xdr:cNvPr>
        <xdr:cNvSpPr/>
      </xdr:nvSpPr>
      <xdr:spPr>
        <a:xfrm>
          <a:off x="81788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Rest. Earnings </a:t>
          </a:r>
        </a:p>
      </xdr:txBody>
    </xdr:sp>
    <xdr:clientData/>
  </xdr:twoCellAnchor>
  <xdr:twoCellAnchor>
    <xdr:from>
      <xdr:col>212</xdr:col>
      <xdr:colOff>0</xdr:colOff>
      <xdr:row>1</xdr:row>
      <xdr:rowOff>0</xdr:rowOff>
    </xdr:from>
    <xdr:to>
      <xdr:col>213</xdr:col>
      <xdr:colOff>0</xdr:colOff>
      <xdr:row>2</xdr:row>
      <xdr:rowOff>455543</xdr:rowOff>
    </xdr:to>
    <xdr:sp macro="[0]!MCRestEarnMin" textlink="">
      <xdr:nvSpPr>
        <xdr:cNvPr id="66" name="RestEarnMin">
          <a:extLst>
            <a:ext uri="{FF2B5EF4-FFF2-40B4-BE49-F238E27FC236}">
              <a16:creationId xmlns:a16="http://schemas.microsoft.com/office/drawing/2014/main" id="{5F631378-9018-4E6B-9930-5A11BAE1D056}"/>
            </a:ext>
          </a:extLst>
        </xdr:cNvPr>
        <xdr:cNvSpPr/>
      </xdr:nvSpPr>
      <xdr:spPr>
        <a:xfrm>
          <a:off x="81788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Rest. Earnings </a:t>
          </a:r>
        </a:p>
      </xdr:txBody>
    </xdr:sp>
    <xdr:clientData/>
  </xdr:twoCellAnchor>
  <xdr:twoCellAnchor>
    <xdr:from>
      <xdr:col>0</xdr:col>
      <xdr:colOff>47625</xdr:colOff>
      <xdr:row>5</xdr:row>
      <xdr:rowOff>0</xdr:rowOff>
    </xdr:from>
    <xdr:to>
      <xdr:col>0</xdr:col>
      <xdr:colOff>1724025</xdr:colOff>
      <xdr:row>5</xdr:row>
      <xdr:rowOff>238125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5A960A2-9B8B-424B-9099-86FF2AF6AFF0}"/>
            </a:ext>
          </a:extLst>
        </xdr:cNvPr>
        <xdr:cNvGrpSpPr/>
      </xdr:nvGrpSpPr>
      <xdr:grpSpPr>
        <a:xfrm>
          <a:off x="47625" y="812800"/>
          <a:ext cx="1676400" cy="238125"/>
          <a:chOff x="0" y="0"/>
          <a:chExt cx="1447798" cy="219075"/>
        </a:xfrm>
        <a:effectLst/>
      </xdr:grpSpPr>
      <xdr:sp macro="" textlink="">
        <xdr:nvSpPr>
          <xdr:cNvPr id="187" name="StoreText">
            <a:extLst>
              <a:ext uri="{FF2B5EF4-FFF2-40B4-BE49-F238E27FC236}">
                <a16:creationId xmlns:a16="http://schemas.microsoft.com/office/drawing/2014/main" id="{1521D281-5930-4F34-B952-23996E8EE189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1131</a:t>
            </a:r>
          </a:p>
        </xdr:txBody>
      </xdr:sp>
      <xdr:sp macro="" textlink="">
        <xdr:nvSpPr>
          <xdr:cNvPr id="189" name="StoreText">
            <a:extLst>
              <a:ext uri="{FF2B5EF4-FFF2-40B4-BE49-F238E27FC236}">
                <a16:creationId xmlns:a16="http://schemas.microsoft.com/office/drawing/2014/main" id="{03627A77-3100-4B03-9216-23DD4845FA04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Vancouver</a:t>
            </a:r>
          </a:p>
        </xdr:txBody>
      </xdr:sp>
      <xdr:sp macro="" textlink="">
        <xdr:nvSpPr>
          <xdr:cNvPr id="190" name="Store">
            <a:extLst>
              <a:ext uri="{FF2B5EF4-FFF2-40B4-BE49-F238E27FC236}">
                <a16:creationId xmlns:a16="http://schemas.microsoft.com/office/drawing/2014/main" id="{F99F3DB8-AE19-4C14-ADC1-76B612773B1B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rgbClr val="006666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191" name="Store">
            <a:extLst>
              <a:ext uri="{FF2B5EF4-FFF2-40B4-BE49-F238E27FC236}">
                <a16:creationId xmlns:a16="http://schemas.microsoft.com/office/drawing/2014/main" id="{86833A7E-9840-4ADB-AC22-7F603C726D7F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rgbClr val="006666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7</xdr:row>
      <xdr:rowOff>0</xdr:rowOff>
    </xdr:from>
    <xdr:to>
      <xdr:col>0</xdr:col>
      <xdr:colOff>1714500</xdr:colOff>
      <xdr:row>7</xdr:row>
      <xdr:rowOff>238125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6C61FC7A-A5FC-43CA-A4D4-542F9CED785A}"/>
            </a:ext>
          </a:extLst>
        </xdr:cNvPr>
        <xdr:cNvGrpSpPr/>
      </xdr:nvGrpSpPr>
      <xdr:grpSpPr>
        <a:xfrm>
          <a:off x="38100" y="1193800"/>
          <a:ext cx="1676400" cy="238125"/>
          <a:chOff x="0" y="0"/>
          <a:chExt cx="1447798" cy="219075"/>
        </a:xfrm>
        <a:effectLst/>
      </xdr:grpSpPr>
      <xdr:sp macro="" textlink="">
        <xdr:nvSpPr>
          <xdr:cNvPr id="193" name="StoreText">
            <a:extLst>
              <a:ext uri="{FF2B5EF4-FFF2-40B4-BE49-F238E27FC236}">
                <a16:creationId xmlns:a16="http://schemas.microsoft.com/office/drawing/2014/main" id="{CCB9A143-2711-4AF9-BFB7-D5D50AFD30BA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1138</a:t>
            </a:r>
          </a:p>
        </xdr:txBody>
      </xdr:sp>
      <xdr:sp macro="" textlink="">
        <xdr:nvSpPr>
          <xdr:cNvPr id="194" name="StoreText">
            <a:extLst>
              <a:ext uri="{FF2B5EF4-FFF2-40B4-BE49-F238E27FC236}">
                <a16:creationId xmlns:a16="http://schemas.microsoft.com/office/drawing/2014/main" id="{CB03094A-D3C6-4A40-ADDB-AE97431893CA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Tacoma</a:t>
            </a:r>
          </a:p>
        </xdr:txBody>
      </xdr:sp>
      <xdr:sp macro="" textlink="">
        <xdr:nvSpPr>
          <xdr:cNvPr id="195" name="Store">
            <a:extLst>
              <a:ext uri="{FF2B5EF4-FFF2-40B4-BE49-F238E27FC236}">
                <a16:creationId xmlns:a16="http://schemas.microsoft.com/office/drawing/2014/main" id="{A15D06F3-B4C8-44F4-8504-E516D5585015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tx2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196" name="Store">
            <a:extLst>
              <a:ext uri="{FF2B5EF4-FFF2-40B4-BE49-F238E27FC236}">
                <a16:creationId xmlns:a16="http://schemas.microsoft.com/office/drawing/2014/main" id="{650467C3-4891-48B1-A8DC-A53C72606FFF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tx2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9</xdr:row>
      <xdr:rowOff>1</xdr:rowOff>
    </xdr:from>
    <xdr:to>
      <xdr:col>0</xdr:col>
      <xdr:colOff>1714500</xdr:colOff>
      <xdr:row>10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27C7F048-85DF-4F5F-9F83-8F163C8761A8}"/>
            </a:ext>
          </a:extLst>
        </xdr:cNvPr>
        <xdr:cNvGrpSpPr/>
      </xdr:nvGrpSpPr>
      <xdr:grpSpPr>
        <a:xfrm>
          <a:off x="38100" y="1574801"/>
          <a:ext cx="1676400" cy="253999"/>
          <a:chOff x="0" y="0"/>
          <a:chExt cx="1447798" cy="219075"/>
        </a:xfrm>
        <a:effectLst/>
      </xdr:grpSpPr>
      <xdr:sp macro="" textlink="">
        <xdr:nvSpPr>
          <xdr:cNvPr id="207" name="StoreText">
            <a:extLst>
              <a:ext uri="{FF2B5EF4-FFF2-40B4-BE49-F238E27FC236}">
                <a16:creationId xmlns:a16="http://schemas.microsoft.com/office/drawing/2014/main" id="{932394EB-ECC5-4EF0-A878-EA845AB522F6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1377</a:t>
            </a:r>
          </a:p>
        </xdr:txBody>
      </xdr:sp>
      <xdr:sp macro="" textlink="">
        <xdr:nvSpPr>
          <xdr:cNvPr id="208" name="StoreText">
            <a:extLst>
              <a:ext uri="{FF2B5EF4-FFF2-40B4-BE49-F238E27FC236}">
                <a16:creationId xmlns:a16="http://schemas.microsoft.com/office/drawing/2014/main" id="{73793CF5-3C04-4A02-96EE-ACBF82BE5D63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Silverdale</a:t>
            </a:r>
          </a:p>
        </xdr:txBody>
      </xdr:sp>
      <xdr:sp macro="" textlink="">
        <xdr:nvSpPr>
          <xdr:cNvPr id="209" name="Store">
            <a:extLst>
              <a:ext uri="{FF2B5EF4-FFF2-40B4-BE49-F238E27FC236}">
                <a16:creationId xmlns:a16="http://schemas.microsoft.com/office/drawing/2014/main" id="{9C70A5DF-471C-44FA-ACE6-A161974070ED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tx1">
                <a:lumMod val="50000"/>
                <a:lumOff val="50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10" name="Store">
            <a:extLst>
              <a:ext uri="{FF2B5EF4-FFF2-40B4-BE49-F238E27FC236}">
                <a16:creationId xmlns:a16="http://schemas.microsoft.com/office/drawing/2014/main" id="{66802716-8A80-42A0-95D0-7E24021EFAA5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tx1">
                <a:lumMod val="50000"/>
                <a:lumOff val="50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11</xdr:row>
      <xdr:rowOff>1</xdr:rowOff>
    </xdr:from>
    <xdr:to>
      <xdr:col>0</xdr:col>
      <xdr:colOff>1714500</xdr:colOff>
      <xdr:row>12</xdr:row>
      <xdr:rowOff>1</xdr:rowOff>
    </xdr:to>
    <xdr:grpSp>
      <xdr:nvGrpSpPr>
        <xdr:cNvPr id="211" name="Group 210">
          <a:extLst>
            <a:ext uri="{FF2B5EF4-FFF2-40B4-BE49-F238E27FC236}">
              <a16:creationId xmlns:a16="http://schemas.microsoft.com/office/drawing/2014/main" id="{A3F0D27B-D0F1-49E5-8318-8C662F6F39D8}"/>
            </a:ext>
          </a:extLst>
        </xdr:cNvPr>
        <xdr:cNvGrpSpPr/>
      </xdr:nvGrpSpPr>
      <xdr:grpSpPr>
        <a:xfrm>
          <a:off x="38100" y="1955801"/>
          <a:ext cx="1676400" cy="254000"/>
          <a:chOff x="0" y="0"/>
          <a:chExt cx="1447798" cy="219075"/>
        </a:xfrm>
        <a:effectLst/>
      </xdr:grpSpPr>
      <xdr:sp macro="" textlink="">
        <xdr:nvSpPr>
          <xdr:cNvPr id="212" name="StoreText">
            <a:extLst>
              <a:ext uri="{FF2B5EF4-FFF2-40B4-BE49-F238E27FC236}">
                <a16:creationId xmlns:a16="http://schemas.microsoft.com/office/drawing/2014/main" id="{2E4EF9A6-C01B-40FB-AE20-C3A7E87C2A5B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1448</a:t>
            </a:r>
          </a:p>
        </xdr:txBody>
      </xdr:sp>
      <xdr:sp macro="" textlink="">
        <xdr:nvSpPr>
          <xdr:cNvPr id="213" name="StoreText">
            <a:extLst>
              <a:ext uri="{FF2B5EF4-FFF2-40B4-BE49-F238E27FC236}">
                <a16:creationId xmlns:a16="http://schemas.microsoft.com/office/drawing/2014/main" id="{AAB5C5F5-81FE-4E9B-A10E-7ECF56011FF0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Olympia</a:t>
            </a:r>
          </a:p>
        </xdr:txBody>
      </xdr:sp>
      <xdr:sp macro="" textlink="">
        <xdr:nvSpPr>
          <xdr:cNvPr id="214" name="Store">
            <a:extLst>
              <a:ext uri="{FF2B5EF4-FFF2-40B4-BE49-F238E27FC236}">
                <a16:creationId xmlns:a16="http://schemas.microsoft.com/office/drawing/2014/main" id="{724D170F-93E4-41C8-BFEC-2748F19E13F3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accent3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15" name="Store">
            <a:extLst>
              <a:ext uri="{FF2B5EF4-FFF2-40B4-BE49-F238E27FC236}">
                <a16:creationId xmlns:a16="http://schemas.microsoft.com/office/drawing/2014/main" id="{2D58507E-5C90-4C44-84BF-C05322F467C0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accent3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13</xdr:row>
      <xdr:rowOff>9525</xdr:rowOff>
    </xdr:from>
    <xdr:to>
      <xdr:col>0</xdr:col>
      <xdr:colOff>1714500</xdr:colOff>
      <xdr:row>14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5263A7B6-71C6-40B2-89A5-964A6919703B}"/>
            </a:ext>
          </a:extLst>
        </xdr:cNvPr>
        <xdr:cNvGrpSpPr/>
      </xdr:nvGrpSpPr>
      <xdr:grpSpPr>
        <a:xfrm>
          <a:off x="38100" y="2346325"/>
          <a:ext cx="1676400" cy="244475"/>
          <a:chOff x="0" y="0"/>
          <a:chExt cx="1447798" cy="219075"/>
        </a:xfrm>
        <a:effectLst/>
      </xdr:grpSpPr>
      <xdr:sp macro="" textlink="">
        <xdr:nvSpPr>
          <xdr:cNvPr id="217" name="StoreText">
            <a:extLst>
              <a:ext uri="{FF2B5EF4-FFF2-40B4-BE49-F238E27FC236}">
                <a16:creationId xmlns:a16="http://schemas.microsoft.com/office/drawing/2014/main" id="{65BA7385-89E7-4D47-8BEB-36B03EE9D7FF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1449</a:t>
            </a:r>
          </a:p>
        </xdr:txBody>
      </xdr:sp>
      <xdr:sp macro="" textlink="">
        <xdr:nvSpPr>
          <xdr:cNvPr id="218" name="StoreText">
            <a:extLst>
              <a:ext uri="{FF2B5EF4-FFF2-40B4-BE49-F238E27FC236}">
                <a16:creationId xmlns:a16="http://schemas.microsoft.com/office/drawing/2014/main" id="{F65D25CA-8324-4033-B84A-6BFDB2128460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Federal Way</a:t>
            </a:r>
          </a:p>
        </xdr:txBody>
      </xdr:sp>
      <xdr:sp macro="" textlink="">
        <xdr:nvSpPr>
          <xdr:cNvPr id="219" name="Store">
            <a:extLst>
              <a:ext uri="{FF2B5EF4-FFF2-40B4-BE49-F238E27FC236}">
                <a16:creationId xmlns:a16="http://schemas.microsoft.com/office/drawing/2014/main" id="{5C154C97-06D0-4779-BCB9-75C3F53BC3B6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accent6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20" name="Store">
            <a:extLst>
              <a:ext uri="{FF2B5EF4-FFF2-40B4-BE49-F238E27FC236}">
                <a16:creationId xmlns:a16="http://schemas.microsoft.com/office/drawing/2014/main" id="{1AD73498-E42A-4BDB-B30B-843F6CEA7BFE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accent6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17</xdr:row>
      <xdr:rowOff>9525</xdr:rowOff>
    </xdr:from>
    <xdr:to>
      <xdr:col>0</xdr:col>
      <xdr:colOff>1714500</xdr:colOff>
      <xdr:row>18</xdr:row>
      <xdr:rowOff>0</xdr:rowOff>
    </xdr:to>
    <xdr:grpSp>
      <xdr:nvGrpSpPr>
        <xdr:cNvPr id="221" name="Group 220">
          <a:extLst>
            <a:ext uri="{FF2B5EF4-FFF2-40B4-BE49-F238E27FC236}">
              <a16:creationId xmlns:a16="http://schemas.microsoft.com/office/drawing/2014/main" id="{AB0A7055-98A9-4CB2-AEF7-52A80A1A0401}"/>
            </a:ext>
          </a:extLst>
        </xdr:cNvPr>
        <xdr:cNvGrpSpPr/>
      </xdr:nvGrpSpPr>
      <xdr:grpSpPr>
        <a:xfrm>
          <a:off x="38100" y="3108325"/>
          <a:ext cx="1676400" cy="244475"/>
          <a:chOff x="0" y="0"/>
          <a:chExt cx="1447798" cy="219075"/>
        </a:xfrm>
        <a:effectLst/>
      </xdr:grpSpPr>
      <xdr:sp macro="" textlink="">
        <xdr:nvSpPr>
          <xdr:cNvPr id="222" name="StoreText">
            <a:extLst>
              <a:ext uri="{FF2B5EF4-FFF2-40B4-BE49-F238E27FC236}">
                <a16:creationId xmlns:a16="http://schemas.microsoft.com/office/drawing/2014/main" id="{89C9336E-2E4C-428B-964E-33EA6B6862AC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1596</a:t>
            </a:r>
          </a:p>
        </xdr:txBody>
      </xdr:sp>
      <xdr:sp macro="" textlink="">
        <xdr:nvSpPr>
          <xdr:cNvPr id="223" name="StoreText">
            <a:extLst>
              <a:ext uri="{FF2B5EF4-FFF2-40B4-BE49-F238E27FC236}">
                <a16:creationId xmlns:a16="http://schemas.microsoft.com/office/drawing/2014/main" id="{383CA352-1BFF-45BF-9D90-300B30E77C6E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Puyallup</a:t>
            </a:r>
          </a:p>
        </xdr:txBody>
      </xdr:sp>
      <xdr:sp macro="" textlink="">
        <xdr:nvSpPr>
          <xdr:cNvPr id="224" name="Store">
            <a:extLst>
              <a:ext uri="{FF2B5EF4-FFF2-40B4-BE49-F238E27FC236}">
                <a16:creationId xmlns:a16="http://schemas.microsoft.com/office/drawing/2014/main" id="{B1868685-4AB2-4B4C-A384-894E6D2B71AB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accent2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25" name="Store">
            <a:extLst>
              <a:ext uri="{FF2B5EF4-FFF2-40B4-BE49-F238E27FC236}">
                <a16:creationId xmlns:a16="http://schemas.microsoft.com/office/drawing/2014/main" id="{2A4009CB-8C1B-4178-8521-D774738F4370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accent2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15</xdr:row>
      <xdr:rowOff>1</xdr:rowOff>
    </xdr:from>
    <xdr:to>
      <xdr:col>0</xdr:col>
      <xdr:colOff>1714500</xdr:colOff>
      <xdr:row>16</xdr:row>
      <xdr:rowOff>1</xdr:rowOff>
    </xdr:to>
    <xdr:grpSp>
      <xdr:nvGrpSpPr>
        <xdr:cNvPr id="226" name="Group 225">
          <a:extLst>
            <a:ext uri="{FF2B5EF4-FFF2-40B4-BE49-F238E27FC236}">
              <a16:creationId xmlns:a16="http://schemas.microsoft.com/office/drawing/2014/main" id="{747A4F4F-E8B9-4458-B603-18817610A160}"/>
            </a:ext>
          </a:extLst>
        </xdr:cNvPr>
        <xdr:cNvGrpSpPr/>
      </xdr:nvGrpSpPr>
      <xdr:grpSpPr>
        <a:xfrm>
          <a:off x="38100" y="2717801"/>
          <a:ext cx="1676400" cy="254000"/>
          <a:chOff x="0" y="0"/>
          <a:chExt cx="1447798" cy="219075"/>
        </a:xfrm>
        <a:effectLst/>
      </xdr:grpSpPr>
      <xdr:sp macro="" textlink="">
        <xdr:nvSpPr>
          <xdr:cNvPr id="227" name="StoreText">
            <a:extLst>
              <a:ext uri="{FF2B5EF4-FFF2-40B4-BE49-F238E27FC236}">
                <a16:creationId xmlns:a16="http://schemas.microsoft.com/office/drawing/2014/main" id="{4E3B9CC2-D461-468B-8766-5D05E08CD4C3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1584</a:t>
            </a:r>
          </a:p>
        </xdr:txBody>
      </xdr:sp>
      <xdr:sp macro="" textlink="">
        <xdr:nvSpPr>
          <xdr:cNvPr id="228" name="StoreText">
            <a:extLst>
              <a:ext uri="{FF2B5EF4-FFF2-40B4-BE49-F238E27FC236}">
                <a16:creationId xmlns:a16="http://schemas.microsoft.com/office/drawing/2014/main" id="{46308945-19B2-42E6-A7BF-089614B87C3B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Tukwila</a:t>
            </a:r>
          </a:p>
        </xdr:txBody>
      </xdr:sp>
      <xdr:sp macro="" textlink="">
        <xdr:nvSpPr>
          <xdr:cNvPr id="229" name="Store">
            <a:extLst>
              <a:ext uri="{FF2B5EF4-FFF2-40B4-BE49-F238E27FC236}">
                <a16:creationId xmlns:a16="http://schemas.microsoft.com/office/drawing/2014/main" id="{AFD49179-FDF9-41F4-9733-0BB72CA69AF6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accent4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30" name="Store">
            <a:extLst>
              <a:ext uri="{FF2B5EF4-FFF2-40B4-BE49-F238E27FC236}">
                <a16:creationId xmlns:a16="http://schemas.microsoft.com/office/drawing/2014/main" id="{F85F7A88-D6C7-4269-BD94-F9DEBC94CF42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chemeClr val="accent4">
                <a:lumMod val="75000"/>
              </a:schemeClr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19</xdr:row>
      <xdr:rowOff>9525</xdr:rowOff>
    </xdr:from>
    <xdr:to>
      <xdr:col>0</xdr:col>
      <xdr:colOff>1724025</xdr:colOff>
      <xdr:row>20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6BC073DF-5964-4BD4-B524-03B8C3ED1017}"/>
            </a:ext>
          </a:extLst>
        </xdr:cNvPr>
        <xdr:cNvGrpSpPr/>
      </xdr:nvGrpSpPr>
      <xdr:grpSpPr>
        <a:xfrm>
          <a:off x="38100" y="3489325"/>
          <a:ext cx="1685925" cy="244475"/>
          <a:chOff x="0" y="0"/>
          <a:chExt cx="1447798" cy="219075"/>
        </a:xfrm>
        <a:effectLst/>
      </xdr:grpSpPr>
      <xdr:sp macro="" textlink="">
        <xdr:nvSpPr>
          <xdr:cNvPr id="232" name="StoreText">
            <a:extLst>
              <a:ext uri="{FF2B5EF4-FFF2-40B4-BE49-F238E27FC236}">
                <a16:creationId xmlns:a16="http://schemas.microsoft.com/office/drawing/2014/main" id="{631A95A4-34AA-40AB-8B7D-E9087E9E79D5}"/>
              </a:ext>
            </a:extLst>
          </xdr:cNvPr>
          <xdr:cNvSpPr/>
        </xdr:nvSpPr>
        <xdr:spPr>
          <a:xfrm>
            <a:off x="1028701" y="1"/>
            <a:ext cx="419097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1780</a:t>
            </a:r>
          </a:p>
        </xdr:txBody>
      </xdr:sp>
      <xdr:sp macro="" textlink="">
        <xdr:nvSpPr>
          <xdr:cNvPr id="233" name="StoreText">
            <a:extLst>
              <a:ext uri="{FF2B5EF4-FFF2-40B4-BE49-F238E27FC236}">
                <a16:creationId xmlns:a16="http://schemas.microsoft.com/office/drawing/2014/main" id="{BAA7B196-A17E-4C7E-8FAC-6C4BF19C46D5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</a:rPr>
              <a:t>Mill Plain</a:t>
            </a:r>
          </a:p>
        </xdr:txBody>
      </xdr:sp>
      <xdr:sp macro="" textlink="">
        <xdr:nvSpPr>
          <xdr:cNvPr id="234" name="Store">
            <a:extLst>
              <a:ext uri="{FF2B5EF4-FFF2-40B4-BE49-F238E27FC236}">
                <a16:creationId xmlns:a16="http://schemas.microsoft.com/office/drawing/2014/main" id="{2B5F7E84-546C-4117-BEC1-7CAC7B9D7B30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rgbClr val="CC9900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">
        <xdr:nvSpPr>
          <xdr:cNvPr id="235" name="Store">
            <a:extLst>
              <a:ext uri="{FF2B5EF4-FFF2-40B4-BE49-F238E27FC236}">
                <a16:creationId xmlns:a16="http://schemas.microsoft.com/office/drawing/2014/main" id="{753BB050-0F89-4D8C-BC6C-ABF46455E9F4}"/>
              </a:ext>
            </a:extLst>
          </xdr:cNvPr>
          <xdr:cNvSpPr/>
        </xdr:nvSpPr>
        <xdr:spPr>
          <a:xfrm>
            <a:off x="1028700" y="1"/>
            <a:ext cx="419098" cy="219074"/>
          </a:xfrm>
          <a:prstGeom prst="roundRect">
            <a:avLst/>
          </a:prstGeom>
          <a:noFill/>
          <a:ln w="15875">
            <a:solidFill>
              <a:srgbClr val="CC9900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38100</xdr:colOff>
      <xdr:row>21</xdr:row>
      <xdr:rowOff>0</xdr:rowOff>
    </xdr:from>
    <xdr:to>
      <xdr:col>0</xdr:col>
      <xdr:colOff>1714500</xdr:colOff>
      <xdr:row>22</xdr:row>
      <xdr:rowOff>0</xdr:rowOff>
    </xdr:to>
    <xdr:grpSp>
      <xdr:nvGrpSpPr>
        <xdr:cNvPr id="236" name="Group 235">
          <a:extLst>
            <a:ext uri="{FF2B5EF4-FFF2-40B4-BE49-F238E27FC236}">
              <a16:creationId xmlns:a16="http://schemas.microsoft.com/office/drawing/2014/main" id="{4CE8F00F-4BE0-4835-8170-6C8975678188}"/>
            </a:ext>
          </a:extLst>
        </xdr:cNvPr>
        <xdr:cNvGrpSpPr/>
      </xdr:nvGrpSpPr>
      <xdr:grpSpPr>
        <a:xfrm>
          <a:off x="38100" y="3860800"/>
          <a:ext cx="1676400" cy="254000"/>
          <a:chOff x="0" y="0"/>
          <a:chExt cx="1000126" cy="219074"/>
        </a:xfrm>
        <a:effectLst/>
      </xdr:grpSpPr>
      <xdr:sp macro="" textlink="">
        <xdr:nvSpPr>
          <xdr:cNvPr id="238" name="StoreText">
            <a:extLst>
              <a:ext uri="{FF2B5EF4-FFF2-40B4-BE49-F238E27FC236}">
                <a16:creationId xmlns:a16="http://schemas.microsoft.com/office/drawing/2014/main" id="{A4E6D8DE-9C3E-47EB-969F-5BEAB58E7BB4}"/>
              </a:ext>
            </a:extLst>
          </xdr:cNvPr>
          <xdr:cNvSpPr/>
        </xdr:nvSpPr>
        <xdr:spPr>
          <a:xfrm>
            <a:off x="1" y="0"/>
            <a:ext cx="1000125" cy="219073"/>
          </a:xfrm>
          <a:prstGeom prst="roundRect">
            <a:avLst/>
          </a:prstGeom>
          <a:solidFill>
            <a:schemeClr val="bg1"/>
          </a:solidFill>
          <a:ln w="12700">
            <a:solidFill>
              <a:srgbClr val="00CC99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en-US" sz="1100" b="1">
                <a:ln w="0">
                  <a:noFill/>
                </a:ln>
                <a:solidFill>
                  <a:schemeClr val="tx1"/>
                </a:solidFill>
              </a:rPr>
              <a:t>Regional</a:t>
            </a:r>
            <a:r>
              <a:rPr lang="en-US" sz="1100" b="1" baseline="0">
                <a:ln w="0">
                  <a:noFill/>
                </a:ln>
                <a:solidFill>
                  <a:schemeClr val="tx1"/>
                </a:solidFill>
              </a:rPr>
              <a:t> Averages</a:t>
            </a:r>
            <a:endParaRPr lang="en-US" sz="1100" b="1">
              <a:ln w="0">
                <a:noFill/>
              </a:ln>
              <a:solidFill>
                <a:schemeClr val="tx1"/>
              </a:solidFill>
            </a:endParaRPr>
          </a:p>
        </xdr:txBody>
      </xdr:sp>
      <xdr:sp macro="" textlink="">
        <xdr:nvSpPr>
          <xdr:cNvPr id="239" name="Store">
            <a:extLst>
              <a:ext uri="{FF2B5EF4-FFF2-40B4-BE49-F238E27FC236}">
                <a16:creationId xmlns:a16="http://schemas.microsoft.com/office/drawing/2014/main" id="{EB4D71CC-9BF6-460B-A3D2-A40715D33C12}"/>
              </a:ext>
            </a:extLst>
          </xdr:cNvPr>
          <xdr:cNvSpPr/>
        </xdr:nvSpPr>
        <xdr:spPr>
          <a:xfrm>
            <a:off x="0" y="1"/>
            <a:ext cx="1000125" cy="219073"/>
          </a:xfrm>
          <a:prstGeom prst="roundRect">
            <a:avLst/>
          </a:prstGeom>
          <a:noFill/>
          <a:ln w="15875">
            <a:solidFill>
              <a:schemeClr val="tx1"/>
            </a:solidFill>
          </a:ln>
          <a:effectLst>
            <a:outerShdw blurRad="25400" dist="12700" dir="16200000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endParaRPr lang="en-US" sz="1100" b="1">
              <a:ln w="0">
                <a:noFill/>
              </a:ln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>
    <xdr:from>
      <xdr:col>101</xdr:col>
      <xdr:colOff>0</xdr:colOff>
      <xdr:row>1</xdr:row>
      <xdr:rowOff>0</xdr:rowOff>
    </xdr:from>
    <xdr:to>
      <xdr:col>102</xdr:col>
      <xdr:colOff>0</xdr:colOff>
      <xdr:row>2</xdr:row>
      <xdr:rowOff>456315</xdr:rowOff>
    </xdr:to>
    <xdr:sp macro="[0]!MCTotCostSalesMin" textlink="">
      <xdr:nvSpPr>
        <xdr:cNvPr id="42" name="TotCostSalesMin">
          <a:extLst>
            <a:ext uri="{FF2B5EF4-FFF2-40B4-BE49-F238E27FC236}">
              <a16:creationId xmlns:a16="http://schemas.microsoft.com/office/drawing/2014/main" id="{0C06D8F8-BF4C-47A1-9517-F1BDBAAE267A}"/>
            </a:ext>
          </a:extLst>
        </xdr:cNvPr>
        <xdr:cNvSpPr/>
      </xdr:nvSpPr>
      <xdr:spPr>
        <a:xfrm>
          <a:off x="39497000" y="148167"/>
          <a:ext cx="381000" cy="456315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Cost of Sales </a:t>
          </a:r>
        </a:p>
      </xdr:txBody>
    </xdr:sp>
    <xdr:clientData/>
  </xdr:twoCellAnchor>
  <xdr:twoCellAnchor>
    <xdr:from>
      <xdr:col>101</xdr:col>
      <xdr:colOff>0</xdr:colOff>
      <xdr:row>1</xdr:row>
      <xdr:rowOff>0</xdr:rowOff>
    </xdr:from>
    <xdr:to>
      <xdr:col>102</xdr:col>
      <xdr:colOff>0</xdr:colOff>
      <xdr:row>2</xdr:row>
      <xdr:rowOff>455543</xdr:rowOff>
    </xdr:to>
    <xdr:sp macro="[0]!MCTotCostSales" textlink="">
      <xdr:nvSpPr>
        <xdr:cNvPr id="43" name="TotCostSales">
          <a:extLst>
            <a:ext uri="{FF2B5EF4-FFF2-40B4-BE49-F238E27FC236}">
              <a16:creationId xmlns:a16="http://schemas.microsoft.com/office/drawing/2014/main" id="{17EC753D-C5DA-4B8E-949B-45F97F80B30E}"/>
            </a:ext>
          </a:extLst>
        </xdr:cNvPr>
        <xdr:cNvSpPr/>
      </xdr:nvSpPr>
      <xdr:spPr>
        <a:xfrm>
          <a:off x="39497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Cost of Sales </a:t>
          </a:r>
        </a:p>
      </xdr:txBody>
    </xdr:sp>
    <xdr:clientData/>
  </xdr:twoCellAnchor>
  <xdr:twoCellAnchor>
    <xdr:from>
      <xdr:col>28</xdr:col>
      <xdr:colOff>714374</xdr:colOff>
      <xdr:row>1</xdr:row>
      <xdr:rowOff>0</xdr:rowOff>
    </xdr:from>
    <xdr:to>
      <xdr:col>30</xdr:col>
      <xdr:colOff>0</xdr:colOff>
      <xdr:row>2</xdr:row>
      <xdr:rowOff>455543</xdr:rowOff>
    </xdr:to>
    <xdr:sp macro="[0]!MCAddonSalesMin" textlink="">
      <xdr:nvSpPr>
        <xdr:cNvPr id="48" name="AddonSalesMin">
          <a:extLst>
            <a:ext uri="{FF2B5EF4-FFF2-40B4-BE49-F238E27FC236}">
              <a16:creationId xmlns:a16="http://schemas.microsoft.com/office/drawing/2014/main" id="{29A71EC5-7CCB-4F77-8038-E851B5498EE6}"/>
            </a:ext>
          </a:extLst>
        </xdr:cNvPr>
        <xdr:cNvSpPr/>
      </xdr:nvSpPr>
      <xdr:spPr>
        <a:xfrm>
          <a:off x="15344774" y="142875"/>
          <a:ext cx="714376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Add-On Sales </a:t>
          </a:r>
        </a:p>
      </xdr:txBody>
    </xdr:sp>
    <xdr:clientData/>
  </xdr:twoCellAnchor>
  <xdr:twoCellAnchor>
    <xdr:from>
      <xdr:col>53</xdr:col>
      <xdr:colOff>0</xdr:colOff>
      <xdr:row>0</xdr:row>
      <xdr:rowOff>146538</xdr:rowOff>
    </xdr:from>
    <xdr:to>
      <xdr:col>54</xdr:col>
      <xdr:colOff>0</xdr:colOff>
      <xdr:row>2</xdr:row>
      <xdr:rowOff>455543</xdr:rowOff>
    </xdr:to>
    <xdr:sp macro="[0]!MCNetSalesMin" textlink="">
      <xdr:nvSpPr>
        <xdr:cNvPr id="45" name="NetSalesMin">
          <a:extLst>
            <a:ext uri="{FF2B5EF4-FFF2-40B4-BE49-F238E27FC236}">
              <a16:creationId xmlns:a16="http://schemas.microsoft.com/office/drawing/2014/main" id="{AEF366CE-CC53-449A-9265-7F6B63795BC2}"/>
            </a:ext>
          </a:extLst>
        </xdr:cNvPr>
        <xdr:cNvSpPr/>
      </xdr:nvSpPr>
      <xdr:spPr>
        <a:xfrm>
          <a:off x="21209000" y="146538"/>
          <a:ext cx="381000" cy="457172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Net Sales </a:t>
          </a:r>
        </a:p>
      </xdr:txBody>
    </xdr:sp>
    <xdr:clientData/>
  </xdr:twoCellAnchor>
  <xdr:twoCellAnchor>
    <xdr:from>
      <xdr:col>53</xdr:col>
      <xdr:colOff>0</xdr:colOff>
      <xdr:row>0</xdr:row>
      <xdr:rowOff>146538</xdr:rowOff>
    </xdr:from>
    <xdr:to>
      <xdr:col>54</xdr:col>
      <xdr:colOff>0</xdr:colOff>
      <xdr:row>2</xdr:row>
      <xdr:rowOff>456699</xdr:rowOff>
    </xdr:to>
    <xdr:sp macro="[0]!MCNetsales" textlink="">
      <xdr:nvSpPr>
        <xdr:cNvPr id="46" name="NetSales">
          <a:extLst>
            <a:ext uri="{FF2B5EF4-FFF2-40B4-BE49-F238E27FC236}">
              <a16:creationId xmlns:a16="http://schemas.microsoft.com/office/drawing/2014/main" id="{35688479-502E-43EE-BCB5-4B2AEC08B817}"/>
            </a:ext>
          </a:extLst>
        </xdr:cNvPr>
        <xdr:cNvSpPr/>
      </xdr:nvSpPr>
      <xdr:spPr>
        <a:xfrm>
          <a:off x="21209000" y="146538"/>
          <a:ext cx="381000" cy="458328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Net Sales </a:t>
          </a:r>
        </a:p>
      </xdr:txBody>
    </xdr:sp>
    <xdr:clientData/>
  </xdr:twoCellAnchor>
  <xdr:twoCellAnchor>
    <xdr:from>
      <xdr:col>113</xdr:col>
      <xdr:colOff>0</xdr:colOff>
      <xdr:row>1</xdr:row>
      <xdr:rowOff>0</xdr:rowOff>
    </xdr:from>
    <xdr:to>
      <xdr:col>114</xdr:col>
      <xdr:colOff>0</xdr:colOff>
      <xdr:row>2</xdr:row>
      <xdr:rowOff>455543</xdr:rowOff>
    </xdr:to>
    <xdr:sp macro="[0]!MCTotalDirectLaborMin" textlink="">
      <xdr:nvSpPr>
        <xdr:cNvPr id="39" name="TotalDirectLaborMin">
          <a:extLst>
            <a:ext uri="{FF2B5EF4-FFF2-40B4-BE49-F238E27FC236}">
              <a16:creationId xmlns:a16="http://schemas.microsoft.com/office/drawing/2014/main" id="{77697E89-F186-471C-BA28-157CCF59B05B}"/>
            </a:ext>
          </a:extLst>
        </xdr:cNvPr>
        <xdr:cNvSpPr/>
      </xdr:nvSpPr>
      <xdr:spPr>
        <a:xfrm>
          <a:off x="57340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Direct Labor </a:t>
          </a:r>
        </a:p>
      </xdr:txBody>
    </xdr:sp>
    <xdr:clientData/>
  </xdr:twoCellAnchor>
  <xdr:twoCellAnchor>
    <xdr:from>
      <xdr:col>113</xdr:col>
      <xdr:colOff>0</xdr:colOff>
      <xdr:row>1</xdr:row>
      <xdr:rowOff>0</xdr:rowOff>
    </xdr:from>
    <xdr:to>
      <xdr:col>114</xdr:col>
      <xdr:colOff>0</xdr:colOff>
      <xdr:row>2</xdr:row>
      <xdr:rowOff>455543</xdr:rowOff>
    </xdr:to>
    <xdr:sp macro="[0]!MCTotalDirectLabor" textlink="">
      <xdr:nvSpPr>
        <xdr:cNvPr id="40" name="TotalDirectLabor">
          <a:extLst>
            <a:ext uri="{FF2B5EF4-FFF2-40B4-BE49-F238E27FC236}">
              <a16:creationId xmlns:a16="http://schemas.microsoft.com/office/drawing/2014/main" id="{5FC1170B-F57D-4D3C-8F16-5EDAF1323624}"/>
            </a:ext>
          </a:extLst>
        </xdr:cNvPr>
        <xdr:cNvSpPr/>
      </xdr:nvSpPr>
      <xdr:spPr>
        <a:xfrm>
          <a:off x="5734050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Direct Labor </a:t>
          </a:r>
        </a:p>
      </xdr:txBody>
    </xdr:sp>
    <xdr:clientData/>
  </xdr:twoCellAnchor>
  <xdr:twoCellAnchor>
    <xdr:from>
      <xdr:col>122</xdr:col>
      <xdr:colOff>0</xdr:colOff>
      <xdr:row>1</xdr:row>
      <xdr:rowOff>0</xdr:rowOff>
    </xdr:from>
    <xdr:to>
      <xdr:col>123</xdr:col>
      <xdr:colOff>0</xdr:colOff>
      <xdr:row>2</xdr:row>
      <xdr:rowOff>455543</xdr:rowOff>
    </xdr:to>
    <xdr:sp macro="[0]!MCMarginafterLaborMin" textlink="">
      <xdr:nvSpPr>
        <xdr:cNvPr id="36" name="MarginafterLaborMin">
          <a:extLst>
            <a:ext uri="{FF2B5EF4-FFF2-40B4-BE49-F238E27FC236}">
              <a16:creationId xmlns:a16="http://schemas.microsoft.com/office/drawing/2014/main" id="{44353049-202A-4C3C-8A6F-1ABD7A3F6362}"/>
            </a:ext>
          </a:extLst>
        </xdr:cNvPr>
        <xdr:cNvSpPr/>
      </xdr:nvSpPr>
      <xdr:spPr>
        <a:xfrm>
          <a:off x="47498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Margin after Labor </a:t>
          </a:r>
        </a:p>
      </xdr:txBody>
    </xdr:sp>
    <xdr:clientData/>
  </xdr:twoCellAnchor>
  <xdr:twoCellAnchor>
    <xdr:from>
      <xdr:col>29</xdr:col>
      <xdr:colOff>0</xdr:colOff>
      <xdr:row>1</xdr:row>
      <xdr:rowOff>0</xdr:rowOff>
    </xdr:from>
    <xdr:to>
      <xdr:col>30</xdr:col>
      <xdr:colOff>0</xdr:colOff>
      <xdr:row>2</xdr:row>
      <xdr:rowOff>455543</xdr:rowOff>
    </xdr:to>
    <xdr:sp macro="[0]!MCAddonSales" textlink="">
      <xdr:nvSpPr>
        <xdr:cNvPr id="49" name="AddonSales">
          <a:extLst>
            <a:ext uri="{FF2B5EF4-FFF2-40B4-BE49-F238E27FC236}">
              <a16:creationId xmlns:a16="http://schemas.microsoft.com/office/drawing/2014/main" id="{D02E7757-3032-40D6-9835-7E7E53ABE20C}"/>
            </a:ext>
          </a:extLst>
        </xdr:cNvPr>
        <xdr:cNvSpPr/>
      </xdr:nvSpPr>
      <xdr:spPr>
        <a:xfrm>
          <a:off x="15344775" y="142875"/>
          <a:ext cx="714375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Add-On Sales </a:t>
          </a:r>
        </a:p>
      </xdr:txBody>
    </xdr:sp>
    <xdr:clientData/>
  </xdr:twoCellAnchor>
  <xdr:twoCellAnchor>
    <xdr:from>
      <xdr:col>125</xdr:col>
      <xdr:colOff>0</xdr:colOff>
      <xdr:row>1</xdr:row>
      <xdr:rowOff>0</xdr:rowOff>
    </xdr:from>
    <xdr:to>
      <xdr:col>126</xdr:col>
      <xdr:colOff>0</xdr:colOff>
      <xdr:row>2</xdr:row>
      <xdr:rowOff>455543</xdr:rowOff>
    </xdr:to>
    <xdr:sp macro="[0]!MCVariableRestExpMin" textlink="">
      <xdr:nvSpPr>
        <xdr:cNvPr id="33" name="VariableRestExpMin">
          <a:extLst>
            <a:ext uri="{FF2B5EF4-FFF2-40B4-BE49-F238E27FC236}">
              <a16:creationId xmlns:a16="http://schemas.microsoft.com/office/drawing/2014/main" id="{FDBE4DD8-238F-478E-9332-A3B0818C5FAE}"/>
            </a:ext>
          </a:extLst>
        </xdr:cNvPr>
        <xdr:cNvSpPr/>
      </xdr:nvSpPr>
      <xdr:spPr>
        <a:xfrm>
          <a:off x="48641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Var. Rest. Exp.</a:t>
          </a:r>
        </a:p>
      </xdr:txBody>
    </xdr:sp>
    <xdr:clientData/>
  </xdr:twoCellAnchor>
  <xdr:twoCellAnchor>
    <xdr:from>
      <xdr:col>125</xdr:col>
      <xdr:colOff>0</xdr:colOff>
      <xdr:row>1</xdr:row>
      <xdr:rowOff>0</xdr:rowOff>
    </xdr:from>
    <xdr:to>
      <xdr:col>126</xdr:col>
      <xdr:colOff>0</xdr:colOff>
      <xdr:row>2</xdr:row>
      <xdr:rowOff>455543</xdr:rowOff>
    </xdr:to>
    <xdr:sp macro="[0]!MCVariableRestExp" textlink="">
      <xdr:nvSpPr>
        <xdr:cNvPr id="243" name="VariableRestExp">
          <a:extLst>
            <a:ext uri="{FF2B5EF4-FFF2-40B4-BE49-F238E27FC236}">
              <a16:creationId xmlns:a16="http://schemas.microsoft.com/office/drawing/2014/main" id="{5637C444-D8EB-43F4-B8E4-D35793A790D3}"/>
            </a:ext>
          </a:extLst>
        </xdr:cNvPr>
        <xdr:cNvSpPr/>
      </xdr:nvSpPr>
      <xdr:spPr>
        <a:xfrm>
          <a:off x="48641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Var. Rest. Exp.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455543</xdr:rowOff>
    </xdr:to>
    <xdr:sp macro="[0]!MCTotAlcSalesMin" textlink="">
      <xdr:nvSpPr>
        <xdr:cNvPr id="51" name="TotalAlcSalesMin">
          <a:extLst>
            <a:ext uri="{FF2B5EF4-FFF2-40B4-BE49-F238E27FC236}">
              <a16:creationId xmlns:a16="http://schemas.microsoft.com/office/drawing/2014/main" id="{E3C21034-E99B-4D03-9E54-EDD0D8E8A9FD}"/>
            </a:ext>
          </a:extLst>
        </xdr:cNvPr>
        <xdr:cNvSpPr/>
      </xdr:nvSpPr>
      <xdr:spPr>
        <a:xfrm>
          <a:off x="5207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Alc Bev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455543</xdr:rowOff>
    </xdr:to>
    <xdr:sp macro="[0]!MCTotAlcSales" textlink="">
      <xdr:nvSpPr>
        <xdr:cNvPr id="52" name="TotalAlcSales">
          <a:extLst>
            <a:ext uri="{FF2B5EF4-FFF2-40B4-BE49-F238E27FC236}">
              <a16:creationId xmlns:a16="http://schemas.microsoft.com/office/drawing/2014/main" id="{6E7180E8-80DE-4670-93B6-87F815DCB6BF}"/>
            </a:ext>
          </a:extLst>
        </xdr:cNvPr>
        <xdr:cNvSpPr/>
      </xdr:nvSpPr>
      <xdr:spPr>
        <a:xfrm>
          <a:off x="5207000" y="148167"/>
          <a:ext cx="381000" cy="455543"/>
        </a:xfrm>
        <a:prstGeom prst="roundRect">
          <a:avLst/>
        </a:prstGeom>
        <a:solidFill>
          <a:schemeClr val="bg1"/>
        </a:solidFill>
        <a:ln w="6350">
          <a:solidFill>
            <a:schemeClr val="tx1">
              <a:lumMod val="50000"/>
              <a:lumOff val="50000"/>
            </a:schemeClr>
          </a:solidFill>
        </a:ln>
        <a:effectLst>
          <a:innerShdw blurRad="114300">
            <a:schemeClr val="tx1">
              <a:lumMod val="65000"/>
              <a:lumOff val="35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tx1">
                  <a:lumMod val="65000"/>
                  <a:lumOff val="35000"/>
                </a:schemeClr>
              </a:solidFill>
            </a:rPr>
            <a:t>Total Alc Bev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BE137-3438-4D71-9427-06800540B807}">
  <sheetPr codeName="Sheet27">
    <tabColor rgb="FF00CC99"/>
  </sheetPr>
  <dimension ref="A1:BK365"/>
  <sheetViews>
    <sheetView showGridLines="0" showRowColHeaders="0" tabSelected="1" zoomScale="120" zoomScaleNormal="12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V38" sqref="V38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832031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832031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832031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832031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832031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832031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 t="s">
        <v>992</v>
      </c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9.0070828311512488E-2</v>
      </c>
      <c r="F7" s="124">
        <f>IFERROR(((J7)-(O7)),"")</f>
        <v>10911</v>
      </c>
      <c r="G7" s="122"/>
      <c r="H7" s="53"/>
      <c r="I7" s="121" t="str">
        <f>IF($J116="","",TRIM(LEFT($J116,SEARCH(" ",$J116,1))))</f>
        <v>132,049</v>
      </c>
      <c r="J7" s="121" t="str">
        <f>IF($J116="","",TRIM(LEFT($J116,SEARCH(" ",$J116,1))))</f>
        <v>132,049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121,138</v>
      </c>
      <c r="O7" s="121" t="str">
        <f>IF($O116="","",TRIM(LEFT($O116,SEARCH(" ",$O116,1))))</f>
        <v>121,138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7.195945385470412E-2</v>
      </c>
      <c r="V7" s="124">
        <f>IFERROR(((Z7)-(AE7)),"")</f>
        <v>8675</v>
      </c>
      <c r="W7" s="122"/>
      <c r="X7" s="53"/>
      <c r="Y7" s="121" t="str">
        <f>IF($Z116="","",TRIM(LEFT($Z116,SEARCH(" ",$Z116,1))))</f>
        <v>129,229</v>
      </c>
      <c r="Z7" s="121" t="str">
        <f>IF($Z116="","",TRIM(LEFT($Z116,SEARCH(" ",$Z116,1))))</f>
        <v>129,229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120,554</v>
      </c>
      <c r="AE7" s="121" t="str">
        <f>IF($AE116="","",TRIM(LEFT($AE116,SEARCH(" ",$AE116,1))))</f>
        <v>120,554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7.6648663895733257E-2</v>
      </c>
      <c r="AL7" s="124">
        <f>IFERROR(((AP7)-(AU7)),"")</f>
        <v>9239</v>
      </c>
      <c r="AM7" s="122"/>
      <c r="AN7" s="53"/>
      <c r="AO7" s="121" t="str">
        <f>IF($AP116="","",TRIM(LEFT($AP116,SEARCH(" ",$AP116,1))))</f>
        <v>129,776</v>
      </c>
      <c r="AP7" s="121" t="str">
        <f>IF($AP116="","",TRIM(LEFT($AP116,SEARCH(" ",$AP116,1))))</f>
        <v>129,776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120,537</v>
      </c>
      <c r="AU7" s="121" t="str">
        <f>IF($AU116="","",TRIM(LEFT($AU116,SEARCH(" ",$AU116,1))))</f>
        <v>120,537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4.5509394931908288E-2</v>
      </c>
      <c r="F8" s="126">
        <f t="shared" ref="F8:F18" si="1">IFERROR(((L8)-(Q8)),"")</f>
        <v>1056</v>
      </c>
      <c r="G8" s="127">
        <f>IFERROR(((J8)-(O8)),"")</f>
        <v>264</v>
      </c>
      <c r="H8" s="11"/>
      <c r="I8" s="125" t="str">
        <f>IF($J117="","",TRIM(LEFT($J117,SEARCH(" ",$J117,1))))</f>
        <v>6,065</v>
      </c>
      <c r="J8" s="125" t="str">
        <f>IF($J117="","",TRIM(LEFT($J117,SEARCH(" ",$J117,1))))</f>
        <v>6,065</v>
      </c>
      <c r="K8" s="125" t="str">
        <f>IF($L117="","",TRIM(LEFT($L117,SEARCH(" ",$L117,1))))</f>
        <v>24,260</v>
      </c>
      <c r="L8" s="125" t="str">
        <f>IF($L117="","",TRIM(LEFT($L117,SEARCH(" ",$L117,1))))</f>
        <v>24,260</v>
      </c>
      <c r="M8" s="125" t="str">
        <f>IF(M117="","",TRIM(LEFT(M117,SEARCH(" ",M117,1))))</f>
        <v/>
      </c>
      <c r="N8" s="125" t="str">
        <f>IF($O117="","",TRIM(LEFT($O117,SEARCH(" ",$O117,1))))</f>
        <v>5,801</v>
      </c>
      <c r="O8" s="125" t="str">
        <f>IF($O117="","",TRIM(LEFT($O117,SEARCH(" ",$O117,1))))</f>
        <v>5,801</v>
      </c>
      <c r="P8" s="125" t="str">
        <f>IF($Q117="","",TRIM(LEFT($Q117,SEARCH(" ",$Q117,1))))</f>
        <v>23,204</v>
      </c>
      <c r="Q8" s="125" t="str">
        <f>IF($Q117="","",TRIM(LEFT($Q117,SEARCH(" ",$Q117,1))))</f>
        <v>23,204</v>
      </c>
      <c r="R8" s="125" t="str">
        <f>IF(R117="","",TRIM(LEFT(R117,SEARCH(" ",R117,1))))</f>
        <v/>
      </c>
      <c r="T8" s="60"/>
      <c r="U8" s="123">
        <f t="shared" ref="U8" si="2">IFERROR((AB8-AG8)/ABS(AG8),"")</f>
        <v>2.2037633497202915E-2</v>
      </c>
      <c r="V8" s="126">
        <f t="shared" ref="V8" si="3">IFERROR(((AB8)-(AG8)),"")</f>
        <v>1690</v>
      </c>
      <c r="W8" s="127">
        <f>IFERROR(((Z8)-(AE8)),"")</f>
        <v>130</v>
      </c>
      <c r="X8" s="11"/>
      <c r="Y8" s="125" t="str">
        <f>IF($Z117="","",TRIM(LEFT($Z117,SEARCH(" ",$Z117,1))))</f>
        <v>6,029</v>
      </c>
      <c r="Z8" s="125" t="str">
        <f>IF($Z117="","",TRIM(LEFT($Z117,SEARCH(" ",$Z117,1))))</f>
        <v>6,029</v>
      </c>
      <c r="AA8" s="125" t="str">
        <f>IF($AB117="","",TRIM(LEFT($AB117,SEARCH(" ",$AB117,1))))</f>
        <v>78,377</v>
      </c>
      <c r="AB8" s="125" t="str">
        <f>IF($AB117="","",TRIM(LEFT($AB117,SEARCH(" ",$AB117,1))))</f>
        <v>78,377</v>
      </c>
      <c r="AC8" s="125" t="str">
        <f>IF(AC117="","",TRIM(LEFT(AC117,SEARCH(" ",AC117,1))))</f>
        <v/>
      </c>
      <c r="AD8" s="125" t="str">
        <f>IF($AE117="","",TRIM(LEFT($AE117,SEARCH(" ",$AE117,1))))</f>
        <v>5,899</v>
      </c>
      <c r="AE8" s="125" t="str">
        <f>IF($AE117="","",TRIM(LEFT($AE117,SEARCH(" ",$AE117,1))))</f>
        <v>5,899</v>
      </c>
      <c r="AF8" s="125" t="str">
        <f>IF($AG117="","",TRIM(LEFT($AG117,SEARCH(" ",$AG117,1))))</f>
        <v>76,687</v>
      </c>
      <c r="AG8" s="125" t="str">
        <f>IF($AG117="","",TRIM(LEFT($AG117,SEARCH(" ",$AG117,1))))</f>
        <v>76,687</v>
      </c>
      <c r="AJ8" s="11"/>
      <c r="AK8" s="123">
        <f t="shared" ref="AK8" si="4">IFERROR((AR8-AW8)/ABS(AW8),"")</f>
        <v>2.385383183894434E-2</v>
      </c>
      <c r="AL8" s="126">
        <f t="shared" ref="AL8" si="5">IFERROR(((AR8)-(AW8)),"")</f>
        <v>5499</v>
      </c>
      <c r="AM8" s="127">
        <f>IFERROR(((AP8)-(AU8)),"")</f>
        <v>141</v>
      </c>
      <c r="AN8" s="11"/>
      <c r="AO8" s="125" t="str">
        <f>IF($AP117="","",TRIM(LEFT($AP117,SEARCH(" ",$AP117,1))))</f>
        <v>6,052</v>
      </c>
      <c r="AP8" s="125" t="str">
        <f>IF($AP117="","",TRIM(LEFT($AP117,SEARCH(" ",$AP117,1))))</f>
        <v>6,052</v>
      </c>
      <c r="AQ8" s="125" t="str">
        <f>IF($AR117="","",TRIM(LEFT($AR117,SEARCH(" ",$AR117,1))))</f>
        <v>236,028</v>
      </c>
      <c r="AR8" s="125" t="str">
        <f>IF($AR117="","",TRIM(LEFT($AR117,SEARCH(" ",$AR117,1))))</f>
        <v>236,028</v>
      </c>
      <c r="AS8" s="125" t="str">
        <f>IF(AS117="","",TRIM(LEFT(AS117,SEARCH(" ",AS117,1))))</f>
        <v/>
      </c>
      <c r="AT8" s="125" t="str">
        <f>IF($AU117="","",TRIM(LEFT($AU117,SEARCH(" ",$AU117,1))))</f>
        <v>5,911</v>
      </c>
      <c r="AU8" s="125" t="str">
        <f>IF($AU117="","",TRIM(LEFT($AU117,SEARCH(" ",$AU117,1))))</f>
        <v>5,911</v>
      </c>
      <c r="AV8" s="125" t="str">
        <f>IF($AW117="","",TRIM(LEFT($AW117,SEARCH(" ",$AW117,1))))</f>
        <v>230,529</v>
      </c>
      <c r="AW8" s="125" t="str">
        <f>IF($AW117="","",TRIM(LEFT($AW117,SEARCH(" ",$AW117,1))))</f>
        <v>230,529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8.3769602360612053E-2</v>
      </c>
      <c r="F10" s="75">
        <f t="shared" si="1"/>
        <v>28162</v>
      </c>
      <c r="G10" s="73">
        <f t="shared" ref="G10:G18" si="6">IFERROR(((L10/L$8)-(Q10/Q$8)),"")</f>
        <v>0.53019248038793698</v>
      </c>
      <c r="H10" s="155"/>
      <c r="I10" s="73">
        <f t="shared" ref="I10:I18" si="7">IFERROR(-(-J10),"")</f>
        <v>15.02</v>
      </c>
      <c r="J10" s="76" t="str">
        <f t="shared" ref="J10:R18" si="8">IF(J120="","",TRIM(LEFT(J120,SEARCH(" ",J120,1))))</f>
        <v>15.02</v>
      </c>
      <c r="K10" s="69">
        <f t="shared" ref="K10:K18" si="9">IFERROR(-(-L10),"")</f>
        <v>364346</v>
      </c>
      <c r="L10" s="62" t="str">
        <f t="shared" si="8"/>
        <v>364,346</v>
      </c>
      <c r="M10" s="62" t="str">
        <f t="shared" si="8"/>
        <v>72.4</v>
      </c>
      <c r="N10" s="73">
        <f t="shared" ref="N10:N18" si="10">IFERROR(-(-O10),"")</f>
        <v>14.49</v>
      </c>
      <c r="O10" s="76" t="str">
        <f t="shared" si="8"/>
        <v>14.49</v>
      </c>
      <c r="P10" s="69">
        <f t="shared" ref="P10:P18" si="11">IFERROR(-(-Q10),"")</f>
        <v>336184</v>
      </c>
      <c r="Q10" s="62" t="str">
        <f t="shared" si="8"/>
        <v>336,184</v>
      </c>
      <c r="R10" s="62" t="str">
        <f t="shared" si="8"/>
        <v>72.8</v>
      </c>
      <c r="T10" s="60"/>
      <c r="U10" s="74">
        <f t="shared" ref="U10:U18" si="12">IFERROR((AB10-AG10)/ABS(AG10),"")</f>
        <v>8.0967516976955173E-2</v>
      </c>
      <c r="V10" s="75">
        <f t="shared" ref="V10:V18" si="13">IFERROR(((AB10)-(AG10)),"")</f>
        <v>87194</v>
      </c>
      <c r="W10" s="73">
        <f t="shared" ref="W10:W12" si="14">IFERROR(((AB10/AB$8)-(AG10/AG$8)),"")</f>
        <v>0.8096973659265938</v>
      </c>
      <c r="X10" s="24"/>
      <c r="Y10" s="73">
        <f t="shared" ref="Y10:Y18" si="15">IFERROR(-(-Z10),"")</f>
        <v>14.85</v>
      </c>
      <c r="Z10" s="62" t="str">
        <f t="shared" ref="Z10:AH25" si="16">IF(Z120="","",TRIM(LEFT(Z120,SEARCH(" ",Z120,1))))</f>
        <v>14.85</v>
      </c>
      <c r="AA10" s="69">
        <f t="shared" ref="AA10:AA18" si="17">IFERROR(-(-AB10),"")</f>
        <v>1164095</v>
      </c>
      <c r="AB10" s="62" t="str">
        <f t="shared" si="16"/>
        <v>1,164,095</v>
      </c>
      <c r="AC10" s="62" t="str">
        <f t="shared" si="16"/>
        <v>72.7</v>
      </c>
      <c r="AD10" s="73">
        <f t="shared" ref="AD10:AD18" si="18">IFERROR(-(-AE10),"")</f>
        <v>14.04</v>
      </c>
      <c r="AE10" s="62" t="str">
        <f t="shared" si="16"/>
        <v>14.04</v>
      </c>
      <c r="AF10" s="69">
        <f t="shared" ref="AF10:AF18" si="19">IFERROR(-(-AG10),"")</f>
        <v>1076901</v>
      </c>
      <c r="AG10" s="62" t="str">
        <f t="shared" si="16"/>
        <v>1,076,901</v>
      </c>
      <c r="AH10" s="62" t="str">
        <f t="shared" si="16"/>
        <v>72.1</v>
      </c>
      <c r="AJ10" s="54"/>
      <c r="AK10" s="74">
        <f t="shared" ref="AK10:AK18" si="20">IFERROR((AR10-AW10)/ABS(AW10),"")</f>
        <v>6.7841352924391973E-2</v>
      </c>
      <c r="AL10" s="75">
        <f t="shared" ref="AL10:AL18" si="21">IFERROR(((AR10)-(AW10)),"")</f>
        <v>221116</v>
      </c>
      <c r="AM10" s="73">
        <f t="shared" ref="AM10:AM18" si="22">IFERROR(((AR10/AR$8)-(AW10/AW$8)),"")</f>
        <v>0.60742355715851737</v>
      </c>
      <c r="AN10" s="155"/>
      <c r="AO10" s="73">
        <f t="shared" ref="AO10:AO18" si="23">IFERROR(-(-AP10),"")</f>
        <v>14.75</v>
      </c>
      <c r="AP10" s="62" t="str">
        <f t="shared" ref="AP10:AX25" si="24">IF(AP120="","",TRIM(LEFT(AP120,SEARCH(" ",AP120,1))))</f>
        <v>14.75</v>
      </c>
      <c r="AQ10" s="69">
        <f t="shared" ref="AQ10:AQ18" si="25">IFERROR(-(-AR10),"")</f>
        <v>3480426</v>
      </c>
      <c r="AR10" s="62" t="str">
        <f>IF(AR120="","",TRIM(LEFT(AR120,SEARCH(" ",AR120,1))))</f>
        <v>3,480,426</v>
      </c>
      <c r="AS10" s="62" t="str">
        <f>IF(AS120="","",TRIM(LEFT(AS120,SEARCH(" ",AS120,1))))</f>
        <v>72.2</v>
      </c>
      <c r="AT10" s="73">
        <f t="shared" ref="AT10:AT18" si="26">IFERROR(-(-AU10),"")</f>
        <v>14.14</v>
      </c>
      <c r="AU10" s="62" t="str">
        <f>IF(AU120="","",TRIM(LEFT(AU120,SEARCH(" ",AU120,1))))</f>
        <v>14.14</v>
      </c>
      <c r="AV10" s="69">
        <f t="shared" ref="AV10:AV18" si="27">IFERROR(-(-AW10),"")</f>
        <v>3259310</v>
      </c>
      <c r="AW10" s="62" t="str">
        <f>IF(AW120="","",TRIM(LEFT(AW120,SEARCH(" ",AW120,1))))</f>
        <v>3,259,310</v>
      </c>
      <c r="AX10" s="62" t="str">
        <f>IF(AX120="","",TRIM(LEFT(AX120,SEARCH(" ",AX120,1))))</f>
        <v>72.8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9.8516645998282928E-2</v>
      </c>
      <c r="F11" s="71">
        <f t="shared" si="1"/>
        <v>4131</v>
      </c>
      <c r="G11" s="73">
        <f t="shared" si="6"/>
        <v>9.1619952667568949E-2</v>
      </c>
      <c r="H11" s="155"/>
      <c r="I11" s="73">
        <f t="shared" si="7"/>
        <v>1.9</v>
      </c>
      <c r="J11" s="76" t="str">
        <f t="shared" si="8"/>
        <v>1.90</v>
      </c>
      <c r="K11" s="69">
        <f t="shared" si="9"/>
        <v>46063</v>
      </c>
      <c r="L11" s="62" t="str">
        <f t="shared" si="8"/>
        <v>46,063</v>
      </c>
      <c r="M11" s="62" t="str">
        <f t="shared" si="8"/>
        <v>9.2</v>
      </c>
      <c r="N11" s="73">
        <f t="shared" si="10"/>
        <v>1.81</v>
      </c>
      <c r="O11" s="76" t="str">
        <f t="shared" si="8"/>
        <v>1.81</v>
      </c>
      <c r="P11" s="69">
        <f t="shared" si="11"/>
        <v>41932</v>
      </c>
      <c r="Q11" s="62" t="str">
        <f t="shared" si="8"/>
        <v>41,932</v>
      </c>
      <c r="R11" s="62" t="str">
        <f t="shared" si="8"/>
        <v>9.1</v>
      </c>
      <c r="T11" s="60"/>
      <c r="U11" s="70">
        <f t="shared" si="12"/>
        <v>5.6230927718264788E-2</v>
      </c>
      <c r="V11" s="71">
        <f t="shared" si="13"/>
        <v>7942</v>
      </c>
      <c r="W11" s="73">
        <f t="shared" si="14"/>
        <v>6.1617906815629064E-2</v>
      </c>
      <c r="X11" s="24"/>
      <c r="Y11" s="73">
        <f t="shared" si="15"/>
        <v>1.9</v>
      </c>
      <c r="Z11" s="62" t="str">
        <f t="shared" si="16"/>
        <v>1.90</v>
      </c>
      <c r="AA11" s="69">
        <f t="shared" si="17"/>
        <v>149181</v>
      </c>
      <c r="AB11" s="62" t="str">
        <f t="shared" si="16"/>
        <v>149,181</v>
      </c>
      <c r="AC11" s="62" t="str">
        <f t="shared" si="16"/>
        <v>9.3</v>
      </c>
      <c r="AD11" s="73">
        <f t="shared" si="18"/>
        <v>1.84</v>
      </c>
      <c r="AE11" s="62" t="str">
        <f t="shared" si="16"/>
        <v>1.84</v>
      </c>
      <c r="AF11" s="69">
        <f t="shared" si="19"/>
        <v>141239</v>
      </c>
      <c r="AG11" s="62" t="str">
        <f t="shared" si="16"/>
        <v>141,239</v>
      </c>
      <c r="AH11" s="62" t="str">
        <f t="shared" si="16"/>
        <v>9.5</v>
      </c>
      <c r="AJ11" s="54"/>
      <c r="AK11" s="70">
        <f t="shared" si="20"/>
        <v>0.12062331339512804</v>
      </c>
      <c r="AL11" s="71">
        <f t="shared" si="21"/>
        <v>49750</v>
      </c>
      <c r="AM11" s="73">
        <f t="shared" si="22"/>
        <v>0.16909731787124405</v>
      </c>
      <c r="AN11" s="155"/>
      <c r="AO11" s="73">
        <f t="shared" si="23"/>
        <v>1.96</v>
      </c>
      <c r="AP11" s="62" t="str">
        <f t="shared" si="24"/>
        <v>1.96</v>
      </c>
      <c r="AQ11" s="69">
        <f t="shared" si="25"/>
        <v>462191</v>
      </c>
      <c r="AR11" s="62" t="str">
        <f t="shared" si="24"/>
        <v>462,191</v>
      </c>
      <c r="AS11" s="62" t="str">
        <f t="shared" si="24"/>
        <v>9.6</v>
      </c>
      <c r="AT11" s="73">
        <f t="shared" si="26"/>
        <v>1.79</v>
      </c>
      <c r="AU11" s="62" t="str">
        <f t="shared" si="24"/>
        <v>1.79</v>
      </c>
      <c r="AV11" s="69">
        <f t="shared" si="27"/>
        <v>412441</v>
      </c>
      <c r="AW11" s="62" t="str">
        <f t="shared" si="24"/>
        <v>412,441</v>
      </c>
      <c r="AX11" s="62" t="str">
        <f t="shared" si="24"/>
        <v>9.2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0.15922004132231404</v>
      </c>
      <c r="F12" s="71">
        <f t="shared" si="1"/>
        <v>2466</v>
      </c>
      <c r="G12" s="73">
        <f t="shared" si="6"/>
        <v>7.2594826516677813E-2</v>
      </c>
      <c r="H12" s="155"/>
      <c r="I12" s="73">
        <f t="shared" si="7"/>
        <v>0.74</v>
      </c>
      <c r="J12" s="76" t="str">
        <f t="shared" si="8"/>
        <v>0.74</v>
      </c>
      <c r="K12" s="69">
        <f t="shared" si="9"/>
        <v>17954</v>
      </c>
      <c r="L12" s="62" t="str">
        <f t="shared" si="8"/>
        <v>17,954</v>
      </c>
      <c r="M12" s="62" t="str">
        <f t="shared" si="8"/>
        <v>3.6</v>
      </c>
      <c r="N12" s="73">
        <f t="shared" si="10"/>
        <v>0.67</v>
      </c>
      <c r="O12" s="76" t="str">
        <f t="shared" si="8"/>
        <v>0.67</v>
      </c>
      <c r="P12" s="69">
        <f t="shared" si="11"/>
        <v>15488</v>
      </c>
      <c r="Q12" s="62" t="str">
        <f t="shared" si="8"/>
        <v>15,488</v>
      </c>
      <c r="R12" s="62" t="str">
        <f t="shared" si="8"/>
        <v>3.4</v>
      </c>
      <c r="T12" s="60"/>
      <c r="U12" s="70">
        <f t="shared" si="12"/>
        <v>1.1022062807076538E-3</v>
      </c>
      <c r="V12" s="71">
        <f t="shared" si="13"/>
        <v>59</v>
      </c>
      <c r="W12" s="73">
        <f t="shared" si="14"/>
        <v>-1.4298231413192308E-2</v>
      </c>
      <c r="X12" s="24"/>
      <c r="Y12" s="73">
        <f t="shared" si="15"/>
        <v>0.68</v>
      </c>
      <c r="Z12" s="62" t="str">
        <f t="shared" si="16"/>
        <v>0.68</v>
      </c>
      <c r="AA12" s="69" t="s">
        <v>12</v>
      </c>
      <c r="AB12" s="62" t="str">
        <f t="shared" si="16"/>
        <v>53,588</v>
      </c>
      <c r="AC12" s="62" t="str">
        <f t="shared" si="16"/>
        <v>3.3</v>
      </c>
      <c r="AD12" s="73">
        <f t="shared" si="18"/>
        <v>0.7</v>
      </c>
      <c r="AE12" s="62" t="str">
        <f t="shared" si="16"/>
        <v>0.70</v>
      </c>
      <c r="AF12" s="69">
        <f t="shared" si="19"/>
        <v>53529</v>
      </c>
      <c r="AG12" s="62" t="str">
        <f t="shared" si="16"/>
        <v>53,529</v>
      </c>
      <c r="AH12" s="62" t="str">
        <f t="shared" si="16"/>
        <v>3.6</v>
      </c>
      <c r="AJ12" s="54"/>
      <c r="AK12" s="70">
        <f t="shared" si="20"/>
        <v>0.12817281373688044</v>
      </c>
      <c r="AL12" s="71">
        <f t="shared" si="21"/>
        <v>19527</v>
      </c>
      <c r="AM12" s="73">
        <f t="shared" si="22"/>
        <v>6.733477626878448E-2</v>
      </c>
      <c r="AN12" s="155"/>
      <c r="AO12" s="73">
        <f t="shared" si="23"/>
        <v>0.73</v>
      </c>
      <c r="AP12" s="62" t="str">
        <f t="shared" si="24"/>
        <v>0.73</v>
      </c>
      <c r="AQ12" s="69">
        <f t="shared" si="25"/>
        <v>171876</v>
      </c>
      <c r="AR12" s="62" t="str">
        <f t="shared" si="24"/>
        <v>171,876</v>
      </c>
      <c r="AS12" s="62" t="str">
        <f t="shared" si="24"/>
        <v>3.6</v>
      </c>
      <c r="AT12" s="73">
        <f t="shared" si="26"/>
        <v>0.66</v>
      </c>
      <c r="AU12" s="62" t="str">
        <f t="shared" si="24"/>
        <v>0.66</v>
      </c>
      <c r="AV12" s="69">
        <f t="shared" si="27"/>
        <v>152349</v>
      </c>
      <c r="AW12" s="62" t="str">
        <f t="shared" si="24"/>
        <v>152,349</v>
      </c>
      <c r="AX12" s="62" t="str">
        <f t="shared" si="24"/>
        <v>3.4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8.5220304507792166E-2</v>
      </c>
      <c r="F13" s="134">
        <f t="shared" si="1"/>
        <v>2849</v>
      </c>
      <c r="G13" s="132">
        <f>IFERROR(((L13/L$8)-(Q13/Q$8)),"")</f>
        <v>5.4722811955126849E-2</v>
      </c>
      <c r="H13" s="156"/>
      <c r="I13" s="132">
        <f t="shared" si="7"/>
        <v>1.5</v>
      </c>
      <c r="J13" s="135" t="str">
        <f t="shared" si="8"/>
        <v>1.50</v>
      </c>
      <c r="K13" s="136">
        <f t="shared" si="9"/>
        <v>36280</v>
      </c>
      <c r="L13" s="137" t="str">
        <f t="shared" si="8"/>
        <v>36,280</v>
      </c>
      <c r="M13" s="137" t="str">
        <f t="shared" si="8"/>
        <v>7.2</v>
      </c>
      <c r="N13" s="132">
        <f t="shared" si="10"/>
        <v>1.44</v>
      </c>
      <c r="O13" s="135" t="str">
        <f t="shared" si="8"/>
        <v>1.44</v>
      </c>
      <c r="P13" s="136">
        <f t="shared" si="11"/>
        <v>33431</v>
      </c>
      <c r="Q13" s="137" t="str">
        <f t="shared" si="8"/>
        <v>33,431</v>
      </c>
      <c r="R13" s="137" t="str">
        <f t="shared" si="8"/>
        <v>7.2</v>
      </c>
      <c r="T13" s="152"/>
      <c r="U13" s="133">
        <f t="shared" si="12"/>
        <v>6.4070675805144084E-2</v>
      </c>
      <c r="V13" s="134">
        <f t="shared" si="13"/>
        <v>6955</v>
      </c>
      <c r="W13" s="132">
        <f>IFERROR(((AB13/AB$8)-(AG13/AG$8)),"")</f>
        <v>5.8215685834002606E-2</v>
      </c>
      <c r="X13" s="24"/>
      <c r="Y13" s="132">
        <f t="shared" si="15"/>
        <v>1.47</v>
      </c>
      <c r="Z13" s="137" t="str">
        <f t="shared" si="16"/>
        <v>1.47</v>
      </c>
      <c r="AA13" s="136">
        <f t="shared" si="17"/>
        <v>115507</v>
      </c>
      <c r="AB13" s="137" t="str">
        <f t="shared" si="16"/>
        <v>115,507</v>
      </c>
      <c r="AC13" s="137" t="str">
        <f t="shared" si="16"/>
        <v>7.2</v>
      </c>
      <c r="AD13" s="132">
        <f t="shared" si="18"/>
        <v>1.42</v>
      </c>
      <c r="AE13" s="137" t="str">
        <f t="shared" si="16"/>
        <v>1.42</v>
      </c>
      <c r="AF13" s="136">
        <f t="shared" si="19"/>
        <v>108552</v>
      </c>
      <c r="AG13" s="137" t="str">
        <f t="shared" si="16"/>
        <v>108,552</v>
      </c>
      <c r="AH13" s="137" t="str">
        <f t="shared" si="16"/>
        <v>7.3</v>
      </c>
      <c r="AJ13" s="57"/>
      <c r="AK13" s="133">
        <f t="shared" si="20"/>
        <v>3.4745981828786521E-2</v>
      </c>
      <c r="AL13" s="134">
        <f t="shared" si="21"/>
        <v>11557</v>
      </c>
      <c r="AM13" s="132">
        <f t="shared" si="22"/>
        <v>1.534937200976727E-2</v>
      </c>
      <c r="AN13" s="156"/>
      <c r="AO13" s="132">
        <f t="shared" si="23"/>
        <v>1.46</v>
      </c>
      <c r="AP13" s="137" t="str">
        <f t="shared" si="24"/>
        <v>1.46</v>
      </c>
      <c r="AQ13" s="136">
        <f t="shared" si="25"/>
        <v>344171</v>
      </c>
      <c r="AR13" s="137" t="str">
        <f t="shared" si="24"/>
        <v>344,171</v>
      </c>
      <c r="AS13" s="137" t="str">
        <f t="shared" si="24"/>
        <v>7.1</v>
      </c>
      <c r="AT13" s="132">
        <f t="shared" si="26"/>
        <v>1.44</v>
      </c>
      <c r="AU13" s="137" t="str">
        <f t="shared" si="24"/>
        <v>1.44</v>
      </c>
      <c r="AV13" s="136">
        <f t="shared" si="27"/>
        <v>332614</v>
      </c>
      <c r="AW13" s="137" t="str">
        <f t="shared" si="24"/>
        <v>332,614</v>
      </c>
      <c r="AX13" s="137" t="str">
        <f t="shared" si="24"/>
        <v>7.4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9.5814781834372212E-2</v>
      </c>
      <c r="F14" s="75">
        <f t="shared" si="1"/>
        <v>1076</v>
      </c>
      <c r="G14" s="73">
        <f t="shared" si="6"/>
        <v>2.3286458982467839E-2</v>
      </c>
      <c r="H14" s="155"/>
      <c r="I14" s="73">
        <f t="shared" si="7"/>
        <v>0.51</v>
      </c>
      <c r="J14" s="76" t="str">
        <f t="shared" si="8"/>
        <v>0.51</v>
      </c>
      <c r="K14" s="69">
        <f t="shared" si="9"/>
        <v>12306</v>
      </c>
      <c r="L14" s="62" t="str">
        <f t="shared" si="8"/>
        <v>12,306</v>
      </c>
      <c r="M14" s="62" t="str">
        <f t="shared" si="8"/>
        <v>2.4</v>
      </c>
      <c r="N14" s="73">
        <f t="shared" si="10"/>
        <v>0.48</v>
      </c>
      <c r="O14" s="76" t="str">
        <f t="shared" si="8"/>
        <v>0.48</v>
      </c>
      <c r="P14" s="69">
        <f t="shared" si="11"/>
        <v>11230</v>
      </c>
      <c r="Q14" s="62" t="str">
        <f t="shared" si="8"/>
        <v>11,230</v>
      </c>
      <c r="R14" s="62" t="str">
        <f t="shared" si="8"/>
        <v>2.4</v>
      </c>
      <c r="T14" s="60"/>
      <c r="U14" s="74">
        <f t="shared" si="12"/>
        <v>7.7166761432864911E-2</v>
      </c>
      <c r="V14" s="75">
        <f t="shared" si="13"/>
        <v>2850</v>
      </c>
      <c r="W14" s="73">
        <f t="shared" ref="W14:W18" si="29">IFERROR(((AB14/AB$8)-(AG14/AG$8)),"")</f>
        <v>2.5978081351006155E-2</v>
      </c>
      <c r="X14" s="24"/>
      <c r="Y14" s="73">
        <f t="shared" si="15"/>
        <v>0.51</v>
      </c>
      <c r="Z14" s="62" t="str">
        <f t="shared" si="16"/>
        <v>0.51</v>
      </c>
      <c r="AA14" s="69">
        <f t="shared" si="17"/>
        <v>39783</v>
      </c>
      <c r="AB14" s="62" t="str">
        <f t="shared" si="16"/>
        <v>39,783</v>
      </c>
      <c r="AC14" s="62" t="str">
        <f t="shared" si="16"/>
        <v>2.5</v>
      </c>
      <c r="AD14" s="73">
        <f t="shared" si="18"/>
        <v>0.48</v>
      </c>
      <c r="AE14" s="62" t="str">
        <f t="shared" si="16"/>
        <v>0.48</v>
      </c>
      <c r="AF14" s="69">
        <f t="shared" si="19"/>
        <v>36933</v>
      </c>
      <c r="AG14" s="62" t="str">
        <f t="shared" si="16"/>
        <v>36,933</v>
      </c>
      <c r="AH14" s="62" t="str">
        <f t="shared" si="16"/>
        <v>2.5</v>
      </c>
      <c r="AJ14" s="55"/>
      <c r="AK14" s="74">
        <f t="shared" si="20"/>
        <v>4.9151922541097799E-2</v>
      </c>
      <c r="AL14" s="75">
        <f t="shared" si="21"/>
        <v>5645</v>
      </c>
      <c r="AM14" s="73">
        <f t="shared" si="22"/>
        <v>1.2309705293274187E-2</v>
      </c>
      <c r="AN14" s="155"/>
      <c r="AO14" s="73">
        <f t="shared" si="23"/>
        <v>0.51</v>
      </c>
      <c r="AP14" s="62" t="str">
        <f t="shared" si="24"/>
        <v>0.51</v>
      </c>
      <c r="AQ14" s="69">
        <f t="shared" si="25"/>
        <v>120493</v>
      </c>
      <c r="AR14" s="62" t="str">
        <f t="shared" si="24"/>
        <v>120,493</v>
      </c>
      <c r="AS14" s="62" t="str">
        <f t="shared" si="24"/>
        <v>2.5</v>
      </c>
      <c r="AT14" s="73">
        <f t="shared" si="26"/>
        <v>0.5</v>
      </c>
      <c r="AU14" s="62" t="str">
        <f t="shared" si="24"/>
        <v>0.50</v>
      </c>
      <c r="AV14" s="69">
        <f t="shared" si="27"/>
        <v>114848</v>
      </c>
      <c r="AW14" s="62" t="str">
        <f t="shared" si="24"/>
        <v>114,848</v>
      </c>
      <c r="AX14" s="62" t="str">
        <f t="shared" si="24"/>
        <v>2.6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0.11517241379310345</v>
      </c>
      <c r="F15" s="75">
        <f t="shared" si="1"/>
        <v>668</v>
      </c>
      <c r="G15" s="73">
        <f t="shared" si="6"/>
        <v>1.665480253070617E-2</v>
      </c>
      <c r="H15" s="155"/>
      <c r="I15" s="73">
        <f t="shared" si="7"/>
        <v>0.27</v>
      </c>
      <c r="J15" s="76" t="str">
        <f t="shared" si="8"/>
        <v>0.27</v>
      </c>
      <c r="K15" s="69">
        <f t="shared" si="9"/>
        <v>6468</v>
      </c>
      <c r="L15" s="62" t="str">
        <f t="shared" si="8"/>
        <v>6,468</v>
      </c>
      <c r="M15" s="62" t="str">
        <f t="shared" si="8"/>
        <v>1.3</v>
      </c>
      <c r="N15" s="73">
        <f t="shared" si="10"/>
        <v>0.25</v>
      </c>
      <c r="O15" s="76" t="str">
        <f t="shared" si="8"/>
        <v>0.25</v>
      </c>
      <c r="P15" s="69">
        <f t="shared" si="11"/>
        <v>5800</v>
      </c>
      <c r="Q15" s="62" t="str">
        <f t="shared" si="8"/>
        <v>5,800</v>
      </c>
      <c r="R15" s="62" t="str">
        <f t="shared" si="8"/>
        <v>1.3</v>
      </c>
      <c r="T15" s="60"/>
      <c r="U15" s="74">
        <f t="shared" si="12"/>
        <v>7.5551460625440353E-2</v>
      </c>
      <c r="V15" s="75">
        <f t="shared" si="13"/>
        <v>1394</v>
      </c>
      <c r="W15" s="73">
        <f t="shared" si="29"/>
        <v>1.2597874687001409E-2</v>
      </c>
      <c r="X15" s="24"/>
      <c r="Y15" s="73">
        <f t="shared" si="15"/>
        <v>0.25</v>
      </c>
      <c r="Z15" s="62" t="str">
        <f t="shared" si="16"/>
        <v>0.25</v>
      </c>
      <c r="AA15" s="69">
        <f t="shared" si="17"/>
        <v>19845</v>
      </c>
      <c r="AB15" s="62" t="str">
        <f t="shared" si="16"/>
        <v>19,845</v>
      </c>
      <c r="AC15" s="62" t="str">
        <f t="shared" si="16"/>
        <v>1.2</v>
      </c>
      <c r="AD15" s="73">
        <f t="shared" si="18"/>
        <v>0.24</v>
      </c>
      <c r="AE15" s="62" t="str">
        <f t="shared" si="16"/>
        <v>0.24</v>
      </c>
      <c r="AF15" s="69">
        <f t="shared" si="19"/>
        <v>18451</v>
      </c>
      <c r="AG15" s="62" t="str">
        <f t="shared" si="16"/>
        <v>18,451</v>
      </c>
      <c r="AH15" s="62" t="str">
        <f t="shared" si="16"/>
        <v>1.2</v>
      </c>
      <c r="AJ15" s="55"/>
      <c r="AK15" s="74">
        <f t="shared" si="20"/>
        <v>1.9973810563072895E-2</v>
      </c>
      <c r="AL15" s="75">
        <f t="shared" si="21"/>
        <v>1144</v>
      </c>
      <c r="AM15" s="73">
        <f t="shared" si="22"/>
        <v>-9.4153328662505142E-4</v>
      </c>
      <c r="AN15" s="155"/>
      <c r="AO15" s="73">
        <f t="shared" si="23"/>
        <v>0.25</v>
      </c>
      <c r="AP15" s="62" t="str">
        <f t="shared" si="24"/>
        <v>0.25</v>
      </c>
      <c r="AQ15" s="69">
        <f t="shared" si="25"/>
        <v>58419</v>
      </c>
      <c r="AR15" s="62" t="str">
        <f t="shared" si="24"/>
        <v>58,419</v>
      </c>
      <c r="AS15" s="62" t="str">
        <f t="shared" si="24"/>
        <v>1.2</v>
      </c>
      <c r="AT15" s="73">
        <f t="shared" si="26"/>
        <v>0.25</v>
      </c>
      <c r="AU15" s="62" t="str">
        <f t="shared" si="24"/>
        <v>0.25</v>
      </c>
      <c r="AV15" s="69">
        <f t="shared" si="27"/>
        <v>57275</v>
      </c>
      <c r="AW15" s="62" t="str">
        <f t="shared" si="24"/>
        <v>57,275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6.7312968721419425E-2</v>
      </c>
      <c r="F16" s="75">
        <f t="shared" si="1"/>
        <v>1104</v>
      </c>
      <c r="G16" s="73">
        <f t="shared" si="6"/>
        <v>1.4740330326536322E-2</v>
      </c>
      <c r="H16" s="155"/>
      <c r="I16" s="73">
        <f t="shared" si="7"/>
        <v>0.72</v>
      </c>
      <c r="J16" s="76" t="str">
        <f t="shared" si="8"/>
        <v>0.72</v>
      </c>
      <c r="K16" s="69">
        <f t="shared" si="9"/>
        <v>17505</v>
      </c>
      <c r="L16" s="62" t="str">
        <f t="shared" si="8"/>
        <v>17,505</v>
      </c>
      <c r="M16" s="62" t="str">
        <f t="shared" si="8"/>
        <v>3.5</v>
      </c>
      <c r="N16" s="73">
        <f t="shared" si="10"/>
        <v>0.71</v>
      </c>
      <c r="O16" s="76" t="str">
        <f t="shared" si="8"/>
        <v>0.71</v>
      </c>
      <c r="P16" s="69">
        <f t="shared" si="11"/>
        <v>16401</v>
      </c>
      <c r="Q16" s="62" t="str">
        <f t="shared" si="8"/>
        <v>16,401</v>
      </c>
      <c r="R16" s="62" t="str">
        <f t="shared" si="8"/>
        <v>3.6</v>
      </c>
      <c r="T16" s="60"/>
      <c r="U16" s="74">
        <f t="shared" si="12"/>
        <v>5.0989316882335239E-2</v>
      </c>
      <c r="V16" s="75">
        <f t="shared" si="13"/>
        <v>2711</v>
      </c>
      <c r="W16" s="73">
        <f t="shared" si="29"/>
        <v>1.9639729795995264E-2</v>
      </c>
      <c r="X16" s="24"/>
      <c r="Y16" s="73">
        <f t="shared" si="15"/>
        <v>0.71</v>
      </c>
      <c r="Z16" s="62" t="str">
        <f t="shared" si="16"/>
        <v>0.71</v>
      </c>
      <c r="AA16" s="69">
        <f t="shared" si="17"/>
        <v>55879</v>
      </c>
      <c r="AB16" s="62" t="str">
        <f t="shared" si="16"/>
        <v>55,879</v>
      </c>
      <c r="AC16" s="62" t="str">
        <f t="shared" si="16"/>
        <v>3.5</v>
      </c>
      <c r="AD16" s="73">
        <f t="shared" si="18"/>
        <v>0.69</v>
      </c>
      <c r="AE16" s="62" t="str">
        <f t="shared" si="16"/>
        <v>0.69</v>
      </c>
      <c r="AF16" s="69">
        <f t="shared" si="19"/>
        <v>53168</v>
      </c>
      <c r="AG16" s="62" t="str">
        <f t="shared" si="16"/>
        <v>53,168</v>
      </c>
      <c r="AH16" s="62" t="str">
        <f t="shared" si="16"/>
        <v>3.6</v>
      </c>
      <c r="AJ16" s="55"/>
      <c r="AK16" s="74">
        <f t="shared" si="20"/>
        <v>2.9708831024792666E-2</v>
      </c>
      <c r="AL16" s="75">
        <f t="shared" si="21"/>
        <v>4768</v>
      </c>
      <c r="AM16" s="73">
        <f t="shared" si="22"/>
        <v>3.9812000031181904E-3</v>
      </c>
      <c r="AN16" s="155"/>
      <c r="AO16" s="73">
        <f t="shared" si="23"/>
        <v>0.7</v>
      </c>
      <c r="AP16" s="62" t="str">
        <f t="shared" si="24"/>
        <v>0.70</v>
      </c>
      <c r="AQ16" s="69">
        <f t="shared" si="25"/>
        <v>165259</v>
      </c>
      <c r="AR16" s="62" t="str">
        <f t="shared" si="24"/>
        <v>165,259</v>
      </c>
      <c r="AS16" s="62" t="str">
        <f t="shared" si="24"/>
        <v>3.4</v>
      </c>
      <c r="AT16" s="73">
        <f t="shared" si="26"/>
        <v>0.7</v>
      </c>
      <c r="AU16" s="62" t="str">
        <f t="shared" si="24"/>
        <v>0.70</v>
      </c>
      <c r="AV16" s="69">
        <f t="shared" si="27"/>
        <v>160491</v>
      </c>
      <c r="AW16" s="62" t="str">
        <f t="shared" si="24"/>
        <v>160,491</v>
      </c>
      <c r="AX16" s="62" t="str">
        <f t="shared" si="24"/>
        <v>3.6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8.8548679819682688E-2</v>
      </c>
      <c r="F17" s="75">
        <f t="shared" si="1"/>
        <v>3025</v>
      </c>
      <c r="G17" s="73">
        <f t="shared" si="6"/>
        <v>6.0606267532405056E-2</v>
      </c>
      <c r="H17" s="155"/>
      <c r="I17" s="73">
        <f t="shared" si="7"/>
        <v>1.53</v>
      </c>
      <c r="J17" s="76" t="str">
        <f t="shared" si="8"/>
        <v>1.53</v>
      </c>
      <c r="K17" s="69">
        <f t="shared" si="9"/>
        <v>37187</v>
      </c>
      <c r="L17" s="62" t="str">
        <f t="shared" si="8"/>
        <v>37,187</v>
      </c>
      <c r="M17" s="62" t="str">
        <f t="shared" si="8"/>
        <v>7.4</v>
      </c>
      <c r="N17" s="73">
        <f t="shared" si="10"/>
        <v>1.47</v>
      </c>
      <c r="O17" s="76" t="str">
        <f t="shared" si="8"/>
        <v>1.47</v>
      </c>
      <c r="P17" s="69">
        <f t="shared" si="11"/>
        <v>34162</v>
      </c>
      <c r="Q17" s="62" t="str">
        <f t="shared" si="8"/>
        <v>34,162</v>
      </c>
      <c r="R17" s="62" t="str">
        <f t="shared" si="8"/>
        <v>7.4</v>
      </c>
      <c r="T17" s="60"/>
      <c r="U17" s="74">
        <f t="shared" si="12"/>
        <v>7.8893836934410905E-2</v>
      </c>
      <c r="V17" s="75">
        <f t="shared" si="13"/>
        <v>8610</v>
      </c>
      <c r="W17" s="73">
        <f t="shared" si="29"/>
        <v>7.9167930718402779E-2</v>
      </c>
      <c r="X17" s="24"/>
      <c r="Y17" s="73">
        <f t="shared" si="15"/>
        <v>1.5</v>
      </c>
      <c r="Z17" s="62" t="str">
        <f t="shared" si="16"/>
        <v>1.50</v>
      </c>
      <c r="AA17" s="69">
        <f t="shared" si="17"/>
        <v>117744</v>
      </c>
      <c r="AB17" s="62" t="str">
        <f t="shared" si="16"/>
        <v>117,744</v>
      </c>
      <c r="AC17" s="62" t="str">
        <f t="shared" si="16"/>
        <v>7.4</v>
      </c>
      <c r="AD17" s="73">
        <f t="shared" si="18"/>
        <v>1.42</v>
      </c>
      <c r="AE17" s="62" t="str">
        <f t="shared" si="16"/>
        <v>1.42</v>
      </c>
      <c r="AF17" s="69">
        <f t="shared" si="19"/>
        <v>109134</v>
      </c>
      <c r="AG17" s="62" t="str">
        <f t="shared" si="16"/>
        <v>109,134</v>
      </c>
      <c r="AH17" s="62" t="str">
        <f t="shared" si="16"/>
        <v>7.3</v>
      </c>
      <c r="AJ17" s="54"/>
      <c r="AK17" s="74">
        <f t="shared" si="20"/>
        <v>0.10090203743004782</v>
      </c>
      <c r="AL17" s="75">
        <f t="shared" si="21"/>
        <v>32473</v>
      </c>
      <c r="AM17" s="73">
        <f t="shared" si="22"/>
        <v>0.10505614952788678</v>
      </c>
      <c r="AN17" s="155"/>
      <c r="AO17" s="73">
        <f t="shared" si="23"/>
        <v>1.5</v>
      </c>
      <c r="AP17" s="62" t="str">
        <f t="shared" si="24"/>
        <v>1.50</v>
      </c>
      <c r="AQ17" s="69">
        <f t="shared" si="25"/>
        <v>354300</v>
      </c>
      <c r="AR17" s="62" t="str">
        <f t="shared" si="24"/>
        <v>354,300</v>
      </c>
      <c r="AS17" s="62" t="str">
        <f t="shared" si="24"/>
        <v>7.3</v>
      </c>
      <c r="AT17" s="73">
        <f t="shared" si="26"/>
        <v>1.4</v>
      </c>
      <c r="AU17" s="62" t="str">
        <f t="shared" si="24"/>
        <v>1.40</v>
      </c>
      <c r="AV17" s="69">
        <f t="shared" si="27"/>
        <v>321827</v>
      </c>
      <c r="AW17" s="62" t="str">
        <f t="shared" si="24"/>
        <v>321,827</v>
      </c>
      <c r="AX17" s="62" t="str">
        <f t="shared" si="24"/>
        <v>7.2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0.12897148240130171</v>
      </c>
      <c r="F18" s="75">
        <f t="shared" si="1"/>
        <v>3012</v>
      </c>
      <c r="G18" s="73">
        <f t="shared" si="6"/>
        <v>8.0345160377585101E-2</v>
      </c>
      <c r="H18" s="155"/>
      <c r="I18" s="73">
        <f t="shared" si="7"/>
        <v>1.0900000000000001</v>
      </c>
      <c r="J18" s="76" t="str">
        <f t="shared" si="8"/>
        <v>1.09</v>
      </c>
      <c r="K18" s="69">
        <f t="shared" si="9"/>
        <v>26366</v>
      </c>
      <c r="L18" s="62" t="str">
        <f t="shared" si="8"/>
        <v>26,366</v>
      </c>
      <c r="M18" s="62" t="str">
        <f t="shared" si="8"/>
        <v>5.2</v>
      </c>
      <c r="N18" s="73">
        <f t="shared" si="10"/>
        <v>1.01</v>
      </c>
      <c r="O18" s="76" t="str">
        <f t="shared" si="8"/>
        <v>1.01</v>
      </c>
      <c r="P18" s="69">
        <f t="shared" si="11"/>
        <v>23354</v>
      </c>
      <c r="Q18" s="62" t="str">
        <f t="shared" si="8"/>
        <v>23,354</v>
      </c>
      <c r="R18" s="62" t="str">
        <f t="shared" si="8"/>
        <v>5.1</v>
      </c>
      <c r="T18" s="60"/>
      <c r="U18" s="74">
        <f t="shared" si="12"/>
        <v>2.5753994759286851E-2</v>
      </c>
      <c r="V18" s="75">
        <f t="shared" si="13"/>
        <v>2005</v>
      </c>
      <c r="W18" s="73">
        <f t="shared" si="29"/>
        <v>3.691467611362409E-3</v>
      </c>
      <c r="X18" s="24"/>
      <c r="Y18" s="73">
        <f t="shared" si="15"/>
        <v>1.02</v>
      </c>
      <c r="Z18" s="62" t="str">
        <f t="shared" si="16"/>
        <v>1.02</v>
      </c>
      <c r="AA18" s="69">
        <f t="shared" si="17"/>
        <v>79857</v>
      </c>
      <c r="AB18" s="62" t="str">
        <f t="shared" si="16"/>
        <v>79,857</v>
      </c>
      <c r="AC18" s="62" t="str">
        <f t="shared" si="16"/>
        <v>5.0</v>
      </c>
      <c r="AD18" s="73">
        <f t="shared" si="18"/>
        <v>1.02</v>
      </c>
      <c r="AE18" s="62" t="str">
        <f t="shared" si="16"/>
        <v>1.02</v>
      </c>
      <c r="AF18" s="69">
        <f t="shared" si="19"/>
        <v>77852</v>
      </c>
      <c r="AG18" s="62" t="str">
        <f t="shared" si="16"/>
        <v>77,852</v>
      </c>
      <c r="AH18" s="62" t="str">
        <f t="shared" si="16"/>
        <v>5.2</v>
      </c>
      <c r="AJ18" s="54"/>
      <c r="AK18" s="74">
        <f t="shared" si="20"/>
        <v>0.11645797270867522</v>
      </c>
      <c r="AL18" s="75">
        <f t="shared" si="21"/>
        <v>25902</v>
      </c>
      <c r="AM18" s="73">
        <f t="shared" si="22"/>
        <v>8.7263163656605025E-2</v>
      </c>
      <c r="AN18" s="155"/>
      <c r="AO18" s="73">
        <f t="shared" si="23"/>
        <v>1.05</v>
      </c>
      <c r="AP18" s="62" t="str">
        <f t="shared" si="24"/>
        <v>1.05</v>
      </c>
      <c r="AQ18" s="69">
        <f t="shared" si="25"/>
        <v>248317</v>
      </c>
      <c r="AR18" s="62" t="str">
        <f t="shared" si="24"/>
        <v>248,317</v>
      </c>
      <c r="AS18" s="62" t="str">
        <f t="shared" si="24"/>
        <v>5.1</v>
      </c>
      <c r="AT18" s="73">
        <f t="shared" si="26"/>
        <v>0.96</v>
      </c>
      <c r="AU18" s="62" t="str">
        <f t="shared" si="24"/>
        <v>0.96</v>
      </c>
      <c r="AV18" s="69">
        <f t="shared" si="27"/>
        <v>222415</v>
      </c>
      <c r="AW18" s="62" t="str">
        <f t="shared" si="24"/>
        <v>222,415</v>
      </c>
      <c r="AX18" s="62" t="str">
        <f t="shared" si="24"/>
        <v>5.0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0.10434864660843308</v>
      </c>
      <c r="F20" s="140">
        <f>IFERROR(((L20)-(Q20)),"")</f>
        <v>15482</v>
      </c>
      <c r="G20" s="132">
        <f>IFERROR(((L20/L$8)-(Q20/Q$8)),"")</f>
        <v>0.35984592303143614</v>
      </c>
      <c r="H20" s="156"/>
      <c r="I20" s="132">
        <f>IFERROR(-(-J20),"")</f>
        <v>6.75</v>
      </c>
      <c r="J20" s="135" t="str">
        <f t="shared" ref="J20:R22" si="31">IF(J130="","",TRIM(LEFT(J130,SEARCH(" ",J130,1))))</f>
        <v>6.75</v>
      </c>
      <c r="K20" s="136">
        <f>IFERROR(-(-L20),"")</f>
        <v>163850</v>
      </c>
      <c r="L20" s="137" t="str">
        <f t="shared" si="31"/>
        <v>163,850</v>
      </c>
      <c r="M20" s="137" t="str">
        <f t="shared" si="31"/>
        <v>32.6</v>
      </c>
      <c r="N20" s="132">
        <f>IFERROR(-(-O20),"")</f>
        <v>6.39</v>
      </c>
      <c r="O20" s="135" t="str">
        <f t="shared" si="31"/>
        <v>6.39</v>
      </c>
      <c r="P20" s="136">
        <f>IFERROR(-(-Q20),"")</f>
        <v>148368</v>
      </c>
      <c r="Q20" s="137" t="str">
        <f t="shared" si="31"/>
        <v>148,368</v>
      </c>
      <c r="R20" s="137" t="str">
        <f t="shared" si="31"/>
        <v>32.1</v>
      </c>
      <c r="T20" s="152"/>
      <c r="U20" s="139">
        <f t="shared" ref="U20:U21" si="32">IFERROR((AB20-AG20)/ABS(AG20),"")</f>
        <v>5.2153145178725123E-2</v>
      </c>
      <c r="V20" s="140">
        <f>IFERROR(((AB20)-(AG20)),"")</f>
        <v>25571</v>
      </c>
      <c r="W20" s="132">
        <f>IFERROR(((AB20/AB$8)-(AG20/AG$8)),"")</f>
        <v>0.18839475956620522</v>
      </c>
      <c r="X20" s="164"/>
      <c r="Y20" s="132">
        <f>IFERROR(-(-Z20),"")</f>
        <v>6.58</v>
      </c>
      <c r="Z20" s="137" t="str">
        <f t="shared" si="16"/>
        <v>6.58</v>
      </c>
      <c r="AA20" s="136">
        <f>IFERROR(-(-AB20),"")</f>
        <v>515877</v>
      </c>
      <c r="AB20" s="137" t="str">
        <f t="shared" si="16"/>
        <v>515,877</v>
      </c>
      <c r="AC20" s="137" t="str">
        <f t="shared" si="16"/>
        <v>32.2</v>
      </c>
      <c r="AD20" s="132">
        <f>IFERROR(-(-AE20),"")</f>
        <v>6.39</v>
      </c>
      <c r="AE20" s="137" t="str">
        <f t="shared" si="16"/>
        <v>6.39</v>
      </c>
      <c r="AF20" s="136">
        <f>IFERROR(-(-AG20),"")</f>
        <v>490306</v>
      </c>
      <c r="AG20" s="137" t="str">
        <f t="shared" si="16"/>
        <v>490,306</v>
      </c>
      <c r="AH20" s="137" t="str">
        <f t="shared" si="16"/>
        <v>32.8</v>
      </c>
      <c r="AJ20" s="57"/>
      <c r="AK20" s="139">
        <f t="shared" ref="AK20:AK21" si="33">IFERROR((AR20-AW20)/ABS(AW20),"")</f>
        <v>9.6561846666934875E-2</v>
      </c>
      <c r="AL20" s="140">
        <f>IFERROR(((AR20)-(AW20)),"")</f>
        <v>139208</v>
      </c>
      <c r="AM20" s="132">
        <f>IFERROR(((AR20/AR$8)-(AW20/AW$8)),"")</f>
        <v>0.44409654254882103</v>
      </c>
      <c r="AN20" s="156"/>
      <c r="AO20" s="132">
        <f>IFERROR(-(-AP20),"")</f>
        <v>6.7</v>
      </c>
      <c r="AP20" s="137" t="str">
        <f t="shared" si="24"/>
        <v>6.70</v>
      </c>
      <c r="AQ20" s="136">
        <f>IFERROR(-(-AR20),"")</f>
        <v>1580854</v>
      </c>
      <c r="AR20" s="137" t="str">
        <f t="shared" si="24"/>
        <v>1,580,854</v>
      </c>
      <c r="AS20" s="137" t="str">
        <f t="shared" si="24"/>
        <v>32.8</v>
      </c>
      <c r="AT20" s="132">
        <f>IFERROR(-(-AU20),"")</f>
        <v>6.25</v>
      </c>
      <c r="AU20" s="137" t="str">
        <f t="shared" si="24"/>
        <v>6.25</v>
      </c>
      <c r="AV20" s="136">
        <f>IFERROR(-(-AW20),"")</f>
        <v>1441646</v>
      </c>
      <c r="AW20" s="137" t="str">
        <f t="shared" si="24"/>
        <v>1,441,646</v>
      </c>
      <c r="AX20" s="137" t="str">
        <f>IF(AX130="","",TRIM(LEFT(AX130,SEARCH(" ",AX130,1))))</f>
        <v>32.2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0.3740500072920549</v>
      </c>
      <c r="F21" s="75">
        <f>IFERROR(((L21)-(Q21)),"")</f>
        <v>23083</v>
      </c>
      <c r="G21" s="77">
        <f>IFERROR(((L21/L$8)-(Q21/Q$8)),"")</f>
        <v>0.83572010426038768</v>
      </c>
      <c r="H21" s="24"/>
      <c r="I21" s="80"/>
      <c r="J21" s="76" t="str">
        <f t="shared" si="31"/>
        <v/>
      </c>
      <c r="K21" s="69"/>
      <c r="L21" s="62" t="str">
        <f t="shared" si="31"/>
        <v>84,794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61,711</v>
      </c>
      <c r="R21" s="62" t="str">
        <f t="shared" si="31"/>
        <v/>
      </c>
      <c r="T21" s="60"/>
      <c r="U21" s="74">
        <f t="shared" si="32"/>
        <v>-0.10303424566059358</v>
      </c>
      <c r="V21" s="75">
        <f>IFERROR(((AB21)-(AG21)),"")</f>
        <v>-23916</v>
      </c>
      <c r="W21" s="77">
        <f>IFERROR(((AB21/AB$8)-(AG21/AG$8)),"")</f>
        <v>-0.3704059784690692</v>
      </c>
      <c r="X21" s="24"/>
      <c r="Y21" s="77"/>
      <c r="Z21" s="62" t="str">
        <f t="shared" si="16"/>
        <v/>
      </c>
      <c r="AA21" s="69"/>
      <c r="AB21" s="62" t="str">
        <f t="shared" si="16"/>
        <v>208,201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232,117</v>
      </c>
      <c r="AH21" s="62" t="str">
        <f t="shared" si="16"/>
        <v/>
      </c>
      <c r="AJ21" s="12"/>
      <c r="AK21" s="74">
        <f t="shared" si="33"/>
        <v>7.3995756857271777E-2</v>
      </c>
      <c r="AL21" s="75">
        <f>IFERROR(((AR21)-(AW21)),"")</f>
        <v>52805</v>
      </c>
      <c r="AM21" s="77">
        <f>IFERROR(((AR21/AR$8)-(AW21/AW$8)),"")</f>
        <v>0.15160227098237833</v>
      </c>
      <c r="AN21" s="24"/>
      <c r="AO21" s="77"/>
      <c r="AP21" s="62" t="str">
        <f t="shared" si="24"/>
        <v/>
      </c>
      <c r="AQ21" s="69"/>
      <c r="AR21" s="62" t="str">
        <f t="shared" si="24"/>
        <v>766,427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713,622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9.0070828311512488E-2</v>
      </c>
      <c r="F24" s="140">
        <f t="shared" ref="F24:F29" si="35">IFERROR(((L24)-(Q24)),"")</f>
        <v>43644</v>
      </c>
      <c r="G24" s="132">
        <f t="shared" ref="G24:G29" si="36">IFERROR(((L24/L$8)-(Q24/Q$8)),"")</f>
        <v>0.8900384034193749</v>
      </c>
      <c r="H24" s="156"/>
      <c r="I24" s="132">
        <f t="shared" ref="I24:I29" si="37">IFERROR(-(-J24),"")</f>
        <v>21.77</v>
      </c>
      <c r="J24" s="135" t="str">
        <f t="shared" ref="J24:R29" si="38">IF(J134="","",TRIM(LEFT(J134,SEARCH(" ",J134,1))))</f>
        <v>21.77</v>
      </c>
      <c r="K24" s="136">
        <f t="shared" ref="K24:K29" si="39">IFERROR(-(-L24),"")</f>
        <v>528196</v>
      </c>
      <c r="L24" s="137" t="str">
        <f t="shared" si="38"/>
        <v>528,196</v>
      </c>
      <c r="M24" s="137" t="str">
        <f t="shared" si="38"/>
        <v>104.9</v>
      </c>
      <c r="N24" s="132">
        <f t="shared" ref="N24:N29" si="40">IFERROR(-(-O24),"")</f>
        <v>20.88</v>
      </c>
      <c r="O24" s="135" t="str">
        <f t="shared" si="38"/>
        <v>20.88</v>
      </c>
      <c r="P24" s="136">
        <f t="shared" ref="P24:P29" si="41">IFERROR(-(-Q24),"")</f>
        <v>484552</v>
      </c>
      <c r="Q24" s="137" t="str">
        <f t="shared" si="38"/>
        <v>484,552</v>
      </c>
      <c r="R24" s="137" t="str">
        <f t="shared" si="38"/>
        <v>104.9</v>
      </c>
      <c r="T24" s="152"/>
      <c r="U24" s="139">
        <f t="shared" ref="U24" si="42">IFERROR((AB24-AG24)/ABS(AG24),"")</f>
        <v>7.1952843498019087E-2</v>
      </c>
      <c r="V24" s="140">
        <f t="shared" ref="V24:V29" si="43">IFERROR(((AB24)-(AG24)),"")</f>
        <v>112765</v>
      </c>
      <c r="W24" s="132">
        <f t="shared" ref="W24:W29" si="44">IFERROR(((AB24/AB$8)-(AG24/AG$8)),"")</f>
        <v>0.99809212549279636</v>
      </c>
      <c r="X24" s="164"/>
      <c r="Y24" s="132">
        <f t="shared" ref="Y24:Y29" si="45">IFERROR(-(-Z24),"")</f>
        <v>21.43</v>
      </c>
      <c r="Z24" s="137" t="str">
        <f t="shared" si="16"/>
        <v>21.43</v>
      </c>
      <c r="AA24" s="136">
        <f t="shared" ref="AA24:AA29" si="46">IFERROR(-(-AB24),"")</f>
        <v>1679972</v>
      </c>
      <c r="AB24" s="137" t="str">
        <f t="shared" si="16"/>
        <v>1,679,972</v>
      </c>
      <c r="AC24" s="137" t="str">
        <f t="shared" si="16"/>
        <v>104.9</v>
      </c>
      <c r="AD24" s="132">
        <f t="shared" ref="AD24:AD29" si="47">IFERROR(-(-AE24),"")</f>
        <v>20.440000000000001</v>
      </c>
      <c r="AE24" s="137" t="str">
        <f t="shared" si="16"/>
        <v>20.44</v>
      </c>
      <c r="AF24" s="136">
        <f t="shared" ref="AF24:AF29" si="48">IFERROR(-(-AG24),"")</f>
        <v>1567207</v>
      </c>
      <c r="AG24" s="137" t="str">
        <f t="shared" si="16"/>
        <v>1,567,207</v>
      </c>
      <c r="AH24" s="137" t="str">
        <f t="shared" si="16"/>
        <v>104.9</v>
      </c>
      <c r="AJ24" s="13"/>
      <c r="AK24" s="139">
        <f t="shared" ref="AK24" si="49">IFERROR((AR24-AW24)/ABS(AW24),"")</f>
        <v>7.6649090099971159E-2</v>
      </c>
      <c r="AL24" s="140">
        <f t="shared" ref="AL24:AL29" si="50">IFERROR(((AR24)-(AW24)),"")</f>
        <v>360324</v>
      </c>
      <c r="AM24" s="132">
        <f t="shared" ref="AM24:AM29" si="51">IFERROR(((AR24/AR$8)-(AW24/AW$8)),"")</f>
        <v>1.0515200997073393</v>
      </c>
      <c r="AN24" s="156"/>
      <c r="AO24" s="132">
        <f t="shared" ref="AO24:AO29" si="52">IFERROR(-(-AP24),"")</f>
        <v>21.44</v>
      </c>
      <c r="AP24" s="137" t="str">
        <f t="shared" si="24"/>
        <v>21.44</v>
      </c>
      <c r="AQ24" s="136">
        <f t="shared" ref="AQ24:AQ29" si="53">IFERROR(-(-AR24),"")</f>
        <v>5061280</v>
      </c>
      <c r="AR24" s="137" t="str">
        <f t="shared" si="24"/>
        <v>5,061,280</v>
      </c>
      <c r="AS24" s="137" t="str">
        <f t="shared" si="24"/>
        <v>104.9</v>
      </c>
      <c r="AT24" s="132">
        <f t="shared" ref="AT24:AT29" si="54">IFERROR(-(-AU24),"")</f>
        <v>20.39</v>
      </c>
      <c r="AU24" s="137" t="str">
        <f t="shared" si="24"/>
        <v>20.39</v>
      </c>
      <c r="AV24" s="136">
        <f t="shared" ref="AV24:AV29" si="55">IFERROR(-(-AW24),"")</f>
        <v>4700956</v>
      </c>
      <c r="AW24" s="137" t="str">
        <f t="shared" si="24"/>
        <v>4,700,956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-9.0010976948408344E-2</v>
      </c>
      <c r="F25" s="85">
        <f t="shared" si="35"/>
        <v>-656</v>
      </c>
      <c r="G25" s="83">
        <f t="shared" si="36"/>
        <v>-1.3368818208419342E-2</v>
      </c>
      <c r="H25" s="157"/>
      <c r="I25" s="83">
        <f t="shared" si="37"/>
        <v>-0.33</v>
      </c>
      <c r="J25" s="86" t="str">
        <f t="shared" si="38"/>
        <v>-0.33</v>
      </c>
      <c r="K25" s="87">
        <f t="shared" si="39"/>
        <v>-7944</v>
      </c>
      <c r="L25" s="82" t="str">
        <f t="shared" si="38"/>
        <v>-7,944</v>
      </c>
      <c r="M25" s="82" t="str">
        <f t="shared" si="38"/>
        <v>-1.6</v>
      </c>
      <c r="N25" s="83">
        <f t="shared" si="40"/>
        <v>-0.31</v>
      </c>
      <c r="O25" s="86" t="str">
        <f t="shared" si="38"/>
        <v>-0.31</v>
      </c>
      <c r="P25" s="87">
        <f t="shared" si="41"/>
        <v>-7288</v>
      </c>
      <c r="Q25" s="82" t="str">
        <f t="shared" si="38"/>
        <v>-7,288</v>
      </c>
      <c r="R25" s="82" t="str">
        <f t="shared" si="38"/>
        <v>-1.6</v>
      </c>
      <c r="S25" s="82"/>
      <c r="T25" s="60"/>
      <c r="U25" s="84">
        <f>IFERROR((AB25-AG25)/ABS(AG25),"")</f>
        <v>-7.1952823384667602E-2</v>
      </c>
      <c r="V25" s="85">
        <f t="shared" si="43"/>
        <v>-1696</v>
      </c>
      <c r="W25" s="83">
        <f t="shared" si="44"/>
        <v>-1.5011431170336098E-2</v>
      </c>
      <c r="X25" s="163"/>
      <c r="Y25" s="83">
        <f t="shared" si="45"/>
        <v>-0.32</v>
      </c>
      <c r="Z25" s="82" t="str">
        <f t="shared" si="16"/>
        <v>-0.32</v>
      </c>
      <c r="AA25" s="87">
        <f t="shared" si="46"/>
        <v>-25267</v>
      </c>
      <c r="AB25" s="82" t="str">
        <f t="shared" si="16"/>
        <v>-25,267</v>
      </c>
      <c r="AC25" s="82" t="str">
        <f t="shared" si="16"/>
        <v>-1.6</v>
      </c>
      <c r="AD25" s="83">
        <f t="shared" si="47"/>
        <v>-0.31</v>
      </c>
      <c r="AE25" s="82" t="str">
        <f t="shared" si="16"/>
        <v>-0.31</v>
      </c>
      <c r="AF25" s="87">
        <f t="shared" si="48"/>
        <v>-23571</v>
      </c>
      <c r="AG25" s="82" t="str">
        <f t="shared" si="16"/>
        <v>-23,571</v>
      </c>
      <c r="AH25" s="82" t="str">
        <f t="shared" si="16"/>
        <v>-1.6</v>
      </c>
      <c r="AI25" s="82"/>
      <c r="AJ25" s="14"/>
      <c r="AK25" s="84">
        <f>IFERROR((AR25-AW25)/ABS(AW25),"")</f>
        <v>-7.6634607613351655E-2</v>
      </c>
      <c r="AL25" s="85">
        <f t="shared" si="50"/>
        <v>-4741</v>
      </c>
      <c r="AM25" s="83">
        <f t="shared" si="51"/>
        <v>-1.3834302257713926E-2</v>
      </c>
      <c r="AN25" s="157"/>
      <c r="AO25" s="83">
        <f t="shared" si="52"/>
        <v>-0.28000000000000003</v>
      </c>
      <c r="AP25" s="82" t="str">
        <f t="shared" si="24"/>
        <v>-0.28</v>
      </c>
      <c r="AQ25" s="87">
        <f t="shared" si="53"/>
        <v>-66606</v>
      </c>
      <c r="AR25" s="82" t="str">
        <f t="shared" si="24"/>
        <v>-66,606</v>
      </c>
      <c r="AS25" s="82" t="str">
        <f t="shared" si="24"/>
        <v>-1.4</v>
      </c>
      <c r="AT25" s="83">
        <f t="shared" si="54"/>
        <v>-0.27</v>
      </c>
      <c r="AU25" s="82" t="str">
        <f t="shared" si="24"/>
        <v>-0.27</v>
      </c>
      <c r="AV25" s="87">
        <f t="shared" si="55"/>
        <v>-61865</v>
      </c>
      <c r="AW25" s="82" t="str">
        <f t="shared" si="24"/>
        <v>-61,865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-9.0010976948408344E-2</v>
      </c>
      <c r="F26" s="85">
        <f t="shared" si="35"/>
        <v>-246</v>
      </c>
      <c r="G26" s="83">
        <f t="shared" si="36"/>
        <v>-5.0133068281572463E-3</v>
      </c>
      <c r="H26" s="157"/>
      <c r="I26" s="83">
        <f t="shared" si="37"/>
        <v>-0.12</v>
      </c>
      <c r="J26" s="86" t="str">
        <f t="shared" si="38"/>
        <v>-0.12</v>
      </c>
      <c r="K26" s="87">
        <f t="shared" si="39"/>
        <v>-2979</v>
      </c>
      <c r="L26" s="82" t="str">
        <f t="shared" si="38"/>
        <v>-2,979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-2733</v>
      </c>
      <c r="Q26" s="82" t="str">
        <f t="shared" si="38"/>
        <v>-2,733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-7.1953840932232158E-2</v>
      </c>
      <c r="V26" s="85">
        <f t="shared" si="43"/>
        <v>-636</v>
      </c>
      <c r="W26" s="83">
        <f t="shared" si="44"/>
        <v>-5.629321835719972E-3</v>
      </c>
      <c r="X26" s="163"/>
      <c r="Y26" s="83">
        <f t="shared" si="45"/>
        <v>-0.12</v>
      </c>
      <c r="Z26" s="82" t="str">
        <f t="shared" ref="Z26:AH41" si="58">IF(Z136="","",TRIM(LEFT(Z136,SEARCH(" ",Z136,1))))</f>
        <v>-0.12</v>
      </c>
      <c r="AA26" s="87">
        <f t="shared" si="46"/>
        <v>-9475</v>
      </c>
      <c r="AB26" s="82" t="str">
        <f t="shared" si="58"/>
        <v>-9,475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-8839</v>
      </c>
      <c r="AG26" s="82" t="str">
        <f t="shared" si="58"/>
        <v>-8,839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-7.6679364839889866E-2</v>
      </c>
      <c r="AL26" s="85">
        <f t="shared" si="50"/>
        <v>-2033</v>
      </c>
      <c r="AM26" s="83">
        <f t="shared" si="51"/>
        <v>-5.9338864730204416E-3</v>
      </c>
      <c r="AN26" s="157"/>
      <c r="AO26" s="83">
        <f t="shared" si="52"/>
        <v>-0.12</v>
      </c>
      <c r="AP26" s="82" t="str">
        <f t="shared" ref="AP26:AX41" si="60">IF(AP136="","",TRIM(LEFT(AP136,SEARCH(" ",AP136,1))))</f>
        <v>-0.12</v>
      </c>
      <c r="AQ26" s="87">
        <f t="shared" si="53"/>
        <v>-28546</v>
      </c>
      <c r="AR26" s="82" t="str">
        <f t="shared" si="60"/>
        <v>-28,546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-26513</v>
      </c>
      <c r="AW26" s="82" t="str">
        <f t="shared" si="60"/>
        <v>-26,513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-9.0096447894613033E-2</v>
      </c>
      <c r="F27" s="85">
        <f t="shared" si="35"/>
        <v>-1149</v>
      </c>
      <c r="G27" s="83">
        <f t="shared" si="36"/>
        <v>-2.3438527882661764E-2</v>
      </c>
      <c r="H27" s="157"/>
      <c r="I27" s="83">
        <f t="shared" si="37"/>
        <v>-0.56999999999999995</v>
      </c>
      <c r="J27" s="86" t="str">
        <f t="shared" si="38"/>
        <v>-0.57</v>
      </c>
      <c r="K27" s="87">
        <f t="shared" si="39"/>
        <v>-13902</v>
      </c>
      <c r="L27" s="82" t="str">
        <f t="shared" si="38"/>
        <v>-13,902</v>
      </c>
      <c r="M27" s="82" t="str">
        <f t="shared" si="38"/>
        <v>-2.8</v>
      </c>
      <c r="N27" s="83">
        <f t="shared" si="40"/>
        <v>-0.55000000000000004</v>
      </c>
      <c r="O27" s="86" t="str">
        <f t="shared" si="38"/>
        <v>-0.55</v>
      </c>
      <c r="P27" s="87">
        <f t="shared" si="41"/>
        <v>-12753</v>
      </c>
      <c r="Q27" s="82" t="str">
        <f t="shared" si="38"/>
        <v>-12,753</v>
      </c>
      <c r="R27" s="82" t="str">
        <f t="shared" si="38"/>
        <v>-2.8</v>
      </c>
      <c r="S27" s="82"/>
      <c r="T27" s="60"/>
      <c r="U27" s="84">
        <f t="shared" si="57"/>
        <v>-7.1953259472956915E-2</v>
      </c>
      <c r="V27" s="85">
        <f t="shared" si="43"/>
        <v>-2968</v>
      </c>
      <c r="W27" s="83">
        <f t="shared" si="44"/>
        <v>-2.6270074841776014E-2</v>
      </c>
      <c r="X27" s="163"/>
      <c r="Y27" s="83">
        <f t="shared" si="45"/>
        <v>-0.56000000000000005</v>
      </c>
      <c r="Z27" s="82" t="str">
        <f t="shared" si="58"/>
        <v>-0.56</v>
      </c>
      <c r="AA27" s="87">
        <f t="shared" si="46"/>
        <v>-44217</v>
      </c>
      <c r="AB27" s="82" t="str">
        <f t="shared" si="58"/>
        <v>-44,217</v>
      </c>
      <c r="AC27" s="82" t="str">
        <f t="shared" si="58"/>
        <v>-2.8</v>
      </c>
      <c r="AD27" s="83">
        <f t="shared" si="47"/>
        <v>-0.54</v>
      </c>
      <c r="AE27" s="82" t="str">
        <f t="shared" si="58"/>
        <v>-0.54</v>
      </c>
      <c r="AF27" s="87">
        <f t="shared" si="48"/>
        <v>-41249</v>
      </c>
      <c r="AG27" s="82" t="str">
        <f t="shared" si="58"/>
        <v>-41,249</v>
      </c>
      <c r="AH27" s="82" t="str">
        <f t="shared" si="58"/>
        <v>-2.8</v>
      </c>
      <c r="AI27" s="82"/>
      <c r="AJ27" s="14"/>
      <c r="AK27" s="84">
        <f t="shared" si="59"/>
        <v>-7.6651391347218517E-2</v>
      </c>
      <c r="AL27" s="85">
        <f t="shared" si="50"/>
        <v>-9484</v>
      </c>
      <c r="AM27" s="83">
        <f t="shared" si="51"/>
        <v>-2.7677179149928177E-2</v>
      </c>
      <c r="AN27" s="157"/>
      <c r="AO27" s="83">
        <f t="shared" si="52"/>
        <v>-0.56000000000000005</v>
      </c>
      <c r="AP27" s="82" t="str">
        <f t="shared" si="60"/>
        <v>-0.56</v>
      </c>
      <c r="AQ27" s="87">
        <f t="shared" si="53"/>
        <v>-133213</v>
      </c>
      <c r="AR27" s="82" t="str">
        <f t="shared" si="60"/>
        <v>-133,213</v>
      </c>
      <c r="AS27" s="82" t="str">
        <f t="shared" si="60"/>
        <v>-2.8</v>
      </c>
      <c r="AT27" s="83">
        <f t="shared" si="54"/>
        <v>-0.54</v>
      </c>
      <c r="AU27" s="82" t="str">
        <f t="shared" si="60"/>
        <v>-0.54</v>
      </c>
      <c r="AV27" s="87">
        <f t="shared" si="55"/>
        <v>-123729</v>
      </c>
      <c r="AW27" s="82" t="str">
        <f t="shared" si="60"/>
        <v>-123,729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-7.6601040959493091E-2</v>
      </c>
      <c r="AL28" s="85">
        <f t="shared" si="50"/>
        <v>-677</v>
      </c>
      <c r="AM28" s="83">
        <f t="shared" si="51"/>
        <v>-1.9751039461733746E-3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-9515</v>
      </c>
      <c r="AR28" s="82" t="str">
        <f t="shared" si="60"/>
        <v>-9,515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-8838</v>
      </c>
      <c r="AW28" s="82" t="str">
        <f t="shared" si="60"/>
        <v>-8,838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9.0071419599894328E-2</v>
      </c>
      <c r="F29" s="134">
        <f t="shared" si="35"/>
        <v>41593</v>
      </c>
      <c r="G29" s="132">
        <f t="shared" si="36"/>
        <v>0.84821775050013315</v>
      </c>
      <c r="H29" s="156"/>
      <c r="I29" s="132">
        <f t="shared" si="37"/>
        <v>20.75</v>
      </c>
      <c r="J29" s="135" t="str">
        <f t="shared" si="38"/>
        <v>20.75</v>
      </c>
      <c r="K29" s="136">
        <f t="shared" si="39"/>
        <v>503371</v>
      </c>
      <c r="L29" s="137" t="str">
        <f t="shared" si="38"/>
        <v>503,371</v>
      </c>
      <c r="M29" s="137" t="str">
        <f t="shared" si="38"/>
        <v>100.0</v>
      </c>
      <c r="N29" s="132">
        <f t="shared" si="40"/>
        <v>19.899999999999999</v>
      </c>
      <c r="O29" s="135" t="str">
        <f t="shared" si="38"/>
        <v>19.90</v>
      </c>
      <c r="P29" s="136">
        <f t="shared" si="41"/>
        <v>461778</v>
      </c>
      <c r="Q29" s="137" t="str">
        <f t="shared" si="38"/>
        <v>461,778</v>
      </c>
      <c r="R29" s="137" t="str">
        <f t="shared" si="38"/>
        <v>100.0</v>
      </c>
      <c r="T29" s="152"/>
      <c r="U29" s="133">
        <f>IFERROR((AB29-AG29)/ABS(AG29),"")</f>
        <v>7.1952826424058688E-2</v>
      </c>
      <c r="V29" s="134">
        <f t="shared" si="43"/>
        <v>107465</v>
      </c>
      <c r="W29" s="132">
        <f t="shared" si="44"/>
        <v>0.95118129764496828</v>
      </c>
      <c r="X29" s="164"/>
      <c r="Y29" s="132">
        <f t="shared" si="45"/>
        <v>20.43</v>
      </c>
      <c r="Z29" s="137" t="str">
        <f t="shared" si="58"/>
        <v>20.43</v>
      </c>
      <c r="AA29" s="136">
        <f t="shared" si="46"/>
        <v>1601013</v>
      </c>
      <c r="AB29" s="137" t="str">
        <f t="shared" si="58"/>
        <v>1,601,013</v>
      </c>
      <c r="AC29" s="137" t="str">
        <f t="shared" si="58"/>
        <v>100.0</v>
      </c>
      <c r="AD29" s="132">
        <f t="shared" si="47"/>
        <v>19.48</v>
      </c>
      <c r="AE29" s="137" t="str">
        <f t="shared" si="58"/>
        <v>19.48</v>
      </c>
      <c r="AF29" s="136">
        <f t="shared" si="48"/>
        <v>1493548</v>
      </c>
      <c r="AG29" s="137" t="str">
        <f t="shared" si="58"/>
        <v>1,493,548</v>
      </c>
      <c r="AH29" s="137" t="str">
        <f t="shared" si="58"/>
        <v>100.0</v>
      </c>
      <c r="AJ29" s="13"/>
      <c r="AK29" s="133">
        <f>IFERROR((AR29-AW29)/ABS(AW29),"")</f>
        <v>7.6649142156124173E-2</v>
      </c>
      <c r="AL29" s="134">
        <f t="shared" si="50"/>
        <v>343389</v>
      </c>
      <c r="AM29" s="132">
        <f t="shared" si="51"/>
        <v>1.0020996278805043</v>
      </c>
      <c r="AN29" s="156"/>
      <c r="AO29" s="132">
        <f t="shared" si="52"/>
        <v>20.440000000000001</v>
      </c>
      <c r="AP29" s="137" t="str">
        <f t="shared" si="60"/>
        <v>20.44</v>
      </c>
      <c r="AQ29" s="136">
        <f t="shared" si="53"/>
        <v>4823400</v>
      </c>
      <c r="AR29" s="137" t="str">
        <f t="shared" si="60"/>
        <v>4,823,400</v>
      </c>
      <c r="AS29" s="137" t="str">
        <f t="shared" si="60"/>
        <v>100.0</v>
      </c>
      <c r="AT29" s="132">
        <f t="shared" si="54"/>
        <v>19.43</v>
      </c>
      <c r="AU29" s="137" t="str">
        <f t="shared" si="60"/>
        <v>19.43</v>
      </c>
      <c r="AV29" s="136">
        <f t="shared" si="55"/>
        <v>4480011</v>
      </c>
      <c r="AW29" s="137" t="str">
        <f t="shared" si="60"/>
        <v>4,480,011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-4.1149192473748736E-2</v>
      </c>
      <c r="F31" s="85">
        <f t="shared" ref="F31:F41" si="61">IFERROR(((Q31)-(L31)),"")</f>
        <v>-772</v>
      </c>
      <c r="G31" s="83">
        <f t="shared" ref="G31:G40" si="62">IFERROR(((Q31/Q$8)-(L31/L$8)),"")</f>
        <v>3.3718779191068693E-3</v>
      </c>
      <c r="H31" s="157"/>
      <c r="I31" s="83">
        <f t="shared" ref="I31:I40" si="63">IFERROR(-J31,"")</f>
        <v>-0.81</v>
      </c>
      <c r="J31" s="86" t="str">
        <f t="shared" ref="J31:R41" si="64">IF(J141="","",TRIM(LEFT(J141,SEARCH(" ",J141,1))))</f>
        <v>0.81</v>
      </c>
      <c r="K31" s="87">
        <f t="shared" ref="K31:K40" si="65">IFERROR(-L31,"")</f>
        <v>-19533</v>
      </c>
      <c r="L31" s="82" t="str">
        <f t="shared" si="64"/>
        <v>19,533</v>
      </c>
      <c r="M31" s="82" t="str">
        <f t="shared" si="64"/>
        <v>3.9</v>
      </c>
      <c r="N31" s="83">
        <f t="shared" ref="N31:N40" si="66">IFERROR(-O31,"")</f>
        <v>-0.81</v>
      </c>
      <c r="O31" s="86" t="str">
        <f t="shared" si="64"/>
        <v>0.81</v>
      </c>
      <c r="P31" s="87">
        <f t="shared" ref="P31:P40" si="67">IFERROR(-Q31,"")</f>
        <v>-18761</v>
      </c>
      <c r="Q31" s="82" t="str">
        <f t="shared" si="64"/>
        <v>18,761</v>
      </c>
      <c r="R31" s="82" t="str">
        <f t="shared" si="64"/>
        <v>4.1</v>
      </c>
      <c r="S31" s="82"/>
      <c r="T31" s="60"/>
      <c r="U31" s="84">
        <f>IFERROR((AG31-AB31)/ABS(AG31),"")</f>
        <v>-0.1259901253862821</v>
      </c>
      <c r="V31" s="85">
        <f t="shared" ref="V31:V41" si="68">IFERROR(((AG31)-(AB31)),"")</f>
        <v>-7094</v>
      </c>
      <c r="W31" s="83">
        <f t="shared" ref="W31:W40" si="69">IFERROR(((AG31/AG$8)-(AB31/AB$8)),"")</f>
        <v>-7.4679421364768905E-2</v>
      </c>
      <c r="X31" s="163"/>
      <c r="Y31" s="83">
        <f t="shared" ref="Y31:Y40" si="70">IFERROR(-Z31,"")</f>
        <v>-0.81</v>
      </c>
      <c r="Z31" s="82" t="str">
        <f t="shared" si="58"/>
        <v>0.81</v>
      </c>
      <c r="AA31" s="87">
        <f t="shared" ref="AA31:AA40" si="71">IFERROR(-AB31,"")</f>
        <v>-63400</v>
      </c>
      <c r="AB31" s="82" t="str">
        <f t="shared" si="58"/>
        <v>63,400</v>
      </c>
      <c r="AC31" s="82" t="str">
        <f t="shared" si="58"/>
        <v>4.0</v>
      </c>
      <c r="AD31" s="83">
        <f t="shared" ref="AD31:AD40" si="72">IFERROR(-AE31,"")</f>
        <v>-0.73</v>
      </c>
      <c r="AE31" s="82" t="str">
        <f t="shared" si="58"/>
        <v>0.73</v>
      </c>
      <c r="AF31" s="87">
        <f t="shared" ref="AF31:AF40" si="73">IFERROR(-AG31,"")</f>
        <v>-56306</v>
      </c>
      <c r="AG31" s="82" t="str">
        <f t="shared" si="58"/>
        <v>56,306</v>
      </c>
      <c r="AH31" s="82" t="str">
        <f t="shared" si="58"/>
        <v>3.8</v>
      </c>
      <c r="AI31" s="82"/>
      <c r="AJ31" s="14"/>
      <c r="AK31" s="84">
        <f>IFERROR((AW31-AR31)/ABS(AW31),"")</f>
        <v>-1.9374804261395305E-3</v>
      </c>
      <c r="AL31" s="85">
        <f t="shared" ref="AL31:AL41" si="74">IFERROR(((AW31)-(AR31)),"")</f>
        <v>-365</v>
      </c>
      <c r="AM31" s="83">
        <f t="shared" ref="AM31:AM40" si="75">IFERROR(((AW31/AW$8)-(AR31/AR$8)),"")</f>
        <v>1.7492837825626162E-2</v>
      </c>
      <c r="AN31" s="157"/>
      <c r="AO31" s="83">
        <f t="shared" ref="AO31:AO40" si="76">IFERROR(-AP31,"")</f>
        <v>-0.8</v>
      </c>
      <c r="AP31" s="82" t="str">
        <f t="shared" si="60"/>
        <v>0.80</v>
      </c>
      <c r="AQ31" s="87">
        <f t="shared" ref="AQ31:AQ40" si="77">IFERROR(-AR31,"")</f>
        <v>-188754</v>
      </c>
      <c r="AR31" s="82" t="str">
        <f t="shared" si="60"/>
        <v>188,754</v>
      </c>
      <c r="AS31" s="82" t="str">
        <f t="shared" si="60"/>
        <v>3.9</v>
      </c>
      <c r="AT31" s="83">
        <f t="shared" ref="AT31:AT40" si="78">IFERROR(-AU31,"")</f>
        <v>-0.82</v>
      </c>
      <c r="AU31" s="82" t="str">
        <f t="shared" si="60"/>
        <v>0.82</v>
      </c>
      <c r="AV31" s="87">
        <f t="shared" ref="AV31:AV40" si="79">IFERROR(-AW31,"")</f>
        <v>-188389</v>
      </c>
      <c r="AW31" s="82" t="str">
        <f t="shared" si="60"/>
        <v>188,389</v>
      </c>
      <c r="AX31" s="82" t="str">
        <f t="shared" si="60"/>
        <v>4.2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-8.0191972076788826E-2</v>
      </c>
      <c r="F32" s="85">
        <f t="shared" si="61"/>
        <v>-919</v>
      </c>
      <c r="G32" s="83">
        <f t="shared" si="62"/>
        <v>-1.6383443284432475E-2</v>
      </c>
      <c r="H32" s="157"/>
      <c r="I32" s="83">
        <f t="shared" si="63"/>
        <v>-0.51</v>
      </c>
      <c r="J32" s="86" t="str">
        <f t="shared" si="64"/>
        <v>0.51</v>
      </c>
      <c r="K32" s="87">
        <f t="shared" si="65"/>
        <v>-12379</v>
      </c>
      <c r="L32" s="82" t="str">
        <f t="shared" si="64"/>
        <v>12,379</v>
      </c>
      <c r="M32" s="82" t="str">
        <f t="shared" si="64"/>
        <v>2.5</v>
      </c>
      <c r="N32" s="83">
        <f t="shared" si="66"/>
        <v>-0.49</v>
      </c>
      <c r="O32" s="86" t="str">
        <f t="shared" si="64"/>
        <v>0.49</v>
      </c>
      <c r="P32" s="87">
        <f t="shared" si="67"/>
        <v>-11460</v>
      </c>
      <c r="Q32" s="82" t="str">
        <f t="shared" si="64"/>
        <v>11,460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-2.7558184532036043E-2</v>
      </c>
      <c r="V32" s="85">
        <f t="shared" si="68"/>
        <v>-997</v>
      </c>
      <c r="W32" s="83">
        <f t="shared" si="69"/>
        <v>-2.5482283748828327E-3</v>
      </c>
      <c r="X32" s="163"/>
      <c r="Y32" s="83">
        <f t="shared" si="70"/>
        <v>-0.47</v>
      </c>
      <c r="Z32" s="82" t="str">
        <f t="shared" si="58"/>
        <v>0.47</v>
      </c>
      <c r="AA32" s="87">
        <f t="shared" si="71"/>
        <v>-37175</v>
      </c>
      <c r="AB32" s="82" t="str">
        <f t="shared" si="58"/>
        <v>37,175</v>
      </c>
      <c r="AC32" s="82" t="str">
        <f t="shared" si="58"/>
        <v>2.3</v>
      </c>
      <c r="AD32" s="83">
        <f t="shared" si="72"/>
        <v>-0.47</v>
      </c>
      <c r="AE32" s="82" t="str">
        <f t="shared" si="58"/>
        <v>0.47</v>
      </c>
      <c r="AF32" s="87">
        <f t="shared" si="73"/>
        <v>-36178</v>
      </c>
      <c r="AG32" s="82" t="str">
        <f t="shared" si="58"/>
        <v>36,178</v>
      </c>
      <c r="AH32" s="82" t="str">
        <f t="shared" si="58"/>
        <v>2.4</v>
      </c>
      <c r="AI32" s="82"/>
      <c r="AJ32" s="14"/>
      <c r="AK32" s="84">
        <f t="shared" ref="AK32:AK40" si="82">IFERROR((AW32-AR32)/ABS(AW32),"")</f>
        <v>-0.14976677772489291</v>
      </c>
      <c r="AL32" s="85">
        <f t="shared" si="74"/>
        <v>-15733</v>
      </c>
      <c r="AM32" s="83">
        <f t="shared" si="75"/>
        <v>-5.604061791532744E-2</v>
      </c>
      <c r="AN32" s="157"/>
      <c r="AO32" s="83">
        <f t="shared" si="76"/>
        <v>-0.51</v>
      </c>
      <c r="AP32" s="82" t="str">
        <f t="shared" si="60"/>
        <v>0.51</v>
      </c>
      <c r="AQ32" s="87">
        <f t="shared" si="77"/>
        <v>-120783</v>
      </c>
      <c r="AR32" s="82" t="str">
        <f t="shared" si="60"/>
        <v>120,783</v>
      </c>
      <c r="AS32" s="82" t="str">
        <f t="shared" si="60"/>
        <v>2.5</v>
      </c>
      <c r="AT32" s="83">
        <f t="shared" si="78"/>
        <v>-0.46</v>
      </c>
      <c r="AU32" s="82" t="str">
        <f t="shared" si="60"/>
        <v>0.46</v>
      </c>
      <c r="AV32" s="87">
        <f t="shared" si="79"/>
        <v>-105050</v>
      </c>
      <c r="AW32" s="82" t="str">
        <f t="shared" si="60"/>
        <v>105,050</v>
      </c>
      <c r="AX32" s="82" t="str">
        <f t="shared" si="60"/>
        <v>2.3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-5.5954468746897849E-2</v>
      </c>
      <c r="F35" s="145">
        <f t="shared" si="61"/>
        <v>-1691</v>
      </c>
      <c r="G35" s="143">
        <f t="shared" si="62"/>
        <v>-1.301156536532555E-2</v>
      </c>
      <c r="H35" s="159"/>
      <c r="I35" s="143">
        <f t="shared" si="63"/>
        <v>-1.32</v>
      </c>
      <c r="J35" s="146" t="str">
        <f t="shared" si="64"/>
        <v>1.32</v>
      </c>
      <c r="K35" s="147">
        <f t="shared" si="65"/>
        <v>-31912</v>
      </c>
      <c r="L35" s="142" t="str">
        <f t="shared" si="64"/>
        <v>31,912</v>
      </c>
      <c r="M35" s="142" t="str">
        <f t="shared" si="64"/>
        <v>6.3</v>
      </c>
      <c r="N35" s="143">
        <f t="shared" si="66"/>
        <v>-1.3</v>
      </c>
      <c r="O35" s="146" t="str">
        <f t="shared" si="64"/>
        <v>1.30</v>
      </c>
      <c r="P35" s="147">
        <f t="shared" si="67"/>
        <v>-30221</v>
      </c>
      <c r="Q35" s="142" t="str">
        <f t="shared" si="64"/>
        <v>30,221</v>
      </c>
      <c r="R35" s="142" t="str">
        <f t="shared" si="64"/>
        <v>6.5</v>
      </c>
      <c r="S35" s="142"/>
      <c r="T35" s="152"/>
      <c r="U35" s="144">
        <f t="shared" si="81"/>
        <v>-8.7485402880498248E-2</v>
      </c>
      <c r="V35" s="145">
        <f t="shared" si="68"/>
        <v>-8091</v>
      </c>
      <c r="W35" s="143">
        <f t="shared" si="69"/>
        <v>-7.7227649739651794E-2</v>
      </c>
      <c r="X35" s="162"/>
      <c r="Y35" s="143">
        <f t="shared" si="70"/>
        <v>-1.28</v>
      </c>
      <c r="Z35" s="142" t="str">
        <f t="shared" si="58"/>
        <v>1.28</v>
      </c>
      <c r="AA35" s="147">
        <f t="shared" si="71"/>
        <v>-100575</v>
      </c>
      <c r="AB35" s="142" t="str">
        <f t="shared" si="58"/>
        <v>100,575</v>
      </c>
      <c r="AC35" s="142" t="str">
        <f t="shared" si="58"/>
        <v>6.3</v>
      </c>
      <c r="AD35" s="143">
        <f t="shared" si="72"/>
        <v>-1.21</v>
      </c>
      <c r="AE35" s="142" t="str">
        <f t="shared" si="58"/>
        <v>1.21</v>
      </c>
      <c r="AF35" s="147">
        <f t="shared" si="73"/>
        <v>-92484</v>
      </c>
      <c r="AG35" s="142" t="str">
        <f t="shared" si="58"/>
        <v>92,484</v>
      </c>
      <c r="AH35" s="142" t="str">
        <f t="shared" si="58"/>
        <v>6.2</v>
      </c>
      <c r="AI35" s="142"/>
      <c r="AJ35" s="15"/>
      <c r="AK35" s="144">
        <f t="shared" si="82"/>
        <v>-5.4852780806979279E-2</v>
      </c>
      <c r="AL35" s="145">
        <f t="shared" si="74"/>
        <v>-16096</v>
      </c>
      <c r="AM35" s="143">
        <f t="shared" si="75"/>
        <v>-3.8539205455200953E-2</v>
      </c>
      <c r="AN35" s="159"/>
      <c r="AO35" s="143">
        <f t="shared" si="76"/>
        <v>-1.31</v>
      </c>
      <c r="AP35" s="142" t="str">
        <f t="shared" si="60"/>
        <v>1.31</v>
      </c>
      <c r="AQ35" s="147">
        <f t="shared" si="77"/>
        <v>-309536</v>
      </c>
      <c r="AR35" s="142" t="str">
        <f t="shared" si="60"/>
        <v>309,536</v>
      </c>
      <c r="AS35" s="142" t="str">
        <f t="shared" si="60"/>
        <v>6.4</v>
      </c>
      <c r="AT35" s="143">
        <f t="shared" si="78"/>
        <v>-1.27</v>
      </c>
      <c r="AU35" s="142" t="str">
        <f t="shared" si="60"/>
        <v>1.27</v>
      </c>
      <c r="AV35" s="147">
        <f t="shared" si="79"/>
        <v>-293440</v>
      </c>
      <c r="AW35" s="142" t="str">
        <f t="shared" si="60"/>
        <v>293,440</v>
      </c>
      <c r="AX35" s="142" t="str">
        <f t="shared" si="60"/>
        <v>6.5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-0.10061912188666761</v>
      </c>
      <c r="F36" s="85">
        <f t="shared" si="61"/>
        <v>-2129</v>
      </c>
      <c r="G36" s="83">
        <f t="shared" si="62"/>
        <v>-4.8065404477978246E-2</v>
      </c>
      <c r="H36" s="157"/>
      <c r="I36" s="83">
        <f t="shared" si="63"/>
        <v>-0.96</v>
      </c>
      <c r="J36" s="86" t="str">
        <f t="shared" si="64"/>
        <v>0.96</v>
      </c>
      <c r="K36" s="87">
        <f t="shared" si="65"/>
        <v>-23288</v>
      </c>
      <c r="L36" s="82" t="str">
        <f t="shared" si="64"/>
        <v>23,288</v>
      </c>
      <c r="M36" s="82" t="str">
        <f t="shared" si="64"/>
        <v>4.6</v>
      </c>
      <c r="N36" s="83">
        <f t="shared" si="66"/>
        <v>-0.91</v>
      </c>
      <c r="O36" s="86" t="str">
        <f t="shared" si="64"/>
        <v>0.91</v>
      </c>
      <c r="P36" s="87">
        <f t="shared" si="67"/>
        <v>-21159</v>
      </c>
      <c r="Q36" s="82" t="str">
        <f t="shared" si="64"/>
        <v>21,159</v>
      </c>
      <c r="R36" s="82" t="str">
        <f t="shared" si="64"/>
        <v>4.6</v>
      </c>
      <c r="S36" s="82"/>
      <c r="T36" s="60"/>
      <c r="U36" s="84">
        <f t="shared" si="81"/>
        <v>-7.4686799717254962E-2</v>
      </c>
      <c r="V36" s="85">
        <f t="shared" si="68"/>
        <v>-4966</v>
      </c>
      <c r="W36" s="83">
        <f t="shared" si="69"/>
        <v>-4.4664834213321347E-2</v>
      </c>
      <c r="X36" s="163"/>
      <c r="Y36" s="83">
        <f t="shared" si="70"/>
        <v>-0.91</v>
      </c>
      <c r="Z36" s="82" t="str">
        <f t="shared" si="58"/>
        <v>0.91</v>
      </c>
      <c r="AA36" s="87">
        <f t="shared" si="71"/>
        <v>-71457</v>
      </c>
      <c r="AB36" s="82" t="str">
        <f t="shared" si="58"/>
        <v>71,457</v>
      </c>
      <c r="AC36" s="82" t="str">
        <f t="shared" si="58"/>
        <v>4.5</v>
      </c>
      <c r="AD36" s="83">
        <f t="shared" si="72"/>
        <v>-0.87</v>
      </c>
      <c r="AE36" s="82" t="str">
        <f t="shared" si="58"/>
        <v>0.87</v>
      </c>
      <c r="AF36" s="87">
        <f t="shared" si="73"/>
        <v>-66491</v>
      </c>
      <c r="AG36" s="82" t="str">
        <f t="shared" si="58"/>
        <v>66,491</v>
      </c>
      <c r="AH36" s="82" t="str">
        <f t="shared" si="58"/>
        <v>4.5</v>
      </c>
      <c r="AI36" s="82"/>
      <c r="AJ36" s="14"/>
      <c r="AK36" s="84">
        <f t="shared" si="82"/>
        <v>-0.11887272179252208</v>
      </c>
      <c r="AL36" s="85">
        <f t="shared" si="74"/>
        <v>-24452</v>
      </c>
      <c r="AM36" s="83">
        <f t="shared" si="75"/>
        <v>-8.2809203334184844E-2</v>
      </c>
      <c r="AN36" s="157"/>
      <c r="AO36" s="83">
        <f t="shared" si="76"/>
        <v>-0.98</v>
      </c>
      <c r="AP36" s="82" t="str">
        <f t="shared" si="60"/>
        <v>0.98</v>
      </c>
      <c r="AQ36" s="87">
        <f t="shared" si="77"/>
        <v>-230151</v>
      </c>
      <c r="AR36" s="82" t="str">
        <f t="shared" si="60"/>
        <v>230,151</v>
      </c>
      <c r="AS36" s="82" t="str">
        <f t="shared" si="60"/>
        <v>4.8</v>
      </c>
      <c r="AT36" s="83">
        <f t="shared" si="78"/>
        <v>-0.89</v>
      </c>
      <c r="AU36" s="82" t="str">
        <f t="shared" si="60"/>
        <v>0.89</v>
      </c>
      <c r="AV36" s="87">
        <f t="shared" si="79"/>
        <v>-205699</v>
      </c>
      <c r="AW36" s="82" t="str">
        <f t="shared" si="60"/>
        <v>205,699</v>
      </c>
      <c r="AX36" s="82" t="str">
        <f t="shared" si="60"/>
        <v>4.6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-2.4805531547104579E-2</v>
      </c>
      <c r="F37" s="85">
        <f t="shared" si="61"/>
        <v>-287</v>
      </c>
      <c r="G37" s="83">
        <f t="shared" si="62"/>
        <v>9.8740189349620366E-3</v>
      </c>
      <c r="H37" s="157"/>
      <c r="I37" s="83">
        <f t="shared" si="63"/>
        <v>-0.49</v>
      </c>
      <c r="J37" s="86" t="str">
        <f t="shared" si="64"/>
        <v>0.49</v>
      </c>
      <c r="K37" s="87">
        <f t="shared" si="65"/>
        <v>-11857</v>
      </c>
      <c r="L37" s="82" t="str">
        <f t="shared" si="64"/>
        <v>11,857</v>
      </c>
      <c r="M37" s="82" t="str">
        <f t="shared" si="64"/>
        <v>2.4</v>
      </c>
      <c r="N37" s="83">
        <f t="shared" si="66"/>
        <v>-0.5</v>
      </c>
      <c r="O37" s="86" t="str">
        <f t="shared" si="64"/>
        <v>0.50</v>
      </c>
      <c r="P37" s="87">
        <f t="shared" si="67"/>
        <v>-11570</v>
      </c>
      <c r="Q37" s="82" t="str">
        <f t="shared" si="64"/>
        <v>11,570</v>
      </c>
      <c r="R37" s="82" t="str">
        <f t="shared" si="64"/>
        <v>2.5</v>
      </c>
      <c r="S37" s="82"/>
      <c r="T37" s="60"/>
      <c r="U37" s="84">
        <f t="shared" si="81"/>
        <v>-6.179847430200601E-2</v>
      </c>
      <c r="V37" s="85">
        <f t="shared" si="68"/>
        <v>-2406</v>
      </c>
      <c r="W37" s="83">
        <f t="shared" si="69"/>
        <v>-1.9750804637245656E-2</v>
      </c>
      <c r="X37" s="163"/>
      <c r="Y37" s="83">
        <f t="shared" si="70"/>
        <v>-0.53</v>
      </c>
      <c r="Z37" s="82" t="str">
        <f t="shared" si="58"/>
        <v>0.53</v>
      </c>
      <c r="AA37" s="87">
        <f t="shared" si="71"/>
        <v>-41339</v>
      </c>
      <c r="AB37" s="82" t="str">
        <f t="shared" si="58"/>
        <v>41,339</v>
      </c>
      <c r="AC37" s="82" t="str">
        <f t="shared" si="58"/>
        <v>2.6</v>
      </c>
      <c r="AD37" s="83">
        <f t="shared" si="72"/>
        <v>-0.51</v>
      </c>
      <c r="AE37" s="82" t="str">
        <f t="shared" si="58"/>
        <v>0.51</v>
      </c>
      <c r="AF37" s="87">
        <f t="shared" si="73"/>
        <v>-38933</v>
      </c>
      <c r="AG37" s="82" t="str">
        <f t="shared" si="58"/>
        <v>38,933</v>
      </c>
      <c r="AH37" s="82" t="str">
        <f t="shared" si="58"/>
        <v>2.6</v>
      </c>
      <c r="AI37" s="82"/>
      <c r="AJ37" s="14"/>
      <c r="AK37" s="84">
        <f t="shared" si="82"/>
        <v>-8.5432466384404229E-2</v>
      </c>
      <c r="AL37" s="85">
        <f t="shared" si="74"/>
        <v>-9181</v>
      </c>
      <c r="AM37" s="83">
        <f t="shared" si="75"/>
        <v>-2.8037131024403195E-2</v>
      </c>
      <c r="AN37" s="157"/>
      <c r="AO37" s="83">
        <f t="shared" si="76"/>
        <v>-0.49</v>
      </c>
      <c r="AP37" s="82" t="str">
        <f t="shared" si="60"/>
        <v>0.49</v>
      </c>
      <c r="AQ37" s="87">
        <f t="shared" si="77"/>
        <v>-116646</v>
      </c>
      <c r="AR37" s="82" t="str">
        <f t="shared" si="60"/>
        <v>116,646</v>
      </c>
      <c r="AS37" s="82" t="str">
        <f t="shared" si="60"/>
        <v>2.4</v>
      </c>
      <c r="AT37" s="83">
        <f t="shared" si="78"/>
        <v>-0.47</v>
      </c>
      <c r="AU37" s="82" t="str">
        <f t="shared" si="60"/>
        <v>0.47</v>
      </c>
      <c r="AV37" s="87">
        <f t="shared" si="79"/>
        <v>-107465</v>
      </c>
      <c r="AW37" s="82" t="str">
        <f t="shared" si="60"/>
        <v>107,465</v>
      </c>
      <c r="AX37" s="82" t="str">
        <f t="shared" si="60"/>
        <v>2.4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-1.0736485213787908E-2</v>
      </c>
      <c r="F38" s="85">
        <f t="shared" si="61"/>
        <v>-57</v>
      </c>
      <c r="G38" s="83">
        <f t="shared" si="62"/>
        <v>7.6096198554617134E-3</v>
      </c>
      <c r="H38" s="157"/>
      <c r="I38" s="83">
        <f t="shared" si="63"/>
        <v>-0.22</v>
      </c>
      <c r="J38" s="86" t="str">
        <f t="shared" si="64"/>
        <v>0.22</v>
      </c>
      <c r="K38" s="87">
        <f t="shared" si="65"/>
        <v>-5366</v>
      </c>
      <c r="L38" s="82" t="str">
        <f t="shared" si="64"/>
        <v>5,366</v>
      </c>
      <c r="M38" s="82" t="str">
        <f t="shared" si="64"/>
        <v>1.1</v>
      </c>
      <c r="N38" s="83">
        <f t="shared" si="66"/>
        <v>-0.23</v>
      </c>
      <c r="O38" s="86" t="str">
        <f t="shared" si="64"/>
        <v>0.23</v>
      </c>
      <c r="P38" s="87">
        <f t="shared" si="67"/>
        <v>-5309</v>
      </c>
      <c r="Q38" s="82" t="str">
        <f t="shared" si="64"/>
        <v>5,309</v>
      </c>
      <c r="R38" s="82" t="str">
        <f t="shared" si="64"/>
        <v>1.1</v>
      </c>
      <c r="S38" s="82"/>
      <c r="T38" s="60"/>
      <c r="U38" s="84">
        <f t="shared" si="81"/>
        <v>-0.16999678766463219</v>
      </c>
      <c r="V38" s="85">
        <f t="shared" si="68"/>
        <v>-2646</v>
      </c>
      <c r="W38" s="83">
        <f t="shared" si="69"/>
        <v>-2.9383419046608544E-2</v>
      </c>
      <c r="X38" s="163"/>
      <c r="Y38" s="83">
        <f t="shared" si="70"/>
        <v>-0.23</v>
      </c>
      <c r="Z38" s="82" t="str">
        <f t="shared" si="58"/>
        <v>0.23</v>
      </c>
      <c r="AA38" s="87">
        <f t="shared" si="71"/>
        <v>-18211</v>
      </c>
      <c r="AB38" s="82" t="str">
        <f t="shared" si="58"/>
        <v>18,211</v>
      </c>
      <c r="AC38" s="82" t="str">
        <f t="shared" si="58"/>
        <v>1.1</v>
      </c>
      <c r="AD38" s="83">
        <f t="shared" si="72"/>
        <v>-0.2</v>
      </c>
      <c r="AE38" s="82" t="str">
        <f t="shared" si="58"/>
        <v>0.20</v>
      </c>
      <c r="AF38" s="87">
        <f t="shared" si="73"/>
        <v>-15565</v>
      </c>
      <c r="AG38" s="82" t="str">
        <f t="shared" si="58"/>
        <v>15,565</v>
      </c>
      <c r="AH38" s="82" t="str">
        <f t="shared" si="58"/>
        <v>1.0</v>
      </c>
      <c r="AI38" s="82"/>
      <c r="AJ38" s="14"/>
      <c r="AK38" s="84">
        <f t="shared" si="82"/>
        <v>-8.4916758050044866E-2</v>
      </c>
      <c r="AL38" s="85">
        <f t="shared" si="74"/>
        <v>-4259</v>
      </c>
      <c r="AM38" s="83">
        <f t="shared" si="75"/>
        <v>-1.297562604486649E-2</v>
      </c>
      <c r="AN38" s="157"/>
      <c r="AO38" s="83">
        <f t="shared" si="76"/>
        <v>-0.23</v>
      </c>
      <c r="AP38" s="82" t="str">
        <f t="shared" si="60"/>
        <v>0.23</v>
      </c>
      <c r="AQ38" s="87">
        <f t="shared" si="77"/>
        <v>-54414</v>
      </c>
      <c r="AR38" s="82" t="str">
        <f t="shared" si="60"/>
        <v>54,414</v>
      </c>
      <c r="AS38" s="82" t="str">
        <f t="shared" si="60"/>
        <v>1.1</v>
      </c>
      <c r="AT38" s="83">
        <f t="shared" si="78"/>
        <v>-0.22</v>
      </c>
      <c r="AU38" s="82" t="str">
        <f t="shared" si="60"/>
        <v>0.22</v>
      </c>
      <c r="AV38" s="87">
        <f t="shared" si="79"/>
        <v>-50155</v>
      </c>
      <c r="AW38" s="82" t="str">
        <f t="shared" si="60"/>
        <v>50,155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-0.1087423274141807</v>
      </c>
      <c r="F39" s="85">
        <f t="shared" si="61"/>
        <v>-4305</v>
      </c>
      <c r="G39" s="83">
        <f t="shared" si="62"/>
        <v>-0.10318749233473534</v>
      </c>
      <c r="H39" s="157"/>
      <c r="I39" s="83">
        <f t="shared" si="63"/>
        <v>-1.81</v>
      </c>
      <c r="J39" s="86" t="str">
        <f t="shared" si="64"/>
        <v>1.81</v>
      </c>
      <c r="K39" s="87">
        <f t="shared" si="65"/>
        <v>-43894</v>
      </c>
      <c r="L39" s="82" t="str">
        <f t="shared" si="64"/>
        <v>43,894</v>
      </c>
      <c r="M39" s="82" t="str">
        <f t="shared" si="64"/>
        <v>8.7</v>
      </c>
      <c r="N39" s="83">
        <f t="shared" si="66"/>
        <v>-1.71</v>
      </c>
      <c r="O39" s="86" t="str">
        <f t="shared" si="64"/>
        <v>1.71</v>
      </c>
      <c r="P39" s="87">
        <f t="shared" si="67"/>
        <v>-39589</v>
      </c>
      <c r="Q39" s="82" t="str">
        <f t="shared" si="64"/>
        <v>39,589</v>
      </c>
      <c r="R39" s="82" t="str">
        <f t="shared" si="64"/>
        <v>8.6</v>
      </c>
      <c r="S39" s="82"/>
      <c r="T39" s="60"/>
      <c r="U39" s="84">
        <f t="shared" si="81"/>
        <v>-1.6594734094568662E-2</v>
      </c>
      <c r="V39" s="85">
        <f t="shared" si="68"/>
        <v>-2257</v>
      </c>
      <c r="W39" s="83">
        <f t="shared" si="69"/>
        <v>9.4450211038195064E-3</v>
      </c>
      <c r="X39" s="163"/>
      <c r="Y39" s="83">
        <f t="shared" si="70"/>
        <v>-1.76</v>
      </c>
      <c r="Z39" s="82" t="str">
        <f t="shared" si="58"/>
        <v>1.76</v>
      </c>
      <c r="AA39" s="87">
        <f t="shared" si="71"/>
        <v>-138264</v>
      </c>
      <c r="AB39" s="82" t="str">
        <f t="shared" si="58"/>
        <v>138,264</v>
      </c>
      <c r="AC39" s="82" t="str">
        <f t="shared" si="58"/>
        <v>8.6</v>
      </c>
      <c r="AD39" s="83">
        <f t="shared" si="72"/>
        <v>-1.77</v>
      </c>
      <c r="AE39" s="82" t="str">
        <f t="shared" si="58"/>
        <v>1.77</v>
      </c>
      <c r="AF39" s="87">
        <f t="shared" si="73"/>
        <v>-136007</v>
      </c>
      <c r="AG39" s="82" t="str">
        <f t="shared" si="58"/>
        <v>136,007</v>
      </c>
      <c r="AH39" s="82" t="str">
        <f t="shared" si="58"/>
        <v>9.1</v>
      </c>
      <c r="AI39" s="82"/>
      <c r="AJ39" s="14"/>
      <c r="AK39" s="84">
        <f t="shared" si="82"/>
        <v>-9.2793581679078599E-2</v>
      </c>
      <c r="AL39" s="85">
        <f t="shared" si="74"/>
        <v>-34652</v>
      </c>
      <c r="AM39" s="83">
        <f t="shared" si="75"/>
        <v>-0.10907282069310065</v>
      </c>
      <c r="AN39" s="157"/>
      <c r="AO39" s="83">
        <f t="shared" si="76"/>
        <v>-1.73</v>
      </c>
      <c r="AP39" s="82" t="str">
        <f t="shared" si="60"/>
        <v>1.73</v>
      </c>
      <c r="AQ39" s="87">
        <f t="shared" si="77"/>
        <v>-408083</v>
      </c>
      <c r="AR39" s="82" t="str">
        <f t="shared" si="60"/>
        <v>408,083</v>
      </c>
      <c r="AS39" s="82" t="str">
        <f t="shared" si="60"/>
        <v>8.5</v>
      </c>
      <c r="AT39" s="83">
        <f t="shared" si="78"/>
        <v>-1.62</v>
      </c>
      <c r="AU39" s="82" t="str">
        <f t="shared" si="60"/>
        <v>1.62</v>
      </c>
      <c r="AV39" s="87">
        <f t="shared" si="79"/>
        <v>-373431</v>
      </c>
      <c r="AW39" s="82" t="str">
        <f t="shared" si="60"/>
        <v>373,431</v>
      </c>
      <c r="AX39" s="82" t="str">
        <f>IF(AX149="","",TRIM(LEFT(AX149,SEARCH(" ",AX149,1))))</f>
        <v>8.3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-7.8517186065702974E-2</v>
      </c>
      <c r="F40" s="145">
        <f t="shared" si="61"/>
        <v>-8468</v>
      </c>
      <c r="G40" s="143">
        <f t="shared" si="62"/>
        <v>-0.14673772736968704</v>
      </c>
      <c r="H40" s="159"/>
      <c r="I40" s="143">
        <f t="shared" si="63"/>
        <v>-4.79</v>
      </c>
      <c r="J40" s="146" t="str">
        <f t="shared" si="64"/>
        <v>4.79</v>
      </c>
      <c r="K40" s="147">
        <f t="shared" si="65"/>
        <v>-116317</v>
      </c>
      <c r="L40" s="142" t="str">
        <f t="shared" si="64"/>
        <v>116,317</v>
      </c>
      <c r="M40" s="142" t="str">
        <f t="shared" si="64"/>
        <v>23.1</v>
      </c>
      <c r="N40" s="143">
        <f t="shared" si="66"/>
        <v>-4.6500000000000004</v>
      </c>
      <c r="O40" s="146" t="str">
        <f t="shared" si="64"/>
        <v>4.65</v>
      </c>
      <c r="P40" s="147">
        <f t="shared" si="67"/>
        <v>-107849</v>
      </c>
      <c r="Q40" s="142" t="str">
        <f t="shared" si="64"/>
        <v>107,849</v>
      </c>
      <c r="R40" s="142" t="str">
        <f t="shared" si="64"/>
        <v>23.4</v>
      </c>
      <c r="S40" s="142"/>
      <c r="T40" s="152"/>
      <c r="U40" s="144">
        <f t="shared" si="81"/>
        <v>-5.8272123520305828E-2</v>
      </c>
      <c r="V40" s="145">
        <f t="shared" si="68"/>
        <v>-20365</v>
      </c>
      <c r="W40" s="143">
        <f t="shared" si="69"/>
        <v>-0.16156864651318692</v>
      </c>
      <c r="X40" s="162"/>
      <c r="Y40" s="143">
        <f t="shared" si="70"/>
        <v>-4.72</v>
      </c>
      <c r="Z40" s="142" t="str">
        <f t="shared" si="58"/>
        <v>4.72</v>
      </c>
      <c r="AA40" s="147">
        <f t="shared" si="71"/>
        <v>-369846</v>
      </c>
      <c r="AB40" s="142" t="str">
        <f t="shared" si="58"/>
        <v>369,846</v>
      </c>
      <c r="AC40" s="142" t="str">
        <f t="shared" si="58"/>
        <v>23.1</v>
      </c>
      <c r="AD40" s="143">
        <f t="shared" si="72"/>
        <v>-4.5599999999999996</v>
      </c>
      <c r="AE40" s="142" t="str">
        <f t="shared" si="58"/>
        <v>4.56</v>
      </c>
      <c r="AF40" s="147">
        <f t="shared" si="73"/>
        <v>-349481</v>
      </c>
      <c r="AG40" s="142" t="str">
        <f t="shared" si="58"/>
        <v>349,481</v>
      </c>
      <c r="AH40" s="142" t="str">
        <f t="shared" si="58"/>
        <v>23.4</v>
      </c>
      <c r="AI40" s="142"/>
      <c r="AJ40" s="15"/>
      <c r="AK40" s="144">
        <f t="shared" si="82"/>
        <v>-8.6042380531746565E-2</v>
      </c>
      <c r="AL40" s="145">
        <f t="shared" si="74"/>
        <v>-88640</v>
      </c>
      <c r="AM40" s="143">
        <f t="shared" si="75"/>
        <v>-0.27143398655175677</v>
      </c>
      <c r="AN40" s="159"/>
      <c r="AO40" s="143">
        <f t="shared" si="76"/>
        <v>-4.74</v>
      </c>
      <c r="AP40" s="142" t="str">
        <f t="shared" si="60"/>
        <v>4.74</v>
      </c>
      <c r="AQ40" s="147">
        <f t="shared" si="77"/>
        <v>-1118830</v>
      </c>
      <c r="AR40" s="142" t="str">
        <f t="shared" si="60"/>
        <v>1,118,830</v>
      </c>
      <c r="AS40" s="142" t="str">
        <f t="shared" si="60"/>
        <v>23.2</v>
      </c>
      <c r="AT40" s="143">
        <f t="shared" si="78"/>
        <v>-4.47</v>
      </c>
      <c r="AU40" s="142" t="str">
        <f t="shared" si="60"/>
        <v>4.47</v>
      </c>
      <c r="AV40" s="147">
        <f t="shared" si="79"/>
        <v>-1030190</v>
      </c>
      <c r="AW40" s="142" t="str">
        <f t="shared" si="60"/>
        <v>1,030,190</v>
      </c>
      <c r="AX40" s="142" t="str">
        <f>IF(AX150="","",TRIM(LEFT(AX150,SEARCH(" ",AX150,1))))</f>
        <v>23.0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-0.1195</v>
      </c>
      <c r="F41" s="100">
        <f t="shared" si="61"/>
        <v>-478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4,478</v>
      </c>
      <c r="M41" s="89" t="str">
        <f t="shared" si="64"/>
        <v>3.8</v>
      </c>
      <c r="N41" s="98"/>
      <c r="O41" s="101" t="str">
        <f t="shared" si="64"/>
        <v/>
      </c>
      <c r="P41" s="100"/>
      <c r="Q41" s="89" t="str">
        <f t="shared" si="64"/>
        <v>4,000</v>
      </c>
      <c r="R41" s="89" t="str">
        <f t="shared" si="64"/>
        <v>3.7</v>
      </c>
      <c r="T41" s="60"/>
      <c r="U41" s="99">
        <f t="shared" si="81"/>
        <v>-9.3701123275984649E-2</v>
      </c>
      <c r="V41" s="100">
        <f t="shared" si="68"/>
        <v>-1318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15,384</v>
      </c>
      <c r="AC41" s="89" t="str">
        <f t="shared" si="58"/>
        <v>4.2</v>
      </c>
      <c r="AD41" s="98"/>
      <c r="AE41" s="89" t="str">
        <f t="shared" si="58"/>
        <v/>
      </c>
      <c r="AF41" s="100"/>
      <c r="AG41" s="89" t="str">
        <f t="shared" si="58"/>
        <v>14,066</v>
      </c>
      <c r="AH41" s="89" t="str">
        <f t="shared" si="58"/>
        <v>4.0</v>
      </c>
      <c r="AJ41" s="16"/>
      <c r="AK41" s="99"/>
      <c r="AL41" s="100">
        <f t="shared" si="74"/>
        <v>-2642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45,957</v>
      </c>
      <c r="AS41" s="89" t="str">
        <f t="shared" si="60"/>
        <v>4.1</v>
      </c>
      <c r="AT41" s="98"/>
      <c r="AU41" s="89" t="str">
        <f t="shared" si="60"/>
        <v/>
      </c>
      <c r="AV41" s="100"/>
      <c r="AW41" s="89" t="str">
        <f t="shared" si="60"/>
        <v>43,315</v>
      </c>
      <c r="AX41" s="89" t="str">
        <f>IF(AX151="","",TRIM(LEFT(AX151,SEARCH(" ",AX151,1))))</f>
        <v>4.2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-0.11074197120708748</v>
      </c>
      <c r="F43" s="145">
        <f>IFERROR(((Q43)-(L43)),"")</f>
        <v>-1300</v>
      </c>
      <c r="G43" s="143">
        <f>IFERROR(((Q43/Q$8)-(L43/L$8)),"")</f>
        <v>-3.156493045730957E-2</v>
      </c>
      <c r="H43" s="159"/>
      <c r="I43" s="143">
        <f>IFERROR(-J43,"")</f>
        <v>-0.54</v>
      </c>
      <c r="J43" s="146" t="str">
        <f t="shared" ref="J43:R49" si="87">IF(J153="","",TRIM(LEFT(J153,SEARCH(" ",J153,1))))</f>
        <v>0.54</v>
      </c>
      <c r="K43" s="147">
        <f>IFERROR(-L43,"")</f>
        <v>-13039</v>
      </c>
      <c r="L43" s="142" t="str">
        <f t="shared" si="87"/>
        <v>13,039</v>
      </c>
      <c r="M43" s="142" t="str">
        <f t="shared" si="87"/>
        <v>17.7</v>
      </c>
      <c r="N43" s="143">
        <f>IFERROR(-O43,"")</f>
        <v>-0.51</v>
      </c>
      <c r="O43" s="146" t="str">
        <f t="shared" si="87"/>
        <v>0.51</v>
      </c>
      <c r="P43" s="147">
        <f>IFERROR(-Q43,"")</f>
        <v>-11739</v>
      </c>
      <c r="Q43" s="142" t="str">
        <f t="shared" si="87"/>
        <v>11,739</v>
      </c>
      <c r="R43" s="142" t="str">
        <f t="shared" si="87"/>
        <v>17.4</v>
      </c>
      <c r="S43" s="142"/>
      <c r="T43" s="152"/>
      <c r="U43" s="144">
        <f t="shared" ref="U43:U49" si="88">IFERROR((AG43-AB43)/ABS(AG43),"")</f>
        <v>-0.10431804894345612</v>
      </c>
      <c r="V43" s="145">
        <f>IFERROR(((AG43)-(AB43)),"")</f>
        <v>-3747</v>
      </c>
      <c r="W43" s="143">
        <f>IFERROR(((AG43/AG$8)-(AB43/AB$8)),"")</f>
        <v>-3.770787657621455E-2</v>
      </c>
      <c r="X43" s="162"/>
      <c r="Y43" s="143">
        <f>IFERROR(-Z43,"")</f>
        <v>-0.51</v>
      </c>
      <c r="Z43" s="142" t="str">
        <f t="shared" si="84"/>
        <v>0.51</v>
      </c>
      <c r="AA43" s="147">
        <f>IFERROR(-AB43,"")</f>
        <v>-39666</v>
      </c>
      <c r="AB43" s="142" t="str">
        <f t="shared" si="84"/>
        <v>39,666</v>
      </c>
      <c r="AC43" s="142" t="str">
        <f t="shared" si="84"/>
        <v>17.0</v>
      </c>
      <c r="AD43" s="143">
        <f>IFERROR(-AE43,"")</f>
        <v>-0.47</v>
      </c>
      <c r="AE43" s="142" t="str">
        <f t="shared" si="84"/>
        <v>0.47</v>
      </c>
      <c r="AF43" s="147">
        <f>IFERROR(-AG43,"")</f>
        <v>-35919</v>
      </c>
      <c r="AG43" s="142" t="str">
        <f t="shared" si="84"/>
        <v>35,919</v>
      </c>
      <c r="AH43" s="142" t="str">
        <f t="shared" si="84"/>
        <v>16.5</v>
      </c>
      <c r="AI43" s="142"/>
      <c r="AJ43" s="15"/>
      <c r="AK43" s="144">
        <f t="shared" ref="AK43:AK49" si="89">IFERROR((AW43-AR43)/ABS(AW43),"")</f>
        <v>-7.3525515098908131E-2</v>
      </c>
      <c r="AL43" s="145">
        <f>IFERROR(((AW43)-(AR43)),"")</f>
        <v>-8047</v>
      </c>
      <c r="AM43" s="143">
        <f>IFERROR(((AW43/AW$8)-(AR43/AR$8)),"")</f>
        <v>-2.3032510441077902E-2</v>
      </c>
      <c r="AN43" s="159"/>
      <c r="AO43" s="143">
        <f>IFERROR(-AP43,"")</f>
        <v>-0.5</v>
      </c>
      <c r="AP43" s="142" t="str">
        <f t="shared" si="85"/>
        <v>0.50</v>
      </c>
      <c r="AQ43" s="147">
        <f>IFERROR(-AR43,"")</f>
        <v>-117492</v>
      </c>
      <c r="AR43" s="142" t="str">
        <f t="shared" si="85"/>
        <v>117,492</v>
      </c>
      <c r="AS43" s="142" t="str">
        <f t="shared" si="85"/>
        <v>16.8</v>
      </c>
      <c r="AT43" s="143">
        <f>IFERROR(-AU43,"")</f>
        <v>-0.47</v>
      </c>
      <c r="AU43" s="142" t="str">
        <f t="shared" si="85"/>
        <v>0.47</v>
      </c>
      <c r="AV43" s="147">
        <f>IFERROR(-AW43,"")</f>
        <v>-109445</v>
      </c>
      <c r="AW43" s="142" t="str">
        <f t="shared" si="85"/>
        <v>109,445</v>
      </c>
      <c r="AX43" s="142" t="str">
        <f t="shared" si="85"/>
        <v>16.7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-0.27185244587008822</v>
      </c>
      <c r="F44" s="85">
        <f>IFERROR(((Q44)-(L44)),"")</f>
        <v>-339</v>
      </c>
      <c r="G44" s="83">
        <f>IFERROR(((Q44/Q$8)-(L44/L$8)),"")</f>
        <v>-1.1634368694143048E-2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-1586</v>
      </c>
      <c r="L44" s="82" t="str">
        <f t="shared" si="87"/>
        <v>1,586</v>
      </c>
      <c r="M44" s="82" t="str">
        <f t="shared" si="87"/>
        <v>12.9</v>
      </c>
      <c r="N44" s="83">
        <f>IFERROR(-O44,"")</f>
        <v>-0.05</v>
      </c>
      <c r="O44" s="86" t="str">
        <f t="shared" si="87"/>
        <v>0.05</v>
      </c>
      <c r="P44" s="87">
        <f>IFERROR(-Q44,"")</f>
        <v>-1247</v>
      </c>
      <c r="Q44" s="82" t="str">
        <f t="shared" si="87"/>
        <v>1,247</v>
      </c>
      <c r="R44" s="82" t="str">
        <f t="shared" si="87"/>
        <v>11.1</v>
      </c>
      <c r="S44" s="82"/>
      <c r="T44" s="60"/>
      <c r="U44" s="84">
        <f t="shared" si="88"/>
        <v>-0.1204406364749082</v>
      </c>
      <c r="V44" s="85">
        <f>IFERROR(((AG44)-(AB44)),"")</f>
        <v>-492</v>
      </c>
      <c r="W44" s="83">
        <f>IFERROR(((AG44/AG$8)-(AB44/AB$8)),"")</f>
        <v>-5.1287529142978946E-3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-4577</v>
      </c>
      <c r="AB44" s="82" t="str">
        <f t="shared" si="84"/>
        <v>4,577</v>
      </c>
      <c r="AC44" s="82" t="str">
        <f t="shared" si="84"/>
        <v>11.5</v>
      </c>
      <c r="AD44" s="83">
        <f>IFERROR(-AE44,"")</f>
        <v>-0.05</v>
      </c>
      <c r="AE44" s="82" t="str">
        <f t="shared" si="84"/>
        <v>0.05</v>
      </c>
      <c r="AF44" s="87">
        <f>IFERROR(-AG44,"")</f>
        <v>-4085</v>
      </c>
      <c r="AG44" s="82" t="str">
        <f t="shared" si="84"/>
        <v>4,085</v>
      </c>
      <c r="AH44" s="82" t="str">
        <f t="shared" si="84"/>
        <v>11.1</v>
      </c>
      <c r="AI44" s="82"/>
      <c r="AJ44" s="14"/>
      <c r="AK44" s="84">
        <f t="shared" si="89"/>
        <v>-8.7925601414187995E-2</v>
      </c>
      <c r="AL44" s="85">
        <f>IFERROR(((AW44)-(AR44)),"")</f>
        <v>-1144</v>
      </c>
      <c r="AM44" s="83">
        <f>IFERROR(((AW44/AW$8)-(AR44/AR$8)),"")</f>
        <v>-3.5319444893974275E-3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-14155</v>
      </c>
      <c r="AR44" s="82" t="str">
        <f t="shared" si="85"/>
        <v>14,155</v>
      </c>
      <c r="AS44" s="82" t="str">
        <f t="shared" si="85"/>
        <v>11.7</v>
      </c>
      <c r="AT44" s="83">
        <f>IFERROR(-AU44,"")</f>
        <v>-0.06</v>
      </c>
      <c r="AU44" s="82" t="str">
        <f t="shared" si="85"/>
        <v>0.06</v>
      </c>
      <c r="AV44" s="87">
        <f>IFERROR(-AW44,"")</f>
        <v>-13011</v>
      </c>
      <c r="AW44" s="82" t="str">
        <f t="shared" si="85"/>
        <v>13,011</v>
      </c>
      <c r="AX44" s="82" t="str">
        <f t="shared" si="85"/>
        <v>11.3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-3.1204644412191583E-2</v>
      </c>
      <c r="F45" s="85">
        <f>IFERROR(((Q45)-(L45)),"")</f>
        <v>-43</v>
      </c>
      <c r="G45" s="83">
        <f>IFERROR(((Q45/Q$8)-(L45/L$8)),"")</f>
        <v>8.1252869811086065E-4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-1421</v>
      </c>
      <c r="L45" s="82" t="str">
        <f t="shared" si="87"/>
        <v>1,421</v>
      </c>
      <c r="M45" s="82" t="str">
        <f t="shared" si="87"/>
        <v>22.0</v>
      </c>
      <c r="N45" s="83">
        <f>IFERROR(-O45,"")</f>
        <v>-0.06</v>
      </c>
      <c r="O45" s="86" t="str">
        <f t="shared" si="87"/>
        <v>0.06</v>
      </c>
      <c r="P45" s="87">
        <f>IFERROR(-Q45,"")</f>
        <v>-1378</v>
      </c>
      <c r="Q45" s="82" t="str">
        <f t="shared" si="87"/>
        <v>1,378</v>
      </c>
      <c r="R45" s="82" t="str">
        <f t="shared" si="87"/>
        <v>23.8</v>
      </c>
      <c r="S45" s="82"/>
      <c r="T45" s="60"/>
      <c r="U45" s="84">
        <f t="shared" si="88"/>
        <v>-0.25822852555525821</v>
      </c>
      <c r="V45" s="85">
        <f>IFERROR(((AG45)-(AB45)),"")</f>
        <v>-965</v>
      </c>
      <c r="W45" s="83">
        <f>IFERROR(((AG45/AG$8)-(AB45/AB$8)),"")</f>
        <v>-1.1261535445614819E-2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-4702</v>
      </c>
      <c r="AB45" s="82" t="str">
        <f t="shared" si="84"/>
        <v>4,702</v>
      </c>
      <c r="AC45" s="82" t="str">
        <f t="shared" si="84"/>
        <v>23.7</v>
      </c>
      <c r="AD45" s="83">
        <f>IFERROR(-AE45,"")</f>
        <v>-0.05</v>
      </c>
      <c r="AE45" s="82" t="str">
        <f t="shared" si="84"/>
        <v>0.05</v>
      </c>
      <c r="AF45" s="87">
        <f>IFERROR(-AG45,"")</f>
        <v>-3737</v>
      </c>
      <c r="AG45" s="82" t="str">
        <f t="shared" si="84"/>
        <v>3,737</v>
      </c>
      <c r="AH45" s="82" t="str">
        <f t="shared" si="84"/>
        <v>20.3</v>
      </c>
      <c r="AI45" s="82"/>
      <c r="AJ45" s="14"/>
      <c r="AK45" s="84">
        <f t="shared" si="89"/>
        <v>-3.8887227041579417E-2</v>
      </c>
      <c r="AL45" s="85">
        <f>IFERROR(((AW45)-(AR45)),"")</f>
        <v>-520</v>
      </c>
      <c r="AM45" s="83">
        <f>IFERROR(((AW45/AW$8)-(AR45/AR$8)),"")</f>
        <v>-8.5170641046670298E-4</v>
      </c>
      <c r="AN45" s="157"/>
      <c r="AO45" s="83">
        <f>IFERROR(-AP45,"")</f>
        <v>-0.06</v>
      </c>
      <c r="AP45" s="82" t="str">
        <f t="shared" si="85"/>
        <v>0.06</v>
      </c>
      <c r="AQ45" s="87">
        <f>IFERROR(-AR45,"")</f>
        <v>-13892</v>
      </c>
      <c r="AR45" s="82" t="str">
        <f t="shared" si="85"/>
        <v>13,892</v>
      </c>
      <c r="AS45" s="82" t="str">
        <f t="shared" si="85"/>
        <v>23.8</v>
      </c>
      <c r="AT45" s="83">
        <f>IFERROR(-AU45,"")</f>
        <v>-0.06</v>
      </c>
      <c r="AU45" s="82" t="str">
        <f t="shared" si="85"/>
        <v>0.06</v>
      </c>
      <c r="AV45" s="87">
        <f>IFERROR(-AW45,"")</f>
        <v>-13372</v>
      </c>
      <c r="AW45" s="82" t="str">
        <f t="shared" si="85"/>
        <v>13,372</v>
      </c>
      <c r="AX45" s="82" t="str">
        <f t="shared" si="85"/>
        <v>23.3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-4.4165504416550441E-2</v>
      </c>
      <c r="F46" s="85">
        <f>IFERROR(((Q46)-(L46)),"")</f>
        <v>-190</v>
      </c>
      <c r="G46" s="83">
        <f>IFERROR(((Q46/Q$8)-(L46/L$8)),"")</f>
        <v>2.3831067588908628E-4</v>
      </c>
      <c r="H46" s="157"/>
      <c r="I46" s="83">
        <f>IFERROR(-J46,"")</f>
        <v>-0.19</v>
      </c>
      <c r="J46" s="86" t="str">
        <f t="shared" si="87"/>
        <v>0.19</v>
      </c>
      <c r="K46" s="87">
        <f>IFERROR(-L46,"")</f>
        <v>-4492</v>
      </c>
      <c r="L46" s="82" t="str">
        <f t="shared" si="87"/>
        <v>4,492</v>
      </c>
      <c r="M46" s="82" t="str">
        <f t="shared" si="87"/>
        <v>25.7</v>
      </c>
      <c r="N46" s="83">
        <f>IFERROR(-O46,"")</f>
        <v>-0.19</v>
      </c>
      <c r="O46" s="86" t="str">
        <f t="shared" si="87"/>
        <v>0.19</v>
      </c>
      <c r="P46" s="87">
        <f>IFERROR(-Q46,"")</f>
        <v>-4302</v>
      </c>
      <c r="Q46" s="82" t="str">
        <f t="shared" si="87"/>
        <v>4,302</v>
      </c>
      <c r="R46" s="82" t="str">
        <f t="shared" si="87"/>
        <v>26.2</v>
      </c>
      <c r="S46" s="82"/>
      <c r="T46" s="60"/>
      <c r="U46" s="84">
        <f t="shared" si="88"/>
        <v>-0.15326344785369961</v>
      </c>
      <c r="V46" s="85">
        <f>IFERROR(((AG46)-(AB46)),"")</f>
        <v>-2003</v>
      </c>
      <c r="W46" s="83">
        <f>IFERROR(((AG46/AG$8)-(AB46/AB$8)),"")</f>
        <v>-2.1881293846728711E-2</v>
      </c>
      <c r="X46" s="163"/>
      <c r="Y46" s="83">
        <f>IFERROR(-Z46,"")</f>
        <v>-0.19</v>
      </c>
      <c r="Z46" s="82" t="str">
        <f t="shared" si="84"/>
        <v>0.19</v>
      </c>
      <c r="AA46" s="87">
        <f>IFERROR(-AB46,"")</f>
        <v>-15072</v>
      </c>
      <c r="AB46" s="82" t="str">
        <f t="shared" si="84"/>
        <v>15,072</v>
      </c>
      <c r="AC46" s="82" t="str">
        <f t="shared" si="84"/>
        <v>27.0</v>
      </c>
      <c r="AD46" s="83">
        <f>IFERROR(-AE46,"")</f>
        <v>-0.17</v>
      </c>
      <c r="AE46" s="82" t="str">
        <f t="shared" si="84"/>
        <v>0.17</v>
      </c>
      <c r="AF46" s="87">
        <f>IFERROR(-AG46,"")</f>
        <v>-13069</v>
      </c>
      <c r="AG46" s="82" t="str">
        <f t="shared" si="84"/>
        <v>13,069</v>
      </c>
      <c r="AH46" s="82" t="str">
        <f t="shared" si="84"/>
        <v>24.6</v>
      </c>
      <c r="AI46" s="82"/>
      <c r="AJ46" s="14"/>
      <c r="AK46" s="84">
        <f t="shared" si="89"/>
        <v>-2.6469491736050701E-2</v>
      </c>
      <c r="AL46" s="85">
        <f>IFERROR(((AW46)-(AR46)),"")</f>
        <v>-1065</v>
      </c>
      <c r="AM46" s="83">
        <f>IFERROR(((AW46/AW$8)-(AR46/AR$8)),"")</f>
        <v>-4.4588386106764188E-4</v>
      </c>
      <c r="AN46" s="157"/>
      <c r="AO46" s="83">
        <f>IFERROR(-AP46,"")</f>
        <v>-0.17</v>
      </c>
      <c r="AP46" s="82" t="str">
        <f t="shared" si="85"/>
        <v>0.17</v>
      </c>
      <c r="AQ46" s="87">
        <f>IFERROR(-AR46,"")</f>
        <v>-41300</v>
      </c>
      <c r="AR46" s="82" t="str">
        <f t="shared" si="85"/>
        <v>41,300</v>
      </c>
      <c r="AS46" s="82" t="str">
        <f t="shared" si="85"/>
        <v>25.0</v>
      </c>
      <c r="AT46" s="83">
        <f>IFERROR(-AU46,"")</f>
        <v>-0.17</v>
      </c>
      <c r="AU46" s="82" t="str">
        <f t="shared" si="85"/>
        <v>0.17</v>
      </c>
      <c r="AV46" s="87">
        <f>IFERROR(-AW46,"")</f>
        <v>-40235</v>
      </c>
      <c r="AW46" s="82" t="str">
        <f t="shared" si="85"/>
        <v>40,235</v>
      </c>
      <c r="AX46" s="82" t="str">
        <f t="shared" si="85"/>
        <v>25.1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-0.15104924163723249</v>
      </c>
      <c r="F47" s="85">
        <f>IFERROR(((Q47)-(L47)),"")</f>
        <v>-727</v>
      </c>
      <c r="G47" s="83">
        <f>IFERROR(((Q47/Q$8)-(L47/L$8)),"")</f>
        <v>-2.0938305119238471E-2</v>
      </c>
      <c r="H47" s="157"/>
      <c r="I47" s="83">
        <f>IFERROR(-J47,"")</f>
        <v>-0.23</v>
      </c>
      <c r="J47" s="86" t="str">
        <f t="shared" si="87"/>
        <v>0.23</v>
      </c>
      <c r="K47" s="87">
        <f>IFERROR(-L47,"")</f>
        <v>-5540</v>
      </c>
      <c r="L47" s="82" t="str">
        <f t="shared" si="87"/>
        <v>5,540</v>
      </c>
      <c r="M47" s="82" t="str">
        <f t="shared" si="87"/>
        <v>14.9</v>
      </c>
      <c r="N47" s="83">
        <f>IFERROR(-O47,"")</f>
        <v>-0.21</v>
      </c>
      <c r="O47" s="86" t="str">
        <f t="shared" si="87"/>
        <v>0.21</v>
      </c>
      <c r="P47" s="87">
        <f>IFERROR(-Q47,"")</f>
        <v>-4813</v>
      </c>
      <c r="Q47" s="82" t="str">
        <f t="shared" si="87"/>
        <v>4,813</v>
      </c>
      <c r="R47" s="82" t="str">
        <f t="shared" si="87"/>
        <v>14.1</v>
      </c>
      <c r="S47" s="82"/>
      <c r="T47" s="60"/>
      <c r="U47" s="84">
        <f t="shared" si="88"/>
        <v>-1.9097684322597817E-2</v>
      </c>
      <c r="V47" s="85">
        <f>IFERROR(((AG47)-(AB47)),"")</f>
        <v>-287</v>
      </c>
      <c r="W47" s="83">
        <f>IFERROR(((AG47/AG$8)-(AB47/AB$8)),"")</f>
        <v>5.6370563042684729E-4</v>
      </c>
      <c r="X47" s="163"/>
      <c r="Y47" s="83">
        <f>IFERROR(-Z47,"")</f>
        <v>-0.2</v>
      </c>
      <c r="Z47" s="82" t="str">
        <f t="shared" si="84"/>
        <v>0.20</v>
      </c>
      <c r="AA47" s="87">
        <f>IFERROR(-AB47,"")</f>
        <v>-15315</v>
      </c>
      <c r="AB47" s="82" t="str">
        <f t="shared" si="84"/>
        <v>15,315</v>
      </c>
      <c r="AC47" s="82" t="str">
        <f t="shared" si="84"/>
        <v>13.0</v>
      </c>
      <c r="AD47" s="83">
        <f>IFERROR(-AE47,"")</f>
        <v>-0.2</v>
      </c>
      <c r="AE47" s="82" t="str">
        <f t="shared" si="84"/>
        <v>0.20</v>
      </c>
      <c r="AF47" s="87">
        <f>IFERROR(-AG47,"")</f>
        <v>-15028</v>
      </c>
      <c r="AG47" s="82" t="str">
        <f t="shared" si="84"/>
        <v>15,028</v>
      </c>
      <c r="AH47" s="82" t="str">
        <f t="shared" si="84"/>
        <v>13.8</v>
      </c>
      <c r="AI47" s="82"/>
      <c r="AJ47" s="14"/>
      <c r="AK47" s="84">
        <f t="shared" si="89"/>
        <v>-0.12417400238167511</v>
      </c>
      <c r="AL47" s="85">
        <f>IFERROR(((AW47)-(AR47)),"")</f>
        <v>-5318</v>
      </c>
      <c r="AM47" s="83">
        <f>IFERROR(((AW47/AW$8)-(AR47/AR$8)),"")</f>
        <v>-1.8202975680146144E-2</v>
      </c>
      <c r="AN47" s="157"/>
      <c r="AO47" s="83">
        <f>IFERROR(-AP47,"")</f>
        <v>-0.2</v>
      </c>
      <c r="AP47" s="82" t="str">
        <f t="shared" si="85"/>
        <v>0.20</v>
      </c>
      <c r="AQ47" s="87">
        <f>IFERROR(-AR47,"")</f>
        <v>-48145</v>
      </c>
      <c r="AR47" s="82" t="str">
        <f t="shared" si="85"/>
        <v>48,145</v>
      </c>
      <c r="AS47" s="82" t="str">
        <f t="shared" si="85"/>
        <v>13.6</v>
      </c>
      <c r="AT47" s="83">
        <f>IFERROR(-AU47,"")</f>
        <v>-0.19</v>
      </c>
      <c r="AU47" s="82" t="str">
        <f t="shared" si="85"/>
        <v>0.19</v>
      </c>
      <c r="AV47" s="87">
        <f>IFERROR(-AW47,"")</f>
        <v>-42827</v>
      </c>
      <c r="AW47" s="82" t="str">
        <f t="shared" si="85"/>
        <v>42,827</v>
      </c>
      <c r="AX47" s="82" t="str">
        <f t="shared" si="85"/>
        <v>13.3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-0.28460342146189738</v>
      </c>
      <c r="F48" s="100">
        <f t="shared" ref="F48" si="90">IFERROR(((Q48)-(L48)),"")</f>
        <v>-183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826</v>
      </c>
      <c r="M48" s="89" t="str">
        <f t="shared" si="87"/>
        <v>6.3</v>
      </c>
      <c r="N48" s="98"/>
      <c r="O48" s="101" t="str">
        <f t="shared" si="87"/>
        <v/>
      </c>
      <c r="P48" s="100"/>
      <c r="Q48" s="89" t="str">
        <f t="shared" si="87"/>
        <v>643</v>
      </c>
      <c r="R48" s="89" t="str">
        <f t="shared" si="87"/>
        <v>5.5</v>
      </c>
      <c r="T48" s="60"/>
      <c r="U48" s="99">
        <f t="shared" si="88"/>
        <v>0.21797263681592038</v>
      </c>
      <c r="V48" s="100">
        <f t="shared" ref="V48" si="91">IFERROR(((AG48)-(AB48)),"")</f>
        <v>701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2,515</v>
      </c>
      <c r="AC48" s="89" t="str">
        <f t="shared" si="84"/>
        <v>6.3</v>
      </c>
      <c r="AD48" s="98"/>
      <c r="AE48" s="89" t="str">
        <f t="shared" si="84"/>
        <v/>
      </c>
      <c r="AF48" s="100"/>
      <c r="AG48" s="89" t="str">
        <f t="shared" si="84"/>
        <v>3,216</v>
      </c>
      <c r="AH48" s="89" t="str">
        <f t="shared" si="84"/>
        <v>9.0</v>
      </c>
      <c r="AJ48" s="16"/>
      <c r="AK48" s="99">
        <f t="shared" si="89"/>
        <v>-0.20415973377703828</v>
      </c>
      <c r="AL48" s="100">
        <f t="shared" ref="AL48" si="92">IFERROR(((AW48)-(AR48)),"")</f>
        <v>-1227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7,237</v>
      </c>
      <c r="AS48" s="89" t="str">
        <f t="shared" si="85"/>
        <v>6.2</v>
      </c>
      <c r="AT48" s="98"/>
      <c r="AU48" s="89" t="str">
        <f t="shared" si="85"/>
        <v/>
      </c>
      <c r="AV48" s="100"/>
      <c r="AW48" s="89" t="str">
        <f t="shared" si="85"/>
        <v>6,010</v>
      </c>
      <c r="AX48" s="89" t="str">
        <f t="shared" si="85"/>
        <v>5.5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-8.1680436164163622E-2</v>
      </c>
      <c r="F49" s="145">
        <f>IFERROR(((Q49)-(L49)),"")</f>
        <v>-9768</v>
      </c>
      <c r="G49" s="143">
        <f>IFERROR(((Q49/Q$8)-(L49/L$8)),"")</f>
        <v>-0.17830265782699684</v>
      </c>
      <c r="H49" s="159"/>
      <c r="I49" s="143">
        <f>IFERROR(-J49,"")</f>
        <v>-5.33</v>
      </c>
      <c r="J49" s="146" t="str">
        <f t="shared" si="87"/>
        <v>5.33</v>
      </c>
      <c r="K49" s="147">
        <f>IFERROR(-L49,"")</f>
        <v>-129356</v>
      </c>
      <c r="L49" s="142" t="str">
        <f t="shared" si="87"/>
        <v>129,356</v>
      </c>
      <c r="M49" s="142" t="str">
        <f t="shared" si="87"/>
        <v>25.7</v>
      </c>
      <c r="N49" s="143">
        <f>IFERROR(-O49,"")</f>
        <v>-5.15</v>
      </c>
      <c r="O49" s="146" t="str">
        <f t="shared" si="87"/>
        <v>5.15</v>
      </c>
      <c r="P49" s="147">
        <f>IFERROR(-Q49,"")</f>
        <v>-119588</v>
      </c>
      <c r="Q49" s="142" t="str">
        <f t="shared" si="87"/>
        <v>119,588</v>
      </c>
      <c r="R49" s="142" t="str">
        <f t="shared" si="87"/>
        <v>25.9</v>
      </c>
      <c r="S49" s="142"/>
      <c r="T49" s="152"/>
      <c r="U49" s="144">
        <f t="shared" si="88"/>
        <v>-6.2563570316554226E-2</v>
      </c>
      <c r="V49" s="145">
        <f>IFERROR(((AG49)-(AB49)),"")</f>
        <v>-24112</v>
      </c>
      <c r="W49" s="143">
        <f>IFERROR(((AG49/AG$8)-(AB49/AB$8)),"")</f>
        <v>-0.19927652308940136</v>
      </c>
      <c r="X49" s="162"/>
      <c r="Y49" s="143">
        <f>IFERROR(-Z49,"")</f>
        <v>-5.22</v>
      </c>
      <c r="Z49" s="142" t="str">
        <f t="shared" si="84"/>
        <v>5.22</v>
      </c>
      <c r="AA49" s="147">
        <f>IFERROR(-AB49,"")</f>
        <v>-409512</v>
      </c>
      <c r="AB49" s="142" t="str">
        <f t="shared" si="84"/>
        <v>409,512</v>
      </c>
      <c r="AC49" s="142" t="str">
        <f t="shared" si="84"/>
        <v>25.6</v>
      </c>
      <c r="AD49" s="143">
        <f>IFERROR(-AE49,"")</f>
        <v>-5.03</v>
      </c>
      <c r="AE49" s="142" t="str">
        <f t="shared" si="84"/>
        <v>5.03</v>
      </c>
      <c r="AF49" s="147">
        <f>IFERROR(-AG49,"")</f>
        <v>-385400</v>
      </c>
      <c r="AG49" s="142" t="str">
        <f t="shared" si="84"/>
        <v>385,400</v>
      </c>
      <c r="AH49" s="142" t="str">
        <f t="shared" si="84"/>
        <v>25.8</v>
      </c>
      <c r="AI49" s="142"/>
      <c r="AJ49" s="15"/>
      <c r="AK49" s="144">
        <f t="shared" si="89"/>
        <v>-8.4841199155870087E-2</v>
      </c>
      <c r="AL49" s="145">
        <f>IFERROR(((AW49)-(AR49)),"")</f>
        <v>-96688</v>
      </c>
      <c r="AM49" s="143">
        <f>IFERROR(((AW49/AW$8)-(AR49/AR$8)),"")</f>
        <v>-0.29447073377829991</v>
      </c>
      <c r="AN49" s="159"/>
      <c r="AO49" s="143">
        <f>IFERROR(-AP49,"")</f>
        <v>-5.24</v>
      </c>
      <c r="AP49" s="142" t="str">
        <f t="shared" si="85"/>
        <v>5.24</v>
      </c>
      <c r="AQ49" s="147">
        <f>IFERROR(-AR49,"")</f>
        <v>-1236323</v>
      </c>
      <c r="AR49" s="142" t="str">
        <f t="shared" si="85"/>
        <v>1,236,323</v>
      </c>
      <c r="AS49" s="142" t="str">
        <f t="shared" si="85"/>
        <v>25.6</v>
      </c>
      <c r="AT49" s="143">
        <f>IFERROR(-AU49,"")</f>
        <v>-4.9400000000000004</v>
      </c>
      <c r="AU49" s="142" t="str">
        <f t="shared" si="85"/>
        <v>4.94</v>
      </c>
      <c r="AV49" s="147">
        <f>IFERROR(-AW49,"")</f>
        <v>-1139635</v>
      </c>
      <c r="AW49" s="142" t="str">
        <f t="shared" si="85"/>
        <v>1,139,635</v>
      </c>
      <c r="AX49" s="142" t="str">
        <f t="shared" si="85"/>
        <v>25.4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-9.5393728222996521E-2</v>
      </c>
      <c r="F51" s="85">
        <f t="shared" ref="F51:F56" si="95">IFERROR(((Q51)-(L51)),"")</f>
        <v>-13689</v>
      </c>
      <c r="G51" s="83">
        <f>IFERROR(((Q51/Q$8)-(L51/L$8)),"")</f>
        <v>-0.2950701495165351</v>
      </c>
      <c r="H51" s="157"/>
      <c r="I51" s="83">
        <f>IFERROR(-J51,"")</f>
        <v>-6.48</v>
      </c>
      <c r="J51" s="86" t="str">
        <f t="shared" ref="J51:R59" si="96">IF(J161="","",TRIM(LEFT(J161,SEARCH(" ",J161,1))))</f>
        <v>6.48</v>
      </c>
      <c r="K51" s="87">
        <f>IFERROR(-L51,"")</f>
        <v>-157189</v>
      </c>
      <c r="L51" s="82" t="str">
        <f t="shared" si="96"/>
        <v>157,189</v>
      </c>
      <c r="M51" s="82" t="str">
        <f t="shared" si="96"/>
        <v>31.2</v>
      </c>
      <c r="N51" s="83">
        <f>IFERROR(-O51,"")</f>
        <v>-6.18</v>
      </c>
      <c r="O51" s="86" t="str">
        <f t="shared" si="96"/>
        <v>6.18</v>
      </c>
      <c r="P51" s="87">
        <f>IFERROR(-Q51,"")</f>
        <v>-143500</v>
      </c>
      <c r="Q51" s="82" t="str">
        <f t="shared" si="96"/>
        <v>143,500</v>
      </c>
      <c r="R51" s="82" t="str">
        <f t="shared" si="96"/>
        <v>31.1</v>
      </c>
      <c r="S51" s="82"/>
      <c r="T51" s="60"/>
      <c r="U51" s="84">
        <f t="shared" ref="U51:U56" si="97">IFERROR((AG51-AB51)/ABS(AG51),"")</f>
        <v>-5.5701748728334388E-2</v>
      </c>
      <c r="V51" s="85">
        <f t="shared" ref="V51:V56" si="98">IFERROR(((AG51)-(AB51)),"")</f>
        <v>-25909</v>
      </c>
      <c r="W51" s="83">
        <f>IFERROR(((AG51/AG$8)-(AB51/AB$8)),"")</f>
        <v>-0.19978385534503751</v>
      </c>
      <c r="X51" s="163"/>
      <c r="Y51" s="83">
        <f>IFERROR(-Z51,"")</f>
        <v>-6.27</v>
      </c>
      <c r="Z51" s="82" t="str">
        <f t="shared" si="84"/>
        <v>6.27</v>
      </c>
      <c r="AA51" s="87">
        <f>IFERROR(-AB51,"")</f>
        <v>-491047</v>
      </c>
      <c r="AB51" s="82" t="str">
        <f t="shared" si="84"/>
        <v>491,047</v>
      </c>
      <c r="AC51" s="82" t="str">
        <f t="shared" si="84"/>
        <v>30.7</v>
      </c>
      <c r="AD51" s="83">
        <f>IFERROR(-AE51,"")</f>
        <v>-6.07</v>
      </c>
      <c r="AE51" s="82" t="str">
        <f t="shared" si="84"/>
        <v>6.07</v>
      </c>
      <c r="AF51" s="87">
        <f>IFERROR(-AG51,"")</f>
        <v>-465138</v>
      </c>
      <c r="AG51" s="82" t="str">
        <f t="shared" si="84"/>
        <v>465,138</v>
      </c>
      <c r="AH51" s="82" t="str">
        <f t="shared" si="84"/>
        <v>31.1</v>
      </c>
      <c r="AI51" s="82"/>
      <c r="AJ51" s="14"/>
      <c r="AK51" s="84">
        <f t="shared" ref="AK51:AK56" si="99">IFERROR((AW51-AR51)/ABS(AW51),"")</f>
        <v>-5.7417222885915414E-2</v>
      </c>
      <c r="AL51" s="85">
        <f t="shared" ref="AL51:AL56" si="100">IFERROR(((AW51)-(AR51)),"")</f>
        <v>-80552</v>
      </c>
      <c r="AM51" s="83">
        <f>IFERROR(((AW51/AW$8)-(AR51/AR$8)),"")</f>
        <v>-0.19949703772934058</v>
      </c>
      <c r="AN51" s="157"/>
      <c r="AO51" s="83">
        <f>IFERROR(-AP51,"")</f>
        <v>-6.29</v>
      </c>
      <c r="AP51" s="82" t="str">
        <f t="shared" si="85"/>
        <v>6.29</v>
      </c>
      <c r="AQ51" s="87">
        <f>IFERROR(-AR51,"")</f>
        <v>-1483476</v>
      </c>
      <c r="AR51" s="82" t="str">
        <f t="shared" si="85"/>
        <v>1,483,476</v>
      </c>
      <c r="AS51" s="82" t="str">
        <f t="shared" si="85"/>
        <v>30.8</v>
      </c>
      <c r="AT51" s="83">
        <f>IFERROR(-AU51,"")</f>
        <v>-6.09</v>
      </c>
      <c r="AU51" s="82" t="str">
        <f t="shared" si="85"/>
        <v>6.09</v>
      </c>
      <c r="AV51" s="87">
        <f>IFERROR(-AW51,"")</f>
        <v>-1402924</v>
      </c>
      <c r="AW51" s="82" t="str">
        <f t="shared" si="85"/>
        <v>1,402,924</v>
      </c>
      <c r="AX51" s="82" t="str">
        <f t="shared" si="85"/>
        <v>31.3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-5.5269481634054242E-2</v>
      </c>
      <c r="F52" s="85">
        <f t="shared" si="95"/>
        <v>-161</v>
      </c>
      <c r="G52" s="83">
        <f>IFERROR(((Q52/Q$8)-(L52/L$8)),"")</f>
        <v>-1.1719345656781011E-3</v>
      </c>
      <c r="H52" s="157"/>
      <c r="I52" s="83">
        <f>IFERROR(-J52,"")</f>
        <v>-0.13</v>
      </c>
      <c r="J52" s="86" t="str">
        <f t="shared" si="96"/>
        <v>0.13</v>
      </c>
      <c r="K52" s="87">
        <f>IFERROR(-L52,"")</f>
        <v>-3074</v>
      </c>
      <c r="L52" s="82" t="str">
        <f t="shared" si="96"/>
        <v>3,074</v>
      </c>
      <c r="M52" s="82" t="str">
        <f t="shared" si="96"/>
        <v>0.6</v>
      </c>
      <c r="N52" s="83">
        <f>IFERROR(-O52,"")</f>
        <v>-0.13</v>
      </c>
      <c r="O52" s="86" t="str">
        <f t="shared" si="96"/>
        <v>0.13</v>
      </c>
      <c r="P52" s="87">
        <f>IFERROR(-Q52,"")</f>
        <v>-2913</v>
      </c>
      <c r="Q52" s="82" t="str">
        <f t="shared" si="96"/>
        <v>2,913</v>
      </c>
      <c r="R52" s="82" t="str">
        <f t="shared" si="96"/>
        <v>0.6</v>
      </c>
      <c r="S52" s="82"/>
      <c r="T52" s="60"/>
      <c r="U52" s="84">
        <f t="shared" si="97"/>
        <v>-0.32076205287713844</v>
      </c>
      <c r="V52" s="85">
        <f t="shared" si="98"/>
        <v>-2475</v>
      </c>
      <c r="W52" s="83">
        <f>IFERROR(((AG52/AG$8)-(AB52/AB$8)),"")</f>
        <v>-2.940859716416272E-2</v>
      </c>
      <c r="X52" s="163"/>
      <c r="Y52" s="83">
        <f>IFERROR(-Z52,"")</f>
        <v>-0.13</v>
      </c>
      <c r="Z52" s="82" t="str">
        <f t="shared" si="84"/>
        <v>0.13</v>
      </c>
      <c r="AA52" s="87">
        <f>IFERROR(-AB52,"")</f>
        <v>-10191</v>
      </c>
      <c r="AB52" s="82" t="str">
        <f t="shared" si="84"/>
        <v>10,191</v>
      </c>
      <c r="AC52" s="82" t="str">
        <f t="shared" si="84"/>
        <v>0.6</v>
      </c>
      <c r="AD52" s="83">
        <f>IFERROR(-AE52,"")</f>
        <v>-0.1</v>
      </c>
      <c r="AE52" s="82" t="str">
        <f t="shared" si="84"/>
        <v>0.10</v>
      </c>
      <c r="AF52" s="87">
        <f>IFERROR(-AG52,"")</f>
        <v>-7716</v>
      </c>
      <c r="AG52" s="82" t="str">
        <f t="shared" si="84"/>
        <v>7,716</v>
      </c>
      <c r="AH52" s="82" t="str">
        <f t="shared" si="84"/>
        <v>0.5</v>
      </c>
      <c r="AI52" s="82"/>
      <c r="AJ52" s="14"/>
      <c r="AK52" s="84">
        <f t="shared" si="99"/>
        <v>-1.9141178853554791E-2</v>
      </c>
      <c r="AL52" s="85">
        <f t="shared" si="100"/>
        <v>-567</v>
      </c>
      <c r="AM52" s="83">
        <f>IFERROR(((AW52/AW$8)-(AR52/AR$8)),"")</f>
        <v>5.9144765338522975E-4</v>
      </c>
      <c r="AN52" s="157"/>
      <c r="AO52" s="83">
        <f>IFERROR(-AP52,"")</f>
        <v>-0.13</v>
      </c>
      <c r="AP52" s="82" t="str">
        <f t="shared" si="85"/>
        <v>0.13</v>
      </c>
      <c r="AQ52" s="87">
        <f>IFERROR(-AR52,"")</f>
        <v>-30189</v>
      </c>
      <c r="AR52" s="82" t="str">
        <f t="shared" si="85"/>
        <v>30,189</v>
      </c>
      <c r="AS52" s="82" t="str">
        <f t="shared" si="85"/>
        <v>0.6</v>
      </c>
      <c r="AT52" s="83">
        <f>IFERROR(-AU52,"")</f>
        <v>-0.13</v>
      </c>
      <c r="AU52" s="82" t="str">
        <f t="shared" si="85"/>
        <v>0.13</v>
      </c>
      <c r="AV52" s="87">
        <f>IFERROR(-AW52,"")</f>
        <v>-29622</v>
      </c>
      <c r="AW52" s="82" t="str">
        <f t="shared" si="85"/>
        <v>29,622</v>
      </c>
      <c r="AX52" s="82" t="str">
        <f t="shared" si="85"/>
        <v>0.7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-9.4587949239826788E-2</v>
      </c>
      <c r="F54" s="145">
        <f t="shared" si="95"/>
        <v>-13849</v>
      </c>
      <c r="G54" s="143">
        <f>IFERROR(((Q54/Q$8)-(L54/L$8)),"")</f>
        <v>-0.29619898806428679</v>
      </c>
      <c r="H54" s="159"/>
      <c r="I54" s="143">
        <f>IFERROR(-J54,"")</f>
        <v>-6.61</v>
      </c>
      <c r="J54" s="146" t="str">
        <f t="shared" si="96"/>
        <v>6.61</v>
      </c>
      <c r="K54" s="147">
        <f>IFERROR(-L54,"")</f>
        <v>-160263</v>
      </c>
      <c r="L54" s="142" t="str">
        <f t="shared" si="96"/>
        <v>160,263</v>
      </c>
      <c r="M54" s="142" t="str">
        <f t="shared" si="96"/>
        <v>31.8</v>
      </c>
      <c r="N54" s="143">
        <f>IFERROR(-O54,"")</f>
        <v>-6.31</v>
      </c>
      <c r="O54" s="146" t="str">
        <f t="shared" si="96"/>
        <v>6.31</v>
      </c>
      <c r="P54" s="147">
        <f>IFERROR(-Q54,"")</f>
        <v>-146414</v>
      </c>
      <c r="Q54" s="142" t="str">
        <f t="shared" si="96"/>
        <v>146,414</v>
      </c>
      <c r="R54" s="142" t="str">
        <f t="shared" si="96"/>
        <v>31.7</v>
      </c>
      <c r="S54" s="142"/>
      <c r="T54" s="152"/>
      <c r="U54" s="144">
        <f t="shared" si="97"/>
        <v>-6.0029099891298371E-2</v>
      </c>
      <c r="V54" s="145">
        <f t="shared" si="98"/>
        <v>-28385</v>
      </c>
      <c r="W54" s="143">
        <f>IFERROR(((AG54/AG$8)-(AB54/AB$8)),"")</f>
        <v>-0.22920521135427041</v>
      </c>
      <c r="X54" s="162"/>
      <c r="Y54" s="143">
        <f>IFERROR(-Z54,"")</f>
        <v>-6.4</v>
      </c>
      <c r="Z54" s="142" t="str">
        <f t="shared" si="84"/>
        <v>6.40</v>
      </c>
      <c r="AA54" s="147">
        <f>IFERROR(-AB54,"")</f>
        <v>-501239</v>
      </c>
      <c r="AB54" s="142" t="str">
        <f t="shared" si="84"/>
        <v>501,239</v>
      </c>
      <c r="AC54" s="142" t="str">
        <f t="shared" si="84"/>
        <v>31.3</v>
      </c>
      <c r="AD54" s="143">
        <f>IFERROR(-AE54,"")</f>
        <v>-6.17</v>
      </c>
      <c r="AE54" s="142" t="str">
        <f t="shared" si="84"/>
        <v>6.17</v>
      </c>
      <c r="AF54" s="147">
        <f>IFERROR(-AG54,"")</f>
        <v>-472854</v>
      </c>
      <c r="AG54" s="142" t="str">
        <f t="shared" si="84"/>
        <v>472,854</v>
      </c>
      <c r="AH54" s="142" t="str">
        <f t="shared" si="84"/>
        <v>31.7</v>
      </c>
      <c r="AI54" s="142"/>
      <c r="AJ54" s="15"/>
      <c r="AK54" s="144">
        <f t="shared" si="99"/>
        <v>-5.6625755822151611E-2</v>
      </c>
      <c r="AL54" s="145">
        <f t="shared" si="100"/>
        <v>-81119</v>
      </c>
      <c r="AM54" s="143">
        <f>IFERROR(((AW54/AW$8)-(AR54/AR$8)),"")</f>
        <v>-0.1989055900759551</v>
      </c>
      <c r="AN54" s="159"/>
      <c r="AO54" s="143">
        <f>IFERROR(-AP54,"")</f>
        <v>-6.41</v>
      </c>
      <c r="AP54" s="142" t="str">
        <f t="shared" si="85"/>
        <v>6.41</v>
      </c>
      <c r="AQ54" s="147">
        <f>IFERROR(-AR54,"")</f>
        <v>-1513665</v>
      </c>
      <c r="AR54" s="142" t="str">
        <f t="shared" si="85"/>
        <v>1,513,665</v>
      </c>
      <c r="AS54" s="142" t="str">
        <f t="shared" si="85"/>
        <v>31.4</v>
      </c>
      <c r="AT54" s="143">
        <f>IFERROR(-AU54,"")</f>
        <v>-6.21</v>
      </c>
      <c r="AU54" s="142" t="str">
        <f t="shared" si="85"/>
        <v>6.21</v>
      </c>
      <c r="AV54" s="147">
        <f>IFERROR(-AW54,"")</f>
        <v>-1432546</v>
      </c>
      <c r="AW54" s="142" t="str">
        <f t="shared" si="85"/>
        <v>1,432,546</v>
      </c>
      <c r="AX54" s="142" t="str">
        <f t="shared" si="85"/>
        <v>32.0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-5.5150884495317375E-2</v>
      </c>
      <c r="F55" s="100">
        <f t="shared" si="95"/>
        <v>-53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1,014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961</v>
      </c>
      <c r="R55" s="89" t="str">
        <f t="shared" si="96"/>
        <v/>
      </c>
      <c r="T55" s="60"/>
      <c r="U55" s="99">
        <f t="shared" si="97"/>
        <v>-0.32089552238805968</v>
      </c>
      <c r="V55" s="100">
        <f t="shared" si="98"/>
        <v>-817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3,363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2,546</v>
      </c>
      <c r="AH55" s="89" t="str">
        <f t="shared" si="84"/>
        <v/>
      </c>
      <c r="AJ55" s="16"/>
      <c r="AK55" s="99">
        <f t="shared" si="99"/>
        <v>-1.9130434782608695E-2</v>
      </c>
      <c r="AL55" s="100">
        <f t="shared" si="100"/>
        <v>-187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9,962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9,775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-5.8823529411764705E-2</v>
      </c>
      <c r="F56" s="106">
        <f t="shared" si="95"/>
        <v>-9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162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153</v>
      </c>
      <c r="R56" s="89" t="str">
        <f t="shared" si="96"/>
        <v/>
      </c>
      <c r="T56" s="60"/>
      <c r="U56" s="99">
        <f t="shared" si="97"/>
        <v>-0.32019704433497537</v>
      </c>
      <c r="V56" s="106">
        <f t="shared" si="98"/>
        <v>-130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536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406</v>
      </c>
      <c r="AH56" s="89" t="str">
        <f t="shared" si="84"/>
        <v/>
      </c>
      <c r="AJ56" s="16"/>
      <c r="AK56" s="99">
        <f t="shared" si="99"/>
        <v>-1.9243104554201411E-2</v>
      </c>
      <c r="AL56" s="106">
        <f t="shared" si="100"/>
        <v>-30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1,589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1,559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1.0284017078151104</v>
      </c>
      <c r="F57" s="106">
        <f>IFERROR(O57-J57,"")</f>
        <v>55.4</v>
      </c>
      <c r="G57" s="103">
        <f>IFERROR(O57-J57,"")</f>
        <v>55.4</v>
      </c>
      <c r="H57" s="161"/>
      <c r="I57" s="98"/>
      <c r="J57" s="101" t="str">
        <f t="shared" si="96"/>
        <v>-1.53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53.87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0.72914147521160821</v>
      </c>
      <c r="V57" s="106">
        <f>IFERROR(AE57-Z57,"")</f>
        <v>24.119999999999997</v>
      </c>
      <c r="W57" s="103">
        <f>IFERROR(AE57-Z57,"")</f>
        <v>24.119999999999997</v>
      </c>
      <c r="X57" s="161"/>
      <c r="Y57" s="98"/>
      <c r="Z57" s="89" t="str">
        <f t="shared" si="84"/>
        <v>8.96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33.08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-0.31770529994175878</v>
      </c>
      <c r="AL57" s="106">
        <f>IFERROR(AU57-AP57,"")</f>
        <v>-10.909999999999997</v>
      </c>
      <c r="AM57" s="103">
        <f>IFERROR(AU57-AP57,"")</f>
        <v>-10.909999999999997</v>
      </c>
      <c r="AN57" s="161"/>
      <c r="AO57" s="98"/>
      <c r="AP57" s="89" t="str">
        <f t="shared" si="85"/>
        <v>45.25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34.34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-4.1474654377880255E-2</v>
      </c>
      <c r="F58" s="98"/>
      <c r="G58" s="103">
        <f>IFERROR(O58-J58,"")</f>
        <v>-0.54000000000000092</v>
      </c>
      <c r="H58" s="161"/>
      <c r="I58" s="98"/>
      <c r="J58" s="101" t="str">
        <f t="shared" si="96"/>
        <v>13.56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13.02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-6.7536454336147411E-2</v>
      </c>
      <c r="V58" s="98"/>
      <c r="W58" s="103">
        <f>IFERROR(AE58-Z58,"")</f>
        <v>-0.88000000000000078</v>
      </c>
      <c r="X58" s="161"/>
      <c r="Y58" s="98"/>
      <c r="Z58" s="89" t="str">
        <f t="shared" ref="Z58:AH59" si="101">IF(Z168="","",TRIM(LEFT(Z168,SEARCH(" ",Z168,1))))</f>
        <v>13.91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13.03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-6.2739097169089542E-2</v>
      </c>
      <c r="AL58" s="98"/>
      <c r="AM58" s="104">
        <f>IFERROR(AU58-AP58,"")</f>
        <v>-0.82000000000000028</v>
      </c>
      <c r="AN58" s="161"/>
      <c r="AO58" s="98"/>
      <c r="AP58" s="89" t="str">
        <f t="shared" ref="AP58:AX59" si="102">IF(AP168="","",TRIM(LEFT(AP168,SEARCH(" ",AP168,1))))</f>
        <v>13.89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13.07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9.1819221967963383E-2</v>
      </c>
      <c r="F59" s="134">
        <f>IFERROR(((L59)-(Q59)),"")</f>
        <v>17976</v>
      </c>
      <c r="G59" s="132">
        <f>IFERROR(((L59/L$8)-(Q59/Q$8)),"")</f>
        <v>0.3737161046088513</v>
      </c>
      <c r="H59" s="156"/>
      <c r="I59" s="132">
        <f>IFERROR(-(-J59),"")</f>
        <v>8.81</v>
      </c>
      <c r="J59" s="135" t="str">
        <f t="shared" si="96"/>
        <v>8.81</v>
      </c>
      <c r="K59" s="136">
        <f>IFERROR(-(-L59),"")</f>
        <v>213752</v>
      </c>
      <c r="L59" s="137" t="str">
        <f t="shared" si="96"/>
        <v>213,752</v>
      </c>
      <c r="M59" s="137" t="str">
        <f t="shared" si="96"/>
        <v>42.5</v>
      </c>
      <c r="N59" s="132">
        <f>IFERROR(-(-O59),"")</f>
        <v>8.44</v>
      </c>
      <c r="O59" s="135" t="str">
        <f t="shared" si="96"/>
        <v>8.44</v>
      </c>
      <c r="P59" s="136">
        <f>IFERROR(-(-Q59),"")</f>
        <v>195776</v>
      </c>
      <c r="Q59" s="137" t="str">
        <f t="shared" si="96"/>
        <v>195,776</v>
      </c>
      <c r="R59" s="137" t="str">
        <f t="shared" si="96"/>
        <v>42.4</v>
      </c>
      <c r="T59" s="152"/>
      <c r="U59" s="133">
        <f>IFERROR((AB59-AG59)/ABS(AG59),"")</f>
        <v>8.6523719726614767E-2</v>
      </c>
      <c r="V59" s="134">
        <f>IFERROR(((AB59)-(AG59)),"")</f>
        <v>54968</v>
      </c>
      <c r="W59" s="132">
        <f>IFERROR(((AB59/AB$8)-(AG59/AG$8)),"")</f>
        <v>0.52269956320129651</v>
      </c>
      <c r="X59" s="164"/>
      <c r="Y59" s="132">
        <f>IFERROR(-(-Z59),"")</f>
        <v>8.81</v>
      </c>
      <c r="Z59" s="137" t="str">
        <f t="shared" si="101"/>
        <v>8.81</v>
      </c>
      <c r="AA59" s="136">
        <f>IFERROR(-(-AB59),"")</f>
        <v>690262</v>
      </c>
      <c r="AB59" s="137" t="str">
        <f t="shared" si="101"/>
        <v>690,262</v>
      </c>
      <c r="AC59" s="137" t="str">
        <f t="shared" si="101"/>
        <v>43.1</v>
      </c>
      <c r="AD59" s="132">
        <f>IFERROR(-(-AE59),"")</f>
        <v>8.2799999999999994</v>
      </c>
      <c r="AE59" s="137" t="str">
        <f t="shared" si="101"/>
        <v>8.28</v>
      </c>
      <c r="AF59" s="136">
        <f>IFERROR(-(-AG59),"")</f>
        <v>635294</v>
      </c>
      <c r="AG59" s="137" t="str">
        <f t="shared" si="101"/>
        <v>635,294</v>
      </c>
      <c r="AH59" s="137" t="str">
        <f t="shared" si="101"/>
        <v>42.5</v>
      </c>
      <c r="AJ59" s="13"/>
      <c r="AK59" s="133">
        <f>IFERROR((AR59-AW59)/ABS(AW59),"")</f>
        <v>8.6790751796543719E-2</v>
      </c>
      <c r="AL59" s="134">
        <f>IFERROR(((AR59)-(AW59)),"")</f>
        <v>165582</v>
      </c>
      <c r="AM59" s="132">
        <f>IFERROR(((AR59/AR$8)-(AW59/AW$8)),"")</f>
        <v>0.50872330402624577</v>
      </c>
      <c r="AN59" s="156"/>
      <c r="AO59" s="132">
        <f>IFERROR(-(-AP59),"")</f>
        <v>8.7799999999999994</v>
      </c>
      <c r="AP59" s="137" t="str">
        <f t="shared" si="102"/>
        <v>8.78</v>
      </c>
      <c r="AQ59" s="136">
        <f>IFERROR(-(-AR59),"")</f>
        <v>2073412</v>
      </c>
      <c r="AR59" s="137" t="str">
        <f t="shared" si="102"/>
        <v>2,073,412</v>
      </c>
      <c r="AS59" s="137" t="str">
        <f t="shared" si="102"/>
        <v>43.0</v>
      </c>
      <c r="AT59" s="132">
        <f>IFERROR(-(-AU59),"")</f>
        <v>8.2799999999999994</v>
      </c>
      <c r="AU59" s="137" t="str">
        <f t="shared" si="102"/>
        <v>8.28</v>
      </c>
      <c r="AV59" s="136">
        <f>IFERROR(-(-AW59),"")</f>
        <v>1907830</v>
      </c>
      <c r="AW59" s="137" t="str">
        <f t="shared" si="102"/>
        <v>1,907,830</v>
      </c>
      <c r="AX59" s="137" t="str">
        <f t="shared" si="102"/>
        <v>42.6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-0.48758465011286684</v>
      </c>
      <c r="F65" s="145">
        <f t="shared" ref="F65:F71" si="104">IFERROR(((Q65)-(L65)),"")</f>
        <v>-1728</v>
      </c>
      <c r="G65" s="148">
        <f t="shared" ref="G65:G71" si="105">IFERROR(((Q65/Q$8)-(L65/L$8)),"")</f>
        <v>-6.4580160938224107E-2</v>
      </c>
      <c r="H65" s="162"/>
      <c r="I65" s="143">
        <f t="shared" ref="I65:I71" si="106">IFERROR(-J65,"")</f>
        <v>-0.22</v>
      </c>
      <c r="J65" s="146" t="str">
        <f t="shared" ref="J65:R72" si="107">IF(J257="","",TRIM(LEFT(J257,SEARCH(" ",J257,1))))</f>
        <v>0.22</v>
      </c>
      <c r="K65" s="147">
        <f t="shared" ref="K65:K71" si="108">IFERROR(-L65,"")</f>
        <v>-5272</v>
      </c>
      <c r="L65" s="142" t="str">
        <f t="shared" si="107"/>
        <v>5,272</v>
      </c>
      <c r="M65" s="142" t="str">
        <f t="shared" si="107"/>
        <v>1.0</v>
      </c>
      <c r="N65" s="143">
        <f t="shared" ref="N65:N71" si="109">IFERROR(-O65,"")</f>
        <v>-0.15</v>
      </c>
      <c r="O65" s="146" t="str">
        <f t="shared" si="107"/>
        <v>0.15</v>
      </c>
      <c r="P65" s="147">
        <f t="shared" ref="P65:P71" si="110">IFERROR(-Q65,"")</f>
        <v>-3544</v>
      </c>
      <c r="Q65" s="142" t="str">
        <f t="shared" si="107"/>
        <v>3,544</v>
      </c>
      <c r="R65" s="142" t="str">
        <f t="shared" si="107"/>
        <v>0.8</v>
      </c>
      <c r="S65" s="142"/>
      <c r="T65" s="152"/>
      <c r="U65" s="144">
        <f t="shared" ref="U65:U71" si="111">IFERROR((AG65-AB65)/ABS(AG65),"")</f>
        <v>0.10245618443369559</v>
      </c>
      <c r="V65" s="145">
        <f t="shared" ref="V65:V71" si="112">IFERROR(((AG65)-(AB65)),"")</f>
        <v>1631</v>
      </c>
      <c r="W65" s="148">
        <f t="shared" ref="W65:W71" si="113">IFERROR(((AG65/AG$8)-(AB65/AB$8)),"")</f>
        <v>2.528569717700313E-2</v>
      </c>
      <c r="X65" s="162"/>
      <c r="Y65" s="143">
        <f t="shared" ref="Y65:Y71" si="114">IFERROR(-Z65,"")</f>
        <v>-0.18</v>
      </c>
      <c r="Z65" s="142" t="str">
        <f t="shared" ref="Z65:AG72" si="115">IF(Z257="","",TRIM(LEFT(Z257,SEARCH(" ",Z257,1))))</f>
        <v>0.18</v>
      </c>
      <c r="AA65" s="147">
        <f t="shared" ref="AA65:AA71" si="116">IFERROR(-AB65,"")</f>
        <v>-14288</v>
      </c>
      <c r="AB65" s="142" t="str">
        <f t="shared" ref="AB65:AH72" si="117">IF(AB257="","",TRIM(LEFT(AB257,SEARCH(" ",AB257,1))))</f>
        <v>14,288</v>
      </c>
      <c r="AC65" s="142" t="str">
        <f t="shared" si="117"/>
        <v>0.9</v>
      </c>
      <c r="AD65" s="143">
        <f t="shared" ref="AD65:AD71" si="118">IFERROR(-AE65,"")</f>
        <v>-0.21</v>
      </c>
      <c r="AE65" s="142" t="str">
        <f t="shared" si="117"/>
        <v>0.21</v>
      </c>
      <c r="AF65" s="147">
        <f t="shared" ref="AF65:AF71" si="119">IFERROR(-AG65,"")</f>
        <v>-15919</v>
      </c>
      <c r="AG65" s="142" t="str">
        <f t="shared" si="117"/>
        <v>15,919</v>
      </c>
      <c r="AH65" s="142" t="str">
        <f t="shared" si="117"/>
        <v>1.1</v>
      </c>
      <c r="AI65" s="142"/>
      <c r="AJ65" s="15"/>
      <c r="AK65" s="144">
        <f t="shared" ref="AK65:AK71" si="120">IFERROR((AW65-AR65)/ABS(AW65),"")</f>
        <v>-0.19470832624699336</v>
      </c>
      <c r="AL65" s="145">
        <f t="shared" ref="AL65:AL71" si="121">IFERROR(((AW65)-(AR65)),"")</f>
        <v>-8014</v>
      </c>
      <c r="AM65" s="148">
        <f t="shared" ref="AM65:AM71" si="122">IFERROR(((AW65/AW$8)-(AR65/AR$8)),"")</f>
        <v>-2.979392332833769E-2</v>
      </c>
      <c r="AN65" s="162"/>
      <c r="AO65" s="143">
        <f t="shared" ref="AO65:AO71" si="123">IFERROR(-AP65,"")</f>
        <v>-0.21</v>
      </c>
      <c r="AP65" s="142" t="str">
        <f t="shared" ref="AP65:AX72" si="124">IF(AP257="","",TRIM(LEFT(AP257,SEARCH(" ",AP257,1))))</f>
        <v>0.21</v>
      </c>
      <c r="AQ65" s="147">
        <f t="shared" ref="AQ65:AQ71" si="125">IFERROR(-AR65,"")</f>
        <v>-49173</v>
      </c>
      <c r="AR65" s="142" t="str">
        <f t="shared" si="124"/>
        <v>49,173</v>
      </c>
      <c r="AS65" s="142" t="str">
        <f t="shared" si="124"/>
        <v>1.0</v>
      </c>
      <c r="AT65" s="143">
        <f t="shared" ref="AT65:AT71" si="126">IFERROR(-AU65,"")</f>
        <v>-0.18</v>
      </c>
      <c r="AU65" s="142" t="str">
        <f t="shared" si="124"/>
        <v>0.18</v>
      </c>
      <c r="AV65" s="147">
        <f t="shared" ref="AV65:AV71" si="127">IFERROR(-AW65,"")</f>
        <v>-41159</v>
      </c>
      <c r="AW65" s="142" t="str">
        <f t="shared" si="124"/>
        <v>41,159</v>
      </c>
      <c r="AX65" s="142" t="str">
        <f t="shared" si="124"/>
        <v>0.9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-0.14110150204824762</v>
      </c>
      <c r="F66" s="85">
        <f t="shared" si="104"/>
        <v>-310</v>
      </c>
      <c r="G66" s="88">
        <f t="shared" si="105"/>
        <v>-8.6568779610304014E-3</v>
      </c>
      <c r="H66" s="163"/>
      <c r="I66" s="83">
        <f t="shared" si="106"/>
        <v>-0.1</v>
      </c>
      <c r="J66" s="86" t="str">
        <f t="shared" si="107"/>
        <v>0.10</v>
      </c>
      <c r="K66" s="87">
        <f t="shared" si="108"/>
        <v>-2507</v>
      </c>
      <c r="L66" s="82" t="str">
        <f t="shared" si="107"/>
        <v>2,507</v>
      </c>
      <c r="M66" s="82" t="str">
        <f t="shared" si="107"/>
        <v>0.5</v>
      </c>
      <c r="N66" s="83">
        <f t="shared" si="109"/>
        <v>-0.09</v>
      </c>
      <c r="O66" s="86" t="str">
        <f t="shared" si="107"/>
        <v>0.09</v>
      </c>
      <c r="P66" s="87">
        <f t="shared" si="110"/>
        <v>-2197</v>
      </c>
      <c r="Q66" s="82" t="str">
        <f t="shared" si="107"/>
        <v>2,197</v>
      </c>
      <c r="R66" s="82" t="str">
        <f t="shared" si="107"/>
        <v>0.5</v>
      </c>
      <c r="S66" s="82"/>
      <c r="T66" s="60"/>
      <c r="U66" s="84">
        <f t="shared" si="111"/>
        <v>9.1137254901960785E-2</v>
      </c>
      <c r="V66" s="85">
        <f t="shared" si="112"/>
        <v>581</v>
      </c>
      <c r="W66" s="88">
        <f t="shared" si="113"/>
        <v>9.2053780260110546E-3</v>
      </c>
      <c r="X66" s="163"/>
      <c r="Y66" s="83">
        <f t="shared" si="114"/>
        <v>-7.0000000000000007E-2</v>
      </c>
      <c r="Z66" s="82" t="str">
        <f t="shared" si="115"/>
        <v>0.07</v>
      </c>
      <c r="AA66" s="87">
        <f t="shared" si="116"/>
        <v>-5794</v>
      </c>
      <c r="AB66" s="82" t="str">
        <f t="shared" si="115"/>
        <v>5,794</v>
      </c>
      <c r="AC66" s="82" t="str">
        <f t="shared" si="115"/>
        <v>0.4</v>
      </c>
      <c r="AD66" s="83">
        <f t="shared" si="118"/>
        <v>-0.08</v>
      </c>
      <c r="AE66" s="82" t="str">
        <f t="shared" si="115"/>
        <v>0.08</v>
      </c>
      <c r="AF66" s="87">
        <f t="shared" si="119"/>
        <v>-6375</v>
      </c>
      <c r="AG66" s="82" t="str">
        <f t="shared" si="115"/>
        <v>6,375</v>
      </c>
      <c r="AH66" s="82" t="str">
        <f t="shared" si="117"/>
        <v>0.4</v>
      </c>
      <c r="AI66" s="82"/>
      <c r="AJ66" s="14"/>
      <c r="AK66" s="84">
        <f t="shared" si="120"/>
        <v>-6.1400565594593302E-2</v>
      </c>
      <c r="AL66" s="85">
        <f t="shared" si="121"/>
        <v>-1281</v>
      </c>
      <c r="AM66" s="88">
        <f t="shared" si="122"/>
        <v>-3.3188329619541074E-3</v>
      </c>
      <c r="AN66" s="163"/>
      <c r="AO66" s="83">
        <f t="shared" si="123"/>
        <v>-0.09</v>
      </c>
      <c r="AP66" s="82" t="str">
        <f t="shared" si="124"/>
        <v>0.09</v>
      </c>
      <c r="AQ66" s="87">
        <f t="shared" si="125"/>
        <v>-22144</v>
      </c>
      <c r="AR66" s="82" t="str">
        <f t="shared" si="124"/>
        <v>22,144</v>
      </c>
      <c r="AS66" s="82" t="str">
        <f t="shared" si="124"/>
        <v>0.5</v>
      </c>
      <c r="AT66" s="83">
        <f t="shared" si="126"/>
        <v>-0.09</v>
      </c>
      <c r="AU66" s="82" t="str">
        <f t="shared" si="124"/>
        <v>0.09</v>
      </c>
      <c r="AV66" s="87">
        <f t="shared" si="127"/>
        <v>-20863</v>
      </c>
      <c r="AW66" s="82" t="str">
        <f t="shared" si="124"/>
        <v>20,863</v>
      </c>
      <c r="AX66" s="82" t="str">
        <f t="shared" si="124"/>
        <v>0.5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8.560447239692523E-2</v>
      </c>
      <c r="F67" s="85">
        <f t="shared" si="104"/>
        <v>245</v>
      </c>
      <c r="G67" s="88">
        <f t="shared" si="105"/>
        <v>1.5467761265256452E-2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-2617</v>
      </c>
      <c r="L67" s="82" t="str">
        <f t="shared" si="107"/>
        <v>2,617</v>
      </c>
      <c r="M67" s="82" t="str">
        <f t="shared" si="107"/>
        <v>0.5</v>
      </c>
      <c r="N67" s="83">
        <f t="shared" si="109"/>
        <v>-0.12</v>
      </c>
      <c r="O67" s="86" t="str">
        <f t="shared" si="107"/>
        <v>0.12</v>
      </c>
      <c r="P67" s="87">
        <f t="shared" si="110"/>
        <v>-2862</v>
      </c>
      <c r="Q67" s="82" t="str">
        <f t="shared" si="107"/>
        <v>2,862</v>
      </c>
      <c r="R67" s="82" t="str">
        <f t="shared" si="107"/>
        <v>0.6</v>
      </c>
      <c r="S67" s="82"/>
      <c r="T67" s="60"/>
      <c r="U67" s="84">
        <f t="shared" si="111"/>
        <v>-8.1652464674792369E-2</v>
      </c>
      <c r="V67" s="85">
        <f t="shared" si="112"/>
        <v>-757</v>
      </c>
      <c r="W67" s="88">
        <f t="shared" si="113"/>
        <v>-7.0516745964687433E-3</v>
      </c>
      <c r="X67" s="163"/>
      <c r="Y67" s="83">
        <f t="shared" si="114"/>
        <v>-0.13</v>
      </c>
      <c r="Z67" s="82" t="str">
        <f t="shared" si="115"/>
        <v>0.13</v>
      </c>
      <c r="AA67" s="87">
        <f t="shared" si="116"/>
        <v>-10028</v>
      </c>
      <c r="AB67" s="82" t="str">
        <f t="shared" si="115"/>
        <v>10,028</v>
      </c>
      <c r="AC67" s="82" t="str">
        <f t="shared" si="115"/>
        <v>0.6</v>
      </c>
      <c r="AD67" s="83">
        <f t="shared" si="118"/>
        <v>-0.12</v>
      </c>
      <c r="AE67" s="82" t="str">
        <f t="shared" si="115"/>
        <v>0.12</v>
      </c>
      <c r="AF67" s="87">
        <f t="shared" si="119"/>
        <v>-9271</v>
      </c>
      <c r="AG67" s="82" t="str">
        <f t="shared" si="115"/>
        <v>9,271</v>
      </c>
      <c r="AH67" s="82" t="str">
        <f t="shared" si="117"/>
        <v>0.6</v>
      </c>
      <c r="AI67" s="82"/>
      <c r="AJ67" s="14"/>
      <c r="AK67" s="84">
        <f t="shared" si="120"/>
        <v>-0.26271488376235858</v>
      </c>
      <c r="AL67" s="85">
        <f t="shared" si="121"/>
        <v>-5899</v>
      </c>
      <c r="AM67" s="88">
        <f t="shared" si="122"/>
        <v>-2.272351610778528E-2</v>
      </c>
      <c r="AN67" s="163"/>
      <c r="AO67" s="83">
        <f t="shared" si="123"/>
        <v>-0.12</v>
      </c>
      <c r="AP67" s="82" t="str">
        <f t="shared" si="124"/>
        <v>0.12</v>
      </c>
      <c r="AQ67" s="87">
        <f t="shared" si="125"/>
        <v>-28353</v>
      </c>
      <c r="AR67" s="82" t="str">
        <f t="shared" si="124"/>
        <v>28,353</v>
      </c>
      <c r="AS67" s="82" t="str">
        <f t="shared" si="124"/>
        <v>0.6</v>
      </c>
      <c r="AT67" s="83">
        <f t="shared" si="126"/>
        <v>-0.1</v>
      </c>
      <c r="AU67" s="82" t="str">
        <f t="shared" si="124"/>
        <v>0.10</v>
      </c>
      <c r="AV67" s="87">
        <f t="shared" si="127"/>
        <v>-22454</v>
      </c>
      <c r="AW67" s="82" t="str">
        <f t="shared" si="124"/>
        <v>22,454</v>
      </c>
      <c r="AX67" s="82" t="str">
        <f t="shared" si="124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-0.21246973365617433</v>
      </c>
      <c r="F68" s="85">
        <f t="shared" si="104"/>
        <v>-1755</v>
      </c>
      <c r="G68" s="88">
        <f t="shared" si="105"/>
        <v>-5.6846347809663522E-2</v>
      </c>
      <c r="H68" s="163"/>
      <c r="I68" s="83">
        <f t="shared" si="106"/>
        <v>-0.41</v>
      </c>
      <c r="J68" s="86" t="str">
        <f t="shared" si="107"/>
        <v>0.41</v>
      </c>
      <c r="K68" s="87">
        <f t="shared" si="108"/>
        <v>-10015</v>
      </c>
      <c r="L68" s="82" t="str">
        <f t="shared" si="107"/>
        <v>10,015</v>
      </c>
      <c r="M68" s="82" t="str">
        <f t="shared" si="107"/>
        <v>2.0</v>
      </c>
      <c r="N68" s="83">
        <f t="shared" si="109"/>
        <v>-0.36</v>
      </c>
      <c r="O68" s="86" t="str">
        <f t="shared" si="107"/>
        <v>0.36</v>
      </c>
      <c r="P68" s="87">
        <f t="shared" si="110"/>
        <v>-8260</v>
      </c>
      <c r="Q68" s="82" t="str">
        <f t="shared" si="107"/>
        <v>8,260</v>
      </c>
      <c r="R68" s="82" t="str">
        <f t="shared" si="107"/>
        <v>1.8</v>
      </c>
      <c r="S68" s="82"/>
      <c r="T68" s="60"/>
      <c r="U68" s="84">
        <f t="shared" si="111"/>
        <v>-3.4897817803948739E-2</v>
      </c>
      <c r="V68" s="85">
        <f t="shared" si="112"/>
        <v>-806</v>
      </c>
      <c r="W68" s="88">
        <f t="shared" si="113"/>
        <v>-3.7896170655753458E-3</v>
      </c>
      <c r="X68" s="163"/>
      <c r="Y68" s="83">
        <f t="shared" si="114"/>
        <v>-0.3</v>
      </c>
      <c r="Z68" s="82" t="str">
        <f t="shared" si="115"/>
        <v>0.30</v>
      </c>
      <c r="AA68" s="87">
        <f t="shared" si="116"/>
        <v>-23902</v>
      </c>
      <c r="AB68" s="82" t="str">
        <f t="shared" si="115"/>
        <v>23,902</v>
      </c>
      <c r="AC68" s="82" t="str">
        <f t="shared" si="115"/>
        <v>1.5</v>
      </c>
      <c r="AD68" s="83">
        <f t="shared" si="118"/>
        <v>-0.3</v>
      </c>
      <c r="AE68" s="82" t="str">
        <f t="shared" si="115"/>
        <v>0.30</v>
      </c>
      <c r="AF68" s="87">
        <f t="shared" si="119"/>
        <v>-23096</v>
      </c>
      <c r="AG68" s="82" t="str">
        <f t="shared" si="115"/>
        <v>23,096</v>
      </c>
      <c r="AH68" s="82" t="str">
        <f t="shared" si="117"/>
        <v>1.5</v>
      </c>
      <c r="AI68" s="82"/>
      <c r="AJ68" s="14"/>
      <c r="AK68" s="84">
        <f t="shared" si="120"/>
        <v>-5.5812332162776285E-2</v>
      </c>
      <c r="AL68" s="85">
        <f t="shared" si="121"/>
        <v>-4323</v>
      </c>
      <c r="AM68" s="88">
        <f t="shared" si="122"/>
        <v>-1.0487643843453853E-2</v>
      </c>
      <c r="AN68" s="163"/>
      <c r="AO68" s="83">
        <f t="shared" si="123"/>
        <v>-0.35</v>
      </c>
      <c r="AP68" s="82" t="str">
        <f t="shared" si="124"/>
        <v>0.35</v>
      </c>
      <c r="AQ68" s="87">
        <f t="shared" si="125"/>
        <v>-81779</v>
      </c>
      <c r="AR68" s="82" t="str">
        <f t="shared" si="124"/>
        <v>81,779</v>
      </c>
      <c r="AS68" s="82" t="str">
        <f t="shared" si="124"/>
        <v>1.7</v>
      </c>
      <c r="AT68" s="83">
        <f t="shared" si="126"/>
        <v>-0.34</v>
      </c>
      <c r="AU68" s="82" t="str">
        <f t="shared" si="124"/>
        <v>0.34</v>
      </c>
      <c r="AV68" s="87">
        <f t="shared" si="127"/>
        <v>-77456</v>
      </c>
      <c r="AW68" s="82" t="str">
        <f t="shared" si="124"/>
        <v>77,456</v>
      </c>
      <c r="AX68" s="82" t="str">
        <f t="shared" si="124"/>
        <v>1.7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-0.4177777777777778</v>
      </c>
      <c r="F69" s="85">
        <f t="shared" si="104"/>
        <v>-470</v>
      </c>
      <c r="G69" s="88">
        <f t="shared" si="105"/>
        <v>-1.7263063920099068E-2</v>
      </c>
      <c r="H69" s="163"/>
      <c r="I69" s="83">
        <f t="shared" si="106"/>
        <v>-7.0000000000000007E-2</v>
      </c>
      <c r="J69" s="86" t="str">
        <f t="shared" si="107"/>
        <v>0.07</v>
      </c>
      <c r="K69" s="87">
        <f t="shared" si="108"/>
        <v>-1595</v>
      </c>
      <c r="L69" s="82" t="str">
        <f t="shared" si="107"/>
        <v>1,595</v>
      </c>
      <c r="M69" s="82" t="str">
        <f t="shared" si="107"/>
        <v>0.3</v>
      </c>
      <c r="N69" s="83">
        <f t="shared" si="109"/>
        <v>-0.05</v>
      </c>
      <c r="O69" s="86" t="str">
        <f t="shared" si="107"/>
        <v>0.05</v>
      </c>
      <c r="P69" s="87">
        <f t="shared" si="110"/>
        <v>-1125</v>
      </c>
      <c r="Q69" s="82" t="str">
        <f t="shared" si="107"/>
        <v>1,125</v>
      </c>
      <c r="R69" s="82" t="str">
        <f t="shared" si="107"/>
        <v>0.2</v>
      </c>
      <c r="S69" s="82"/>
      <c r="T69" s="60"/>
      <c r="U69" s="84">
        <f t="shared" si="111"/>
        <v>-0.15776223776223777</v>
      </c>
      <c r="V69" s="85">
        <f t="shared" si="112"/>
        <v>-564</v>
      </c>
      <c r="W69" s="88">
        <f t="shared" si="113"/>
        <v>-6.1907888825484397E-3</v>
      </c>
      <c r="X69" s="163"/>
      <c r="Y69" s="83">
        <f t="shared" si="114"/>
        <v>-0.05</v>
      </c>
      <c r="Z69" s="82" t="str">
        <f t="shared" si="115"/>
        <v>0.05</v>
      </c>
      <c r="AA69" s="87">
        <f t="shared" si="116"/>
        <v>-4139</v>
      </c>
      <c r="AB69" s="82" t="str">
        <f t="shared" si="115"/>
        <v>4,139</v>
      </c>
      <c r="AC69" s="82" t="str">
        <f t="shared" si="115"/>
        <v>0.3</v>
      </c>
      <c r="AD69" s="83">
        <f t="shared" si="118"/>
        <v>-0.05</v>
      </c>
      <c r="AE69" s="82" t="str">
        <f t="shared" si="115"/>
        <v>0.05</v>
      </c>
      <c r="AF69" s="87">
        <f t="shared" si="119"/>
        <v>-3575</v>
      </c>
      <c r="AG69" s="82" t="str">
        <f t="shared" si="115"/>
        <v>3,575</v>
      </c>
      <c r="AH69" s="82" t="str">
        <f t="shared" si="117"/>
        <v>0.2</v>
      </c>
      <c r="AI69" s="82"/>
      <c r="AJ69" s="14"/>
      <c r="AK69" s="84">
        <f t="shared" si="120"/>
        <v>6.7362294151050536E-2</v>
      </c>
      <c r="AL69" s="85">
        <f t="shared" si="121"/>
        <v>949</v>
      </c>
      <c r="AM69" s="88">
        <f t="shared" si="122"/>
        <v>5.4444929540014217E-3</v>
      </c>
      <c r="AN69" s="163"/>
      <c r="AO69" s="83">
        <f t="shared" si="123"/>
        <v>-0.06</v>
      </c>
      <c r="AP69" s="82" t="str">
        <f t="shared" si="124"/>
        <v>0.06</v>
      </c>
      <c r="AQ69" s="87">
        <f t="shared" si="125"/>
        <v>-13139</v>
      </c>
      <c r="AR69" s="82" t="str">
        <f t="shared" si="124"/>
        <v>13,139</v>
      </c>
      <c r="AS69" s="82" t="str">
        <f t="shared" si="124"/>
        <v>0.3</v>
      </c>
      <c r="AT69" s="83">
        <f t="shared" si="126"/>
        <v>-0.06</v>
      </c>
      <c r="AU69" s="82" t="str">
        <f t="shared" si="124"/>
        <v>0.06</v>
      </c>
      <c r="AV69" s="87">
        <f t="shared" si="127"/>
        <v>-14088</v>
      </c>
      <c r="AW69" s="82" t="str">
        <f t="shared" si="124"/>
        <v>14,088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-4.4178554993097099E-2</v>
      </c>
      <c r="F70" s="85">
        <f t="shared" si="104"/>
        <v>-96</v>
      </c>
      <c r="G70" s="88">
        <f t="shared" si="105"/>
        <v>1.1920507778385991E-4</v>
      </c>
      <c r="H70" s="163"/>
      <c r="I70" s="83">
        <f t="shared" si="106"/>
        <v>-0.09</v>
      </c>
      <c r="J70" s="86" t="str">
        <f t="shared" si="107"/>
        <v>0.09</v>
      </c>
      <c r="K70" s="87">
        <f t="shared" si="108"/>
        <v>-2269</v>
      </c>
      <c r="L70" s="82" t="str">
        <f t="shared" si="107"/>
        <v>2,269</v>
      </c>
      <c r="M70" s="82" t="str">
        <f t="shared" si="107"/>
        <v>0.5</v>
      </c>
      <c r="N70" s="83">
        <f t="shared" si="109"/>
        <v>-0.09</v>
      </c>
      <c r="O70" s="86" t="str">
        <f t="shared" si="107"/>
        <v>0.09</v>
      </c>
      <c r="P70" s="87">
        <f t="shared" si="110"/>
        <v>-2173</v>
      </c>
      <c r="Q70" s="82" t="str">
        <f t="shared" si="107"/>
        <v>2,173</v>
      </c>
      <c r="R70" s="82" t="str">
        <f t="shared" si="107"/>
        <v>0.5</v>
      </c>
      <c r="S70" s="82"/>
      <c r="T70" s="60"/>
      <c r="U70" s="84">
        <f t="shared" si="111"/>
        <v>-9.0041661067060876E-3</v>
      </c>
      <c r="V70" s="85">
        <f t="shared" si="112"/>
        <v>-67</v>
      </c>
      <c r="W70" s="88">
        <f t="shared" si="113"/>
        <v>1.2373787061598085E-3</v>
      </c>
      <c r="X70" s="163"/>
      <c r="Y70" s="83">
        <f t="shared" si="114"/>
        <v>-0.1</v>
      </c>
      <c r="Z70" s="82" t="str">
        <f t="shared" si="115"/>
        <v>0.10</v>
      </c>
      <c r="AA70" s="87">
        <f t="shared" si="116"/>
        <v>-7508</v>
      </c>
      <c r="AB70" s="82" t="str">
        <f t="shared" si="115"/>
        <v>7,508</v>
      </c>
      <c r="AC70" s="82" t="str">
        <f t="shared" si="115"/>
        <v>0.5</v>
      </c>
      <c r="AD70" s="83">
        <f t="shared" si="118"/>
        <v>-0.1</v>
      </c>
      <c r="AE70" s="82" t="str">
        <f t="shared" si="115"/>
        <v>0.10</v>
      </c>
      <c r="AF70" s="87">
        <f t="shared" si="119"/>
        <v>-7441</v>
      </c>
      <c r="AG70" s="82" t="str">
        <f t="shared" si="115"/>
        <v>7,441</v>
      </c>
      <c r="AH70" s="82" t="str">
        <f t="shared" si="117"/>
        <v>0.5</v>
      </c>
      <c r="AI70" s="82"/>
      <c r="AJ70" s="14"/>
      <c r="AK70" s="84">
        <f t="shared" si="120"/>
        <v>-0.13955071477195372</v>
      </c>
      <c r="AL70" s="85">
        <f t="shared" si="121"/>
        <v>-2665</v>
      </c>
      <c r="AM70" s="88">
        <f t="shared" si="122"/>
        <v>-9.3610223082502136E-3</v>
      </c>
      <c r="AN70" s="163"/>
      <c r="AO70" s="83">
        <f t="shared" si="123"/>
        <v>-0.09</v>
      </c>
      <c r="AP70" s="82" t="str">
        <f t="shared" si="124"/>
        <v>0.09</v>
      </c>
      <c r="AQ70" s="87">
        <f t="shared" si="125"/>
        <v>-21762</v>
      </c>
      <c r="AR70" s="82" t="str">
        <f t="shared" si="124"/>
        <v>21,762</v>
      </c>
      <c r="AS70" s="82" t="str">
        <f t="shared" si="124"/>
        <v>0.5</v>
      </c>
      <c r="AT70" s="83">
        <f t="shared" si="126"/>
        <v>-0.08</v>
      </c>
      <c r="AU70" s="82" t="str">
        <f t="shared" si="124"/>
        <v>0.08</v>
      </c>
      <c r="AV70" s="87">
        <f t="shared" si="127"/>
        <v>-19097</v>
      </c>
      <c r="AW70" s="82" t="str">
        <f t="shared" si="124"/>
        <v>19,097</v>
      </c>
      <c r="AX70" s="82" t="str">
        <f t="shared" si="124"/>
        <v>0.4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-7.8934481305590665E-2</v>
      </c>
      <c r="F71" s="85">
        <f t="shared" si="104"/>
        <v>-13862</v>
      </c>
      <c r="G71" s="88">
        <f t="shared" si="105"/>
        <v>-0.24195849622538557</v>
      </c>
      <c r="H71" s="163"/>
      <c r="I71" s="83">
        <f t="shared" si="106"/>
        <v>-7.81</v>
      </c>
      <c r="J71" s="86" t="str">
        <f t="shared" si="107"/>
        <v>7.81</v>
      </c>
      <c r="K71" s="87">
        <f t="shared" si="108"/>
        <v>-189476</v>
      </c>
      <c r="L71" s="82" t="str">
        <f t="shared" si="107"/>
        <v>189,476</v>
      </c>
      <c r="M71" s="82" t="str">
        <f t="shared" si="107"/>
        <v>37.6</v>
      </c>
      <c r="N71" s="83">
        <f t="shared" si="109"/>
        <v>-7.57</v>
      </c>
      <c r="O71" s="86" t="str">
        <f t="shared" si="107"/>
        <v>7.57</v>
      </c>
      <c r="P71" s="87">
        <f t="shared" si="110"/>
        <v>-175614</v>
      </c>
      <c r="Q71" s="82" t="str">
        <f t="shared" si="107"/>
        <v>175,614</v>
      </c>
      <c r="R71" s="82" t="str">
        <f t="shared" si="107"/>
        <v>38.0</v>
      </c>
      <c r="S71" s="82"/>
      <c r="T71" s="60"/>
      <c r="U71" s="84">
        <f t="shared" si="111"/>
        <v>-9.6531359612933576E-2</v>
      </c>
      <c r="V71" s="85">
        <f t="shared" si="112"/>
        <v>-54986</v>
      </c>
      <c r="W71" s="88">
        <f t="shared" si="113"/>
        <v>-0.54139565539112589</v>
      </c>
      <c r="X71" s="163"/>
      <c r="Y71" s="83">
        <f t="shared" si="114"/>
        <v>-7.97</v>
      </c>
      <c r="Z71" s="82" t="str">
        <f t="shared" si="115"/>
        <v>7.97</v>
      </c>
      <c r="AA71" s="87">
        <f t="shared" si="116"/>
        <v>-624604</v>
      </c>
      <c r="AB71" s="82" t="str">
        <f t="shared" si="115"/>
        <v>624,604</v>
      </c>
      <c r="AC71" s="82" t="str">
        <f t="shared" si="115"/>
        <v>39.0</v>
      </c>
      <c r="AD71" s="83">
        <f t="shared" si="118"/>
        <v>-7.43</v>
      </c>
      <c r="AE71" s="82" t="str">
        <f t="shared" si="115"/>
        <v>7.43</v>
      </c>
      <c r="AF71" s="87">
        <f t="shared" si="119"/>
        <v>-569618</v>
      </c>
      <c r="AG71" s="82" t="str">
        <f t="shared" si="115"/>
        <v>569,618</v>
      </c>
      <c r="AH71" s="82" t="str">
        <f t="shared" si="117"/>
        <v>38.1</v>
      </c>
      <c r="AI71" s="82"/>
      <c r="AJ71" s="14"/>
      <c r="AK71" s="84">
        <f t="shared" si="120"/>
        <v>-8.4280320170396328E-2</v>
      </c>
      <c r="AL71" s="85">
        <f t="shared" si="121"/>
        <v>-144348</v>
      </c>
      <c r="AM71" s="88">
        <f t="shared" si="122"/>
        <v>-0.43847862164500029</v>
      </c>
      <c r="AN71" s="163"/>
      <c r="AO71" s="83">
        <f t="shared" si="123"/>
        <v>-7.87</v>
      </c>
      <c r="AP71" s="82" t="str">
        <f t="shared" si="124"/>
        <v>7.87</v>
      </c>
      <c r="AQ71" s="87">
        <f t="shared" si="125"/>
        <v>-1857061</v>
      </c>
      <c r="AR71" s="82" t="str">
        <f t="shared" si="124"/>
        <v>1,857,061</v>
      </c>
      <c r="AS71" s="82" t="str">
        <f t="shared" si="124"/>
        <v>38.5</v>
      </c>
      <c r="AT71" s="83">
        <f t="shared" si="126"/>
        <v>-7.43</v>
      </c>
      <c r="AU71" s="82" t="str">
        <f t="shared" si="124"/>
        <v>7.43</v>
      </c>
      <c r="AV71" s="87">
        <f t="shared" si="127"/>
        <v>-1712713</v>
      </c>
      <c r="AW71" s="82" t="str">
        <f t="shared" si="124"/>
        <v>1,712,713</v>
      </c>
      <c r="AX71" s="82" t="str">
        <f t="shared" si="124"/>
        <v>38.2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8.3341446791938473E-2</v>
      </c>
      <c r="F72" s="134">
        <f>IFERROR(((L72)-(Q72)),"")</f>
        <v>856</v>
      </c>
      <c r="G72" s="141">
        <f>IFERROR(((L72/L$8)-(Q72/Q$8)),"")</f>
        <v>1.6017024099520605E-2</v>
      </c>
      <c r="H72" s="164"/>
      <c r="I72" s="132">
        <f>IFERROR(-(-J72),"")</f>
        <v>2781.86</v>
      </c>
      <c r="J72" s="135" t="str">
        <f t="shared" si="107"/>
        <v>2,781.86</v>
      </c>
      <c r="K72" s="136" t="str">
        <f>IFERROR(L72,"")</f>
        <v>11,127</v>
      </c>
      <c r="L72" s="137" t="str">
        <f t="shared" si="107"/>
        <v>11,127</v>
      </c>
      <c r="M72" s="137" t="str">
        <f t="shared" si="107"/>
        <v>2.2</v>
      </c>
      <c r="N72" s="132">
        <f>IFERROR(-(-O72),"")</f>
        <v>2567.75</v>
      </c>
      <c r="O72" s="135" t="str">
        <f t="shared" si="107"/>
        <v>2,567.75</v>
      </c>
      <c r="P72" s="136" t="str">
        <f>IFERROR(Q72,"")</f>
        <v>10,271</v>
      </c>
      <c r="Q72" s="137" t="str">
        <f t="shared" si="107"/>
        <v>10,271</v>
      </c>
      <c r="R72" s="137" t="str">
        <f t="shared" si="107"/>
        <v>2.2</v>
      </c>
      <c r="T72" s="152"/>
      <c r="U72" s="133">
        <f>IFERROR((AB72-AG72)/ABS(AG72),"")</f>
        <v>0.16450915460193219</v>
      </c>
      <c r="V72" s="134">
        <f>IFERROR(((AB72)-(AG72)),"")</f>
        <v>6011</v>
      </c>
      <c r="W72" s="141">
        <f>IFERROR(((AB72/AB$8)-(AG72/AG$8)),"")</f>
        <v>6.6419573467288884E-2</v>
      </c>
      <c r="X72" s="164"/>
      <c r="Y72" s="132">
        <f>IFERROR(-(-Z72),"")</f>
        <v>3273.05</v>
      </c>
      <c r="Z72" s="137" t="str">
        <f t="shared" si="115"/>
        <v>3,273.05</v>
      </c>
      <c r="AA72" s="136" t="str">
        <f>IFERROR(AB72,"")</f>
        <v>42,550</v>
      </c>
      <c r="AB72" s="137" t="str">
        <f t="shared" si="115"/>
        <v>42,550</v>
      </c>
      <c r="AC72" s="137" t="str">
        <f t="shared" si="115"/>
        <v>2.7</v>
      </c>
      <c r="AD72" s="132">
        <f>IFERROR(-(-AE72),"")</f>
        <v>2810.68</v>
      </c>
      <c r="AE72" s="137" t="str">
        <f t="shared" si="115"/>
        <v>2,810.68</v>
      </c>
      <c r="AF72" s="136" t="str">
        <f>IFERROR(AG72,"")</f>
        <v>36,539</v>
      </c>
      <c r="AG72" s="137" t="str">
        <f t="shared" si="115"/>
        <v>36,539</v>
      </c>
      <c r="AH72" s="137" t="str">
        <f t="shared" si="117"/>
        <v>2.4</v>
      </c>
      <c r="AJ72" s="13"/>
      <c r="AK72" s="133">
        <f>IFERROR((AR72-AW72)/ABS(AW72),"")</f>
        <v>0.1578592833763699</v>
      </c>
      <c r="AL72" s="134">
        <f>IFERROR(((AR72)-(AW72)),"")</f>
        <v>18279</v>
      </c>
      <c r="AM72" s="141">
        <f>IFERROR(((AR72/AR$8)-(AW72/AW$8)),"")</f>
        <v>6.5741747800570738E-2</v>
      </c>
      <c r="AN72" s="164"/>
      <c r="AO72" s="132">
        <f>IFERROR(-(-AP72),"")</f>
        <v>3437.75</v>
      </c>
      <c r="AP72" s="137" t="str">
        <f t="shared" si="124"/>
        <v>3,437.75</v>
      </c>
      <c r="AQ72" s="136" t="str">
        <f>IFERROR(AR72,"")</f>
        <v>134,072</v>
      </c>
      <c r="AR72" s="137" t="str">
        <f t="shared" si="124"/>
        <v>134,072</v>
      </c>
      <c r="AS72" s="137" t="str">
        <f t="shared" si="124"/>
        <v>2.8</v>
      </c>
      <c r="AT72" s="132">
        <f>IFERROR(-(-AU72),"")</f>
        <v>2969.05</v>
      </c>
      <c r="AU72" s="137" t="str">
        <f t="shared" si="124"/>
        <v>2,969.05</v>
      </c>
      <c r="AV72" s="136" t="str">
        <f>IFERROR(AW72,"")</f>
        <v>115,793</v>
      </c>
      <c r="AW72" s="137" t="str">
        <f t="shared" si="124"/>
        <v>115,793</v>
      </c>
      <c r="AX72" s="137" t="str">
        <f t="shared" si="124"/>
        <v>2.6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-0.12606232294617564</v>
      </c>
      <c r="F74" s="145">
        <f>IFERROR(((Q74)-(L74)),"")</f>
        <v>-89</v>
      </c>
      <c r="G74" s="148">
        <f>IFERROR(((Q74/Q$8)-(L74/L$8)),"")</f>
        <v>-2.3442030988488384E-3</v>
      </c>
      <c r="H74" s="162"/>
      <c r="I74" s="143">
        <f>IFERROR((-L74/L$8),"")</f>
        <v>-3.2769991755976918E-2</v>
      </c>
      <c r="J74" s="146" t="str">
        <f t="shared" ref="J74:R89" si="131">IF(J266="","",TRIM(LEFT(J266,SEARCH(" ",J266,1))))</f>
        <v>198.69</v>
      </c>
      <c r="K74" s="147">
        <f>IFERROR(-L74,"")</f>
        <v>-795</v>
      </c>
      <c r="L74" s="142" t="str">
        <f t="shared" si="131"/>
        <v>795</v>
      </c>
      <c r="M74" s="142" t="str">
        <f t="shared" si="131"/>
        <v>0.2</v>
      </c>
      <c r="N74" s="143">
        <f>IFERROR((-Q74/L$8),"")</f>
        <v>-2.9101401483924157E-2</v>
      </c>
      <c r="O74" s="146" t="str">
        <f t="shared" si="131"/>
        <v>176.56</v>
      </c>
      <c r="P74" s="147">
        <f>IFERROR(-Q74,"")</f>
        <v>-706</v>
      </c>
      <c r="Q74" s="142" t="str">
        <f t="shared" si="131"/>
        <v>706</v>
      </c>
      <c r="R74" s="142" t="str">
        <f>IF(R266="","",TRIM(LEFT(R266,SEARCH(" ",R266,1))))</f>
        <v>0.2</v>
      </c>
      <c r="S74" s="142"/>
      <c r="T74" s="152"/>
      <c r="U74" s="144">
        <f t="shared" ref="U74:U78" si="132">IFERROR((AG74-AB74)/ABS(AG74),"")</f>
        <v>0.12359550561797752</v>
      </c>
      <c r="V74" s="145">
        <f>IFERROR(((AG74)-(AB74)),"")</f>
        <v>308</v>
      </c>
      <c r="W74" s="148">
        <f>IFERROR(((AG74/AG$8)-(AB74/AB$8)),"")</f>
        <v>4.6304117620606759E-3</v>
      </c>
      <c r="X74" s="162"/>
      <c r="Y74" s="143">
        <f>IFERROR((-AB74/AB$8),"")</f>
        <v>-2.7865317631448002E-2</v>
      </c>
      <c r="Z74" s="142" t="str">
        <f t="shared" ref="Z74:AH89" si="133">IF(Z266="","",TRIM(LEFT(Z266,SEARCH(" ",Z266,1))))</f>
        <v>168.03</v>
      </c>
      <c r="AA74" s="147">
        <f>IFERROR(-AB74,"")</f>
        <v>-2184</v>
      </c>
      <c r="AB74" s="142" t="str">
        <f t="shared" si="133"/>
        <v>2,184</v>
      </c>
      <c r="AC74" s="142" t="str">
        <f t="shared" si="133"/>
        <v>0.1</v>
      </c>
      <c r="AD74" s="143">
        <f>IFERROR((-AG74/AB$8),"")</f>
        <v>-3.1795041912806056E-2</v>
      </c>
      <c r="AE74" s="142" t="str">
        <f t="shared" si="133"/>
        <v>191.72</v>
      </c>
      <c r="AF74" s="147">
        <f>IFERROR(-AG74,"")</f>
        <v>-2492</v>
      </c>
      <c r="AG74" s="142" t="str">
        <f t="shared" si="133"/>
        <v>2,492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2.8932541495355565E-2</v>
      </c>
      <c r="AL74" s="145">
        <f>IFERROR(((AW74)-(AR74)),"")</f>
        <v>190</v>
      </c>
      <c r="AM74" s="148">
        <f>IFERROR(((AW74/AW$8)-(AR74/AR$8)),"")</f>
        <v>1.4686736899280906E-3</v>
      </c>
      <c r="AN74" s="162"/>
      <c r="AO74" s="143">
        <f>IFERROR((-AR74/AR$8),"")</f>
        <v>-2.701798091751826E-2</v>
      </c>
      <c r="AP74" s="142" t="str">
        <f t="shared" ref="AP74:AX89" si="135">IF(AP266="","",TRIM(LEFT(AP266,SEARCH(" ",AP266,1))))</f>
        <v>163.51</v>
      </c>
      <c r="AQ74" s="147">
        <f>IFERROR(-AR74,"")</f>
        <v>-6377</v>
      </c>
      <c r="AR74" s="142" t="str">
        <f t="shared" si="135"/>
        <v>6,377</v>
      </c>
      <c r="AS74" s="142" t="str">
        <f t="shared" si="135"/>
        <v>0.1</v>
      </c>
      <c r="AT74" s="143">
        <f>IFERROR((-AW74/AR$8),"")</f>
        <v>-2.7822970156083177E-2</v>
      </c>
      <c r="AU74" s="142" t="str">
        <f t="shared" si="135"/>
        <v>168.39</v>
      </c>
      <c r="AV74" s="147">
        <f>IFERROR(-AW74,"")</f>
        <v>-6567</v>
      </c>
      <c r="AW74" s="142" t="str">
        <f t="shared" si="135"/>
        <v>6,567</v>
      </c>
      <c r="AX74" s="142" t="str">
        <f>IF(AX266="","",TRIM(LEFT(AX266,SEARCH(" ",AX266,1))))</f>
        <v>0.1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-7.8541858325666972E-2</v>
      </c>
      <c r="F75" s="85">
        <f>IFERROR(((Q75)-(L75)),"")</f>
        <v>-683</v>
      </c>
      <c r="G75" s="88">
        <f>IFERROR(((Q75/Q$8)-(L75/L$8)),"")</f>
        <v>-1.1840490588298669E-2</v>
      </c>
      <c r="H75" s="163"/>
      <c r="I75" s="83">
        <f>IFERROR((-L75/L$8),"")</f>
        <v>-0.38660346248969496</v>
      </c>
      <c r="J75" s="86" t="str">
        <f t="shared" si="131"/>
        <v>2,344.76</v>
      </c>
      <c r="K75" s="87">
        <f>IFERROR(-L75,"")</f>
        <v>-9379</v>
      </c>
      <c r="L75" s="82" t="str">
        <f t="shared" si="131"/>
        <v>9,379</v>
      </c>
      <c r="M75" s="82" t="str">
        <f t="shared" si="131"/>
        <v>1.9</v>
      </c>
      <c r="N75" s="83">
        <f>IFERROR((-Q75/L$8),"")</f>
        <v>-0.35845012366034623</v>
      </c>
      <c r="O75" s="86" t="str">
        <f t="shared" si="131"/>
        <v>2,173.93</v>
      </c>
      <c r="P75" s="87">
        <f>IFERROR(-Q75,"")</f>
        <v>-8696</v>
      </c>
      <c r="Q75" s="82" t="str">
        <f t="shared" si="131"/>
        <v>8,696</v>
      </c>
      <c r="R75" s="82" t="str">
        <f>IF(R267="","",TRIM(LEFT(R267,SEARCH(" ",R267,1))))</f>
        <v>1.9</v>
      </c>
      <c r="S75" s="82"/>
      <c r="T75" s="60"/>
      <c r="U75" s="84">
        <f t="shared" si="132"/>
        <v>-0.1942404515280762</v>
      </c>
      <c r="V75" s="85">
        <f>IFERROR(((AG75)-(AB75)),"")</f>
        <v>-6057</v>
      </c>
      <c r="W75" s="88">
        <f>IFERROR(((AG75/AG$8)-(AB75/AB$8)),"")</f>
        <v>-6.85124523094367E-2</v>
      </c>
      <c r="X75" s="163"/>
      <c r="Y75" s="83">
        <f>IFERROR((-AB75/AB$8),"")</f>
        <v>-0.47513939038238256</v>
      </c>
      <c r="Z75" s="82" t="str">
        <f t="shared" si="133"/>
        <v>2,864.62</v>
      </c>
      <c r="AA75" s="87">
        <f>IFERROR(-AB75,"")</f>
        <v>-37240</v>
      </c>
      <c r="AB75" s="82" t="str">
        <f t="shared" si="133"/>
        <v>37,240</v>
      </c>
      <c r="AC75" s="82" t="str">
        <f t="shared" si="133"/>
        <v>2.3</v>
      </c>
      <c r="AD75" s="83">
        <f>IFERROR((-AG75/AB$8),"")</f>
        <v>-0.39785906579736402</v>
      </c>
      <c r="AE75" s="82" t="str">
        <f t="shared" si="133"/>
        <v>2,398.73</v>
      </c>
      <c r="AF75" s="87">
        <f>IFERROR(-AG75,"")</f>
        <v>-31183</v>
      </c>
      <c r="AG75" s="82" t="str">
        <f t="shared" si="133"/>
        <v>31,183</v>
      </c>
      <c r="AH75" s="82" t="str">
        <f t="shared" si="133"/>
        <v>2.1</v>
      </c>
      <c r="AI75" s="82"/>
      <c r="AJ75" s="14"/>
      <c r="AK75" s="84">
        <f t="shared" si="134"/>
        <v>-0.19473678848328629</v>
      </c>
      <c r="AL75" s="85">
        <f>IFERROR(((AW75)-(AR75)),"")</f>
        <v>-19114</v>
      </c>
      <c r="AM75" s="88">
        <f>IFERROR(((AW75/AW$8)-(AR75/AR$8)),"")</f>
        <v>-7.1062225005135371E-2</v>
      </c>
      <c r="AN75" s="163"/>
      <c r="AO75" s="83">
        <f>IFERROR((-AR75/AR$8),"")</f>
        <v>-0.49683512125680002</v>
      </c>
      <c r="AP75" s="82" t="str">
        <f t="shared" si="135"/>
        <v>3,006.86</v>
      </c>
      <c r="AQ75" s="87">
        <f>IFERROR(-AR75,"")</f>
        <v>-117267</v>
      </c>
      <c r="AR75" s="82" t="str">
        <f t="shared" si="135"/>
        <v>117,267</v>
      </c>
      <c r="AS75" s="82" t="str">
        <f t="shared" si="135"/>
        <v>2.4</v>
      </c>
      <c r="AT75" s="83">
        <f>IFERROR((-AW75/AR$8),"")</f>
        <v>-0.41585320385716951</v>
      </c>
      <c r="AU75" s="82" t="str">
        <f t="shared" si="135"/>
        <v>2,516.75</v>
      </c>
      <c r="AV75" s="87">
        <f>IFERROR(-AW75,"")</f>
        <v>-98153</v>
      </c>
      <c r="AW75" s="82" t="str">
        <f t="shared" si="135"/>
        <v>98,153</v>
      </c>
      <c r="AX75" s="82" t="str">
        <f>IF(AX267="","",TRIM(LEFT(AX267,SEARCH(" ",AX267,1))))</f>
        <v>2.2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-0.11538461538461539</v>
      </c>
      <c r="F76" s="85">
        <f>IFERROR(((Q76)-(L76)),"")</f>
        <v>-21</v>
      </c>
      <c r="G76" s="88">
        <f>IFERROR(((Q76/Q$8)-(L76/L$8)),"")</f>
        <v>-5.2420816662789374E-4</v>
      </c>
      <c r="H76" s="163"/>
      <c r="I76" s="83">
        <f>IFERROR((-L76/L$8),"")</f>
        <v>-8.3676834295136025E-3</v>
      </c>
      <c r="J76" s="86" t="str">
        <f t="shared" si="131"/>
        <v>50.67</v>
      </c>
      <c r="K76" s="87">
        <f>IFERROR(-L76,"")</f>
        <v>-203</v>
      </c>
      <c r="L76" s="82" t="str">
        <f t="shared" si="131"/>
        <v>203</v>
      </c>
      <c r="M76" s="82" t="str">
        <f t="shared" si="131"/>
        <v>0.0</v>
      </c>
      <c r="N76" s="83">
        <f>IFERROR((-Q76/L$8),"")</f>
        <v>-7.5020610057708161E-3</v>
      </c>
      <c r="O76" s="86" t="str">
        <f t="shared" si="131"/>
        <v>45.58</v>
      </c>
      <c r="P76" s="87">
        <f>IFERROR(-Q76,"")</f>
        <v>-182</v>
      </c>
      <c r="Q76" s="82" t="str">
        <f t="shared" si="131"/>
        <v>182</v>
      </c>
      <c r="R76" s="82" t="str">
        <f>IF(R268="","",TRIM(LEFT(R268,SEARCH(" ",R268,1))))</f>
        <v>0.0</v>
      </c>
      <c r="S76" s="82"/>
      <c r="T76" s="60"/>
      <c r="U76" s="84">
        <f t="shared" si="132"/>
        <v>-0.212707182320442</v>
      </c>
      <c r="V76" s="85">
        <f>IFERROR(((AG76)-(AB76)),"")</f>
        <v>-154</v>
      </c>
      <c r="W76" s="88">
        <f>IFERROR(((AG76/AG$8)-(AB76/AB$8)),"")</f>
        <v>-1.761291620603303E-3</v>
      </c>
      <c r="X76" s="163"/>
      <c r="Y76" s="83">
        <f>IFERROR((-AB76/AB$8),"")</f>
        <v>-1.1202265970884315E-2</v>
      </c>
      <c r="Z76" s="82" t="str">
        <f t="shared" si="133"/>
        <v>67.53</v>
      </c>
      <c r="AA76" s="87">
        <f>IFERROR(-AB76,"")</f>
        <v>-878</v>
      </c>
      <c r="AB76" s="82" t="str">
        <f t="shared" si="133"/>
        <v>878</v>
      </c>
      <c r="AC76" s="82" t="str">
        <f t="shared" si="133"/>
        <v>0.1</v>
      </c>
      <c r="AD76" s="83">
        <f>IFERROR((-AG76/AB$8),"")</f>
        <v>-9.2374038302052899E-3</v>
      </c>
      <c r="AE76" s="82" t="str">
        <f t="shared" si="133"/>
        <v>55.66</v>
      </c>
      <c r="AF76" s="87">
        <f>IFERROR(-AG76,"")</f>
        <v>-724</v>
      </c>
      <c r="AG76" s="82" t="str">
        <f t="shared" si="133"/>
        <v>724</v>
      </c>
      <c r="AH76" s="82" t="str">
        <f t="shared" si="133"/>
        <v>0.0</v>
      </c>
      <c r="AI76" s="82"/>
      <c r="AJ76" s="14"/>
      <c r="AK76" s="84">
        <f t="shared" si="134"/>
        <v>0.11636828644501279</v>
      </c>
      <c r="AL76" s="85">
        <f>IFERROR(((AW76)-(AR76)),"")</f>
        <v>273</v>
      </c>
      <c r="AM76" s="88">
        <f>IFERROR(((AW76/AW$8)-(AR76/AR$8)),"")</f>
        <v>1.3937375628915363E-3</v>
      </c>
      <c r="AN76" s="163"/>
      <c r="AO76" s="83">
        <f>IFERROR((-AR76/AR$8),"")</f>
        <v>-8.7828562712898468E-3</v>
      </c>
      <c r="AP76" s="82" t="str">
        <f t="shared" si="135"/>
        <v>53.14</v>
      </c>
      <c r="AQ76" s="87">
        <f>IFERROR(-AR76,"")</f>
        <v>-2073</v>
      </c>
      <c r="AR76" s="82" t="str">
        <f t="shared" si="135"/>
        <v>2,073</v>
      </c>
      <c r="AS76" s="82" t="str">
        <f t="shared" si="135"/>
        <v>0.0</v>
      </c>
      <c r="AT76" s="83">
        <f>IFERROR((-AW76/AR$8),"")</f>
        <v>-9.9394987035436467E-3</v>
      </c>
      <c r="AU76" s="82" t="str">
        <f t="shared" si="135"/>
        <v>60.15</v>
      </c>
      <c r="AV76" s="87">
        <f>IFERROR(-AW76,"")</f>
        <v>-2346</v>
      </c>
      <c r="AW76" s="82" t="str">
        <f t="shared" si="135"/>
        <v>2,346</v>
      </c>
      <c r="AX76" s="82" t="str">
        <f>IF(AX268="","",TRIM(LEFT(AX268,SEARCH(" ",AX268,1))))</f>
        <v>0.1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-9.3158660844250368E-2</v>
      </c>
      <c r="F77" s="85">
        <f>IFERROR(((Q77)-(L77)),"")</f>
        <v>-64</v>
      </c>
      <c r="G77" s="88">
        <f>IFERROR(((Q77/Q$8)-(L77/L$8)),"")</f>
        <v>-1.3493423611615415E-3</v>
      </c>
      <c r="H77" s="163"/>
      <c r="I77" s="83">
        <f>IFERROR((-L77/L$8),"")</f>
        <v>-3.0956306677658696E-2</v>
      </c>
      <c r="J77" s="86" t="str">
        <f t="shared" si="131"/>
        <v>187.74</v>
      </c>
      <c r="K77" s="87">
        <f>IFERROR(-L77,"")</f>
        <v>-751</v>
      </c>
      <c r="L77" s="82" t="str">
        <f t="shared" si="131"/>
        <v>751</v>
      </c>
      <c r="M77" s="82" t="str">
        <f t="shared" si="131"/>
        <v>0.1</v>
      </c>
      <c r="N77" s="83">
        <f>IFERROR((-Q77/L$8),"")</f>
        <v>-2.8318219291014014E-2</v>
      </c>
      <c r="O77" s="86" t="str">
        <f t="shared" si="131"/>
        <v>171.69</v>
      </c>
      <c r="P77" s="87">
        <f>IFERROR(-Q77,"")</f>
        <v>-687</v>
      </c>
      <c r="Q77" s="82" t="str">
        <f t="shared" si="131"/>
        <v>687</v>
      </c>
      <c r="R77" s="82" t="str">
        <f>IF(R269="","",TRIM(LEFT(R269,SEARCH(" ",R269,1))))</f>
        <v>0.1</v>
      </c>
      <c r="S77" s="82"/>
      <c r="T77" s="60"/>
      <c r="U77" s="84">
        <f t="shared" si="132"/>
        <v>-5.0490883590462832E-2</v>
      </c>
      <c r="V77" s="85">
        <f>IFERROR(((AG77)-(AB77)),"")</f>
        <v>-108</v>
      </c>
      <c r="W77" s="88">
        <f>IFERROR(((AG77/AG$8)-(AB77/AB$8)),"")</f>
        <v>-7.7652247406104907E-4</v>
      </c>
      <c r="X77" s="163"/>
      <c r="Y77" s="83">
        <f>IFERROR((-AB77/AB$8),"")</f>
        <v>-2.8669124870816694E-2</v>
      </c>
      <c r="Z77" s="82" t="str">
        <f t="shared" si="133"/>
        <v>172.87</v>
      </c>
      <c r="AA77" s="87">
        <f>IFERROR(-AB77,"")</f>
        <v>-2247</v>
      </c>
      <c r="AB77" s="82" t="str">
        <f t="shared" si="133"/>
        <v>2,247</v>
      </c>
      <c r="AC77" s="82" t="str">
        <f t="shared" si="133"/>
        <v>0.1</v>
      </c>
      <c r="AD77" s="83">
        <f>IFERROR((-AG77/AB$8),"")</f>
        <v>-2.7291169603327507E-2</v>
      </c>
      <c r="AE77" s="82" t="str">
        <f t="shared" si="133"/>
        <v>164.57</v>
      </c>
      <c r="AF77" s="87">
        <f>IFERROR(-AG77,"")</f>
        <v>-2139</v>
      </c>
      <c r="AG77" s="82" t="str">
        <f t="shared" si="133"/>
        <v>2,139</v>
      </c>
      <c r="AH77" s="82" t="str">
        <f t="shared" si="133"/>
        <v>0.1</v>
      </c>
      <c r="AI77" s="82"/>
      <c r="AJ77" s="14"/>
      <c r="AK77" s="84">
        <f t="shared" si="134"/>
        <v>4.2626332072877277E-2</v>
      </c>
      <c r="AL77" s="85">
        <f>IFERROR(((AW77)-(AR77)),"")</f>
        <v>372</v>
      </c>
      <c r="AM77" s="88">
        <f>IFERROR(((AW77/AW$8)-(AR77/AR$8)),"")</f>
        <v>2.4580659517449976E-3</v>
      </c>
      <c r="AN77" s="163"/>
      <c r="AO77" s="83">
        <f>IFERROR((-AR77/AR$8),"")</f>
        <v>-3.5398342569525648E-2</v>
      </c>
      <c r="AP77" s="82" t="str">
        <f t="shared" si="135"/>
        <v>214.24</v>
      </c>
      <c r="AQ77" s="87">
        <f>IFERROR(-AR77,"")</f>
        <v>-8355</v>
      </c>
      <c r="AR77" s="82" t="str">
        <f t="shared" si="135"/>
        <v>8,355</v>
      </c>
      <c r="AS77" s="82" t="str">
        <f t="shared" si="135"/>
        <v>0.2</v>
      </c>
      <c r="AT77" s="83">
        <f>IFERROR((-AW77/AR$8),"")</f>
        <v>-3.6974426762926435E-2</v>
      </c>
      <c r="AU77" s="82" t="str">
        <f t="shared" si="135"/>
        <v>223.76</v>
      </c>
      <c r="AV77" s="87">
        <f>IFERROR(-AW77,"")</f>
        <v>-8727</v>
      </c>
      <c r="AW77" s="82" t="str">
        <f t="shared" si="135"/>
        <v>8,727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-6.8124517622845382E-2</v>
      </c>
      <c r="F78" s="85">
        <f>IFERROR(((Q78)-(L78)),"")</f>
        <v>-2648</v>
      </c>
      <c r="G78" s="88">
        <f>IFERROR(((Q78/Q$8)-(L78/L$8)),"")</f>
        <v>-3.6234534995742917E-2</v>
      </c>
      <c r="H78" s="163"/>
      <c r="I78" s="83">
        <f>IFERROR((-L78/L$8),"")</f>
        <v>-1.7113767518549052</v>
      </c>
      <c r="J78" s="86" t="str">
        <f t="shared" si="131"/>
        <v>10,379.56</v>
      </c>
      <c r="K78" s="87">
        <f>IFERROR(-L78,"")</f>
        <v>-41518</v>
      </c>
      <c r="L78" s="82" t="str">
        <f t="shared" si="131"/>
        <v>41,518</v>
      </c>
      <c r="M78" s="82" t="str">
        <f t="shared" si="131"/>
        <v>8.2</v>
      </c>
      <c r="N78" s="83">
        <f>IFERROR((-Q78/L$8),"")</f>
        <v>-1.6022258862324814</v>
      </c>
      <c r="O78" s="86" t="str">
        <f t="shared" si="131"/>
        <v>9,717.43</v>
      </c>
      <c r="P78" s="87">
        <f>IFERROR(-Q78,"")</f>
        <v>-38870</v>
      </c>
      <c r="Q78" s="82" t="str">
        <f t="shared" si="131"/>
        <v>38,870</v>
      </c>
      <c r="R78" s="82" t="str">
        <f>IF(R270="","",TRIM(LEFT(R270,SEARCH(" ",R270,1))))</f>
        <v>8.4</v>
      </c>
      <c r="S78" s="82"/>
      <c r="T78" s="60"/>
      <c r="U78" s="84">
        <f t="shared" si="132"/>
        <v>-2.9908774630048259E-2</v>
      </c>
      <c r="V78" s="85">
        <f>IFERROR(((AG78)-(AB78)),"")</f>
        <v>-3731</v>
      </c>
      <c r="W78" s="88">
        <f>IFERROR(((AG78/AG$8)-(AB78/AB$8)),"")</f>
        <v>-1.2527825404875514E-2</v>
      </c>
      <c r="X78" s="163"/>
      <c r="Y78" s="83">
        <f>IFERROR((-AB78/AB$8),"")</f>
        <v>-1.6392181379741506</v>
      </c>
      <c r="Z78" s="82" t="str">
        <f t="shared" si="133"/>
        <v>9,882.85</v>
      </c>
      <c r="AA78" s="87">
        <f>IFERROR(-AB78,"")</f>
        <v>-128477</v>
      </c>
      <c r="AB78" s="82" t="str">
        <f t="shared" si="133"/>
        <v>128,477</v>
      </c>
      <c r="AC78" s="82" t="str">
        <f t="shared" si="133"/>
        <v>8.0</v>
      </c>
      <c r="AD78" s="83">
        <f>IFERROR((-AG78/AB$8),"")</f>
        <v>-1.591614887020427</v>
      </c>
      <c r="AE78" s="82" t="str">
        <f t="shared" si="133"/>
        <v>9,595.86</v>
      </c>
      <c r="AF78" s="87">
        <f>IFERROR(-AG78,"")</f>
        <v>-124746</v>
      </c>
      <c r="AG78" s="82" t="str">
        <f t="shared" si="133"/>
        <v>124,746</v>
      </c>
      <c r="AH78" s="82" t="str">
        <f t="shared" si="133"/>
        <v>8.4</v>
      </c>
      <c r="AI78" s="82"/>
      <c r="AJ78" s="14"/>
      <c r="AK78" s="84">
        <f t="shared" si="134"/>
        <v>6.1565090313603658E-3</v>
      </c>
      <c r="AL78" s="85">
        <f>IFERROR(((AW78)-(AR78)),"")</f>
        <v>2376</v>
      </c>
      <c r="AM78" s="88">
        <f>IFERROR(((AW78/AW$8)-(AR78/AR$8)),"")</f>
        <v>4.9070368274523712E-2</v>
      </c>
      <c r="AN78" s="163"/>
      <c r="AO78" s="83">
        <f>IFERROR((-AR78/AR$8),"")</f>
        <v>-1.6250487230328605</v>
      </c>
      <c r="AP78" s="82" t="str">
        <f t="shared" si="135"/>
        <v>9,834.80</v>
      </c>
      <c r="AQ78" s="87">
        <f>IFERROR(-AR78,"")</f>
        <v>-383557</v>
      </c>
      <c r="AR78" s="82" t="str">
        <f t="shared" si="135"/>
        <v>383,557</v>
      </c>
      <c r="AS78" s="82" t="str">
        <f t="shared" si="135"/>
        <v>8.0</v>
      </c>
      <c r="AT78" s="83">
        <f>IFERROR((-AW78/AR$8),"")</f>
        <v>-1.6351153253003881</v>
      </c>
      <c r="AU78" s="82" t="str">
        <f t="shared" si="135"/>
        <v>9,895.73</v>
      </c>
      <c r="AV78" s="87">
        <f>IFERROR(-AW78,"")</f>
        <v>-385933</v>
      </c>
      <c r="AW78" s="82" t="str">
        <f t="shared" si="135"/>
        <v>385,933</v>
      </c>
      <c r="AX78" s="82" t="str">
        <f>IF(AX270="","",TRIM(LEFT(AX270,SEARCH(" ",AX270,1))))</f>
        <v>8.6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-4.7305551784987104E-2</v>
      </c>
      <c r="F80" s="145">
        <f t="shared" ref="F80:F85" si="137">IFERROR(((Q80)-(L80)),"")</f>
        <v>-697</v>
      </c>
      <c r="G80" s="148">
        <f t="shared" ref="G80:G85" si="138">IFERROR(((Q80/Q$8)-(L80/L$8)),"")</f>
        <v>-1.0908728389638078E-3</v>
      </c>
      <c r="H80" s="162"/>
      <c r="I80" s="143">
        <f t="shared" ref="I80:I85" si="139">IFERROR((-L80/L$8),"")</f>
        <v>-0.63606760098928272</v>
      </c>
      <c r="J80" s="146" t="str">
        <f t="shared" si="131"/>
        <v>3,857.85</v>
      </c>
      <c r="K80" s="147">
        <f t="shared" ref="K80:K85" si="140">IFERROR(-L80,"")</f>
        <v>-15431</v>
      </c>
      <c r="L80" s="142" t="str">
        <f t="shared" si="131"/>
        <v>15,431</v>
      </c>
      <c r="M80" s="142" t="str">
        <f t="shared" si="131"/>
        <v>3.1</v>
      </c>
      <c r="N80" s="143">
        <f t="shared" ref="N80:N85" si="141">IFERROR((-Q80/L$8),"")</f>
        <v>-0.60733718054410557</v>
      </c>
      <c r="O80" s="146" t="str">
        <f t="shared" si="131"/>
        <v>3,683.53</v>
      </c>
      <c r="P80" s="147">
        <f t="shared" ref="P80:P85" si="142">IFERROR(-Q80,"")</f>
        <v>-14734</v>
      </c>
      <c r="Q80" s="142" t="str">
        <f t="shared" si="131"/>
        <v>14,734</v>
      </c>
      <c r="R80" s="142" t="str">
        <f t="shared" si="131"/>
        <v>3.2</v>
      </c>
      <c r="S80" s="142"/>
      <c r="T80" s="152"/>
      <c r="U80" s="144">
        <f t="shared" ref="U80:U85" si="143">IFERROR((AG80-AB80)/ABS(AG80),"")</f>
        <v>-1.716319871170064E-3</v>
      </c>
      <c r="V80" s="145">
        <f t="shared" ref="V80:V85" si="144">IFERROR(((AG80)-(AB80)),"")</f>
        <v>-81</v>
      </c>
      <c r="W80" s="148">
        <f t="shared" ref="W80:W85" si="145">IFERROR(((AG80/AG$8)-(AB80/AB$8)),"")</f>
        <v>1.2236294771004186E-2</v>
      </c>
      <c r="X80" s="162"/>
      <c r="Y80" s="143">
        <f t="shared" ref="Y80:Y85" si="146">IFERROR((-AB80/AB$8),"")</f>
        <v>-0.6031744006532529</v>
      </c>
      <c r="Z80" s="142" t="str">
        <f t="shared" si="133"/>
        <v>3,636.57</v>
      </c>
      <c r="AA80" s="147">
        <f t="shared" ref="AA80:AA85" si="147">IFERROR(-AB80,"")</f>
        <v>-47275</v>
      </c>
      <c r="AB80" s="142" t="str">
        <f t="shared" si="133"/>
        <v>47,275</v>
      </c>
      <c r="AC80" s="142" t="str">
        <f t="shared" si="133"/>
        <v>3.0</v>
      </c>
      <c r="AD80" s="143">
        <f t="shared" ref="AD80:AD85" si="148">IFERROR((-AG80/AB$8),"")</f>
        <v>-0.60214093420263592</v>
      </c>
      <c r="AE80" s="142" t="str">
        <f t="shared" si="133"/>
        <v>3,630.34</v>
      </c>
      <c r="AF80" s="147">
        <f t="shared" ref="AF80:AF85" si="149">IFERROR(-AG80,"")</f>
        <v>-47194</v>
      </c>
      <c r="AG80" s="142" t="str">
        <f t="shared" si="133"/>
        <v>47,194</v>
      </c>
      <c r="AH80" s="142" t="str">
        <f t="shared" si="133"/>
        <v>3.2</v>
      </c>
      <c r="AI80" s="142"/>
      <c r="AJ80" s="15"/>
      <c r="AK80" s="144">
        <f t="shared" ref="AK80:AK85" si="150">IFERROR((AW80-AR80)/ABS(AW80),"")</f>
        <v>-5.2001499195284885E-2</v>
      </c>
      <c r="AL80" s="145">
        <f t="shared" ref="AL80:AL85" si="151">IFERROR(((AW80)-(AR80)),"")</f>
        <v>-7076</v>
      </c>
      <c r="AM80" s="148">
        <f t="shared" ref="AM80:AM85" si="152">IFERROR(((AW80/AW$8)-(AR80/AR$8)),"")</f>
        <v>-1.6227471063515075E-2</v>
      </c>
      <c r="AN80" s="162"/>
      <c r="AO80" s="143">
        <f t="shared" ref="AO80:AO85" si="153">IFERROR((-AR80/AR$8),"")</f>
        <v>-0.60649160269120617</v>
      </c>
      <c r="AP80" s="142" t="str">
        <f t="shared" si="135"/>
        <v>3,670.49</v>
      </c>
      <c r="AQ80" s="147">
        <f t="shared" ref="AQ80:AQ85" si="154">IFERROR(-AR80,"")</f>
        <v>-143149</v>
      </c>
      <c r="AR80" s="142" t="str">
        <f t="shared" si="135"/>
        <v>143,149</v>
      </c>
      <c r="AS80" s="142" t="str">
        <f t="shared" si="135"/>
        <v>3.0</v>
      </c>
      <c r="AT80" s="143">
        <f t="shared" ref="AT80:AT85" si="155">IFERROR((-AW80/AR$8),"")</f>
        <v>-0.57651210873286218</v>
      </c>
      <c r="AU80" s="142" t="str">
        <f t="shared" si="135"/>
        <v>3,489.06</v>
      </c>
      <c r="AV80" s="147">
        <f t="shared" ref="AV80:AV85" si="156">IFERROR(-AW80,"")</f>
        <v>-136073</v>
      </c>
      <c r="AW80" s="142" t="str">
        <f t="shared" si="135"/>
        <v>136,073</v>
      </c>
      <c r="AX80" s="142" t="str">
        <f t="shared" si="135"/>
        <v>3.0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-0.34191555097837278</v>
      </c>
      <c r="F81" s="85">
        <f t="shared" si="137"/>
        <v>-1660</v>
      </c>
      <c r="G81" s="88">
        <f t="shared" si="138"/>
        <v>-5.9317884897179929E-2</v>
      </c>
      <c r="H81" s="163"/>
      <c r="I81" s="83">
        <f t="shared" si="139"/>
        <v>-0.26854905193734541</v>
      </c>
      <c r="J81" s="86" t="str">
        <f t="shared" si="131"/>
        <v>1,628.69</v>
      </c>
      <c r="K81" s="87">
        <f t="shared" si="140"/>
        <v>-6515</v>
      </c>
      <c r="L81" s="82" t="str">
        <f t="shared" si="131"/>
        <v>6,515</v>
      </c>
      <c r="M81" s="82" t="str">
        <f t="shared" si="131"/>
        <v>1.3</v>
      </c>
      <c r="N81" s="83">
        <f t="shared" si="141"/>
        <v>-0.20012366034624898</v>
      </c>
      <c r="O81" s="86" t="str">
        <f t="shared" si="131"/>
        <v>1,213.71</v>
      </c>
      <c r="P81" s="87">
        <f t="shared" si="142"/>
        <v>-4855</v>
      </c>
      <c r="Q81" s="82" t="str">
        <f t="shared" si="131"/>
        <v>4,855</v>
      </c>
      <c r="R81" s="82" t="str">
        <f t="shared" si="131"/>
        <v>1.1</v>
      </c>
      <c r="S81" s="82"/>
      <c r="T81" s="60"/>
      <c r="U81" s="84">
        <f t="shared" si="143"/>
        <v>-5.8969907407407408E-2</v>
      </c>
      <c r="V81" s="85">
        <f t="shared" si="144"/>
        <v>-1019</v>
      </c>
      <c r="W81" s="88">
        <f t="shared" si="145"/>
        <v>-8.1425634199871755E-3</v>
      </c>
      <c r="X81" s="163"/>
      <c r="Y81" s="83">
        <f t="shared" si="146"/>
        <v>-0.23347410592393178</v>
      </c>
      <c r="Z81" s="82" t="str">
        <f t="shared" si="133"/>
        <v>1,407.65</v>
      </c>
      <c r="AA81" s="87">
        <f t="shared" si="147"/>
        <v>-18299</v>
      </c>
      <c r="AB81" s="82" t="str">
        <f t="shared" si="133"/>
        <v>18,299</v>
      </c>
      <c r="AC81" s="82" t="str">
        <f t="shared" si="133"/>
        <v>1.1</v>
      </c>
      <c r="AD81" s="83">
        <f t="shared" si="148"/>
        <v>-0.2204728427982699</v>
      </c>
      <c r="AE81" s="82" t="str">
        <f t="shared" si="133"/>
        <v>1,329.23</v>
      </c>
      <c r="AF81" s="87">
        <f t="shared" si="149"/>
        <v>-17280</v>
      </c>
      <c r="AG81" s="82" t="str">
        <f t="shared" si="133"/>
        <v>17,280</v>
      </c>
      <c r="AH81" s="82" t="str">
        <f t="shared" si="133"/>
        <v>1.2</v>
      </c>
      <c r="AI81" s="82"/>
      <c r="AJ81" s="14"/>
      <c r="AK81" s="84">
        <f t="shared" si="150"/>
        <v>0.170059093893631</v>
      </c>
      <c r="AL81" s="85">
        <f t="shared" si="151"/>
        <v>10619</v>
      </c>
      <c r="AM81" s="88">
        <f t="shared" si="152"/>
        <v>5.1301137244391337E-2</v>
      </c>
      <c r="AN81" s="163"/>
      <c r="AO81" s="83">
        <f t="shared" si="153"/>
        <v>-0.21956716999678005</v>
      </c>
      <c r="AP81" s="82" t="str">
        <f t="shared" si="135"/>
        <v>1,328.81</v>
      </c>
      <c r="AQ81" s="87">
        <f t="shared" si="154"/>
        <v>-51824</v>
      </c>
      <c r="AR81" s="82" t="str">
        <f t="shared" si="135"/>
        <v>51,824</v>
      </c>
      <c r="AS81" s="82" t="str">
        <f t="shared" si="135"/>
        <v>1.1</v>
      </c>
      <c r="AT81" s="83">
        <f t="shared" si="155"/>
        <v>-0.26455759486162661</v>
      </c>
      <c r="AU81" s="82" t="str">
        <f t="shared" si="135"/>
        <v>1,601.09</v>
      </c>
      <c r="AV81" s="87">
        <f t="shared" si="156"/>
        <v>-62443</v>
      </c>
      <c r="AW81" s="82" t="str">
        <f t="shared" si="135"/>
        <v>62,443</v>
      </c>
      <c r="AX81" s="82" t="str">
        <f t="shared" si="135"/>
        <v>1.4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-0.50763105507631057</v>
      </c>
      <c r="F82" s="85">
        <f t="shared" si="137"/>
        <v>-1530</v>
      </c>
      <c r="G82" s="88">
        <f t="shared" si="138"/>
        <v>-5.7412806416950873E-2</v>
      </c>
      <c r="H82" s="163"/>
      <c r="I82" s="83">
        <f t="shared" si="139"/>
        <v>-0.18730420445177245</v>
      </c>
      <c r="J82" s="86" t="str">
        <f t="shared" si="131"/>
        <v>1,136.11</v>
      </c>
      <c r="K82" s="87">
        <f t="shared" si="140"/>
        <v>-4544</v>
      </c>
      <c r="L82" s="82" t="str">
        <f t="shared" si="131"/>
        <v>4,544</v>
      </c>
      <c r="M82" s="82" t="str">
        <f t="shared" si="131"/>
        <v>0.9</v>
      </c>
      <c r="N82" s="83">
        <f t="shared" si="141"/>
        <v>-0.12423742786479802</v>
      </c>
      <c r="O82" s="86" t="str">
        <f t="shared" si="131"/>
        <v>753.53</v>
      </c>
      <c r="P82" s="87">
        <f t="shared" si="142"/>
        <v>-3014</v>
      </c>
      <c r="Q82" s="82" t="str">
        <f t="shared" si="131"/>
        <v>3,014</v>
      </c>
      <c r="R82" s="82" t="str">
        <f t="shared" si="131"/>
        <v>0.7</v>
      </c>
      <c r="S82" s="82"/>
      <c r="T82" s="60"/>
      <c r="U82" s="84">
        <f t="shared" si="143"/>
        <v>-0.42790349728819899</v>
      </c>
      <c r="V82" s="85">
        <f t="shared" si="144"/>
        <v>-4576</v>
      </c>
      <c r="W82" s="88">
        <f t="shared" si="145"/>
        <v>-5.5377592244930413E-2</v>
      </c>
      <c r="X82" s="163"/>
      <c r="Y82" s="83">
        <f t="shared" si="146"/>
        <v>-0.1948275642088878</v>
      </c>
      <c r="Z82" s="82" t="str">
        <f t="shared" si="133"/>
        <v>1,174.65</v>
      </c>
      <c r="AA82" s="87">
        <f t="shared" si="147"/>
        <v>-15270</v>
      </c>
      <c r="AB82" s="82" t="str">
        <f t="shared" si="133"/>
        <v>15,270</v>
      </c>
      <c r="AC82" s="82" t="str">
        <f t="shared" si="133"/>
        <v>1.0</v>
      </c>
      <c r="AD82" s="83">
        <f t="shared" si="148"/>
        <v>-0.13644308917156819</v>
      </c>
      <c r="AE82" s="82" t="str">
        <f t="shared" si="133"/>
        <v>822.58</v>
      </c>
      <c r="AF82" s="87">
        <f t="shared" si="149"/>
        <v>-10694</v>
      </c>
      <c r="AG82" s="82" t="str">
        <f t="shared" si="133"/>
        <v>10,694</v>
      </c>
      <c r="AH82" s="82" t="str">
        <f t="shared" si="133"/>
        <v>0.7</v>
      </c>
      <c r="AI82" s="82"/>
      <c r="AJ82" s="14"/>
      <c r="AK82" s="84">
        <f t="shared" si="150"/>
        <v>0.23131819953234606</v>
      </c>
      <c r="AL82" s="85">
        <f t="shared" si="151"/>
        <v>9497</v>
      </c>
      <c r="AM82" s="88">
        <f t="shared" si="152"/>
        <v>4.438601742157583E-2</v>
      </c>
      <c r="AN82" s="163"/>
      <c r="AO82" s="83">
        <f t="shared" si="153"/>
        <v>-0.13370871252563254</v>
      </c>
      <c r="AP82" s="82" t="str">
        <f t="shared" si="135"/>
        <v>809.22</v>
      </c>
      <c r="AQ82" s="87">
        <f t="shared" si="154"/>
        <v>-31559</v>
      </c>
      <c r="AR82" s="82" t="str">
        <f t="shared" si="135"/>
        <v>31,559</v>
      </c>
      <c r="AS82" s="82" t="str">
        <f t="shared" si="135"/>
        <v>0.7</v>
      </c>
      <c r="AT82" s="83">
        <f t="shared" si="155"/>
        <v>-0.17394546409747996</v>
      </c>
      <c r="AU82" s="82" t="str">
        <f t="shared" si="135"/>
        <v>1,052.73</v>
      </c>
      <c r="AV82" s="87">
        <f t="shared" si="156"/>
        <v>-41056</v>
      </c>
      <c r="AW82" s="82" t="str">
        <f t="shared" si="135"/>
        <v>41,056</v>
      </c>
      <c r="AX82" s="82" t="str">
        <f t="shared" si="135"/>
        <v>0.9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7.0203359858532266E-2</v>
      </c>
      <c r="F83" s="85">
        <f t="shared" si="137"/>
        <v>397</v>
      </c>
      <c r="G83" s="88">
        <f t="shared" si="138"/>
        <v>2.697261452349306E-2</v>
      </c>
      <c r="H83" s="163"/>
      <c r="I83" s="83">
        <f t="shared" si="139"/>
        <v>-0.2167353668590272</v>
      </c>
      <c r="J83" s="86" t="str">
        <f t="shared" si="131"/>
        <v>1,314.42</v>
      </c>
      <c r="K83" s="87">
        <f t="shared" si="140"/>
        <v>-5258</v>
      </c>
      <c r="L83" s="82" t="str">
        <f t="shared" si="131"/>
        <v>5,258</v>
      </c>
      <c r="M83" s="82" t="str">
        <f t="shared" si="131"/>
        <v>1.0</v>
      </c>
      <c r="N83" s="83">
        <f t="shared" si="141"/>
        <v>-0.23309975267930749</v>
      </c>
      <c r="O83" s="86" t="str">
        <f t="shared" si="131"/>
        <v>1,413.84</v>
      </c>
      <c r="P83" s="87">
        <f t="shared" si="142"/>
        <v>-5655</v>
      </c>
      <c r="Q83" s="82" t="str">
        <f t="shared" si="131"/>
        <v>5,655</v>
      </c>
      <c r="R83" s="82" t="str">
        <f t="shared" si="131"/>
        <v>1.2</v>
      </c>
      <c r="S83" s="82"/>
      <c r="T83" s="60"/>
      <c r="U83" s="84">
        <f t="shared" si="143"/>
        <v>-5.5675266437598278E-2</v>
      </c>
      <c r="V83" s="85">
        <f t="shared" si="144"/>
        <v>-956</v>
      </c>
      <c r="W83" s="88">
        <f t="shared" si="145"/>
        <v>-7.3694042285304129E-3</v>
      </c>
      <c r="X83" s="163"/>
      <c r="Y83" s="83">
        <f t="shared" si="146"/>
        <v>-0.23127958457200454</v>
      </c>
      <c r="Z83" s="82" t="str">
        <f t="shared" si="133"/>
        <v>1,394.35</v>
      </c>
      <c r="AA83" s="87">
        <f t="shared" si="147"/>
        <v>-18127</v>
      </c>
      <c r="AB83" s="82" t="str">
        <f t="shared" si="133"/>
        <v>18,127</v>
      </c>
      <c r="AC83" s="82" t="str">
        <f t="shared" si="133"/>
        <v>1.1</v>
      </c>
      <c r="AD83" s="83">
        <f t="shared" si="148"/>
        <v>-0.21908212868571136</v>
      </c>
      <c r="AE83" s="82" t="str">
        <f t="shared" si="133"/>
        <v>1,320.82</v>
      </c>
      <c r="AF83" s="87">
        <f t="shared" si="149"/>
        <v>-17171</v>
      </c>
      <c r="AG83" s="82" t="str">
        <f t="shared" si="133"/>
        <v>17,171</v>
      </c>
      <c r="AH83" s="82" t="str">
        <f t="shared" si="133"/>
        <v>1.1</v>
      </c>
      <c r="AI83" s="82"/>
      <c r="AJ83" s="14"/>
      <c r="AK83" s="84">
        <f t="shared" si="150"/>
        <v>-4.3960339010943802E-2</v>
      </c>
      <c r="AL83" s="85">
        <f t="shared" si="151"/>
        <v>-2137</v>
      </c>
      <c r="AM83" s="88">
        <f t="shared" si="152"/>
        <v>-4.1411083712323826E-3</v>
      </c>
      <c r="AN83" s="163"/>
      <c r="AO83" s="83">
        <f t="shared" si="153"/>
        <v>-0.21501262562068907</v>
      </c>
      <c r="AP83" s="82" t="str">
        <f t="shared" si="135"/>
        <v>1,301.27</v>
      </c>
      <c r="AQ83" s="87">
        <f t="shared" si="154"/>
        <v>-50749</v>
      </c>
      <c r="AR83" s="82" t="str">
        <f t="shared" si="135"/>
        <v>50,749</v>
      </c>
      <c r="AS83" s="82" t="str">
        <f t="shared" si="135"/>
        <v>1.1</v>
      </c>
      <c r="AT83" s="83">
        <f t="shared" si="155"/>
        <v>-0.20595861507956684</v>
      </c>
      <c r="AU83" s="82" t="str">
        <f t="shared" si="135"/>
        <v>1,246.46</v>
      </c>
      <c r="AV83" s="87">
        <f t="shared" si="156"/>
        <v>-48612</v>
      </c>
      <c r="AW83" s="82" t="str">
        <f t="shared" si="135"/>
        <v>48,612</v>
      </c>
      <c r="AX83" s="82" t="str">
        <f t="shared" si="135"/>
        <v>1.1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7.9257374422768825E-2</v>
      </c>
      <c r="F84" s="85">
        <f t="shared" si="137"/>
        <v>841</v>
      </c>
      <c r="G84" s="88">
        <f t="shared" si="138"/>
        <v>5.4571318615930675E-2</v>
      </c>
      <c r="H84" s="163"/>
      <c r="I84" s="83">
        <f t="shared" si="139"/>
        <v>-0.40272052761747734</v>
      </c>
      <c r="J84" s="86" t="str">
        <f t="shared" si="131"/>
        <v>2,442.49</v>
      </c>
      <c r="K84" s="87">
        <f t="shared" si="140"/>
        <v>-9770</v>
      </c>
      <c r="L84" s="82" t="str">
        <f t="shared" si="131"/>
        <v>9,770</v>
      </c>
      <c r="M84" s="82" t="str">
        <f t="shared" si="131"/>
        <v>1.9</v>
      </c>
      <c r="N84" s="83">
        <f t="shared" si="141"/>
        <v>-0.43738664468260513</v>
      </c>
      <c r="O84" s="86" t="str">
        <f t="shared" si="131"/>
        <v>2,652.82</v>
      </c>
      <c r="P84" s="87">
        <f t="shared" si="142"/>
        <v>-10611</v>
      </c>
      <c r="Q84" s="82" t="str">
        <f t="shared" si="131"/>
        <v>10,611</v>
      </c>
      <c r="R84" s="82" t="str">
        <f t="shared" si="131"/>
        <v>2.3</v>
      </c>
      <c r="S84" s="82"/>
      <c r="T84" s="60"/>
      <c r="U84" s="84">
        <f t="shared" si="143"/>
        <v>8.9548554324682936E-2</v>
      </c>
      <c r="V84" s="85">
        <f t="shared" si="144"/>
        <v>2902</v>
      </c>
      <c r="W84" s="88">
        <f t="shared" si="145"/>
        <v>4.6138198562637678E-2</v>
      </c>
      <c r="X84" s="163"/>
      <c r="Y84" s="83">
        <f t="shared" si="146"/>
        <v>-0.37644972377100427</v>
      </c>
      <c r="Z84" s="82" t="str">
        <f t="shared" si="133"/>
        <v>2,269.64</v>
      </c>
      <c r="AA84" s="87">
        <f t="shared" si="147"/>
        <v>-29505</v>
      </c>
      <c r="AB84" s="82" t="str">
        <f t="shared" si="133"/>
        <v>29,505</v>
      </c>
      <c r="AC84" s="82" t="str">
        <f t="shared" si="133"/>
        <v>1.8</v>
      </c>
      <c r="AD84" s="83">
        <f t="shared" si="148"/>
        <v>-0.41347589216224145</v>
      </c>
      <c r="AE84" s="82" t="str">
        <f t="shared" si="133"/>
        <v>2,492.88</v>
      </c>
      <c r="AF84" s="87">
        <f t="shared" si="149"/>
        <v>-32407</v>
      </c>
      <c r="AG84" s="82" t="str">
        <f t="shared" si="133"/>
        <v>32,407</v>
      </c>
      <c r="AH84" s="82" t="str">
        <f t="shared" si="133"/>
        <v>2.2</v>
      </c>
      <c r="AI84" s="82"/>
      <c r="AJ84" s="14"/>
      <c r="AK84" s="84">
        <f t="shared" si="150"/>
        <v>-8.7233628988531847E-2</v>
      </c>
      <c r="AL84" s="85">
        <f t="shared" si="151"/>
        <v>-8527</v>
      </c>
      <c r="AM84" s="88">
        <f t="shared" si="152"/>
        <v>-2.6248206956695941E-2</v>
      </c>
      <c r="AN84" s="163"/>
      <c r="AO84" s="83">
        <f t="shared" si="153"/>
        <v>-0.45026861219855269</v>
      </c>
      <c r="AP84" s="82" t="str">
        <f t="shared" si="135"/>
        <v>2,725.02</v>
      </c>
      <c r="AQ84" s="87">
        <f t="shared" si="154"/>
        <v>-106276</v>
      </c>
      <c r="AR84" s="82" t="str">
        <f t="shared" si="135"/>
        <v>106,276</v>
      </c>
      <c r="AS84" s="82" t="str">
        <f t="shared" si="135"/>
        <v>2.2</v>
      </c>
      <c r="AT84" s="83">
        <f t="shared" si="155"/>
        <v>-0.41414154252885249</v>
      </c>
      <c r="AU84" s="82" t="str">
        <f t="shared" si="135"/>
        <v>2,506.39</v>
      </c>
      <c r="AV84" s="87">
        <f t="shared" si="156"/>
        <v>-97749</v>
      </c>
      <c r="AW84" s="82" t="str">
        <f t="shared" si="135"/>
        <v>97,749</v>
      </c>
      <c r="AX84" s="82" t="str">
        <f t="shared" si="135"/>
        <v>2.2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-3.1652167320558745E-3</v>
      </c>
      <c r="F85" s="85">
        <f t="shared" si="137"/>
        <v>-167</v>
      </c>
      <c r="G85" s="88">
        <f t="shared" si="138"/>
        <v>9.2090733141072079E-2</v>
      </c>
      <c r="H85" s="163"/>
      <c r="I85" s="83">
        <f t="shared" si="139"/>
        <v>-2.1816982687551527</v>
      </c>
      <c r="J85" s="86" t="str">
        <f t="shared" si="131"/>
        <v>13,232.12</v>
      </c>
      <c r="K85" s="87">
        <f t="shared" si="140"/>
        <v>-52928</v>
      </c>
      <c r="L85" s="82" t="str">
        <f t="shared" si="131"/>
        <v>52,928</v>
      </c>
      <c r="M85" s="82" t="str">
        <f t="shared" si="131"/>
        <v>10.5</v>
      </c>
      <c r="N85" s="83">
        <f t="shared" si="141"/>
        <v>-2.1748145094806266</v>
      </c>
      <c r="O85" s="86" t="str">
        <f t="shared" si="131"/>
        <v>13,190.26</v>
      </c>
      <c r="P85" s="87">
        <f t="shared" si="142"/>
        <v>-52761</v>
      </c>
      <c r="Q85" s="82" t="str">
        <f t="shared" si="131"/>
        <v>52,761</v>
      </c>
      <c r="R85" s="82" t="str">
        <f t="shared" si="131"/>
        <v>11.4</v>
      </c>
      <c r="S85" s="82"/>
      <c r="T85" s="60"/>
      <c r="U85" s="84">
        <f t="shared" si="143"/>
        <v>-4.3308877561732358E-2</v>
      </c>
      <c r="V85" s="85">
        <f t="shared" si="144"/>
        <v>-7426</v>
      </c>
      <c r="W85" s="88">
        <f t="shared" si="145"/>
        <v>-4.653527354668574E-2</v>
      </c>
      <c r="X85" s="163"/>
      <c r="Y85" s="83">
        <f t="shared" si="146"/>
        <v>-2.2824553121451445</v>
      </c>
      <c r="Z85" s="82" t="str">
        <f t="shared" si="133"/>
        <v>13,760.96</v>
      </c>
      <c r="AA85" s="87">
        <f t="shared" si="147"/>
        <v>-178892</v>
      </c>
      <c r="AB85" s="82" t="str">
        <f t="shared" si="133"/>
        <v>178,892</v>
      </c>
      <c r="AC85" s="82" t="str">
        <f t="shared" si="133"/>
        <v>11.2</v>
      </c>
      <c r="AD85" s="83">
        <f t="shared" si="148"/>
        <v>-2.1877081286601938</v>
      </c>
      <c r="AE85" s="82" t="str">
        <f t="shared" si="133"/>
        <v>13,189.67</v>
      </c>
      <c r="AF85" s="87">
        <f t="shared" si="149"/>
        <v>-171466</v>
      </c>
      <c r="AG85" s="82" t="str">
        <f t="shared" si="133"/>
        <v>171,466</v>
      </c>
      <c r="AH85" s="82" t="str">
        <f t="shared" si="133"/>
        <v>11.5</v>
      </c>
      <c r="AI85" s="82"/>
      <c r="AJ85" s="14"/>
      <c r="AK85" s="84">
        <f t="shared" si="150"/>
        <v>-4.608448822841877E-2</v>
      </c>
      <c r="AL85" s="85">
        <f t="shared" si="151"/>
        <v>-23460</v>
      </c>
      <c r="AM85" s="88">
        <f t="shared" si="152"/>
        <v>-4.7947061767704913E-2</v>
      </c>
      <c r="AN85" s="163"/>
      <c r="AO85" s="83">
        <f t="shared" si="153"/>
        <v>-2.2561941803514838</v>
      </c>
      <c r="AP85" s="82" t="str">
        <f t="shared" si="135"/>
        <v>13,654.48</v>
      </c>
      <c r="AQ85" s="87">
        <f t="shared" si="154"/>
        <v>-532525</v>
      </c>
      <c r="AR85" s="82" t="str">
        <f t="shared" si="135"/>
        <v>532,525</v>
      </c>
      <c r="AS85" s="82" t="str">
        <f t="shared" si="135"/>
        <v>11.0</v>
      </c>
      <c r="AT85" s="83">
        <f t="shared" si="155"/>
        <v>-2.1567991933160471</v>
      </c>
      <c r="AU85" s="82" t="str">
        <f t="shared" si="135"/>
        <v>13,052.94</v>
      </c>
      <c r="AV85" s="87">
        <f t="shared" si="156"/>
        <v>-509065</v>
      </c>
      <c r="AW85" s="82" t="str">
        <f t="shared" si="135"/>
        <v>509,065</v>
      </c>
      <c r="AX85" s="82" t="str">
        <f t="shared" si="135"/>
        <v>11.4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3.6017328223109657E-2</v>
      </c>
      <c r="H87" s="162"/>
      <c r="I87" s="143">
        <f>IFERROR((-L87/L$8),"")</f>
        <v>-0.79142621599340479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3.8</v>
      </c>
      <c r="N87" s="143">
        <f>IFERROR((-Q87/L$8),"")</f>
        <v>-0.79142621599340479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4.2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1.7545304492714298E-2</v>
      </c>
      <c r="X87" s="162"/>
      <c r="Y87" s="143">
        <f>IFERROR((-AB87/AB$8),"")</f>
        <v>-0.7961519323270857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3.9</v>
      </c>
      <c r="AD87" s="143">
        <f>IFERROR((-AG87/AB$8),"")</f>
        <v>-0.7961519323270857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4.2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1.8919099938356387E-2</v>
      </c>
      <c r="AN87" s="162"/>
      <c r="AO87" s="143">
        <f>IFERROR((-AR87/AR$8),"")</f>
        <v>-0.79312623925974879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3.9</v>
      </c>
      <c r="AT87" s="143">
        <f>IFERROR((-AW87/AR$8),"")</f>
        <v>-0.79312623925974879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4.2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-3.1262135922330097</v>
      </c>
      <c r="F88" s="85">
        <f>IFERROR(((Q88)-(L88)),"")</f>
        <v>-644</v>
      </c>
      <c r="G88" s="88">
        <f>IFERROR(((Q88/Q$8)-(L88/L$8)),"")</f>
        <v>-2.6159318410718335E-2</v>
      </c>
      <c r="H88" s="163"/>
      <c r="I88" s="83">
        <f>IFERROR((-L88/L$8),"")</f>
        <v>-3.5037098103874689E-2</v>
      </c>
      <c r="J88" s="86" t="str">
        <f t="shared" si="131"/>
        <v>212.38</v>
      </c>
      <c r="K88" s="87">
        <f>IFERROR(-L88,"")</f>
        <v>-850</v>
      </c>
      <c r="L88" s="82" t="str">
        <f t="shared" si="131"/>
        <v>850</v>
      </c>
      <c r="M88" s="82" t="str">
        <f t="shared" si="131"/>
        <v>0.2</v>
      </c>
      <c r="N88" s="83">
        <f>IFERROR((-Q88/L$8),"")</f>
        <v>-8.4913437757625724E-3</v>
      </c>
      <c r="O88" s="86" t="str">
        <f t="shared" si="131"/>
        <v>51.59</v>
      </c>
      <c r="P88" s="87">
        <f>IFERROR(-Q88,"")</f>
        <v>-206</v>
      </c>
      <c r="Q88" s="82" t="str">
        <f t="shared" si="131"/>
        <v>206</v>
      </c>
      <c r="R88" s="82" t="str">
        <f>IF(R280="","",TRIM(LEFT(R280,SEARCH(" ",R280,1))))</f>
        <v>0.0</v>
      </c>
      <c r="S88" s="82"/>
      <c r="T88" s="60"/>
      <c r="U88" s="84">
        <f t="shared" si="158"/>
        <v>0.75761589403973506</v>
      </c>
      <c r="V88" s="85">
        <f>IFERROR(((AG88)-(AB88)),"")</f>
        <v>5720</v>
      </c>
      <c r="W88" s="88">
        <f>IFERROR(((AG88/AG$8)-(AB88/AB$8)),"")</f>
        <v>7.5103463170367354E-2</v>
      </c>
      <c r="X88" s="163"/>
      <c r="Y88" s="83">
        <f>IFERROR((-AB88/AB$8),"")</f>
        <v>-2.334868647690011E-2</v>
      </c>
      <c r="Z88" s="82" t="str">
        <f t="shared" si="133"/>
        <v>140.75</v>
      </c>
      <c r="AA88" s="87">
        <f>IFERROR(-AB88,"")</f>
        <v>-1830</v>
      </c>
      <c r="AB88" s="82" t="str">
        <f t="shared" si="133"/>
        <v>1,830</v>
      </c>
      <c r="AC88" s="82" t="str">
        <f t="shared" si="133"/>
        <v>0.1</v>
      </c>
      <c r="AD88" s="83">
        <f>IFERROR((-AG88/AB$8),"")</f>
        <v>-9.6329280273549645E-2</v>
      </c>
      <c r="AE88" s="82" t="str">
        <f t="shared" si="133"/>
        <v>580.74</v>
      </c>
      <c r="AF88" s="87">
        <f>IFERROR(-AG88,"")</f>
        <v>-7550</v>
      </c>
      <c r="AG88" s="82" t="str">
        <f t="shared" si="133"/>
        <v>7,550</v>
      </c>
      <c r="AH88" s="82" t="str">
        <f t="shared" si="133"/>
        <v>0.5</v>
      </c>
      <c r="AI88" s="82"/>
      <c r="AJ88" s="14"/>
      <c r="AK88" s="84">
        <f t="shared" si="159"/>
        <v>0.19814734404400058</v>
      </c>
      <c r="AL88" s="85">
        <f>IFERROR(((AW88)-(AR88)),"")</f>
        <v>2738</v>
      </c>
      <c r="AM88" s="88">
        <f>IFERROR(((AW88/AW$8)-(AR88/AR$8)),"")</f>
        <v>1.2996814989537399E-2</v>
      </c>
      <c r="AN88" s="163"/>
      <c r="AO88" s="83">
        <f>IFERROR((-AR88/AR$8),"")</f>
        <v>-4.6943582964732999E-2</v>
      </c>
      <c r="AP88" s="82" t="str">
        <f t="shared" si="135"/>
        <v>284.11</v>
      </c>
      <c r="AQ88" s="87">
        <f>IFERROR(-AR88,"")</f>
        <v>-11080</v>
      </c>
      <c r="AR88" s="82" t="str">
        <f t="shared" si="135"/>
        <v>11,080</v>
      </c>
      <c r="AS88" s="82" t="str">
        <f t="shared" si="135"/>
        <v>0.2</v>
      </c>
      <c r="AT88" s="83">
        <f>IFERROR((-AW88/AR$8),"")</f>
        <v>-5.8543901571000048E-2</v>
      </c>
      <c r="AU88" s="82" t="str">
        <f t="shared" si="135"/>
        <v>354.31</v>
      </c>
      <c r="AV88" s="87">
        <f>IFERROR(-AW88,"")</f>
        <v>-13818</v>
      </c>
      <c r="AW88" s="82" t="str">
        <f t="shared" si="135"/>
        <v>13,818</v>
      </c>
      <c r="AX88" s="82" t="str">
        <f>IF(AX280="","",TRIM(LEFT(AX280,SEARCH(" ",AX280,1))))</f>
        <v>0.3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1.4270724029380902E-2</v>
      </c>
      <c r="F89" s="85">
        <f>IFERROR(((Q89)-(L89)),"")</f>
        <v>476</v>
      </c>
      <c r="G89" s="88">
        <f>IFERROR(((Q89/Q$8)-(L89/L$8)),"")</f>
        <v>8.2191503213264738E-2</v>
      </c>
      <c r="H89" s="163"/>
      <c r="I89" s="83">
        <f>IFERROR((-L89/L$8),"")</f>
        <v>-1.3552761747732893</v>
      </c>
      <c r="J89" s="86" t="str">
        <f t="shared" si="131"/>
        <v>8,219.74</v>
      </c>
      <c r="K89" s="87">
        <f>IFERROR(-L89,"")</f>
        <v>-32879</v>
      </c>
      <c r="L89" s="82" t="str">
        <f t="shared" si="131"/>
        <v>32,879</v>
      </c>
      <c r="M89" s="82" t="str">
        <f t="shared" si="131"/>
        <v>6.5</v>
      </c>
      <c r="N89" s="83">
        <f>IFERROR((-Q89/L$8),"")</f>
        <v>-1.3748969497114591</v>
      </c>
      <c r="O89" s="86" t="str">
        <f t="shared" si="131"/>
        <v>8,338.66</v>
      </c>
      <c r="P89" s="87">
        <f>IFERROR(-Q89,"")</f>
        <v>-33355</v>
      </c>
      <c r="Q89" s="82" t="str">
        <f t="shared" si="131"/>
        <v>33,355</v>
      </c>
      <c r="R89" s="82" t="str">
        <f>IF(R281="","",TRIM(LEFT(R281,SEARCH(" ",R281,1))))</f>
        <v>7.2</v>
      </c>
      <c r="S89" s="82"/>
      <c r="T89" s="60"/>
      <c r="U89" s="84">
        <f t="shared" si="158"/>
        <v>-0.12950667875014776</v>
      </c>
      <c r="V89" s="85">
        <f>IFERROR(((AG89)-(AB89)),"")</f>
        <v>-13147</v>
      </c>
      <c r="W89" s="88">
        <f>IFERROR(((AG89/AG$8)-(AB89/AB$8)),"")</f>
        <v>-0.13919680005483692</v>
      </c>
      <c r="X89" s="163"/>
      <c r="Y89" s="83">
        <f>IFERROR((-AB89/AB$8),"")</f>
        <v>-1.4629674521862281</v>
      </c>
      <c r="Z89" s="82" t="str">
        <f t="shared" si="133"/>
        <v>8,820.21</v>
      </c>
      <c r="AA89" s="87">
        <f>IFERROR(-AB89,"")</f>
        <v>-114663</v>
      </c>
      <c r="AB89" s="82" t="str">
        <f t="shared" si="133"/>
        <v>114,663</v>
      </c>
      <c r="AC89" s="82" t="str">
        <f t="shared" si="133"/>
        <v>7.2</v>
      </c>
      <c r="AD89" s="83">
        <f>IFERROR((-AG89/AB$8),"")</f>
        <v>-1.2952269160595582</v>
      </c>
      <c r="AE89" s="82" t="str">
        <f t="shared" si="133"/>
        <v>7,808.93</v>
      </c>
      <c r="AF89" s="87">
        <f>IFERROR(-AG89,"")</f>
        <v>-101516</v>
      </c>
      <c r="AG89" s="82" t="str">
        <f t="shared" si="133"/>
        <v>101,516</v>
      </c>
      <c r="AH89" s="82" t="str">
        <f t="shared" si="133"/>
        <v>6.8</v>
      </c>
      <c r="AI89" s="82"/>
      <c r="AJ89" s="14"/>
      <c r="AK89" s="84">
        <f t="shared" si="159"/>
        <v>-8.5045463841556646E-2</v>
      </c>
      <c r="AL89" s="85">
        <f>IFERROR(((AW89)-(AR89)),"")</f>
        <v>-26198</v>
      </c>
      <c r="AM89" s="88">
        <f>IFERROR(((AW89/AW$8)-(AR89/AR$8)),"")</f>
        <v>-7.9862976695598498E-2</v>
      </c>
      <c r="AN89" s="163"/>
      <c r="AO89" s="83">
        <f>IFERROR((-AR89/AR$8),"")</f>
        <v>-1.416124358127002</v>
      </c>
      <c r="AP89" s="82" t="str">
        <f t="shared" si="135"/>
        <v>8,570.38</v>
      </c>
      <c r="AQ89" s="87">
        <f>IFERROR(-AR89,"")</f>
        <v>-334245</v>
      </c>
      <c r="AR89" s="82" t="str">
        <f t="shared" si="135"/>
        <v>334,245</v>
      </c>
      <c r="AS89" s="82" t="str">
        <f t="shared" si="135"/>
        <v>6.9</v>
      </c>
      <c r="AT89" s="83">
        <f>IFERROR((-AW89/AR$8),"")</f>
        <v>-1.3051290524852983</v>
      </c>
      <c r="AU89" s="82" t="str">
        <f t="shared" si="135"/>
        <v>7,898.63</v>
      </c>
      <c r="AV89" s="87">
        <f>IFERROR(-AW89,"")</f>
        <v>-308047</v>
      </c>
      <c r="AW89" s="82" t="str">
        <f t="shared" si="135"/>
        <v>308,047</v>
      </c>
      <c r="AX89" s="82" t="str">
        <f>IF(AX281="","",TRIM(LEFT(AX281,SEARCH(" ",AX281,1))))</f>
        <v>6.9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6.3901345291479825E-2</v>
      </c>
      <c r="F90" s="85">
        <f>IFERROR(((Q90)-(L90)),"")</f>
        <v>114</v>
      </c>
      <c r="G90" s="88">
        <f>IFERROR(((Q90/Q$8)-(L90/L$8)),"")</f>
        <v>8.0457032381914401E-3</v>
      </c>
      <c r="H90" s="163"/>
      <c r="I90" s="83">
        <f>IFERROR((-L90/L$8),"")</f>
        <v>-6.883759274525969E-2</v>
      </c>
      <c r="J90" s="86" t="str">
        <f t="shared" ref="J90:Q102" si="160">IF(J282="","",TRIM(LEFT(J282,SEARCH(" ",J282,1))))</f>
        <v>417.43</v>
      </c>
      <c r="K90" s="87">
        <f>IFERROR(-L90,"")</f>
        <v>-1670</v>
      </c>
      <c r="L90" s="82" t="str">
        <f t="shared" si="160"/>
        <v>1,670</v>
      </c>
      <c r="M90" s="82" t="str">
        <f t="shared" si="160"/>
        <v>0.3</v>
      </c>
      <c r="N90" s="83">
        <f>IFERROR((-Q90/L$8),"")</f>
        <v>-7.3536685902720528E-2</v>
      </c>
      <c r="O90" s="86" t="str">
        <f t="shared" si="160"/>
        <v>445.98</v>
      </c>
      <c r="P90" s="87">
        <f>IFERROR(-Q90,"")</f>
        <v>-1784</v>
      </c>
      <c r="Q90" s="82" t="str">
        <f t="shared" si="160"/>
        <v>1,784</v>
      </c>
      <c r="R90" s="82" t="str">
        <f>IF(R282="","",TRIM(LEFT(R282,SEARCH(" ",R282,1))))</f>
        <v>0.4</v>
      </c>
      <c r="S90" s="82"/>
      <c r="T90" s="60"/>
      <c r="U90" s="84">
        <f t="shared" si="158"/>
        <v>-5.6273447269695707E-2</v>
      </c>
      <c r="V90" s="85">
        <f>IFERROR(((AG90)-(AB90)),"")</f>
        <v>-270</v>
      </c>
      <c r="W90" s="88">
        <f>IFERROR(((AG90/AG$8)-(AB90/AB$8)),"")</f>
        <v>-2.0958117110940755E-3</v>
      </c>
      <c r="X90" s="163"/>
      <c r="Y90" s="83">
        <f>IFERROR((-AB90/AB$8),"")</f>
        <v>-6.4661826811437034E-2</v>
      </c>
      <c r="Z90" s="82" t="str">
        <f t="shared" ref="Z90:AH102" si="161">IF(Z282="","",TRIM(LEFT(Z282,SEARCH(" ",Z282,1))))</f>
        <v>389.84</v>
      </c>
      <c r="AA90" s="87">
        <f>IFERROR(-AB90,"")</f>
        <v>-5068</v>
      </c>
      <c r="AB90" s="82" t="str">
        <f t="shared" si="161"/>
        <v>5,068</v>
      </c>
      <c r="AC90" s="82" t="str">
        <f t="shared" si="161"/>
        <v>0.3</v>
      </c>
      <c r="AD90" s="83">
        <f>IFERROR((-AG90/AB$8),"")</f>
        <v>-6.1216938642714061E-2</v>
      </c>
      <c r="AE90" s="82" t="str">
        <f t="shared" si="161"/>
        <v>369.09</v>
      </c>
      <c r="AF90" s="87">
        <f>IFERROR(-AG90,"")</f>
        <v>-4798</v>
      </c>
      <c r="AG90" s="82" t="str">
        <f t="shared" si="161"/>
        <v>4,798</v>
      </c>
      <c r="AH90" s="82" t="str">
        <f t="shared" si="161"/>
        <v>0.3</v>
      </c>
      <c r="AI90" s="82"/>
      <c r="AJ90" s="14"/>
      <c r="AK90" s="84">
        <f t="shared" si="159"/>
        <v>-0.21509953674721422</v>
      </c>
      <c r="AL90" s="85">
        <f>IFERROR(((AW90)-(AR90)),"")</f>
        <v>-3436</v>
      </c>
      <c r="AM90" s="88">
        <f>IFERROR(((AW90/AW$8)-(AR90/AR$8)),"")</f>
        <v>-1.2943205425647392E-2</v>
      </c>
      <c r="AN90" s="163"/>
      <c r="AO90" s="83">
        <f>IFERROR((-AR90/AR$8),"")</f>
        <v>-8.2236005897605366E-2</v>
      </c>
      <c r="AP90" s="82" t="str">
        <f t="shared" ref="AP90:AW102" si="162">IF(AP282="","",TRIM(LEFT(AP282,SEARCH(" ",AP282,1))))</f>
        <v>497.68</v>
      </c>
      <c r="AQ90" s="87">
        <f>IFERROR(-AR90,"")</f>
        <v>-19410</v>
      </c>
      <c r="AR90" s="82" t="str">
        <f t="shared" si="162"/>
        <v>19,410</v>
      </c>
      <c r="AS90" s="82" t="str">
        <f t="shared" si="162"/>
        <v>0.4</v>
      </c>
      <c r="AT90" s="83">
        <f>IFERROR((-AW90/AR$8),"")</f>
        <v>-6.7678411035978783E-2</v>
      </c>
      <c r="AU90" s="82" t="str">
        <f t="shared" si="162"/>
        <v>409.59</v>
      </c>
      <c r="AV90" s="87">
        <f>IFERROR(-AW90,"")</f>
        <v>-15974</v>
      </c>
      <c r="AW90" s="82" t="str">
        <f t="shared" si="162"/>
        <v>15,974</v>
      </c>
      <c r="AX90" s="82" t="str">
        <f>IF(AX282="","",TRIM(LEFT(AX282,SEARCH(" ",AX282,1))))</f>
        <v>0.4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6.3901345291479825E-2</v>
      </c>
      <c r="F93" s="85">
        <f>IFERROR(((Q93)-(L93)),"")</f>
        <v>114</v>
      </c>
      <c r="G93" s="88">
        <f>IFERROR(((Q93/Q$8)-(L93/L$8)),"")</f>
        <v>8.0457032381914401E-3</v>
      </c>
      <c r="H93" s="163"/>
      <c r="I93" s="83">
        <f>IFERROR((-L93/L$8),"")</f>
        <v>-6.883759274525969E-2</v>
      </c>
      <c r="J93" s="86" t="str">
        <f t="shared" si="160"/>
        <v>417.43</v>
      </c>
      <c r="K93" s="87">
        <f>IFERROR(-L93,"")</f>
        <v>-1670</v>
      </c>
      <c r="L93" s="82" t="str">
        <f t="shared" si="160"/>
        <v>1,670</v>
      </c>
      <c r="M93" s="82" t="str">
        <f t="shared" si="160"/>
        <v>0.3</v>
      </c>
      <c r="N93" s="83">
        <f>IFERROR((-Q93/L$8),"")</f>
        <v>-7.3536685902720528E-2</v>
      </c>
      <c r="O93" s="86" t="str">
        <f t="shared" si="160"/>
        <v>445.98</v>
      </c>
      <c r="P93" s="87">
        <f>IFERROR(-Q93,"")</f>
        <v>-1784</v>
      </c>
      <c r="Q93" s="82" t="str">
        <f t="shared" si="160"/>
        <v>1,784</v>
      </c>
      <c r="R93" s="82" t="str">
        <f>IF(R285="","",TRIM(LEFT(R285,SEARCH(" ",R285,1))))</f>
        <v>0.4</v>
      </c>
      <c r="S93" s="82"/>
      <c r="T93" s="60"/>
      <c r="U93" s="84">
        <f t="shared" si="164"/>
        <v>-5.6273447269695707E-2</v>
      </c>
      <c r="V93" s="85">
        <f>IFERROR(((AG93)-(AB93)),"")</f>
        <v>-270</v>
      </c>
      <c r="W93" s="88">
        <f>IFERROR(((AG93/AG$8)-(AB93/AB$8)),"")</f>
        <v>-2.0958117110940755E-3</v>
      </c>
      <c r="X93" s="163"/>
      <c r="Y93" s="83">
        <f>IFERROR((-AB93/AB$8),"")</f>
        <v>-6.4661826811437034E-2</v>
      </c>
      <c r="Z93" s="82" t="str">
        <f t="shared" si="161"/>
        <v>389.84</v>
      </c>
      <c r="AA93" s="87">
        <f>IFERROR(-AB93,"")</f>
        <v>-5068</v>
      </c>
      <c r="AB93" s="82" t="str">
        <f t="shared" si="161"/>
        <v>5,068</v>
      </c>
      <c r="AC93" s="82" t="str">
        <f t="shared" si="161"/>
        <v>0.3</v>
      </c>
      <c r="AD93" s="83">
        <f>IFERROR((-AG93/AB$8),"")</f>
        <v>-6.1216938642714061E-2</v>
      </c>
      <c r="AE93" s="82" t="str">
        <f t="shared" si="161"/>
        <v>369.09</v>
      </c>
      <c r="AF93" s="87">
        <f>IFERROR(-AG93,"")</f>
        <v>-4798</v>
      </c>
      <c r="AG93" s="82" t="str">
        <f t="shared" si="161"/>
        <v>4,798</v>
      </c>
      <c r="AH93" s="82" t="str">
        <f t="shared" si="161"/>
        <v>0.3</v>
      </c>
      <c r="AI93" s="82"/>
      <c r="AJ93" s="14"/>
      <c r="AK93" s="84">
        <f t="shared" si="165"/>
        <v>-0.21509953674721422</v>
      </c>
      <c r="AL93" s="85">
        <f>IFERROR(((AW93)-(AR93)),"")</f>
        <v>-3436</v>
      </c>
      <c r="AM93" s="88">
        <f>IFERROR(((AW93/AW$8)-(AR93/AR$8)),"")</f>
        <v>-1.2943205425647392E-2</v>
      </c>
      <c r="AN93" s="163"/>
      <c r="AO93" s="83">
        <f>IFERROR((-AR93/AR$8),"")</f>
        <v>-8.2236005897605366E-2</v>
      </c>
      <c r="AP93" s="82" t="str">
        <f t="shared" si="162"/>
        <v>497.68</v>
      </c>
      <c r="AQ93" s="87">
        <f>IFERROR(-AR93,"")</f>
        <v>-19410</v>
      </c>
      <c r="AR93" s="82" t="str">
        <f t="shared" si="162"/>
        <v>19,410</v>
      </c>
      <c r="AS93" s="82" t="str">
        <f t="shared" si="162"/>
        <v>0.4</v>
      </c>
      <c r="AT93" s="83">
        <f>IFERROR((-AW93/AR$8),"")</f>
        <v>-6.7678411035978783E-2</v>
      </c>
      <c r="AU93" s="82" t="str">
        <f t="shared" si="162"/>
        <v>409.59</v>
      </c>
      <c r="AV93" s="87">
        <f>IFERROR(-AW93,"")</f>
        <v>-15974</v>
      </c>
      <c r="AW93" s="82" t="str">
        <f t="shared" si="162"/>
        <v>15,974</v>
      </c>
      <c r="AX93" s="82" t="str">
        <f>IF(AX285="","",TRIM(LEFT(AX285,SEARCH(" ",AX285,1))))</f>
        <v>0.4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-8.8936627282491951E-2</v>
      </c>
      <c r="F94" s="85">
        <f>IFERROR(((Q94)-(L94)),"")</f>
        <v>-2070</v>
      </c>
      <c r="G94" s="88">
        <f>IFERROR(((Q94/Q$8)-(L94/L$8)),"")</f>
        <v>-4.1664007953826632E-2</v>
      </c>
      <c r="H94" s="163"/>
      <c r="I94" s="83">
        <f>IFERROR((-L94/L$8),"")</f>
        <v>-1.0447238252267106</v>
      </c>
      <c r="J94" s="86" t="str">
        <f t="shared" si="160"/>
        <v>6,336.14</v>
      </c>
      <c r="K94" s="87">
        <f>IFERROR(-L94,"")</f>
        <v>-25345</v>
      </c>
      <c r="L94" s="82" t="str">
        <f t="shared" si="160"/>
        <v>25,345</v>
      </c>
      <c r="M94" s="82" t="str">
        <f t="shared" si="160"/>
        <v>5.0</v>
      </c>
      <c r="N94" s="83">
        <f>IFERROR((-Q94/L$8),"")</f>
        <v>-0.95939818631492169</v>
      </c>
      <c r="O94" s="86" t="str">
        <f t="shared" si="160"/>
        <v>5,818.87</v>
      </c>
      <c r="P94" s="87">
        <f>IFERROR(-Q94,"")</f>
        <v>-23275</v>
      </c>
      <c r="Q94" s="82" t="str">
        <f t="shared" si="160"/>
        <v>23,275</v>
      </c>
      <c r="R94" s="82" t="str">
        <f>IF(R286="","",TRIM(LEFT(R286,SEARCH(" ",R286,1))))</f>
        <v>5.0</v>
      </c>
      <c r="S94" s="82"/>
      <c r="T94" s="60"/>
      <c r="U94" s="84">
        <f t="shared" si="164"/>
        <v>-5.9793366793098601E-2</v>
      </c>
      <c r="V94" s="85">
        <f>IFERROR(((AG94)-(AB94)),"")</f>
        <v>-4682</v>
      </c>
      <c r="W94" s="88">
        <f>IFERROR(((AG94/AG$8)-(AB94/AB$8)),"")</f>
        <v>-3.7720086049077173E-2</v>
      </c>
      <c r="X94" s="163"/>
      <c r="Y94" s="83">
        <f>IFERROR((-AB94/AB$8),"")</f>
        <v>-1.0587927580795387</v>
      </c>
      <c r="Z94" s="82" t="str">
        <f t="shared" si="161"/>
        <v>6,383.45</v>
      </c>
      <c r="AA94" s="87">
        <f>IFERROR(-AB94,"")</f>
        <v>-82985</v>
      </c>
      <c r="AB94" s="82" t="str">
        <f t="shared" si="161"/>
        <v>82,985</v>
      </c>
      <c r="AC94" s="82" t="str">
        <f t="shared" si="161"/>
        <v>5.2</v>
      </c>
      <c r="AD94" s="83">
        <f>IFERROR((-AG94/AB$8),"")</f>
        <v>-0.99905584546486847</v>
      </c>
      <c r="AE94" s="82" t="str">
        <f t="shared" si="161"/>
        <v>6,023.30</v>
      </c>
      <c r="AF94" s="87">
        <f>IFERROR(-AG94,"")</f>
        <v>-78303</v>
      </c>
      <c r="AG94" s="82" t="str">
        <f t="shared" si="161"/>
        <v>78,303</v>
      </c>
      <c r="AH94" s="82" t="str">
        <f t="shared" si="161"/>
        <v>5.2</v>
      </c>
      <c r="AI94" s="82"/>
      <c r="AJ94" s="14"/>
      <c r="AK94" s="84">
        <f t="shared" si="165"/>
        <v>-8.4619270592330653E-2</v>
      </c>
      <c r="AL94" s="85">
        <f>IFERROR(((AW94)-(AR94)),"")</f>
        <v>-19933</v>
      </c>
      <c r="AM94" s="88">
        <f>IFERROR(((AW94/AW$8)-(AR94/AR$8)),"")</f>
        <v>-6.064520954372532E-2</v>
      </c>
      <c r="AN94" s="163"/>
      <c r="AO94" s="83">
        <f>IFERROR((-AR94/AR$8),"")</f>
        <v>-1.0824732658837086</v>
      </c>
      <c r="AP94" s="82" t="str">
        <f t="shared" si="162"/>
        <v>6,551.14</v>
      </c>
      <c r="AQ94" s="87">
        <f>IFERROR(-AR94,"")</f>
        <v>-255494</v>
      </c>
      <c r="AR94" s="82" t="str">
        <f t="shared" si="162"/>
        <v>255,494</v>
      </c>
      <c r="AS94" s="82" t="str">
        <f t="shared" si="162"/>
        <v>5.3</v>
      </c>
      <c r="AT94" s="83">
        <f>IFERROR((-AW94/AR$8),"")</f>
        <v>-0.99802142118731674</v>
      </c>
      <c r="AU94" s="82" t="str">
        <f t="shared" si="162"/>
        <v>6,040.03</v>
      </c>
      <c r="AV94" s="87">
        <f>IFERROR(-AW94,"")</f>
        <v>-235561</v>
      </c>
      <c r="AW94" s="82" t="str">
        <f t="shared" si="162"/>
        <v>235,561</v>
      </c>
      <c r="AX94" s="82" t="str">
        <f>IF(AX286="","",TRIM(LEFT(AX286,SEARCH(" ",AX286,1))))</f>
        <v>5.3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-0.16923930692865805</v>
      </c>
      <c r="F96" s="85">
        <f>IFERROR((Q96)-(L96),"")</f>
        <v>-8234</v>
      </c>
      <c r="G96" s="88">
        <f>IFERROR((Q96/Q$8)-(L96/L$8),"")</f>
        <v>-0.24813814544014257</v>
      </c>
      <c r="H96" s="163"/>
      <c r="I96" s="83">
        <f>IFERROR((-L96/L$8),"")</f>
        <v>-2.3448887056883758</v>
      </c>
      <c r="J96" s="86" t="str">
        <f t="shared" si="160"/>
        <v>14,221.84</v>
      </c>
      <c r="K96" s="87">
        <f>IFERROR(-L96,"")</f>
        <v>-56887</v>
      </c>
      <c r="L96" s="82" t="str">
        <f t="shared" si="160"/>
        <v>56,887</v>
      </c>
      <c r="M96" s="82" t="str">
        <f t="shared" si="160"/>
        <v>11.3</v>
      </c>
      <c r="N96" s="83">
        <f>IFERROR((-Q96/L$8),"")</f>
        <v>-2.0054822753503712</v>
      </c>
      <c r="O96" s="86" t="str">
        <f t="shared" si="160"/>
        <v>12,163.31</v>
      </c>
      <c r="P96" s="87">
        <f>IFERROR(-Q96,"")</f>
        <v>-48653</v>
      </c>
      <c r="Q96" s="82" t="str">
        <f t="shared" si="160"/>
        <v>48,653</v>
      </c>
      <c r="R96" s="82" t="str">
        <f>IF(R288="","",TRIM(LEFT(R288,SEARCH(" ",R288,1))))</f>
        <v>10.5</v>
      </c>
      <c r="S96" s="82"/>
      <c r="T96" s="60"/>
      <c r="U96" s="84">
        <f>IFERROR((AG96-AB96)/ABS(AG96),"")</f>
        <v>-0.2137403587268967</v>
      </c>
      <c r="V96" s="85">
        <f>IFERROR((AG96)-(AB96),"")</f>
        <v>-32866</v>
      </c>
      <c r="W96" s="88">
        <f>IFERROR((AG96/AG$8)-(AB96/AB$8),"")</f>
        <v>-0.37609708521210417</v>
      </c>
      <c r="X96" s="163"/>
      <c r="Y96" s="83">
        <f>IFERROR((-AB96/AB$8),"")</f>
        <v>-2.3812087729818696</v>
      </c>
      <c r="Z96" s="82" t="str">
        <f t="shared" si="161"/>
        <v>14,356.32</v>
      </c>
      <c r="AA96" s="87">
        <f>IFERROR(-AB96,"")</f>
        <v>-186632</v>
      </c>
      <c r="AB96" s="82" t="str">
        <f t="shared" si="161"/>
        <v>186,632</v>
      </c>
      <c r="AC96" s="82" t="str">
        <f t="shared" si="161"/>
        <v>11.7</v>
      </c>
      <c r="AD96" s="83">
        <f>IFERROR((-AG96/AB$8),"")</f>
        <v>-1.9618765709327992</v>
      </c>
      <c r="AE96" s="82" t="str">
        <f t="shared" si="161"/>
        <v>11,828.15</v>
      </c>
      <c r="AF96" s="87">
        <f>IFERROR(-AG96,"")</f>
        <v>-153766</v>
      </c>
      <c r="AG96" s="82" t="str">
        <f t="shared" si="161"/>
        <v>153,766</v>
      </c>
      <c r="AH96" s="82" t="str">
        <f>IF(AH288="","",TRIM(LEFT(AH288,SEARCH(" ",AH288,1))))</f>
        <v>10.3</v>
      </c>
      <c r="AI96" s="82"/>
      <c r="AJ96" s="14"/>
      <c r="AK96" s="84">
        <f>IFERROR((AW96-AR96)/ABS(AW96),"")</f>
        <v>-0.18121304566961302</v>
      </c>
      <c r="AL96" s="85">
        <f>IFERROR((AW96)-(AR96),"")</f>
        <v>-81616</v>
      </c>
      <c r="AM96" s="88">
        <f>IFERROR((AW96/AW$8)-(AR96/AR$8),"")</f>
        <v>-0.30027176538187583</v>
      </c>
      <c r="AN96" s="163"/>
      <c r="AO96" s="83">
        <f>IFERROR((-AR96/AR$8),"")</f>
        <v>-2.2539825783381633</v>
      </c>
      <c r="AP96" s="82" t="str">
        <f t="shared" si="162"/>
        <v>13,641.10</v>
      </c>
      <c r="AQ96" s="87">
        <f>IFERROR(-AR96,"")</f>
        <v>-532003</v>
      </c>
      <c r="AR96" s="82" t="str">
        <f t="shared" si="162"/>
        <v>532,003</v>
      </c>
      <c r="AS96" s="82" t="str">
        <f t="shared" si="162"/>
        <v>11.0</v>
      </c>
      <c r="AT96" s="83">
        <f>IFERROR((-AW96/AR$8),"")</f>
        <v>-1.9081930957344044</v>
      </c>
      <c r="AU96" s="82" t="str">
        <f t="shared" si="162"/>
        <v>11,548.38</v>
      </c>
      <c r="AV96" s="87">
        <f>IFERROR(-AW96,"")</f>
        <v>-450387</v>
      </c>
      <c r="AW96" s="82" t="str">
        <f t="shared" si="162"/>
        <v>450,387</v>
      </c>
      <c r="AX96" s="82" t="str">
        <f>IF(AX288="","",TRIM(LEFT(AX288,SEARCH(" ",AX288,1))))</f>
        <v>10.1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-5.3761837297740658E-2</v>
      </c>
      <c r="F98" s="134">
        <f>IFERROR((L98)-(Q98),"")</f>
        <v>-1442</v>
      </c>
      <c r="G98" s="141">
        <f>IFERROR((L98/L$8)-(Q98/Q$8),"")</f>
        <v>-0.10975486359701758</v>
      </c>
      <c r="H98" s="164"/>
      <c r="I98" s="132">
        <f>IFERROR((-(-L98)/L$8),"")</f>
        <v>1.0461665292662818</v>
      </c>
      <c r="J98" s="135" t="str">
        <f t="shared" si="160"/>
        <v>6,344.88</v>
      </c>
      <c r="K98" s="136">
        <f>IFERROR(-(-L98),"")</f>
        <v>25380</v>
      </c>
      <c r="L98" s="137" t="str">
        <f t="shared" si="160"/>
        <v>25,380</v>
      </c>
      <c r="M98" s="137" t="str">
        <f t="shared" si="160"/>
        <v>5.0</v>
      </c>
      <c r="N98" s="132">
        <f>IFERROR((-(-Q98)/L$8),"")</f>
        <v>1.1056059356966199</v>
      </c>
      <c r="O98" s="135" t="str">
        <f t="shared" si="160"/>
        <v>6,705.56</v>
      </c>
      <c r="P98" s="136">
        <f>IFERROR(-(-Q98),"")</f>
        <v>26822</v>
      </c>
      <c r="Q98" s="137" t="str">
        <f t="shared" si="160"/>
        <v>26,822</v>
      </c>
      <c r="R98" s="137" t="str">
        <f>IF(R290="","",TRIM(LEFT(R290,SEARCH(" ",R290,1))))</f>
        <v>5.8</v>
      </c>
      <c r="T98" s="152"/>
      <c r="U98" s="133">
        <f>IFERROR((AB98-AG98)/ABS(AG98),"")</f>
        <v>3.2189415171355144E-2</v>
      </c>
      <c r="V98" s="134">
        <f>IFERROR((AB98)-(AG98),"")</f>
        <v>2768</v>
      </c>
      <c r="W98" s="141">
        <f>IFERROR((AB98/AB$8)-(AG98/AG$8),"")</f>
        <v>1.1137985096929315E-2</v>
      </c>
      <c r="X98" s="164"/>
      <c r="Y98" s="132">
        <f>IFERROR((-(-AB98)/AB$8),"")</f>
        <v>1.1324623295099328</v>
      </c>
      <c r="Z98" s="137" t="str">
        <f t="shared" si="161"/>
        <v>6,827.63</v>
      </c>
      <c r="AA98" s="136">
        <f>IFERROR(-(-AB98),"")</f>
        <v>88759</v>
      </c>
      <c r="AB98" s="137" t="str">
        <f t="shared" si="161"/>
        <v>88,759</v>
      </c>
      <c r="AC98" s="137" t="str">
        <f t="shared" si="161"/>
        <v>5.5</v>
      </c>
      <c r="AD98" s="132">
        <f>IFERROR((-(-AG98)/AB$8),"")</f>
        <v>1.0971458463579877</v>
      </c>
      <c r="AE98" s="137" t="str">
        <f t="shared" si="161"/>
        <v>6,614.72</v>
      </c>
      <c r="AF98" s="136">
        <f>IFERROR(-(-AG98),"")</f>
        <v>85991</v>
      </c>
      <c r="AG98" s="137" t="str">
        <f t="shared" si="161"/>
        <v>85,991</v>
      </c>
      <c r="AH98" s="137" t="str">
        <f>IF(AH290="","",TRIM(LEFT(AH290,SEARCH(" ",AH290,1))))</f>
        <v>5.8</v>
      </c>
      <c r="AJ98" s="13"/>
      <c r="AK98" s="133">
        <f>IFERROR((AR98-AW98)/ABS(AW98),"")</f>
        <v>-7.7327083796520715E-2</v>
      </c>
      <c r="AL98" s="134">
        <f>IFERROR((AR98)-(AW98),"")</f>
        <v>-21216</v>
      </c>
      <c r="AM98" s="141">
        <f>IFERROR((AR98/AR$8)-(AW98/AW$8),"")</f>
        <v>-0.11761614842372792</v>
      </c>
      <c r="AN98" s="164"/>
      <c r="AO98" s="132">
        <f>IFERROR((-(-AR98)/AR$8),"")</f>
        <v>1.0725464775365634</v>
      </c>
      <c r="AP98" s="137" t="str">
        <f t="shared" si="162"/>
        <v>6,491.05</v>
      </c>
      <c r="AQ98" s="136">
        <f>IFERROR(-(-AR98),"")</f>
        <v>253151</v>
      </c>
      <c r="AR98" s="137" t="str">
        <f t="shared" si="162"/>
        <v>253,151</v>
      </c>
      <c r="AS98" s="137" t="str">
        <f t="shared" si="162"/>
        <v>5.2</v>
      </c>
      <c r="AT98" s="132">
        <f>IFERROR((-(-AW98)/AR$8),"")</f>
        <v>1.1624341179860016</v>
      </c>
      <c r="AU98" s="137" t="str">
        <f t="shared" si="162"/>
        <v>7,035.04</v>
      </c>
      <c r="AV98" s="136">
        <f>IFERROR(-(-AW98),"")</f>
        <v>274367</v>
      </c>
      <c r="AW98" s="137" t="str">
        <f t="shared" si="162"/>
        <v>274,367</v>
      </c>
      <c r="AX98" s="137" t="str">
        <f>IF(AX290="","",TRIM(LEFT(AX290,SEARCH(" ",AX290,1))))</f>
        <v>6.1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 t="shared" ref="E100" si="166">IFERROR((Q100-L100)/ABS(Q100),"")</f>
        <v>-0.44326874627822821</v>
      </c>
      <c r="F100" s="85">
        <f>IFERROR((Q100)-(L100),"")</f>
        <v>-9677</v>
      </c>
      <c r="G100" s="88">
        <f>IFERROR((Q100/Q$8)-(L100/L$8),"")</f>
        <v>-0.35793422915257667</v>
      </c>
      <c r="H100" s="163"/>
      <c r="I100" s="83">
        <f>IFERROR((-L100/L$8),"")</f>
        <v>-1.2987633965375103</v>
      </c>
      <c r="J100" s="86" t="str">
        <f t="shared" si="160"/>
        <v>7,876.97</v>
      </c>
      <c r="K100" s="87">
        <f>IFERROR(-L100,"")</f>
        <v>-31508</v>
      </c>
      <c r="L100" s="82" t="str">
        <f t="shared" si="160"/>
        <v>31,508</v>
      </c>
      <c r="M100" s="82" t="str">
        <f t="shared" si="160"/>
        <v>6.3</v>
      </c>
      <c r="N100" s="83">
        <f>IFERROR((-Q100/L$8),"")</f>
        <v>-0.89987633965375102</v>
      </c>
      <c r="O100" s="86" t="str">
        <f t="shared" si="160"/>
        <v>5,457.76</v>
      </c>
      <c r="P100" s="87">
        <f>IFERROR(-Q100,"")</f>
        <v>-21831</v>
      </c>
      <c r="Q100" s="82" t="str">
        <f t="shared" si="160"/>
        <v>21,831</v>
      </c>
      <c r="R100" s="82" t="str">
        <f>IF(R292="","",TRIM(LEFT(R292,SEARCH(" ",R292,1))))</f>
        <v>4.7</v>
      </c>
      <c r="S100" s="82"/>
      <c r="T100" s="60"/>
      <c r="U100" s="84">
        <f>IFERROR((AG100-AB100)/ABS(AG100),"")</f>
        <v>-0.44408705274806343</v>
      </c>
      <c r="V100" s="85">
        <f>IFERROR((AG100)-(AB100),"")</f>
        <v>-30098</v>
      </c>
      <c r="W100" s="88">
        <f>IFERROR((AG100/AG$8)-(AB100/AB$8),"")</f>
        <v>-0.36495910011517496</v>
      </c>
      <c r="X100" s="163"/>
      <c r="Y100" s="83">
        <f>IFERROR((-AB100/AB$8),"")</f>
        <v>-1.2487464434719369</v>
      </c>
      <c r="Z100" s="82" t="str">
        <f t="shared" si="161"/>
        <v>7,528.69</v>
      </c>
      <c r="AA100" s="87">
        <f>IFERROR(-AB100,"")</f>
        <v>-97873</v>
      </c>
      <c r="AB100" s="82" t="str">
        <f t="shared" si="161"/>
        <v>97,873</v>
      </c>
      <c r="AC100" s="82" t="str">
        <f t="shared" si="161"/>
        <v>6.1</v>
      </c>
      <c r="AD100" s="83">
        <f>IFERROR((-AG100/AB$8),"")</f>
        <v>-0.86473072457481148</v>
      </c>
      <c r="AE100" s="82" t="str">
        <f t="shared" si="161"/>
        <v>5,213.43</v>
      </c>
      <c r="AF100" s="87">
        <f>IFERROR(-AG100,"")</f>
        <v>-67775</v>
      </c>
      <c r="AG100" s="82" t="str">
        <f t="shared" si="161"/>
        <v>67,775</v>
      </c>
      <c r="AH100" s="82" t="str">
        <f>IF(AH292="","",TRIM(LEFT(AH292,SEARCH(" ",AH292,1))))</f>
        <v>4.5</v>
      </c>
      <c r="AI100" s="82"/>
      <c r="AJ100" s="14"/>
      <c r="AK100" s="84">
        <f>IFERROR((AW100-AR100)/ABS(AW100),"")</f>
        <v>-0.58420634018861495</v>
      </c>
      <c r="AL100" s="85">
        <f>IFERROR((AW100)-(AR100),"")</f>
        <v>-102832</v>
      </c>
      <c r="AM100" s="88">
        <f>IFERROR((AW100/AW$8)-(AR100/AR$8),"")</f>
        <v>-0.41788791380560375</v>
      </c>
      <c r="AN100" s="163"/>
      <c r="AO100" s="83">
        <f>IFERROR((-AR100/AR$8),"")</f>
        <v>-1.1814361008015999</v>
      </c>
      <c r="AP100" s="82" t="str">
        <f t="shared" si="162"/>
        <v>7,150.05</v>
      </c>
      <c r="AQ100" s="87">
        <f>IFERROR(-AR100,"")</f>
        <v>-278852</v>
      </c>
      <c r="AR100" s="82" t="str">
        <f t="shared" si="162"/>
        <v>278,852</v>
      </c>
      <c r="AS100" s="82" t="str">
        <f t="shared" si="162"/>
        <v>5.8</v>
      </c>
      <c r="AT100" s="83">
        <f>IFERROR((-AW100/AR$8),"")</f>
        <v>-0.74575897774840272</v>
      </c>
      <c r="AU100" s="82" t="str">
        <f t="shared" si="162"/>
        <v>4,513.34</v>
      </c>
      <c r="AV100" s="87">
        <f>IFERROR(-AW100,"")</f>
        <v>-176020</v>
      </c>
      <c r="AW100" s="82" t="str">
        <f t="shared" si="162"/>
        <v>176,020</v>
      </c>
      <c r="AX100" s="82" t="str">
        <f>IF(AX292="","",TRIM(LEFT(AX292,SEARCH(" ",AX292,1))))</f>
        <v>3.9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132,049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121,138 129,229 120,554 129,776 120,537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132,049 121,138 129,229 120,554 129,776 120,537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129,229 120,554 129,776 120,537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120,554 129,776 120,537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129,776 120,537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120,537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6,065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24,260 5,801 23,204 6,029 78,377 5,899 76,687 6,052 236,028 5,911 230,529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5,801 23,204 6,029 78,377 5,899 76,687 6,052 236,028 5,911 230,529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23,204 6,029 78,377 5,899 76,687 6,052 236,028 5,911 230,529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6,065 24,260 5,801 23,204 6,029 78,377 5,899 76,687 6,052 236,028 5,911 230,529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6,029 78,377 5,899 76,687 6,052 236,028 5,911 230,529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78,377 5,899 76,687 6,052 236,028 5,911 230,529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5,899 76,687 6,052 236,028 5,911 230,529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76,687 6,052 236,028 5,911 230,529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6,052 236,028 5,911 230,529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236,028 5,911 230,529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5,911 230,529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230,529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7">IF(C211="","",IF(RIGHT(D120,1)="-",LEFT(D120,AY120-2),D120))</f>
        <v xml:space="preserve">SALES - Food </v>
      </c>
      <c r="D120" s="47" t="str">
        <f t="shared" ref="D120:D128" si="168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9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15.02 </v>
      </c>
      <c r="K120" s="47"/>
      <c r="L120" s="47" t="str">
        <f t="shared" ref="L120:L128" si="170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364,346 72.4 14.49 336,184 72.8 14.85 1,164,095 72.7 14.04 1,076,901 72.1 14.75 3,480,426 72.2 14.14 3,259,310 72.8  </v>
      </c>
      <c r="M120" s="47" t="str">
        <f t="shared" ref="M120:M128" si="171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72.4 14.49 336,184 72.8 14.85 1,164,095 72.7 14.04 1,076,901 72.1 14.75 3,480,426 72.2 14.14 3,259,310 72.8  </v>
      </c>
      <c r="N120" s="47"/>
      <c r="O120" s="47" t="str">
        <f t="shared" ref="O120:O128" si="172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14.49 336,184 72.8 14.85 1,164,095 72.7 14.04 1,076,901 72.1 14.75 3,480,426 72.2 14.14 3,259,310 72.8  </v>
      </c>
      <c r="P120" s="47"/>
      <c r="Q120" s="47" t="str">
        <f t="shared" ref="Q120:Q128" si="173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336,184 72.8 14.85 1,164,095 72.7 14.04 1,076,901 72.1 14.75 3,480,426 72.2 14.14 3,259,310 72.8  </v>
      </c>
      <c r="R120" s="47" t="str">
        <f t="shared" ref="R120:R128" si="174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72.8 14.85 1,164,095 72.7 14.04 1,076,901 72.1 14.75 3,480,426 72.2 14.14 3,259,310 72.8  </v>
      </c>
      <c r="S120" s="47" t="str">
        <f t="shared" ref="S120:S128" si="175">(RIGHT(C211,LEN(C211) - LEN(C120)))&amp;" "</f>
        <v xml:space="preserve">15.02 364,346 72.4 14.49 336,184 72.8 14.85 1,164,095 72.7 14.04 1,076,901 72.1 14.75 3,480,426 72.2 14.14 3,259,310 72.8  </v>
      </c>
      <c r="T120" s="47"/>
      <c r="U120" s="47"/>
      <c r="V120" s="47"/>
      <c r="W120" s="11"/>
      <c r="X120" s="11"/>
      <c r="Y120" s="11"/>
      <c r="Z120" s="47" t="str">
        <f t="shared" ref="Z120:Z128" si="176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14.85 1,164,095 72.7 14.04 1,076,901 72.1 14.75 3,480,426 72.2 14.14 3,259,310 72.8  </v>
      </c>
      <c r="AA120" s="47"/>
      <c r="AB120" s="47" t="str">
        <f t="shared" ref="AB120:AB128" si="177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1,164,095 72.7 14.04 1,076,901 72.1 14.75 3,480,426 72.2 14.14 3,259,310 72.8  </v>
      </c>
      <c r="AC120" s="47" t="str">
        <f t="shared" ref="AC120:AC128" si="178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72.7 14.04 1,076,901 72.1 14.75 3,480,426 72.2 14.14 3,259,310 72.8  </v>
      </c>
      <c r="AD120" s="47"/>
      <c r="AE120" s="47" t="str">
        <f t="shared" ref="AE120:AE128" si="179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14.04 1,076,901 72.1 14.75 3,480,426 72.2 14.14 3,259,310 72.8  </v>
      </c>
      <c r="AF120" s="47"/>
      <c r="AG120" s="47" t="str">
        <f t="shared" ref="AG120:AG128" si="180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1,076,901 72.1 14.75 3,480,426 72.2 14.14 3,259,310 72.8  </v>
      </c>
      <c r="AH120" s="47" t="str">
        <f t="shared" ref="AH120:AH128" si="181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72.1 14.75 3,480,426 72.2 14.14 3,259,310 72.8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2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14.75 3,480,426 72.2 14.14 3,259,310 72.8  </v>
      </c>
      <c r="AQ120" s="47"/>
      <c r="AR120" s="47" t="str">
        <f t="shared" ref="AR120:AR128" si="183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3,480,426 72.2 14.14 3,259,310 72.8  </v>
      </c>
      <c r="AS120" s="48" t="str">
        <f t="shared" ref="AS120:AS128" si="184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72.2 14.14 3,259,310 72.8  </v>
      </c>
      <c r="AT120" s="48"/>
      <c r="AU120" s="47" t="str">
        <f t="shared" ref="AU120:AU128" si="185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14.14 3,259,310 72.8  </v>
      </c>
      <c r="AV120" s="47"/>
      <c r="AW120" s="47" t="str">
        <f t="shared" ref="AW120:AW128" si="186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3,259,310 72.8  </v>
      </c>
      <c r="AX120" s="48" t="str">
        <f t="shared" ref="AX120:AX128" si="187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72.8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7"/>
        <v xml:space="preserve">- Appetizers </v>
      </c>
      <c r="D121" s="47" t="str">
        <f t="shared" si="168"/>
        <v xml:space="preserve">- Appetizers </v>
      </c>
      <c r="E121" s="22"/>
      <c r="F121" s="45"/>
      <c r="G121" s="11"/>
      <c r="H121" s="11"/>
      <c r="I121" s="11"/>
      <c r="J121" s="47" t="str">
        <f t="shared" si="169"/>
        <v xml:space="preserve">1.90 </v>
      </c>
      <c r="K121" s="47"/>
      <c r="L121" s="47" t="str">
        <f t="shared" si="170"/>
        <v xml:space="preserve">46,063 9.2 1.81 41,932 9.1 1.90 149,181 9.3 1.84 141,239 9.5 1.96 462,191 9.6 1.79 412,441 9.2  </v>
      </c>
      <c r="M121" s="47" t="str">
        <f t="shared" si="171"/>
        <v xml:space="preserve">9.2 1.81 41,932 9.1 1.90 149,181 9.3 1.84 141,239 9.5 1.96 462,191 9.6 1.79 412,441 9.2  </v>
      </c>
      <c r="N121" s="47"/>
      <c r="O121" s="47" t="str">
        <f t="shared" si="172"/>
        <v xml:space="preserve">1.81 41,932 9.1 1.90 149,181 9.3 1.84 141,239 9.5 1.96 462,191 9.6 1.79 412,441 9.2  </v>
      </c>
      <c r="P121" s="47"/>
      <c r="Q121" s="47" t="str">
        <f t="shared" si="173"/>
        <v xml:space="preserve">41,932 9.1 1.90 149,181 9.3 1.84 141,239 9.5 1.96 462,191 9.6 1.79 412,441 9.2  </v>
      </c>
      <c r="R121" s="47" t="str">
        <f t="shared" si="174"/>
        <v xml:space="preserve">9.1 1.90 149,181 9.3 1.84 141,239 9.5 1.96 462,191 9.6 1.79 412,441 9.2  </v>
      </c>
      <c r="S121" s="47" t="str">
        <f t="shared" si="175"/>
        <v xml:space="preserve">1.90 46,063 9.2 1.81 41,932 9.1 1.90 149,181 9.3 1.84 141,239 9.5 1.96 462,191 9.6 1.79 412,441 9.2  </v>
      </c>
      <c r="T121" s="47"/>
      <c r="U121" s="47"/>
      <c r="V121" s="47"/>
      <c r="W121" s="11"/>
      <c r="X121" s="11"/>
      <c r="Y121" s="11"/>
      <c r="Z121" s="47" t="str">
        <f t="shared" si="176"/>
        <v xml:space="preserve">1.90 149,181 9.3 1.84 141,239 9.5 1.96 462,191 9.6 1.79 412,441 9.2  </v>
      </c>
      <c r="AA121" s="47"/>
      <c r="AB121" s="47" t="str">
        <f t="shared" si="177"/>
        <v xml:space="preserve">149,181 9.3 1.84 141,239 9.5 1.96 462,191 9.6 1.79 412,441 9.2  </v>
      </c>
      <c r="AC121" s="47" t="str">
        <f t="shared" si="178"/>
        <v xml:space="preserve">9.3 1.84 141,239 9.5 1.96 462,191 9.6 1.79 412,441 9.2  </v>
      </c>
      <c r="AD121" s="47"/>
      <c r="AE121" s="47" t="str">
        <f t="shared" si="179"/>
        <v xml:space="preserve">1.84 141,239 9.5 1.96 462,191 9.6 1.79 412,441 9.2  </v>
      </c>
      <c r="AF121" s="47"/>
      <c r="AG121" s="47" t="str">
        <f t="shared" si="180"/>
        <v xml:space="preserve">141,239 9.5 1.96 462,191 9.6 1.79 412,441 9.2  </v>
      </c>
      <c r="AH121" s="47" t="str">
        <f t="shared" si="181"/>
        <v xml:space="preserve">9.5 1.96 462,191 9.6 1.79 412,441 9.2  </v>
      </c>
      <c r="AI121" s="47"/>
      <c r="AJ121" s="47"/>
      <c r="AK121" s="47"/>
      <c r="AL121" s="47"/>
      <c r="AM121" s="11"/>
      <c r="AN121" s="11"/>
      <c r="AO121" s="11"/>
      <c r="AP121" s="47" t="str">
        <f t="shared" si="182"/>
        <v xml:space="preserve">1.96 462,191 9.6 1.79 412,441 9.2  </v>
      </c>
      <c r="AQ121" s="47"/>
      <c r="AR121" s="47" t="str">
        <f t="shared" si="183"/>
        <v xml:space="preserve">462,191 9.6 1.79 412,441 9.2  </v>
      </c>
      <c r="AS121" s="48" t="str">
        <f t="shared" si="184"/>
        <v xml:space="preserve">9.6 1.79 412,441 9.2  </v>
      </c>
      <c r="AT121" s="48"/>
      <c r="AU121" s="47" t="str">
        <f t="shared" si="185"/>
        <v xml:space="preserve">1.79 412,441 9.2  </v>
      </c>
      <c r="AV121" s="47"/>
      <c r="AW121" s="47" t="str">
        <f t="shared" si="186"/>
        <v xml:space="preserve">412,441 9.2  </v>
      </c>
      <c r="AX121" s="48" t="str">
        <f t="shared" si="187"/>
        <v xml:space="preserve">9.2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7"/>
        <v xml:space="preserve">- Desserts </v>
      </c>
      <c r="D122" s="47" t="str">
        <f t="shared" si="168"/>
        <v xml:space="preserve">- Desserts </v>
      </c>
      <c r="E122" s="22"/>
      <c r="F122" s="45"/>
      <c r="G122" s="11"/>
      <c r="H122" s="11"/>
      <c r="I122" s="11"/>
      <c r="J122" s="47" t="str">
        <f t="shared" si="169"/>
        <v xml:space="preserve">0.74 </v>
      </c>
      <c r="K122" s="47"/>
      <c r="L122" s="47" t="str">
        <f t="shared" si="170"/>
        <v xml:space="preserve">17,954 3.6 0.67 15,488 3.4 0.68 53,588 3.3 0.70 53,529 3.6 0.73 171,876 3.6 0.66 152,349 3.4  </v>
      </c>
      <c r="M122" s="47" t="str">
        <f t="shared" si="171"/>
        <v xml:space="preserve">3.6 0.67 15,488 3.4 0.68 53,588 3.3 0.70 53,529 3.6 0.73 171,876 3.6 0.66 152,349 3.4  </v>
      </c>
      <c r="N122" s="47"/>
      <c r="O122" s="47" t="str">
        <f t="shared" si="172"/>
        <v xml:space="preserve">0.67 15,488 3.4 0.68 53,588 3.3 0.70 53,529 3.6 0.73 171,876 3.6 0.66 152,349 3.4  </v>
      </c>
      <c r="P122" s="47"/>
      <c r="Q122" s="47" t="str">
        <f t="shared" si="173"/>
        <v xml:space="preserve">15,488 3.4 0.68 53,588 3.3 0.70 53,529 3.6 0.73 171,876 3.6 0.66 152,349 3.4  </v>
      </c>
      <c r="R122" s="47" t="str">
        <f t="shared" si="174"/>
        <v xml:space="preserve">3.4 0.68 53,588 3.3 0.70 53,529 3.6 0.73 171,876 3.6 0.66 152,349 3.4  </v>
      </c>
      <c r="S122" s="47" t="str">
        <f t="shared" si="175"/>
        <v xml:space="preserve">0.74 17,954 3.6 0.67 15,488 3.4 0.68 53,588 3.3 0.70 53,529 3.6 0.73 171,876 3.6 0.66 152,349 3.4  </v>
      </c>
      <c r="T122" s="47"/>
      <c r="U122" s="47"/>
      <c r="V122" s="47"/>
      <c r="W122" s="11"/>
      <c r="X122" s="11"/>
      <c r="Y122" s="11"/>
      <c r="Z122" s="47" t="str">
        <f t="shared" si="176"/>
        <v xml:space="preserve">0.68 53,588 3.3 0.70 53,529 3.6 0.73 171,876 3.6 0.66 152,349 3.4  </v>
      </c>
      <c r="AA122" s="47"/>
      <c r="AB122" s="47" t="str">
        <f t="shared" si="177"/>
        <v xml:space="preserve">53,588 3.3 0.70 53,529 3.6 0.73 171,876 3.6 0.66 152,349 3.4  </v>
      </c>
      <c r="AC122" s="47" t="str">
        <f t="shared" si="178"/>
        <v xml:space="preserve">3.3 0.70 53,529 3.6 0.73 171,876 3.6 0.66 152,349 3.4  </v>
      </c>
      <c r="AD122" s="47"/>
      <c r="AE122" s="47" t="str">
        <f t="shared" si="179"/>
        <v xml:space="preserve">0.70 53,529 3.6 0.73 171,876 3.6 0.66 152,349 3.4  </v>
      </c>
      <c r="AF122" s="47"/>
      <c r="AG122" s="47" t="str">
        <f t="shared" si="180"/>
        <v xml:space="preserve">53,529 3.6 0.73 171,876 3.6 0.66 152,349 3.4  </v>
      </c>
      <c r="AH122" s="47" t="str">
        <f t="shared" si="181"/>
        <v xml:space="preserve">3.6 0.73 171,876 3.6 0.66 152,349 3.4  </v>
      </c>
      <c r="AI122" s="47"/>
      <c r="AJ122" s="47"/>
      <c r="AK122" s="47"/>
      <c r="AL122" s="47"/>
      <c r="AM122" s="11"/>
      <c r="AN122" s="11"/>
      <c r="AO122" s="11"/>
      <c r="AP122" s="47" t="str">
        <f t="shared" si="182"/>
        <v xml:space="preserve">0.73 171,876 3.6 0.66 152,349 3.4  </v>
      </c>
      <c r="AQ122" s="47"/>
      <c r="AR122" s="47" t="str">
        <f t="shared" si="183"/>
        <v xml:space="preserve">171,876 3.6 0.66 152,349 3.4  </v>
      </c>
      <c r="AS122" s="48" t="str">
        <f t="shared" si="184"/>
        <v xml:space="preserve">3.6 0.66 152,349 3.4  </v>
      </c>
      <c r="AT122" s="48"/>
      <c r="AU122" s="47" t="str">
        <f t="shared" si="185"/>
        <v xml:space="preserve">0.66 152,349 3.4  </v>
      </c>
      <c r="AV122" s="47"/>
      <c r="AW122" s="47" t="str">
        <f t="shared" si="186"/>
        <v xml:space="preserve">152,349 3.4  </v>
      </c>
      <c r="AX122" s="48" t="str">
        <f t="shared" si="187"/>
        <v xml:space="preserve">3.4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7"/>
        <v xml:space="preserve">- Total Alc Bev </v>
      </c>
      <c r="D123" s="47" t="str">
        <f t="shared" si="168"/>
        <v xml:space="preserve">- Total Alc Bev </v>
      </c>
      <c r="E123" s="22"/>
      <c r="F123" s="45"/>
      <c r="G123" s="11"/>
      <c r="H123" s="11"/>
      <c r="I123" s="11"/>
      <c r="J123" s="47" t="str">
        <f t="shared" si="169"/>
        <v xml:space="preserve">1.50 </v>
      </c>
      <c r="K123" s="47"/>
      <c r="L123" s="47" t="str">
        <f t="shared" si="170"/>
        <v xml:space="preserve">36,280 7.2 1.44 33,431 7.2 1.47 115,507 7.2 1.42 108,552 7.3 1.46 344,171 7.1 1.44 332,614 7.4  </v>
      </c>
      <c r="M123" s="47" t="str">
        <f t="shared" si="171"/>
        <v xml:space="preserve">7.2 1.44 33,431 7.2 1.47 115,507 7.2 1.42 108,552 7.3 1.46 344,171 7.1 1.44 332,614 7.4  </v>
      </c>
      <c r="N123" s="47"/>
      <c r="O123" s="47" t="str">
        <f t="shared" si="172"/>
        <v xml:space="preserve">1.44 33,431 7.2 1.47 115,507 7.2 1.42 108,552 7.3 1.46 344,171 7.1 1.44 332,614 7.4  </v>
      </c>
      <c r="P123" s="47"/>
      <c r="Q123" s="47" t="str">
        <f t="shared" si="173"/>
        <v xml:space="preserve">33,431 7.2 1.47 115,507 7.2 1.42 108,552 7.3 1.46 344,171 7.1 1.44 332,614 7.4  </v>
      </c>
      <c r="R123" s="47" t="str">
        <f t="shared" si="174"/>
        <v xml:space="preserve">7.2 1.47 115,507 7.2 1.42 108,552 7.3 1.46 344,171 7.1 1.44 332,614 7.4  </v>
      </c>
      <c r="S123" s="47" t="str">
        <f t="shared" si="175"/>
        <v xml:space="preserve">1.50 36,280 7.2 1.44 33,431 7.2 1.47 115,507 7.2 1.42 108,552 7.3 1.46 344,171 7.1 1.44 332,614 7.4  </v>
      </c>
      <c r="T123" s="47"/>
      <c r="U123" s="47"/>
      <c r="V123" s="47"/>
      <c r="W123" s="11"/>
      <c r="X123" s="11"/>
      <c r="Y123" s="11"/>
      <c r="Z123" s="47" t="str">
        <f t="shared" si="176"/>
        <v xml:space="preserve">1.47 115,507 7.2 1.42 108,552 7.3 1.46 344,171 7.1 1.44 332,614 7.4  </v>
      </c>
      <c r="AA123" s="47"/>
      <c r="AB123" s="47" t="str">
        <f t="shared" si="177"/>
        <v xml:space="preserve">115,507 7.2 1.42 108,552 7.3 1.46 344,171 7.1 1.44 332,614 7.4  </v>
      </c>
      <c r="AC123" s="47" t="str">
        <f t="shared" si="178"/>
        <v xml:space="preserve">7.2 1.42 108,552 7.3 1.46 344,171 7.1 1.44 332,614 7.4  </v>
      </c>
      <c r="AD123" s="47"/>
      <c r="AE123" s="47" t="str">
        <f t="shared" si="179"/>
        <v xml:space="preserve">1.42 108,552 7.3 1.46 344,171 7.1 1.44 332,614 7.4  </v>
      </c>
      <c r="AF123" s="47"/>
      <c r="AG123" s="47" t="str">
        <f t="shared" si="180"/>
        <v xml:space="preserve">108,552 7.3 1.46 344,171 7.1 1.44 332,614 7.4  </v>
      </c>
      <c r="AH123" s="47" t="str">
        <f t="shared" si="181"/>
        <v xml:space="preserve">7.3 1.46 344,171 7.1 1.44 332,614 7.4  </v>
      </c>
      <c r="AI123" s="47"/>
      <c r="AJ123" s="47"/>
      <c r="AK123" s="47"/>
      <c r="AL123" s="47"/>
      <c r="AM123" s="11"/>
      <c r="AN123" s="11"/>
      <c r="AO123" s="11"/>
      <c r="AP123" s="47" t="str">
        <f t="shared" si="182"/>
        <v xml:space="preserve">1.46 344,171 7.1 1.44 332,614 7.4  </v>
      </c>
      <c r="AQ123" s="47"/>
      <c r="AR123" s="47" t="str">
        <f t="shared" si="183"/>
        <v xml:space="preserve">344,171 7.1 1.44 332,614 7.4  </v>
      </c>
      <c r="AS123" s="48" t="str">
        <f t="shared" si="184"/>
        <v xml:space="preserve">7.1 1.44 332,614 7.4  </v>
      </c>
      <c r="AT123" s="48"/>
      <c r="AU123" s="47" t="str">
        <f t="shared" si="185"/>
        <v xml:space="preserve">1.44 332,614 7.4  </v>
      </c>
      <c r="AV123" s="47"/>
      <c r="AW123" s="47" t="str">
        <f t="shared" si="186"/>
        <v xml:space="preserve">332,614 7.4  </v>
      </c>
      <c r="AX123" s="48" t="str">
        <f t="shared" si="187"/>
        <v xml:space="preserve">7.4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7"/>
        <v xml:space="preserve">- Liquor </v>
      </c>
      <c r="D124" s="47" t="str">
        <f t="shared" si="168"/>
        <v xml:space="preserve">- Liquor </v>
      </c>
      <c r="E124" s="22"/>
      <c r="F124" s="45"/>
      <c r="G124" s="11"/>
      <c r="H124" s="11"/>
      <c r="I124" s="11"/>
      <c r="J124" s="47" t="str">
        <f t="shared" si="169"/>
        <v xml:space="preserve">0.51 </v>
      </c>
      <c r="K124" s="47"/>
      <c r="L124" s="47" t="str">
        <f t="shared" si="170"/>
        <v xml:space="preserve">12,306 2.4 0.48 11,230 2.4 0.51 39,783 2.5 0.48 36,933 2.5 0.51 120,493 2.5 0.50 114,848 2.6  </v>
      </c>
      <c r="M124" s="47" t="str">
        <f t="shared" si="171"/>
        <v xml:space="preserve">2.4 0.48 11,230 2.4 0.51 39,783 2.5 0.48 36,933 2.5 0.51 120,493 2.5 0.50 114,848 2.6  </v>
      </c>
      <c r="N124" s="47"/>
      <c r="O124" s="47" t="str">
        <f t="shared" si="172"/>
        <v xml:space="preserve">0.48 11,230 2.4 0.51 39,783 2.5 0.48 36,933 2.5 0.51 120,493 2.5 0.50 114,848 2.6  </v>
      </c>
      <c r="P124" s="47"/>
      <c r="Q124" s="47" t="str">
        <f t="shared" si="173"/>
        <v xml:space="preserve">11,230 2.4 0.51 39,783 2.5 0.48 36,933 2.5 0.51 120,493 2.5 0.50 114,848 2.6  </v>
      </c>
      <c r="R124" s="47" t="str">
        <f t="shared" si="174"/>
        <v xml:space="preserve">2.4 0.51 39,783 2.5 0.48 36,933 2.5 0.51 120,493 2.5 0.50 114,848 2.6  </v>
      </c>
      <c r="S124" s="47" t="str">
        <f t="shared" si="175"/>
        <v xml:space="preserve">0.51 12,306 2.4 0.48 11,230 2.4 0.51 39,783 2.5 0.48 36,933 2.5 0.51 120,493 2.5 0.50 114,848 2.6  </v>
      </c>
      <c r="T124" s="47"/>
      <c r="U124" s="47"/>
      <c r="V124" s="47"/>
      <c r="W124" s="11"/>
      <c r="X124" s="11"/>
      <c r="Y124" s="11"/>
      <c r="Z124" s="47" t="str">
        <f t="shared" si="176"/>
        <v xml:space="preserve">0.51 39,783 2.5 0.48 36,933 2.5 0.51 120,493 2.5 0.50 114,848 2.6  </v>
      </c>
      <c r="AA124" s="47"/>
      <c r="AB124" s="47" t="str">
        <f t="shared" si="177"/>
        <v xml:space="preserve">39,783 2.5 0.48 36,933 2.5 0.51 120,493 2.5 0.50 114,848 2.6  </v>
      </c>
      <c r="AC124" s="47" t="str">
        <f t="shared" si="178"/>
        <v xml:space="preserve">2.5 0.48 36,933 2.5 0.51 120,493 2.5 0.50 114,848 2.6  </v>
      </c>
      <c r="AD124" s="47"/>
      <c r="AE124" s="47" t="str">
        <f t="shared" si="179"/>
        <v xml:space="preserve">0.48 36,933 2.5 0.51 120,493 2.5 0.50 114,848 2.6  </v>
      </c>
      <c r="AF124" s="47"/>
      <c r="AG124" s="47" t="str">
        <f t="shared" si="180"/>
        <v xml:space="preserve">36,933 2.5 0.51 120,493 2.5 0.50 114,848 2.6  </v>
      </c>
      <c r="AH124" s="47" t="str">
        <f t="shared" si="181"/>
        <v xml:space="preserve">2.5 0.51 120,493 2.5 0.50 114,848 2.6  </v>
      </c>
      <c r="AI124" s="47"/>
      <c r="AJ124" s="47"/>
      <c r="AK124" s="47"/>
      <c r="AL124" s="47"/>
      <c r="AM124" s="11"/>
      <c r="AN124" s="11"/>
      <c r="AO124" s="11"/>
      <c r="AP124" s="47" t="str">
        <f t="shared" si="182"/>
        <v xml:space="preserve">0.51 120,493 2.5 0.50 114,848 2.6  </v>
      </c>
      <c r="AQ124" s="47"/>
      <c r="AR124" s="47" t="str">
        <f t="shared" si="183"/>
        <v xml:space="preserve">120,493 2.5 0.50 114,848 2.6  </v>
      </c>
      <c r="AS124" s="48" t="str">
        <f t="shared" si="184"/>
        <v xml:space="preserve">2.5 0.50 114,848 2.6  </v>
      </c>
      <c r="AT124" s="48"/>
      <c r="AU124" s="47" t="str">
        <f t="shared" si="185"/>
        <v xml:space="preserve">0.50 114,848 2.6  </v>
      </c>
      <c r="AV124" s="47"/>
      <c r="AW124" s="47" t="str">
        <f t="shared" si="186"/>
        <v xml:space="preserve">114,848 2.6  </v>
      </c>
      <c r="AX124" s="48" t="str">
        <f t="shared" si="187"/>
        <v xml:space="preserve">2.6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7"/>
        <v xml:space="preserve">- Beer </v>
      </c>
      <c r="D125" s="47" t="str">
        <f t="shared" si="168"/>
        <v xml:space="preserve">- Beer </v>
      </c>
      <c r="E125" s="22"/>
      <c r="F125" s="45"/>
      <c r="G125" s="11"/>
      <c r="H125" s="11"/>
      <c r="I125" s="11"/>
      <c r="J125" s="47" t="str">
        <f t="shared" si="169"/>
        <v xml:space="preserve">0.27 </v>
      </c>
      <c r="K125" s="47"/>
      <c r="L125" s="47" t="str">
        <f t="shared" si="170"/>
        <v xml:space="preserve">6,468 1.3 0.25 5,800 1.3 0.25 19,845 1.2 0.24 18,451 1.2 0.25 58,419 1.2 0.25 57,275 1.3  </v>
      </c>
      <c r="M125" s="47" t="str">
        <f t="shared" si="171"/>
        <v xml:space="preserve">1.3 0.25 5,800 1.3 0.25 19,845 1.2 0.24 18,451 1.2 0.25 58,419 1.2 0.25 57,275 1.3  </v>
      </c>
      <c r="N125" s="47"/>
      <c r="O125" s="47" t="str">
        <f t="shared" si="172"/>
        <v xml:space="preserve">0.25 5,800 1.3 0.25 19,845 1.2 0.24 18,451 1.2 0.25 58,419 1.2 0.25 57,275 1.3  </v>
      </c>
      <c r="P125" s="47"/>
      <c r="Q125" s="47" t="str">
        <f t="shared" si="173"/>
        <v xml:space="preserve">5,800 1.3 0.25 19,845 1.2 0.24 18,451 1.2 0.25 58,419 1.2 0.25 57,275 1.3  </v>
      </c>
      <c r="R125" s="47" t="str">
        <f t="shared" si="174"/>
        <v xml:space="preserve">1.3 0.25 19,845 1.2 0.24 18,451 1.2 0.25 58,419 1.2 0.25 57,275 1.3  </v>
      </c>
      <c r="S125" s="47" t="str">
        <f t="shared" si="175"/>
        <v xml:space="preserve">0.27 6,468 1.3 0.25 5,800 1.3 0.25 19,845 1.2 0.24 18,451 1.2 0.25 58,419 1.2 0.25 57,275 1.3  </v>
      </c>
      <c r="T125" s="47"/>
      <c r="U125" s="47"/>
      <c r="V125" s="47"/>
      <c r="W125" s="11"/>
      <c r="X125" s="11"/>
      <c r="Y125" s="11"/>
      <c r="Z125" s="47" t="str">
        <f t="shared" si="176"/>
        <v xml:space="preserve">0.25 19,845 1.2 0.24 18,451 1.2 0.25 58,419 1.2 0.25 57,275 1.3  </v>
      </c>
      <c r="AA125" s="47"/>
      <c r="AB125" s="47" t="str">
        <f t="shared" si="177"/>
        <v xml:space="preserve">19,845 1.2 0.24 18,451 1.2 0.25 58,419 1.2 0.25 57,275 1.3  </v>
      </c>
      <c r="AC125" s="47" t="str">
        <f t="shared" si="178"/>
        <v xml:space="preserve">1.2 0.24 18,451 1.2 0.25 58,419 1.2 0.25 57,275 1.3  </v>
      </c>
      <c r="AD125" s="47"/>
      <c r="AE125" s="47" t="str">
        <f t="shared" si="179"/>
        <v xml:space="preserve">0.24 18,451 1.2 0.25 58,419 1.2 0.25 57,275 1.3  </v>
      </c>
      <c r="AF125" s="47"/>
      <c r="AG125" s="47" t="str">
        <f t="shared" si="180"/>
        <v xml:space="preserve">18,451 1.2 0.25 58,419 1.2 0.25 57,275 1.3  </v>
      </c>
      <c r="AH125" s="47" t="str">
        <f t="shared" si="181"/>
        <v xml:space="preserve">1.2 0.25 58,419 1.2 0.25 57,275 1.3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2"/>
        <v xml:space="preserve">0.25 58,419 1.2 0.25 57,275 1.3  </v>
      </c>
      <c r="AQ125" s="47"/>
      <c r="AR125" s="47" t="str">
        <f t="shared" si="183"/>
        <v xml:space="preserve">58,419 1.2 0.25 57,275 1.3  </v>
      </c>
      <c r="AS125" s="48" t="str">
        <f t="shared" si="184"/>
        <v xml:space="preserve">1.2 0.25 57,275 1.3  </v>
      </c>
      <c r="AT125" s="48"/>
      <c r="AU125" s="47" t="str">
        <f t="shared" si="185"/>
        <v xml:space="preserve">0.25 57,275 1.3  </v>
      </c>
      <c r="AV125" s="47"/>
      <c r="AW125" s="47" t="str">
        <f t="shared" si="186"/>
        <v xml:space="preserve">57,275 1.3  </v>
      </c>
      <c r="AX125" s="48" t="str">
        <f t="shared" si="187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7"/>
        <v xml:space="preserve">- Wine </v>
      </c>
      <c r="D126" s="47" t="str">
        <f t="shared" si="168"/>
        <v xml:space="preserve">- Wine </v>
      </c>
      <c r="E126" s="22"/>
      <c r="F126" s="45"/>
      <c r="G126" s="11"/>
      <c r="H126" s="11"/>
      <c r="I126" s="11"/>
      <c r="J126" s="47" t="str">
        <f t="shared" si="169"/>
        <v xml:space="preserve">0.72 </v>
      </c>
      <c r="K126" s="47"/>
      <c r="L126" s="47" t="str">
        <f t="shared" si="170"/>
        <v xml:space="preserve">17,505 3.5 0.71 16,401 3.6 0.71 55,879 3.5 0.69 53,168 3.6 0.70 165,259 3.4 0.70 160,491 3.6  </v>
      </c>
      <c r="M126" s="47" t="str">
        <f t="shared" si="171"/>
        <v xml:space="preserve">3.5 0.71 16,401 3.6 0.71 55,879 3.5 0.69 53,168 3.6 0.70 165,259 3.4 0.70 160,491 3.6  </v>
      </c>
      <c r="N126" s="47"/>
      <c r="O126" s="47" t="str">
        <f t="shared" si="172"/>
        <v xml:space="preserve">0.71 16,401 3.6 0.71 55,879 3.5 0.69 53,168 3.6 0.70 165,259 3.4 0.70 160,491 3.6  </v>
      </c>
      <c r="P126" s="47"/>
      <c r="Q126" s="47" t="str">
        <f t="shared" si="173"/>
        <v xml:space="preserve">16,401 3.6 0.71 55,879 3.5 0.69 53,168 3.6 0.70 165,259 3.4 0.70 160,491 3.6  </v>
      </c>
      <c r="R126" s="47" t="str">
        <f t="shared" si="174"/>
        <v xml:space="preserve">3.6 0.71 55,879 3.5 0.69 53,168 3.6 0.70 165,259 3.4 0.70 160,491 3.6  </v>
      </c>
      <c r="S126" s="47" t="str">
        <f t="shared" si="175"/>
        <v xml:space="preserve">0.72 17,505 3.5 0.71 16,401 3.6 0.71 55,879 3.5 0.69 53,168 3.6 0.70 165,259 3.4 0.70 160,491 3.6  </v>
      </c>
      <c r="T126" s="47"/>
      <c r="U126" s="47"/>
      <c r="V126" s="47"/>
      <c r="W126" s="11"/>
      <c r="X126" s="11"/>
      <c r="Y126" s="11"/>
      <c r="Z126" s="47" t="str">
        <f t="shared" si="176"/>
        <v xml:space="preserve">0.71 55,879 3.5 0.69 53,168 3.6 0.70 165,259 3.4 0.70 160,491 3.6  </v>
      </c>
      <c r="AA126" s="47"/>
      <c r="AB126" s="47" t="str">
        <f t="shared" si="177"/>
        <v xml:space="preserve">55,879 3.5 0.69 53,168 3.6 0.70 165,259 3.4 0.70 160,491 3.6  </v>
      </c>
      <c r="AC126" s="47" t="str">
        <f t="shared" si="178"/>
        <v xml:space="preserve">3.5 0.69 53,168 3.6 0.70 165,259 3.4 0.70 160,491 3.6  </v>
      </c>
      <c r="AD126" s="47"/>
      <c r="AE126" s="47" t="str">
        <f t="shared" si="179"/>
        <v xml:space="preserve">0.69 53,168 3.6 0.70 165,259 3.4 0.70 160,491 3.6  </v>
      </c>
      <c r="AF126" s="47"/>
      <c r="AG126" s="47" t="str">
        <f t="shared" si="180"/>
        <v xml:space="preserve">53,168 3.6 0.70 165,259 3.4 0.70 160,491 3.6  </v>
      </c>
      <c r="AH126" s="47" t="str">
        <f t="shared" si="181"/>
        <v xml:space="preserve">3.6 0.70 165,259 3.4 0.70 160,491 3.6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2"/>
        <v xml:space="preserve">0.70 165,259 3.4 0.70 160,491 3.6  </v>
      </c>
      <c r="AQ126" s="47"/>
      <c r="AR126" s="47" t="str">
        <f t="shared" si="183"/>
        <v xml:space="preserve">165,259 3.4 0.70 160,491 3.6  </v>
      </c>
      <c r="AS126" s="48" t="str">
        <f t="shared" si="184"/>
        <v xml:space="preserve">3.4 0.70 160,491 3.6  </v>
      </c>
      <c r="AT126" s="48"/>
      <c r="AU126" s="47" t="str">
        <f t="shared" si="185"/>
        <v xml:space="preserve">0.70 160,491 3.6  </v>
      </c>
      <c r="AV126" s="47"/>
      <c r="AW126" s="47" t="str">
        <f t="shared" si="186"/>
        <v xml:space="preserve">160,491 3.6  </v>
      </c>
      <c r="AX126" s="48" t="str">
        <f t="shared" si="187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7"/>
        <v xml:space="preserve">- Non-Alch Bev </v>
      </c>
      <c r="D127" s="47" t="str">
        <f t="shared" si="168"/>
        <v xml:space="preserve">- Non-Alch Bev </v>
      </c>
      <c r="E127" s="22"/>
      <c r="F127" s="45"/>
      <c r="G127" s="11"/>
      <c r="H127" s="11"/>
      <c r="I127" s="11"/>
      <c r="J127" s="47" t="str">
        <f t="shared" si="169"/>
        <v xml:space="preserve">1.53 </v>
      </c>
      <c r="K127" s="47"/>
      <c r="L127" s="47" t="str">
        <f t="shared" si="170"/>
        <v xml:space="preserve">37,187 7.4 1.47 34,162 7.4 1.50 117,744 7.4 1.42 109,134 7.3 1.50 354,300 7.3 1.40 321,827 7.2  </v>
      </c>
      <c r="M127" s="47" t="str">
        <f t="shared" si="171"/>
        <v xml:space="preserve">7.4 1.47 34,162 7.4 1.50 117,744 7.4 1.42 109,134 7.3 1.50 354,300 7.3 1.40 321,827 7.2  </v>
      </c>
      <c r="N127" s="47"/>
      <c r="O127" s="47" t="str">
        <f t="shared" si="172"/>
        <v xml:space="preserve">1.47 34,162 7.4 1.50 117,744 7.4 1.42 109,134 7.3 1.50 354,300 7.3 1.40 321,827 7.2  </v>
      </c>
      <c r="P127" s="47"/>
      <c r="Q127" s="47" t="str">
        <f t="shared" si="173"/>
        <v xml:space="preserve">34,162 7.4 1.50 117,744 7.4 1.42 109,134 7.3 1.50 354,300 7.3 1.40 321,827 7.2  </v>
      </c>
      <c r="R127" s="47" t="str">
        <f t="shared" si="174"/>
        <v xml:space="preserve">7.4 1.50 117,744 7.4 1.42 109,134 7.3 1.50 354,300 7.3 1.40 321,827 7.2  </v>
      </c>
      <c r="S127" s="47" t="str">
        <f t="shared" si="175"/>
        <v xml:space="preserve">1.53 37,187 7.4 1.47 34,162 7.4 1.50 117,744 7.4 1.42 109,134 7.3 1.50 354,300 7.3 1.40 321,827 7.2  </v>
      </c>
      <c r="T127" s="47"/>
      <c r="U127" s="47"/>
      <c r="V127" s="47"/>
      <c r="W127" s="11"/>
      <c r="X127" s="11"/>
      <c r="Y127" s="11"/>
      <c r="Z127" s="47" t="str">
        <f t="shared" si="176"/>
        <v xml:space="preserve">1.50 117,744 7.4 1.42 109,134 7.3 1.50 354,300 7.3 1.40 321,827 7.2  </v>
      </c>
      <c r="AA127" s="47"/>
      <c r="AB127" s="47" t="str">
        <f t="shared" si="177"/>
        <v xml:space="preserve">117,744 7.4 1.42 109,134 7.3 1.50 354,300 7.3 1.40 321,827 7.2  </v>
      </c>
      <c r="AC127" s="47" t="str">
        <f t="shared" si="178"/>
        <v xml:space="preserve">7.4 1.42 109,134 7.3 1.50 354,300 7.3 1.40 321,827 7.2  </v>
      </c>
      <c r="AD127" s="47"/>
      <c r="AE127" s="47" t="str">
        <f t="shared" si="179"/>
        <v xml:space="preserve">1.42 109,134 7.3 1.50 354,300 7.3 1.40 321,827 7.2  </v>
      </c>
      <c r="AF127" s="47"/>
      <c r="AG127" s="47" t="str">
        <f t="shared" si="180"/>
        <v xml:space="preserve">109,134 7.3 1.50 354,300 7.3 1.40 321,827 7.2  </v>
      </c>
      <c r="AH127" s="47" t="str">
        <f t="shared" si="181"/>
        <v xml:space="preserve">7.3 1.50 354,300 7.3 1.40 321,827 7.2  </v>
      </c>
      <c r="AI127" s="47"/>
      <c r="AJ127" s="47"/>
      <c r="AK127" s="47"/>
      <c r="AL127" s="47"/>
      <c r="AM127" s="11"/>
      <c r="AN127" s="11"/>
      <c r="AO127" s="11"/>
      <c r="AP127" s="47" t="str">
        <f t="shared" si="182"/>
        <v xml:space="preserve">1.50 354,300 7.3 1.40 321,827 7.2  </v>
      </c>
      <c r="AQ127" s="47"/>
      <c r="AR127" s="47" t="str">
        <f t="shared" si="183"/>
        <v xml:space="preserve">354,300 7.3 1.40 321,827 7.2  </v>
      </c>
      <c r="AS127" s="48" t="str">
        <f t="shared" si="184"/>
        <v xml:space="preserve">7.3 1.40 321,827 7.2  </v>
      </c>
      <c r="AT127" s="48"/>
      <c r="AU127" s="47" t="str">
        <f t="shared" si="185"/>
        <v xml:space="preserve">1.40 321,827 7.2  </v>
      </c>
      <c r="AV127" s="47"/>
      <c r="AW127" s="47" t="str">
        <f t="shared" si="186"/>
        <v xml:space="preserve">321,827 7.2  </v>
      </c>
      <c r="AX127" s="48" t="str">
        <f t="shared" si="187"/>
        <v xml:space="preserve">7.2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7"/>
        <v xml:space="preserve">- Other </v>
      </c>
      <c r="D128" s="47" t="str">
        <f t="shared" si="168"/>
        <v xml:space="preserve">- Other </v>
      </c>
      <c r="E128" s="22"/>
      <c r="F128" s="45"/>
      <c r="G128" s="11"/>
      <c r="H128" s="11"/>
      <c r="I128" s="11"/>
      <c r="J128" s="47" t="str">
        <f t="shared" si="169"/>
        <v xml:space="preserve">1.09 </v>
      </c>
      <c r="K128" s="47"/>
      <c r="L128" s="47" t="str">
        <f t="shared" si="170"/>
        <v xml:space="preserve">26,366 5.2 1.01 23,354 5.1 1.02 79,857 5.0 1.02 77,852 5.2 1.05 248,317 5.1 0.96 222,415 5.0  </v>
      </c>
      <c r="M128" s="47" t="str">
        <f t="shared" si="171"/>
        <v xml:space="preserve">5.2 1.01 23,354 5.1 1.02 79,857 5.0 1.02 77,852 5.2 1.05 248,317 5.1 0.96 222,415 5.0  </v>
      </c>
      <c r="N128" s="47"/>
      <c r="O128" s="47" t="str">
        <f t="shared" si="172"/>
        <v xml:space="preserve">1.01 23,354 5.1 1.02 79,857 5.0 1.02 77,852 5.2 1.05 248,317 5.1 0.96 222,415 5.0  </v>
      </c>
      <c r="P128" s="47"/>
      <c r="Q128" s="47" t="str">
        <f t="shared" si="173"/>
        <v xml:space="preserve">23,354 5.1 1.02 79,857 5.0 1.02 77,852 5.2 1.05 248,317 5.1 0.96 222,415 5.0  </v>
      </c>
      <c r="R128" s="47" t="str">
        <f t="shared" si="174"/>
        <v xml:space="preserve">5.1 1.02 79,857 5.0 1.02 77,852 5.2 1.05 248,317 5.1 0.96 222,415 5.0  </v>
      </c>
      <c r="S128" s="47" t="str">
        <f t="shared" si="175"/>
        <v xml:space="preserve">1.09 26,366 5.2 1.01 23,354 5.1 1.02 79,857 5.0 1.02 77,852 5.2 1.05 248,317 5.1 0.96 222,415 5.0  </v>
      </c>
      <c r="T128" s="47"/>
      <c r="U128" s="47"/>
      <c r="V128" s="47"/>
      <c r="W128" s="11"/>
      <c r="X128" s="11"/>
      <c r="Y128" s="11"/>
      <c r="Z128" s="47" t="str">
        <f t="shared" si="176"/>
        <v xml:space="preserve">1.02 79,857 5.0 1.02 77,852 5.2 1.05 248,317 5.1 0.96 222,415 5.0  </v>
      </c>
      <c r="AA128" s="47"/>
      <c r="AB128" s="47" t="str">
        <f t="shared" si="177"/>
        <v xml:space="preserve">79,857 5.0 1.02 77,852 5.2 1.05 248,317 5.1 0.96 222,415 5.0  </v>
      </c>
      <c r="AC128" s="47" t="str">
        <f t="shared" si="178"/>
        <v xml:space="preserve">5.0 1.02 77,852 5.2 1.05 248,317 5.1 0.96 222,415 5.0  </v>
      </c>
      <c r="AD128" s="47"/>
      <c r="AE128" s="47" t="str">
        <f t="shared" si="179"/>
        <v xml:space="preserve">1.02 77,852 5.2 1.05 248,317 5.1 0.96 222,415 5.0  </v>
      </c>
      <c r="AF128" s="47"/>
      <c r="AG128" s="47" t="str">
        <f t="shared" si="180"/>
        <v xml:space="preserve">77,852 5.2 1.05 248,317 5.1 0.96 222,415 5.0  </v>
      </c>
      <c r="AH128" s="47" t="str">
        <f t="shared" si="181"/>
        <v xml:space="preserve">5.2 1.05 248,317 5.1 0.96 222,415 5.0  </v>
      </c>
      <c r="AI128" s="47"/>
      <c r="AJ128" s="47"/>
      <c r="AK128" s="47"/>
      <c r="AL128" s="47"/>
      <c r="AM128" s="11"/>
      <c r="AN128" s="11"/>
      <c r="AO128" s="11"/>
      <c r="AP128" s="47" t="str">
        <f t="shared" si="182"/>
        <v xml:space="preserve">1.05 248,317 5.1 0.96 222,415 5.0  </v>
      </c>
      <c r="AQ128" s="47"/>
      <c r="AR128" s="47" t="str">
        <f t="shared" si="183"/>
        <v xml:space="preserve">248,317 5.1 0.96 222,415 5.0  </v>
      </c>
      <c r="AS128" s="48" t="str">
        <f t="shared" si="184"/>
        <v xml:space="preserve">5.1 0.96 222,415 5.0  </v>
      </c>
      <c r="AT128" s="48"/>
      <c r="AU128" s="47" t="str">
        <f t="shared" si="185"/>
        <v xml:space="preserve">0.96 222,415 5.0  </v>
      </c>
      <c r="AV128" s="47"/>
      <c r="AW128" s="47" t="str">
        <f t="shared" si="186"/>
        <v xml:space="preserve">222,415 5.0  </v>
      </c>
      <c r="AX128" s="48" t="str">
        <f t="shared" si="187"/>
        <v xml:space="preserve">5.0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6.75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163,850 32.6 6.39 148,368 32.1 6.58 515,877 32.2 6.39 490,306 32.8 6.70 1,580,854 32.8 6.25 1,441,646 32.2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32.6 6.39 148,368 32.1 6.58 515,877 32.2 6.39 490,306 32.8 6.70 1,580,854 32.8 6.25 1,441,646 32.2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6.39 148,368 32.1 6.58 515,877 32.2 6.39 490,306 32.8 6.70 1,580,854 32.8 6.25 1,441,646 32.2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148,368 32.1 6.58 515,877 32.2 6.39 490,306 32.8 6.70 1,580,854 32.8 6.25 1,441,646 32.2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32.1 6.58 515,877 32.2 6.39 490,306 32.8 6.70 1,580,854 32.8 6.25 1,441,646 32.2  </v>
      </c>
      <c r="S130" s="47" t="str">
        <f>(RIGHT(C220,LEN(C220) - LEN(C130)))&amp;" "</f>
        <v xml:space="preserve">6.75 163,850 32.6 6.39 148,368 32.1 6.58 515,877 32.2 6.39 490,306 32.8 6.70 1,580,854 32.8 6.25 1,441,646 32.2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6.58 515,877 32.2 6.39 490,306 32.8 6.70 1,580,854 32.8 6.25 1,441,646 32.2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515,877 32.2 6.39 490,306 32.8 6.70 1,580,854 32.8 6.25 1,441,646 32.2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32.2 6.39 490,306 32.8 6.70 1,580,854 32.8 6.25 1,441,646 32.2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6.39 490,306 32.8 6.70 1,580,854 32.8 6.25 1,441,646 32.2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490,306 32.8 6.70 1,580,854 32.8 6.25 1,441,646 32.2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32.8 6.70 1,580,854 32.8 6.25 1,441,646 32.2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6.70 1,580,854 32.8 6.25 1,441,646 32.2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1,580,854 32.8 6.25 1,441,646 32.2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32.8 6.25 1,441,646 32.2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6.25 1,441,646 32.2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1,441,646 32.2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32.2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84,794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61,711 208,201 232,117 766,427 713,622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84,794 61,711 208,201 232,117 766,427 713,622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208,201 232,117 766,427 713,622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232,117 766,427 713,622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766,427 713,622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713,622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8">IF(C223="","",IF(RIGHT(D134,1)="-",LEFT(D134,AY134-2),D134))</f>
        <v xml:space="preserve">Total Gross Sales </v>
      </c>
      <c r="D134" s="47" t="str">
        <f t="shared" ref="D134:D139" si="189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90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21.77 </v>
      </c>
      <c r="K134" s="47"/>
      <c r="L134" s="47" t="str">
        <f t="shared" ref="L134:L139" si="191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528,196 104.9 20.88 484,552 104.9 21.43 1,679,972 104.9 20.44 1,567,207 104.9 21.44 5,061,280 104.9 20.39 4,700,956 104.9  </v>
      </c>
      <c r="M134" s="47" t="str">
        <f t="shared" ref="M134:M139" si="192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104.9 20.88 484,552 104.9 21.43 1,679,972 104.9 20.44 1,567,207 104.9 21.44 5,061,280 104.9 20.39 4,700,956 104.9  </v>
      </c>
      <c r="N134" s="47"/>
      <c r="O134" s="47" t="str">
        <f t="shared" ref="O134:O139" si="193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20.88 484,552 104.9 21.43 1,679,972 104.9 20.44 1,567,207 104.9 21.44 5,061,280 104.9 20.39 4,700,956 104.9  </v>
      </c>
      <c r="P134" s="47"/>
      <c r="Q134" s="47" t="str">
        <f t="shared" ref="Q134:Q139" si="194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484,552 104.9 21.43 1,679,972 104.9 20.44 1,567,207 104.9 21.44 5,061,280 104.9 20.39 4,700,956 104.9  </v>
      </c>
      <c r="R134" s="47" t="str">
        <f t="shared" ref="R134:R139" si="195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104.9 21.43 1,679,972 104.9 20.44 1,567,207 104.9 21.44 5,061,280 104.9 20.39 4,700,956 104.9  </v>
      </c>
      <c r="S134" s="47" t="str">
        <f t="shared" ref="S134:S139" si="196">(RIGHT(C223,LEN(C223) - LEN(C134)))&amp;" "</f>
        <v xml:space="preserve">21.77 528,196 104.9 20.88 484,552 104.9 21.43 1,679,972 104.9 20.44 1,567,207 104.9 21.44 5,061,280 104.9 20.39 4,700,956 104.9  </v>
      </c>
      <c r="T134" s="47"/>
      <c r="U134" s="47"/>
      <c r="V134" s="47"/>
      <c r="W134" s="11"/>
      <c r="X134" s="11"/>
      <c r="Y134" s="11"/>
      <c r="Z134" s="47" t="str">
        <f t="shared" ref="Z134:Z139" si="197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21.43 1,679,972 104.9 20.44 1,567,207 104.9 21.44 5,061,280 104.9 20.39 4,700,956 104.9  </v>
      </c>
      <c r="AA134" s="47"/>
      <c r="AB134" s="47" t="str">
        <f t="shared" ref="AB134:AB139" si="198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1,679,972 104.9 20.44 1,567,207 104.9 21.44 5,061,280 104.9 20.39 4,700,956 104.9  </v>
      </c>
      <c r="AC134" s="47" t="str">
        <f t="shared" ref="AC134:AC139" si="199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104.9 20.44 1,567,207 104.9 21.44 5,061,280 104.9 20.39 4,700,956 104.9  </v>
      </c>
      <c r="AD134" s="47"/>
      <c r="AE134" s="47" t="str">
        <f t="shared" ref="AE134:AE139" si="200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20.44 1,567,207 104.9 21.44 5,061,280 104.9 20.39 4,700,956 104.9  </v>
      </c>
      <c r="AF134" s="47"/>
      <c r="AG134" s="47" t="str">
        <f t="shared" ref="AG134:AG139" si="201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1,567,207 104.9 21.44 5,061,280 104.9 20.39 4,700,956 104.9  </v>
      </c>
      <c r="AH134" s="47" t="str">
        <f t="shared" ref="AH134:AH139" si="202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104.9 21.44 5,061,280 104.9 20.39 4,700,956 104.9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3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21.44 5,061,280 104.9 20.39 4,700,956 104.9  </v>
      </c>
      <c r="AQ134" s="47"/>
      <c r="AR134" s="47" t="str">
        <f t="shared" ref="AR134:AR139" si="204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5,061,280 104.9 20.39 4,700,956 104.9  </v>
      </c>
      <c r="AS134" s="48" t="str">
        <f t="shared" ref="AS134:AS139" si="205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104.9 20.39 4,700,956 104.9  </v>
      </c>
      <c r="AT134" s="48"/>
      <c r="AU134" s="47" t="str">
        <f t="shared" ref="AU134:AU139" si="206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20.39 4,700,956 104.9  </v>
      </c>
      <c r="AV134" s="47"/>
      <c r="AW134" s="47" t="str">
        <f t="shared" ref="AW134:AW139" si="207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4,700,956 104.9  </v>
      </c>
      <c r="AX134" s="48" t="str">
        <f t="shared" ref="AX134:AX139" si="208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8"/>
        <v xml:space="preserve">- Mgr/Empl Meal </v>
      </c>
      <c r="D135" s="47" t="str">
        <f t="shared" si="189"/>
        <v>- Mgr/Empl Meal -</v>
      </c>
      <c r="E135" s="22"/>
      <c r="F135" s="45"/>
      <c r="G135" s="11"/>
      <c r="H135" s="11"/>
      <c r="I135" s="11"/>
      <c r="J135" s="47" t="str">
        <f t="shared" si="190"/>
        <v xml:space="preserve">-0.33 </v>
      </c>
      <c r="K135" s="47"/>
      <c r="L135" s="47" t="str">
        <f t="shared" si="191"/>
        <v xml:space="preserve">-7,944 -1.6 -0.31 -7,288 -1.6 -0.32 -25,267 -1.6 -0.31 -23,571 -1.6 -0.28 -66,606 -1.4 -0.27 -61,865 -1.4  </v>
      </c>
      <c r="M135" s="47" t="str">
        <f t="shared" si="192"/>
        <v xml:space="preserve">-1.6 -0.31 -7,288 -1.6 -0.32 -25,267 -1.6 -0.31 -23,571 -1.6 -0.28 -66,606 -1.4 -0.27 -61,865 -1.4  </v>
      </c>
      <c r="N135" s="47"/>
      <c r="O135" s="47" t="str">
        <f t="shared" si="193"/>
        <v xml:space="preserve">-0.31 -7,288 -1.6 -0.32 -25,267 -1.6 -0.31 -23,571 -1.6 -0.28 -66,606 -1.4 -0.27 -61,865 -1.4  </v>
      </c>
      <c r="P135" s="47"/>
      <c r="Q135" s="47" t="str">
        <f t="shared" si="194"/>
        <v xml:space="preserve">-7,288 -1.6 -0.32 -25,267 -1.6 -0.31 -23,571 -1.6 -0.28 -66,606 -1.4 -0.27 -61,865 -1.4  </v>
      </c>
      <c r="R135" s="47" t="str">
        <f t="shared" si="195"/>
        <v xml:space="preserve">-1.6 -0.32 -25,267 -1.6 -0.31 -23,571 -1.6 -0.28 -66,606 -1.4 -0.27 -61,865 -1.4  </v>
      </c>
      <c r="S135" s="47" t="str">
        <f t="shared" si="196"/>
        <v xml:space="preserve">-0.33 -7,944 -1.6 -0.31 -7,288 -1.6 -0.32 -25,267 -1.6 -0.31 -23,571 -1.6 -0.28 -66,606 -1.4 -0.27 -61,865 -1.4  </v>
      </c>
      <c r="T135" s="47"/>
      <c r="U135" s="47"/>
      <c r="V135" s="47"/>
      <c r="W135" s="11"/>
      <c r="X135" s="11"/>
      <c r="Y135" s="11"/>
      <c r="Z135" s="47" t="str">
        <f t="shared" si="197"/>
        <v xml:space="preserve">-0.32 -25,267 -1.6 -0.31 -23,571 -1.6 -0.28 -66,606 -1.4 -0.27 -61,865 -1.4  </v>
      </c>
      <c r="AA135" s="47"/>
      <c r="AB135" s="47" t="str">
        <f t="shared" si="198"/>
        <v xml:space="preserve">-25,267 -1.6 -0.31 -23,571 -1.6 -0.28 -66,606 -1.4 -0.27 -61,865 -1.4  </v>
      </c>
      <c r="AC135" s="47" t="str">
        <f t="shared" si="199"/>
        <v xml:space="preserve">-1.6 -0.31 -23,571 -1.6 -0.28 -66,606 -1.4 -0.27 -61,865 -1.4  </v>
      </c>
      <c r="AD135" s="47"/>
      <c r="AE135" s="47" t="str">
        <f t="shared" si="200"/>
        <v xml:space="preserve">-0.31 -23,571 -1.6 -0.28 -66,606 -1.4 -0.27 -61,865 -1.4  </v>
      </c>
      <c r="AF135" s="47"/>
      <c r="AG135" s="47" t="str">
        <f t="shared" si="201"/>
        <v xml:space="preserve">-23,571 -1.6 -0.28 -66,606 -1.4 -0.27 -61,865 -1.4  </v>
      </c>
      <c r="AH135" s="47" t="str">
        <f t="shared" si="202"/>
        <v xml:space="preserve">-1.6 -0.28 -66,606 -1.4 -0.27 -61,865 -1.4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3"/>
        <v xml:space="preserve">-0.28 -66,606 -1.4 -0.27 -61,865 -1.4  </v>
      </c>
      <c r="AQ135" s="47"/>
      <c r="AR135" s="47" t="str">
        <f t="shared" si="204"/>
        <v xml:space="preserve">-66,606 -1.4 -0.27 -61,865 -1.4  </v>
      </c>
      <c r="AS135" s="48" t="str">
        <f t="shared" si="205"/>
        <v xml:space="preserve">-1.4 -0.27 -61,865 -1.4  </v>
      </c>
      <c r="AT135" s="48"/>
      <c r="AU135" s="47" t="str">
        <f t="shared" si="206"/>
        <v xml:space="preserve">-0.27 -61,865 -1.4  </v>
      </c>
      <c r="AV135" s="47"/>
      <c r="AW135" s="47" t="str">
        <f t="shared" si="207"/>
        <v xml:space="preserve">-61,865 -1.4  </v>
      </c>
      <c r="AX135" s="48" t="str">
        <f t="shared" si="208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8"/>
        <v xml:space="preserve">- Coupons </v>
      </c>
      <c r="D136" s="47" t="str">
        <f t="shared" si="189"/>
        <v>- Coupons -</v>
      </c>
      <c r="E136" s="22"/>
      <c r="F136" s="45"/>
      <c r="G136" s="11"/>
      <c r="H136" s="11"/>
      <c r="I136" s="11"/>
      <c r="J136" s="47" t="str">
        <f t="shared" si="190"/>
        <v xml:space="preserve">-0.12 </v>
      </c>
      <c r="K136" s="47"/>
      <c r="L136" s="47" t="str">
        <f t="shared" si="191"/>
        <v xml:space="preserve">-2,979 -0.6 -0.12 -2,733 -0.6 -0.12 -9,475 -0.6 -0.12 -8,839 -0.6 -0.12 -28,546 -0.6 -0.12 -26,513 -0.6  </v>
      </c>
      <c r="M136" s="47" t="str">
        <f t="shared" si="192"/>
        <v xml:space="preserve">-0.6 -0.12 -2,733 -0.6 -0.12 -9,475 -0.6 -0.12 -8,839 -0.6 -0.12 -28,546 -0.6 -0.12 -26,513 -0.6  </v>
      </c>
      <c r="N136" s="47"/>
      <c r="O136" s="47" t="str">
        <f t="shared" si="193"/>
        <v xml:space="preserve">-0.12 -2,733 -0.6 -0.12 -9,475 -0.6 -0.12 -8,839 -0.6 -0.12 -28,546 -0.6 -0.12 -26,513 -0.6  </v>
      </c>
      <c r="P136" s="47"/>
      <c r="Q136" s="47" t="str">
        <f t="shared" si="194"/>
        <v xml:space="preserve">-2,733 -0.6 -0.12 -9,475 -0.6 -0.12 -8,839 -0.6 -0.12 -28,546 -0.6 -0.12 -26,513 -0.6  </v>
      </c>
      <c r="R136" s="47" t="str">
        <f t="shared" si="195"/>
        <v xml:space="preserve">-0.6 -0.12 -9,475 -0.6 -0.12 -8,839 -0.6 -0.12 -28,546 -0.6 -0.12 -26,513 -0.6  </v>
      </c>
      <c r="S136" s="47" t="str">
        <f t="shared" si="196"/>
        <v xml:space="preserve">-0.12 -2,979 -0.6 -0.12 -2,733 -0.6 -0.12 -9,475 -0.6 -0.12 -8,839 -0.6 -0.12 -28,546 -0.6 -0.12 -26,513 -0.6  </v>
      </c>
      <c r="T136" s="47"/>
      <c r="U136" s="47"/>
      <c r="V136" s="47"/>
      <c r="W136" s="11"/>
      <c r="X136" s="11"/>
      <c r="Y136" s="11"/>
      <c r="Z136" s="47" t="str">
        <f t="shared" si="197"/>
        <v xml:space="preserve">-0.12 -9,475 -0.6 -0.12 -8,839 -0.6 -0.12 -28,546 -0.6 -0.12 -26,513 -0.6  </v>
      </c>
      <c r="AA136" s="47"/>
      <c r="AB136" s="47" t="str">
        <f t="shared" si="198"/>
        <v xml:space="preserve">-9,475 -0.6 -0.12 -8,839 -0.6 -0.12 -28,546 -0.6 -0.12 -26,513 -0.6  </v>
      </c>
      <c r="AC136" s="47" t="str">
        <f t="shared" si="199"/>
        <v xml:space="preserve">-0.6 -0.12 -8,839 -0.6 -0.12 -28,546 -0.6 -0.12 -26,513 -0.6  </v>
      </c>
      <c r="AD136" s="47"/>
      <c r="AE136" s="47" t="str">
        <f t="shared" si="200"/>
        <v xml:space="preserve">-0.12 -8,839 -0.6 -0.12 -28,546 -0.6 -0.12 -26,513 -0.6  </v>
      </c>
      <c r="AF136" s="47"/>
      <c r="AG136" s="47" t="str">
        <f t="shared" si="201"/>
        <v xml:space="preserve">-8,839 -0.6 -0.12 -28,546 -0.6 -0.12 -26,513 -0.6  </v>
      </c>
      <c r="AH136" s="47" t="str">
        <f t="shared" si="202"/>
        <v xml:space="preserve">-0.6 -0.12 -28,546 -0.6 -0.12 -26,513 -0.6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3"/>
        <v xml:space="preserve">-0.12 -28,546 -0.6 -0.12 -26,513 -0.6  </v>
      </c>
      <c r="AQ136" s="47"/>
      <c r="AR136" s="47" t="str">
        <f t="shared" si="204"/>
        <v xml:space="preserve">-28,546 -0.6 -0.12 -26,513 -0.6  </v>
      </c>
      <c r="AS136" s="48" t="str">
        <f t="shared" si="205"/>
        <v xml:space="preserve">-0.6 -0.12 -26,513 -0.6  </v>
      </c>
      <c r="AT136" s="48"/>
      <c r="AU136" s="47" t="str">
        <f t="shared" si="206"/>
        <v xml:space="preserve">-0.12 -26,513 -0.6  </v>
      </c>
      <c r="AV136" s="47"/>
      <c r="AW136" s="47" t="str">
        <f t="shared" si="207"/>
        <v xml:space="preserve">-26,513 -0.6  </v>
      </c>
      <c r="AX136" s="48" t="str">
        <f t="shared" si="208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8"/>
        <v xml:space="preserve">- Returns/Comps </v>
      </c>
      <c r="D137" s="47" t="str">
        <f t="shared" si="189"/>
        <v>- Returns/Comps -</v>
      </c>
      <c r="E137" s="22"/>
      <c r="F137" s="45"/>
      <c r="G137" s="11"/>
      <c r="H137" s="11"/>
      <c r="I137" s="11"/>
      <c r="J137" s="47" t="str">
        <f t="shared" si="190"/>
        <v xml:space="preserve">-0.57 </v>
      </c>
      <c r="K137" s="47"/>
      <c r="L137" s="47" t="str">
        <f t="shared" si="191"/>
        <v xml:space="preserve">-13,902 -2.8 -0.55 -12,753 -2.8 -0.56 -44,217 -2.8 -0.54 -41,249 -2.8 -0.56 -133,213 -2.8 -0.54 -123,729 -2.8  </v>
      </c>
      <c r="M137" s="47" t="str">
        <f t="shared" si="192"/>
        <v xml:space="preserve">-2.8 -0.55 -12,753 -2.8 -0.56 -44,217 -2.8 -0.54 -41,249 -2.8 -0.56 -133,213 -2.8 -0.54 -123,729 -2.8  </v>
      </c>
      <c r="N137" s="47"/>
      <c r="O137" s="47" t="str">
        <f t="shared" si="193"/>
        <v xml:space="preserve">-0.55 -12,753 -2.8 -0.56 -44,217 -2.8 -0.54 -41,249 -2.8 -0.56 -133,213 -2.8 -0.54 -123,729 -2.8  </v>
      </c>
      <c r="P137" s="47"/>
      <c r="Q137" s="47" t="str">
        <f t="shared" si="194"/>
        <v xml:space="preserve">-12,753 -2.8 -0.56 -44,217 -2.8 -0.54 -41,249 -2.8 -0.56 -133,213 -2.8 -0.54 -123,729 -2.8  </v>
      </c>
      <c r="R137" s="47" t="str">
        <f t="shared" si="195"/>
        <v xml:space="preserve">-2.8 -0.56 -44,217 -2.8 -0.54 -41,249 -2.8 -0.56 -133,213 -2.8 -0.54 -123,729 -2.8  </v>
      </c>
      <c r="S137" s="47" t="str">
        <f t="shared" si="196"/>
        <v xml:space="preserve">-0.57 -13,902 -2.8 -0.55 -12,753 -2.8 -0.56 -44,217 -2.8 -0.54 -41,249 -2.8 -0.56 -133,213 -2.8 -0.54 -123,729 -2.8  </v>
      </c>
      <c r="T137" s="47"/>
      <c r="U137" s="47"/>
      <c r="V137" s="47"/>
      <c r="W137" s="11"/>
      <c r="X137" s="11"/>
      <c r="Y137" s="11"/>
      <c r="Z137" s="47" t="str">
        <f t="shared" si="197"/>
        <v xml:space="preserve">-0.56 -44,217 -2.8 -0.54 -41,249 -2.8 -0.56 -133,213 -2.8 -0.54 -123,729 -2.8  </v>
      </c>
      <c r="AA137" s="47"/>
      <c r="AB137" s="47" t="str">
        <f t="shared" si="198"/>
        <v xml:space="preserve">-44,217 -2.8 -0.54 -41,249 -2.8 -0.56 -133,213 -2.8 -0.54 -123,729 -2.8  </v>
      </c>
      <c r="AC137" s="47" t="str">
        <f t="shared" si="199"/>
        <v xml:space="preserve">-2.8 -0.54 -41,249 -2.8 -0.56 -133,213 -2.8 -0.54 -123,729 -2.8  </v>
      </c>
      <c r="AD137" s="47"/>
      <c r="AE137" s="47" t="str">
        <f t="shared" si="200"/>
        <v xml:space="preserve">-0.54 -41,249 -2.8 -0.56 -133,213 -2.8 -0.54 -123,729 -2.8  </v>
      </c>
      <c r="AF137" s="47"/>
      <c r="AG137" s="47" t="str">
        <f t="shared" si="201"/>
        <v xml:space="preserve">-41,249 -2.8 -0.56 -133,213 -2.8 -0.54 -123,729 -2.8  </v>
      </c>
      <c r="AH137" s="47" t="str">
        <f t="shared" si="202"/>
        <v xml:space="preserve">-2.8 -0.56 -133,213 -2.8 -0.54 -123,729 -2.8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3"/>
        <v xml:space="preserve">-0.56 -133,213 -2.8 -0.54 -123,729 -2.8  </v>
      </c>
      <c r="AQ137" s="47"/>
      <c r="AR137" s="47" t="str">
        <f t="shared" si="204"/>
        <v xml:space="preserve">-133,213 -2.8 -0.54 -123,729 -2.8  </v>
      </c>
      <c r="AS137" s="48" t="str">
        <f t="shared" si="205"/>
        <v xml:space="preserve">-2.8 -0.54 -123,729 -2.8  </v>
      </c>
      <c r="AT137" s="48"/>
      <c r="AU137" s="47" t="str">
        <f t="shared" si="206"/>
        <v xml:space="preserve">-0.54 -123,729 -2.8  </v>
      </c>
      <c r="AV137" s="47"/>
      <c r="AW137" s="47" t="str">
        <f t="shared" si="207"/>
        <v xml:space="preserve">-123,729 -2.8  </v>
      </c>
      <c r="AX137" s="48" t="str">
        <f t="shared" si="208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8"/>
        <v xml:space="preserve">- Other </v>
      </c>
      <c r="D138" s="47" t="str">
        <f t="shared" si="189"/>
        <v>- Other -</v>
      </c>
      <c r="E138" s="22"/>
      <c r="F138" s="45"/>
      <c r="G138" s="11"/>
      <c r="H138" s="11"/>
      <c r="I138" s="11"/>
      <c r="J138" s="47" t="str">
        <f t="shared" si="190"/>
        <v xml:space="preserve">-0.00 </v>
      </c>
      <c r="K138" s="47"/>
      <c r="L138" s="47" t="str">
        <f t="shared" si="191"/>
        <v xml:space="preserve">0 -0.0 -0.00 0 -0.0 -0.00 0 -0.0 -0.00 0 -0.0 -0.04 -9,515 -0.2 -0.04 -8,838 -0.2  </v>
      </c>
      <c r="M138" s="47" t="str">
        <f t="shared" si="192"/>
        <v xml:space="preserve">-0.0 -0.00 0 -0.0 -0.00 0 -0.0 -0.00 0 -0.0 -0.04 -9,515 -0.2 -0.04 -8,838 -0.2  </v>
      </c>
      <c r="N138" s="47"/>
      <c r="O138" s="47" t="str">
        <f t="shared" si="193"/>
        <v xml:space="preserve">-0.00 0 -0.0 -0.00 0 -0.0 -0.00 0 -0.0 -0.04 -9,515 -0.2 -0.04 -8,838 -0.2  </v>
      </c>
      <c r="P138" s="47"/>
      <c r="Q138" s="47" t="str">
        <f t="shared" si="194"/>
        <v xml:space="preserve">0 -0.0 -0.00 0 -0.0 -0.00 0 -0.0 -0.04 -9,515 -0.2 -0.04 -8,838 -0.2  </v>
      </c>
      <c r="R138" s="47" t="str">
        <f t="shared" si="195"/>
        <v xml:space="preserve">-0.0 -0.00 0 -0.0 -0.00 0 -0.0 -0.04 -9,515 -0.2 -0.04 -8,838 -0.2  </v>
      </c>
      <c r="S138" s="47" t="str">
        <f t="shared" si="196"/>
        <v xml:space="preserve">-0.00 0 -0.0 -0.00 0 -0.0 -0.00 0 -0.0 -0.00 0 -0.0 -0.04 -9,515 -0.2 -0.04 -8,838 -0.2  </v>
      </c>
      <c r="T138" s="47"/>
      <c r="U138" s="47"/>
      <c r="V138" s="47"/>
      <c r="W138" s="11"/>
      <c r="X138" s="11"/>
      <c r="Y138" s="11"/>
      <c r="Z138" s="47" t="str">
        <f t="shared" si="197"/>
        <v xml:space="preserve">-0.00 0 -0.0 -0.00 0 -0.0 -0.04 -9,515 -0.2 -0.04 -8,838 -0.2  </v>
      </c>
      <c r="AA138" s="47"/>
      <c r="AB138" s="47" t="str">
        <f t="shared" si="198"/>
        <v xml:space="preserve">0 -0.0 -0.00 0 -0.0 -0.04 -9,515 -0.2 -0.04 -8,838 -0.2  </v>
      </c>
      <c r="AC138" s="47" t="str">
        <f t="shared" si="199"/>
        <v xml:space="preserve">-0.0 -0.00 0 -0.0 -0.04 -9,515 -0.2 -0.04 -8,838 -0.2  </v>
      </c>
      <c r="AD138" s="47"/>
      <c r="AE138" s="47" t="str">
        <f t="shared" si="200"/>
        <v xml:space="preserve">-0.00 0 -0.0 -0.04 -9,515 -0.2 -0.04 -8,838 -0.2  </v>
      </c>
      <c r="AF138" s="47"/>
      <c r="AG138" s="47" t="str">
        <f t="shared" si="201"/>
        <v xml:space="preserve">0 -0.0 -0.04 -9,515 -0.2 -0.04 -8,838 -0.2  </v>
      </c>
      <c r="AH138" s="47" t="str">
        <f t="shared" si="202"/>
        <v xml:space="preserve">-0.0 -0.04 -9,515 -0.2 -0.04 -8,838 -0.2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3"/>
        <v xml:space="preserve">-0.04 -9,515 -0.2 -0.04 -8,838 -0.2  </v>
      </c>
      <c r="AQ138" s="47"/>
      <c r="AR138" s="47" t="str">
        <f t="shared" si="204"/>
        <v xml:space="preserve">-9,515 -0.2 -0.04 -8,838 -0.2  </v>
      </c>
      <c r="AS138" s="48" t="str">
        <f t="shared" si="205"/>
        <v xml:space="preserve">-0.2 -0.04 -8,838 -0.2  </v>
      </c>
      <c r="AT138" s="48"/>
      <c r="AU138" s="47" t="str">
        <f t="shared" si="206"/>
        <v xml:space="preserve">-0.04 -8,838 -0.2  </v>
      </c>
      <c r="AV138" s="47"/>
      <c r="AW138" s="47" t="str">
        <f t="shared" si="207"/>
        <v xml:space="preserve">-8,838 -0.2  </v>
      </c>
      <c r="AX138" s="48" t="str">
        <f t="shared" si="208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8"/>
        <v xml:space="preserve">Net Sales </v>
      </c>
      <c r="D139" s="47" t="str">
        <f t="shared" si="189"/>
        <v xml:space="preserve">Net Sales </v>
      </c>
      <c r="E139" s="22"/>
      <c r="F139" s="45"/>
      <c r="G139" s="11"/>
      <c r="H139" s="11"/>
      <c r="I139" s="11"/>
      <c r="J139" s="47" t="str">
        <f t="shared" si="190"/>
        <v xml:space="preserve">20.75 </v>
      </c>
      <c r="K139" s="47"/>
      <c r="L139" s="47" t="str">
        <f t="shared" si="191"/>
        <v xml:space="preserve">503,371 100.0 19.90 461,778 100.0 20.43 1,601,013 100.0 19.48 1,493,548 100.0 20.44 4,823,400 100.0 19.43 4,480,011 100.0  </v>
      </c>
      <c r="M139" s="47" t="str">
        <f t="shared" si="192"/>
        <v xml:space="preserve">100.0 19.90 461,778 100.0 20.43 1,601,013 100.0 19.48 1,493,548 100.0 20.44 4,823,400 100.0 19.43 4,480,011 100.0  </v>
      </c>
      <c r="N139" s="47"/>
      <c r="O139" s="47" t="str">
        <f t="shared" si="193"/>
        <v xml:space="preserve">19.90 461,778 100.0 20.43 1,601,013 100.0 19.48 1,493,548 100.0 20.44 4,823,400 100.0 19.43 4,480,011 100.0  </v>
      </c>
      <c r="P139" s="47"/>
      <c r="Q139" s="47" t="str">
        <f t="shared" si="194"/>
        <v xml:space="preserve">461,778 100.0 20.43 1,601,013 100.0 19.48 1,493,548 100.0 20.44 4,823,400 100.0 19.43 4,480,011 100.0  </v>
      </c>
      <c r="R139" s="47" t="str">
        <f t="shared" si="195"/>
        <v xml:space="preserve">100.0 20.43 1,601,013 100.0 19.48 1,493,548 100.0 20.44 4,823,400 100.0 19.43 4,480,011 100.0  </v>
      </c>
      <c r="S139" s="47" t="str">
        <f t="shared" si="196"/>
        <v xml:space="preserve">20.75 503,371 100.0 19.90 461,778 100.0 20.43 1,601,013 100.0 19.48 1,493,548 100.0 20.44 4,823,400 100.0 19.43 4,480,011 100.0  </v>
      </c>
      <c r="T139" s="47"/>
      <c r="U139" s="47"/>
      <c r="V139" s="47"/>
      <c r="W139" s="11"/>
      <c r="X139" s="11"/>
      <c r="Y139" s="11"/>
      <c r="Z139" s="47" t="str">
        <f t="shared" si="197"/>
        <v xml:space="preserve">20.43 1,601,013 100.0 19.48 1,493,548 100.0 20.44 4,823,400 100.0 19.43 4,480,011 100.0  </v>
      </c>
      <c r="AA139" s="47"/>
      <c r="AB139" s="47" t="str">
        <f t="shared" si="198"/>
        <v xml:space="preserve">1,601,013 100.0 19.48 1,493,548 100.0 20.44 4,823,400 100.0 19.43 4,480,011 100.0  </v>
      </c>
      <c r="AC139" s="47" t="str">
        <f t="shared" si="199"/>
        <v xml:space="preserve">100.0 19.48 1,493,548 100.0 20.44 4,823,400 100.0 19.43 4,480,011 100.0  </v>
      </c>
      <c r="AD139" s="47"/>
      <c r="AE139" s="47" t="str">
        <f t="shared" si="200"/>
        <v xml:space="preserve">19.48 1,493,548 100.0 20.44 4,823,400 100.0 19.43 4,480,011 100.0  </v>
      </c>
      <c r="AF139" s="47"/>
      <c r="AG139" s="47" t="str">
        <f t="shared" si="201"/>
        <v xml:space="preserve">1,493,548 100.0 20.44 4,823,400 100.0 19.43 4,480,011 100.0  </v>
      </c>
      <c r="AH139" s="47" t="str">
        <f t="shared" si="202"/>
        <v xml:space="preserve">100.0 20.44 4,823,400 100.0 19.43 4,480,011 100.0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3"/>
        <v xml:space="preserve">20.44 4,823,400 100.0 19.43 4,480,011 100.0  </v>
      </c>
      <c r="AQ139" s="47"/>
      <c r="AR139" s="47" t="str">
        <f t="shared" si="204"/>
        <v xml:space="preserve">4,823,400 100.0 19.43 4,480,011 100.0  </v>
      </c>
      <c r="AS139" s="48" t="str">
        <f t="shared" si="205"/>
        <v xml:space="preserve">100.0 19.43 4,480,011 100.0  </v>
      </c>
      <c r="AT139" s="48"/>
      <c r="AU139" s="47" t="str">
        <f t="shared" si="206"/>
        <v xml:space="preserve">19.43 4,480,011 100.0  </v>
      </c>
      <c r="AV139" s="47"/>
      <c r="AW139" s="47" t="str">
        <f t="shared" si="207"/>
        <v xml:space="preserve">4,480,011 100.0  </v>
      </c>
      <c r="AX139" s="48" t="str">
        <f t="shared" si="208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9">IF(C229="","",IF(RIGHT(D141,1)="-",LEFT(D141,AY141-2),D141))</f>
        <v xml:space="preserve">COS - Beef and Chicken </v>
      </c>
      <c r="D141" s="47" t="str">
        <f t="shared" ref="D141:D151" si="210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1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0.81 </v>
      </c>
      <c r="K141" s="47"/>
      <c r="L141" s="47" t="str">
        <f t="shared" ref="L141:L151" si="212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19,533 3.9 0.81 18,761 4.1 0.81 63,400 4.0 0.73 56,306 3.8 0.80 188,754 3.9 0.82 188,389 4.2  </v>
      </c>
      <c r="M141" s="47" t="str">
        <f t="shared" ref="M141:M151" si="213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3.9 0.81 18,761 4.1 0.81 63,400 4.0 0.73 56,306 3.8 0.80 188,754 3.9 0.82 188,389 4.2  </v>
      </c>
      <c r="N141" s="47"/>
      <c r="O141" s="47" t="str">
        <f t="shared" ref="O141:O151" si="214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0.81 18,761 4.1 0.81 63,400 4.0 0.73 56,306 3.8 0.80 188,754 3.9 0.82 188,389 4.2  </v>
      </c>
      <c r="P141" s="47"/>
      <c r="Q141" s="47" t="str">
        <f t="shared" ref="Q141:Q151" si="215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18,761 4.1 0.81 63,400 4.0 0.73 56,306 3.8 0.80 188,754 3.9 0.82 188,389 4.2  </v>
      </c>
      <c r="R141" s="47" t="str">
        <f t="shared" ref="R141:R151" si="216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4.1 0.81 63,400 4.0 0.73 56,306 3.8 0.80 188,754 3.9 0.82 188,389 4.2  </v>
      </c>
      <c r="S141" s="47" t="str">
        <f t="shared" ref="S141:S151" si="217">(RIGHT(C229,LEN(C229) - LEN(C141)))&amp;" "</f>
        <v xml:space="preserve">0.81 19,533 3.9 0.81 18,761 4.1 0.81 63,400 4.0 0.73 56,306 3.8 0.80 188,754 3.9 0.82 188,389 4.2  </v>
      </c>
      <c r="T141" s="47"/>
      <c r="U141" s="47"/>
      <c r="V141" s="47"/>
      <c r="W141" s="11"/>
      <c r="X141" s="11"/>
      <c r="Y141" s="11"/>
      <c r="Z141" s="47" t="str">
        <f t="shared" ref="Z141:Z151" si="218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0.81 63,400 4.0 0.73 56,306 3.8 0.80 188,754 3.9 0.82 188,389 4.2  </v>
      </c>
      <c r="AA141" s="47"/>
      <c r="AB141" s="47" t="str">
        <f t="shared" ref="AB141:AB151" si="219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63,400 4.0 0.73 56,306 3.8 0.80 188,754 3.9 0.82 188,389 4.2  </v>
      </c>
      <c r="AC141" s="47" t="str">
        <f t="shared" ref="AC141:AC151" si="220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4.0 0.73 56,306 3.8 0.80 188,754 3.9 0.82 188,389 4.2  </v>
      </c>
      <c r="AD141" s="47"/>
      <c r="AE141" s="47" t="str">
        <f t="shared" ref="AE141:AE151" si="221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0.73 56,306 3.8 0.80 188,754 3.9 0.82 188,389 4.2  </v>
      </c>
      <c r="AF141" s="47"/>
      <c r="AG141" s="47" t="str">
        <f t="shared" ref="AG141:AG151" si="222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56,306 3.8 0.80 188,754 3.9 0.82 188,389 4.2  </v>
      </c>
      <c r="AH141" s="47" t="str">
        <f t="shared" ref="AH141:AH151" si="223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3.8 0.80 188,754 3.9 0.82 188,389 4.2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4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0.80 188,754 3.9 0.82 188,389 4.2  </v>
      </c>
      <c r="AQ141" s="47"/>
      <c r="AR141" s="47" t="str">
        <f t="shared" ref="AR141:AR151" si="225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188,754 3.9 0.82 188,389 4.2  </v>
      </c>
      <c r="AS141" s="48" t="str">
        <f t="shared" ref="AS141:AS151" si="226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3.9 0.82 188,389 4.2  </v>
      </c>
      <c r="AT141" s="48"/>
      <c r="AU141" s="47" t="str">
        <f t="shared" ref="AU141:AU151" si="227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0.82 188,389 4.2  </v>
      </c>
      <c r="AV141" s="47"/>
      <c r="AW141" s="47" t="str">
        <f t="shared" ref="AW141:AW151" si="228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188,389 4.2  </v>
      </c>
      <c r="AX141" s="48" t="str">
        <f t="shared" ref="AX141:AX151" si="229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4.2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9"/>
        <v xml:space="preserve">- Seafood </v>
      </c>
      <c r="D142" s="47" t="str">
        <f t="shared" si="210"/>
        <v xml:space="preserve">- Seafood </v>
      </c>
      <c r="E142" s="22"/>
      <c r="F142" s="45"/>
      <c r="G142" s="11"/>
      <c r="H142" s="11"/>
      <c r="I142" s="11"/>
      <c r="J142" s="47" t="str">
        <f t="shared" si="211"/>
        <v xml:space="preserve">0.51 </v>
      </c>
      <c r="K142" s="47"/>
      <c r="L142" s="47" t="str">
        <f t="shared" si="212"/>
        <v xml:space="preserve">12,379 2.5 0.49 11,460 2.5 0.47 37,175 2.3 0.47 36,178 2.4 0.51 120,783 2.5 0.46 105,050 2.3  </v>
      </c>
      <c r="M142" s="47" t="str">
        <f t="shared" si="213"/>
        <v xml:space="preserve">2.5 0.49 11,460 2.5 0.47 37,175 2.3 0.47 36,178 2.4 0.51 120,783 2.5 0.46 105,050 2.3  </v>
      </c>
      <c r="N142" s="47"/>
      <c r="O142" s="47" t="str">
        <f t="shared" si="214"/>
        <v xml:space="preserve">0.49 11,460 2.5 0.47 37,175 2.3 0.47 36,178 2.4 0.51 120,783 2.5 0.46 105,050 2.3  </v>
      </c>
      <c r="P142" s="47"/>
      <c r="Q142" s="47" t="str">
        <f t="shared" si="215"/>
        <v xml:space="preserve">11,460 2.5 0.47 37,175 2.3 0.47 36,178 2.4 0.51 120,783 2.5 0.46 105,050 2.3  </v>
      </c>
      <c r="R142" s="47" t="str">
        <f t="shared" si="216"/>
        <v xml:space="preserve">2.5 0.47 37,175 2.3 0.47 36,178 2.4 0.51 120,783 2.5 0.46 105,050 2.3  </v>
      </c>
      <c r="S142" s="47" t="str">
        <f t="shared" si="217"/>
        <v xml:space="preserve">0.51 12,379 2.5 0.49 11,460 2.5 0.47 37,175 2.3 0.47 36,178 2.4 0.51 120,783 2.5 0.46 105,050 2.3  </v>
      </c>
      <c r="T142" s="47"/>
      <c r="U142" s="47"/>
      <c r="V142" s="47"/>
      <c r="W142" s="11"/>
      <c r="X142" s="11"/>
      <c r="Y142" s="11"/>
      <c r="Z142" s="47" t="str">
        <f t="shared" si="218"/>
        <v xml:space="preserve">0.47 37,175 2.3 0.47 36,178 2.4 0.51 120,783 2.5 0.46 105,050 2.3  </v>
      </c>
      <c r="AA142" s="47"/>
      <c r="AB142" s="47" t="str">
        <f t="shared" si="219"/>
        <v xml:space="preserve">37,175 2.3 0.47 36,178 2.4 0.51 120,783 2.5 0.46 105,050 2.3  </v>
      </c>
      <c r="AC142" s="47" t="str">
        <f t="shared" si="220"/>
        <v xml:space="preserve">2.3 0.47 36,178 2.4 0.51 120,783 2.5 0.46 105,050 2.3  </v>
      </c>
      <c r="AD142" s="47"/>
      <c r="AE142" s="47" t="str">
        <f t="shared" si="221"/>
        <v xml:space="preserve">0.47 36,178 2.4 0.51 120,783 2.5 0.46 105,050 2.3  </v>
      </c>
      <c r="AF142" s="47"/>
      <c r="AG142" s="47" t="str">
        <f t="shared" si="222"/>
        <v xml:space="preserve">36,178 2.4 0.51 120,783 2.5 0.46 105,050 2.3  </v>
      </c>
      <c r="AH142" s="47" t="str">
        <f t="shared" si="223"/>
        <v xml:space="preserve">2.4 0.51 120,783 2.5 0.46 105,050 2.3  </v>
      </c>
      <c r="AI142" s="47"/>
      <c r="AJ142" s="47"/>
      <c r="AK142" s="47"/>
      <c r="AL142" s="47"/>
      <c r="AM142" s="11"/>
      <c r="AN142" s="11"/>
      <c r="AO142" s="11"/>
      <c r="AP142" s="47" t="str">
        <f t="shared" si="224"/>
        <v xml:space="preserve">0.51 120,783 2.5 0.46 105,050 2.3  </v>
      </c>
      <c r="AQ142" s="47"/>
      <c r="AR142" s="47" t="str">
        <f t="shared" si="225"/>
        <v xml:space="preserve">120,783 2.5 0.46 105,050 2.3  </v>
      </c>
      <c r="AS142" s="48" t="str">
        <f t="shared" si="226"/>
        <v xml:space="preserve">2.5 0.46 105,050 2.3  </v>
      </c>
      <c r="AT142" s="48"/>
      <c r="AU142" s="47" t="str">
        <f t="shared" si="227"/>
        <v xml:space="preserve">0.46 105,050 2.3  </v>
      </c>
      <c r="AV142" s="47"/>
      <c r="AW142" s="47" t="str">
        <f t="shared" si="228"/>
        <v xml:space="preserve">105,050 2.3  </v>
      </c>
      <c r="AX142" s="48" t="str">
        <f t="shared" si="229"/>
        <v xml:space="preserve">2.3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9"/>
        <v xml:space="preserve">- Fresh Seafood </v>
      </c>
      <c r="D143" s="47" t="str">
        <f t="shared" si="210"/>
        <v xml:space="preserve">- Fresh Seafood </v>
      </c>
      <c r="E143" s="22"/>
      <c r="F143" s="45"/>
      <c r="G143" s="11"/>
      <c r="H143" s="11"/>
      <c r="I143" s="11"/>
      <c r="J143" s="47" t="str">
        <f t="shared" si="211"/>
        <v xml:space="preserve">0.00 </v>
      </c>
      <c r="K143" s="47"/>
      <c r="L143" s="47" t="str">
        <f t="shared" si="212"/>
        <v xml:space="preserve">0 0.0 0.00 0 0.0 0.00 0 0.0 0.00 0 0.0 0.00 0 0.0 0.00 0 0.0  </v>
      </c>
      <c r="M143" s="47" t="str">
        <f t="shared" si="213"/>
        <v xml:space="preserve">0.0 0.00 0 0.0 0.00 0 0.0 0.00 0 0.0 0.00 0 0.0 0.00 0 0.0  </v>
      </c>
      <c r="N143" s="47"/>
      <c r="O143" s="47" t="str">
        <f t="shared" si="214"/>
        <v xml:space="preserve">0.00 0 0.0 0.00 0 0.0 0.00 0 0.0 0.00 0 0.0 0.00 0 0.0  </v>
      </c>
      <c r="P143" s="47"/>
      <c r="Q143" s="47" t="str">
        <f t="shared" si="215"/>
        <v xml:space="preserve">0 0.0 0.00 0 0.0 0.00 0 0.0 0.00 0 0.0 0.00 0 0.0  </v>
      </c>
      <c r="R143" s="47" t="str">
        <f t="shared" si="216"/>
        <v xml:space="preserve">0.0 0.00 0 0.0 0.00 0 0.0 0.00 0 0.0 0.00 0 0.0  </v>
      </c>
      <c r="S143" s="47" t="str">
        <f t="shared" si="217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8"/>
        <v xml:space="preserve">0.00 0 0.0 0.00 0 0.0 0.00 0 0.0 0.00 0 0.0  </v>
      </c>
      <c r="AA143" s="47"/>
      <c r="AB143" s="47" t="str">
        <f t="shared" si="219"/>
        <v xml:space="preserve">0 0.0 0.00 0 0.0 0.00 0 0.0 0.00 0 0.0  </v>
      </c>
      <c r="AC143" s="47" t="str">
        <f t="shared" si="220"/>
        <v xml:space="preserve">0.0 0.00 0 0.0 0.00 0 0.0 0.00 0 0.0  </v>
      </c>
      <c r="AD143" s="47"/>
      <c r="AE143" s="47" t="str">
        <f t="shared" si="221"/>
        <v xml:space="preserve">0.00 0 0.0 0.00 0 0.0 0.00 0 0.0  </v>
      </c>
      <c r="AF143" s="47"/>
      <c r="AG143" s="47" t="str">
        <f t="shared" si="222"/>
        <v xml:space="preserve">0 0.0 0.00 0 0.0 0.00 0 0.0  </v>
      </c>
      <c r="AH143" s="47" t="str">
        <f t="shared" si="223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4"/>
        <v xml:space="preserve">0.00 0 0.0 0.00 0 0.0  </v>
      </c>
      <c r="AQ143" s="47"/>
      <c r="AR143" s="47" t="str">
        <f t="shared" si="225"/>
        <v xml:space="preserve">0 0.0 0.00 0 0.0  </v>
      </c>
      <c r="AS143" s="48" t="str">
        <f t="shared" si="226"/>
        <v xml:space="preserve">0.0 0.00 0 0.0  </v>
      </c>
      <c r="AT143" s="48"/>
      <c r="AU143" s="47" t="str">
        <f t="shared" si="227"/>
        <v xml:space="preserve">0.00 0 0.0  </v>
      </c>
      <c r="AV143" s="47"/>
      <c r="AW143" s="47" t="str">
        <f t="shared" si="228"/>
        <v xml:space="preserve">0 0.0  </v>
      </c>
      <c r="AX143" s="48" t="str">
        <f t="shared" si="229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9"/>
        <v xml:space="preserve">- Other Protein </v>
      </c>
      <c r="D144" s="47" t="str">
        <f t="shared" si="210"/>
        <v xml:space="preserve">- Other Protein </v>
      </c>
      <c r="E144" s="22"/>
      <c r="F144" s="45"/>
      <c r="G144" s="11"/>
      <c r="H144" s="11"/>
      <c r="I144" s="11"/>
      <c r="J144" s="47" t="str">
        <f t="shared" si="211"/>
        <v xml:space="preserve">0.00 </v>
      </c>
      <c r="K144" s="47"/>
      <c r="L144" s="47" t="str">
        <f t="shared" si="212"/>
        <v xml:space="preserve">0 0.0 0.00 0 0.0 0.00 0 0.0 0.00 0 0.0 0.00 0 0.0 0.00 0 0.0  </v>
      </c>
      <c r="M144" s="47" t="str">
        <f t="shared" si="213"/>
        <v xml:space="preserve">0.0 0.00 0 0.0 0.00 0 0.0 0.00 0 0.0 0.00 0 0.0 0.00 0 0.0  </v>
      </c>
      <c r="N144" s="47"/>
      <c r="O144" s="47" t="str">
        <f t="shared" si="214"/>
        <v xml:space="preserve">0.00 0 0.0 0.00 0 0.0 0.00 0 0.0 0.00 0 0.0 0.00 0 0.0  </v>
      </c>
      <c r="P144" s="47"/>
      <c r="Q144" s="47" t="str">
        <f t="shared" si="215"/>
        <v xml:space="preserve">0 0.0 0.00 0 0.0 0.00 0 0.0 0.00 0 0.0 0.00 0 0.0  </v>
      </c>
      <c r="R144" s="47" t="str">
        <f t="shared" si="216"/>
        <v xml:space="preserve">0.0 0.00 0 0.0 0.00 0 0.0 0.00 0 0.0 0.00 0 0.0  </v>
      </c>
      <c r="S144" s="47" t="str">
        <f t="shared" si="217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8"/>
        <v xml:space="preserve">0.00 0 0.0 0.00 0 0.0 0.00 0 0.0 0.00 0 0.0  </v>
      </c>
      <c r="AA144" s="47"/>
      <c r="AB144" s="47" t="str">
        <f t="shared" si="219"/>
        <v xml:space="preserve">0 0.0 0.00 0 0.0 0.00 0 0.0 0.00 0 0.0  </v>
      </c>
      <c r="AC144" s="47" t="str">
        <f t="shared" si="220"/>
        <v xml:space="preserve">0.0 0.00 0 0.0 0.00 0 0.0 0.00 0 0.0  </v>
      </c>
      <c r="AD144" s="47"/>
      <c r="AE144" s="47" t="str">
        <f t="shared" si="221"/>
        <v xml:space="preserve">0.00 0 0.0 0.00 0 0.0 0.00 0 0.0  </v>
      </c>
      <c r="AF144" s="47"/>
      <c r="AG144" s="47" t="str">
        <f t="shared" si="222"/>
        <v xml:space="preserve">0 0.0 0.00 0 0.0 0.00 0 0.0  </v>
      </c>
      <c r="AH144" s="47" t="str">
        <f t="shared" si="223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4"/>
        <v xml:space="preserve">0.00 0 0.0 0.00 0 0.0  </v>
      </c>
      <c r="AQ144" s="47"/>
      <c r="AR144" s="47" t="str">
        <f t="shared" si="225"/>
        <v xml:space="preserve">0 0.0 0.00 0 0.0  </v>
      </c>
      <c r="AS144" s="48" t="str">
        <f t="shared" si="226"/>
        <v xml:space="preserve">0.0 0.00 0 0.0  </v>
      </c>
      <c r="AT144" s="48"/>
      <c r="AU144" s="47" t="str">
        <f t="shared" si="227"/>
        <v xml:space="preserve">0.00 0 0.0  </v>
      </c>
      <c r="AV144" s="47"/>
      <c r="AW144" s="47" t="str">
        <f t="shared" si="228"/>
        <v xml:space="preserve">0 0.0  </v>
      </c>
      <c r="AX144" s="48" t="str">
        <f t="shared" si="229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9"/>
        <v xml:space="preserve">- Total Protein </v>
      </c>
      <c r="D145" s="47" t="str">
        <f t="shared" si="210"/>
        <v xml:space="preserve">- Total Protein </v>
      </c>
      <c r="E145" s="22"/>
      <c r="F145" s="45"/>
      <c r="G145" s="11"/>
      <c r="H145" s="11"/>
      <c r="I145" s="11"/>
      <c r="J145" s="47" t="str">
        <f t="shared" si="211"/>
        <v xml:space="preserve">1.32 </v>
      </c>
      <c r="K145" s="47"/>
      <c r="L145" s="47" t="str">
        <f t="shared" si="212"/>
        <v xml:space="preserve">31,912 6.3 1.30 30,221 6.5 1.28 100,575 6.3 1.21 92,484 6.2 1.31 309,536 6.4 1.27 293,440 6.5  </v>
      </c>
      <c r="M145" s="47" t="str">
        <f t="shared" si="213"/>
        <v xml:space="preserve">6.3 1.30 30,221 6.5 1.28 100,575 6.3 1.21 92,484 6.2 1.31 309,536 6.4 1.27 293,440 6.5  </v>
      </c>
      <c r="N145" s="47"/>
      <c r="O145" s="47" t="str">
        <f t="shared" si="214"/>
        <v xml:space="preserve">1.30 30,221 6.5 1.28 100,575 6.3 1.21 92,484 6.2 1.31 309,536 6.4 1.27 293,440 6.5  </v>
      </c>
      <c r="P145" s="47"/>
      <c r="Q145" s="47" t="str">
        <f t="shared" si="215"/>
        <v xml:space="preserve">30,221 6.5 1.28 100,575 6.3 1.21 92,484 6.2 1.31 309,536 6.4 1.27 293,440 6.5  </v>
      </c>
      <c r="R145" s="47" t="str">
        <f t="shared" si="216"/>
        <v xml:space="preserve">6.5 1.28 100,575 6.3 1.21 92,484 6.2 1.31 309,536 6.4 1.27 293,440 6.5  </v>
      </c>
      <c r="S145" s="47" t="str">
        <f t="shared" si="217"/>
        <v xml:space="preserve">1.32 31,912 6.3 1.30 30,221 6.5 1.28 100,575 6.3 1.21 92,484 6.2 1.31 309,536 6.4 1.27 293,440 6.5  </v>
      </c>
      <c r="T145" s="47"/>
      <c r="U145" s="47"/>
      <c r="V145" s="47"/>
      <c r="W145" s="11"/>
      <c r="X145" s="11"/>
      <c r="Y145" s="11"/>
      <c r="Z145" s="47" t="str">
        <f t="shared" si="218"/>
        <v xml:space="preserve">1.28 100,575 6.3 1.21 92,484 6.2 1.31 309,536 6.4 1.27 293,440 6.5  </v>
      </c>
      <c r="AA145" s="47"/>
      <c r="AB145" s="47" t="str">
        <f t="shared" si="219"/>
        <v xml:space="preserve">100,575 6.3 1.21 92,484 6.2 1.31 309,536 6.4 1.27 293,440 6.5  </v>
      </c>
      <c r="AC145" s="47" t="str">
        <f t="shared" si="220"/>
        <v xml:space="preserve">6.3 1.21 92,484 6.2 1.31 309,536 6.4 1.27 293,440 6.5  </v>
      </c>
      <c r="AD145" s="47"/>
      <c r="AE145" s="47" t="str">
        <f t="shared" si="221"/>
        <v xml:space="preserve">1.21 92,484 6.2 1.31 309,536 6.4 1.27 293,440 6.5  </v>
      </c>
      <c r="AF145" s="47"/>
      <c r="AG145" s="47" t="str">
        <f t="shared" si="222"/>
        <v xml:space="preserve">92,484 6.2 1.31 309,536 6.4 1.27 293,440 6.5  </v>
      </c>
      <c r="AH145" s="47" t="str">
        <f t="shared" si="223"/>
        <v xml:space="preserve">6.2 1.31 309,536 6.4 1.27 293,440 6.5  </v>
      </c>
      <c r="AI145" s="47"/>
      <c r="AJ145" s="47"/>
      <c r="AK145" s="47"/>
      <c r="AL145" s="47"/>
      <c r="AM145" s="11"/>
      <c r="AN145" s="11"/>
      <c r="AO145" s="11"/>
      <c r="AP145" s="47" t="str">
        <f t="shared" si="224"/>
        <v xml:space="preserve">1.31 309,536 6.4 1.27 293,440 6.5  </v>
      </c>
      <c r="AQ145" s="47"/>
      <c r="AR145" s="47" t="str">
        <f t="shared" si="225"/>
        <v xml:space="preserve">309,536 6.4 1.27 293,440 6.5  </v>
      </c>
      <c r="AS145" s="48" t="str">
        <f t="shared" si="226"/>
        <v xml:space="preserve">6.4 1.27 293,440 6.5  </v>
      </c>
      <c r="AT145" s="48"/>
      <c r="AU145" s="47" t="str">
        <f t="shared" si="227"/>
        <v xml:space="preserve">1.27 293,440 6.5  </v>
      </c>
      <c r="AV145" s="47"/>
      <c r="AW145" s="47" t="str">
        <f t="shared" si="228"/>
        <v xml:space="preserve">293,440 6.5  </v>
      </c>
      <c r="AX145" s="48" t="str">
        <f t="shared" si="229"/>
        <v xml:space="preserve">6.5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9"/>
        <v xml:space="preserve">- Non-Perishable </v>
      </c>
      <c r="D146" s="47" t="str">
        <f t="shared" si="210"/>
        <v xml:space="preserve">- Non-Perishable </v>
      </c>
      <c r="E146" s="22"/>
      <c r="F146" s="45"/>
      <c r="G146" s="11"/>
      <c r="H146" s="11"/>
      <c r="I146" s="11"/>
      <c r="J146" s="47" t="str">
        <f t="shared" si="211"/>
        <v xml:space="preserve">0.96 </v>
      </c>
      <c r="K146" s="47"/>
      <c r="L146" s="47" t="str">
        <f t="shared" si="212"/>
        <v xml:space="preserve">23,288 4.6 0.91 21,159 4.6 0.91 71,457 4.5 0.87 66,491 4.5 0.98 230,151 4.8 0.89 205,699 4.6  </v>
      </c>
      <c r="M146" s="47" t="str">
        <f t="shared" si="213"/>
        <v xml:space="preserve">4.6 0.91 21,159 4.6 0.91 71,457 4.5 0.87 66,491 4.5 0.98 230,151 4.8 0.89 205,699 4.6  </v>
      </c>
      <c r="N146" s="47"/>
      <c r="O146" s="47" t="str">
        <f t="shared" si="214"/>
        <v xml:space="preserve">0.91 21,159 4.6 0.91 71,457 4.5 0.87 66,491 4.5 0.98 230,151 4.8 0.89 205,699 4.6  </v>
      </c>
      <c r="P146" s="47"/>
      <c r="Q146" s="47" t="str">
        <f t="shared" si="215"/>
        <v xml:space="preserve">21,159 4.6 0.91 71,457 4.5 0.87 66,491 4.5 0.98 230,151 4.8 0.89 205,699 4.6  </v>
      </c>
      <c r="R146" s="47" t="str">
        <f t="shared" si="216"/>
        <v xml:space="preserve">4.6 0.91 71,457 4.5 0.87 66,491 4.5 0.98 230,151 4.8 0.89 205,699 4.6  </v>
      </c>
      <c r="S146" s="47" t="str">
        <f t="shared" si="217"/>
        <v xml:space="preserve">0.96 23,288 4.6 0.91 21,159 4.6 0.91 71,457 4.5 0.87 66,491 4.5 0.98 230,151 4.8 0.89 205,699 4.6  </v>
      </c>
      <c r="T146" s="47"/>
      <c r="U146" s="47"/>
      <c r="V146" s="47"/>
      <c r="W146" s="11"/>
      <c r="X146" s="11"/>
      <c r="Y146" s="11"/>
      <c r="Z146" s="47" t="str">
        <f t="shared" si="218"/>
        <v xml:space="preserve">0.91 71,457 4.5 0.87 66,491 4.5 0.98 230,151 4.8 0.89 205,699 4.6  </v>
      </c>
      <c r="AA146" s="47"/>
      <c r="AB146" s="47" t="str">
        <f t="shared" si="219"/>
        <v xml:space="preserve">71,457 4.5 0.87 66,491 4.5 0.98 230,151 4.8 0.89 205,699 4.6  </v>
      </c>
      <c r="AC146" s="47" t="str">
        <f t="shared" si="220"/>
        <v xml:space="preserve">4.5 0.87 66,491 4.5 0.98 230,151 4.8 0.89 205,699 4.6  </v>
      </c>
      <c r="AD146" s="47"/>
      <c r="AE146" s="47" t="str">
        <f t="shared" si="221"/>
        <v xml:space="preserve">0.87 66,491 4.5 0.98 230,151 4.8 0.89 205,699 4.6  </v>
      </c>
      <c r="AF146" s="47"/>
      <c r="AG146" s="47" t="str">
        <f t="shared" si="222"/>
        <v xml:space="preserve">66,491 4.5 0.98 230,151 4.8 0.89 205,699 4.6  </v>
      </c>
      <c r="AH146" s="47" t="str">
        <f t="shared" si="223"/>
        <v xml:space="preserve">4.5 0.98 230,151 4.8 0.89 205,699 4.6  </v>
      </c>
      <c r="AI146" s="47"/>
      <c r="AJ146" s="47"/>
      <c r="AK146" s="47"/>
      <c r="AL146" s="47"/>
      <c r="AM146" s="11"/>
      <c r="AN146" s="11"/>
      <c r="AO146" s="11"/>
      <c r="AP146" s="47" t="str">
        <f t="shared" si="224"/>
        <v xml:space="preserve">0.98 230,151 4.8 0.89 205,699 4.6  </v>
      </c>
      <c r="AQ146" s="47"/>
      <c r="AR146" s="47" t="str">
        <f t="shared" si="225"/>
        <v xml:space="preserve">230,151 4.8 0.89 205,699 4.6  </v>
      </c>
      <c r="AS146" s="48" t="str">
        <f t="shared" si="226"/>
        <v xml:space="preserve">4.8 0.89 205,699 4.6  </v>
      </c>
      <c r="AT146" s="48"/>
      <c r="AU146" s="47" t="str">
        <f t="shared" si="227"/>
        <v xml:space="preserve">0.89 205,699 4.6  </v>
      </c>
      <c r="AV146" s="47"/>
      <c r="AW146" s="47" t="str">
        <f t="shared" si="228"/>
        <v xml:space="preserve">205,699 4.6  </v>
      </c>
      <c r="AX146" s="48" t="str">
        <f t="shared" si="229"/>
        <v xml:space="preserve">4.6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9"/>
        <v xml:space="preserve">- Produce </v>
      </c>
      <c r="D147" s="47" t="str">
        <f t="shared" si="210"/>
        <v xml:space="preserve">- Produce </v>
      </c>
      <c r="E147" s="22"/>
      <c r="F147" s="45"/>
      <c r="G147" s="11"/>
      <c r="H147" s="11"/>
      <c r="I147" s="11"/>
      <c r="J147" s="47" t="str">
        <f t="shared" si="211"/>
        <v xml:space="preserve">0.49 </v>
      </c>
      <c r="K147" s="47"/>
      <c r="L147" s="47" t="str">
        <f t="shared" si="212"/>
        <v xml:space="preserve">11,857 2.4 0.50 11,570 2.5 0.53 41,339 2.6 0.51 38,933 2.6 0.49 116,646 2.4 0.47 107,465 2.4  </v>
      </c>
      <c r="M147" s="47" t="str">
        <f t="shared" si="213"/>
        <v xml:space="preserve">2.4 0.50 11,570 2.5 0.53 41,339 2.6 0.51 38,933 2.6 0.49 116,646 2.4 0.47 107,465 2.4  </v>
      </c>
      <c r="N147" s="47"/>
      <c r="O147" s="47" t="str">
        <f t="shared" si="214"/>
        <v xml:space="preserve">0.50 11,570 2.5 0.53 41,339 2.6 0.51 38,933 2.6 0.49 116,646 2.4 0.47 107,465 2.4  </v>
      </c>
      <c r="P147" s="47"/>
      <c r="Q147" s="47" t="str">
        <f t="shared" si="215"/>
        <v xml:space="preserve">11,570 2.5 0.53 41,339 2.6 0.51 38,933 2.6 0.49 116,646 2.4 0.47 107,465 2.4  </v>
      </c>
      <c r="R147" s="47" t="str">
        <f t="shared" si="216"/>
        <v xml:space="preserve">2.5 0.53 41,339 2.6 0.51 38,933 2.6 0.49 116,646 2.4 0.47 107,465 2.4  </v>
      </c>
      <c r="S147" s="47" t="str">
        <f t="shared" si="217"/>
        <v xml:space="preserve">0.49 11,857 2.4 0.50 11,570 2.5 0.53 41,339 2.6 0.51 38,933 2.6 0.49 116,646 2.4 0.47 107,465 2.4  </v>
      </c>
      <c r="T147" s="47"/>
      <c r="U147" s="47"/>
      <c r="V147" s="47"/>
      <c r="W147" s="11"/>
      <c r="X147" s="11"/>
      <c r="Y147" s="11"/>
      <c r="Z147" s="47" t="str">
        <f t="shared" si="218"/>
        <v xml:space="preserve">0.53 41,339 2.6 0.51 38,933 2.6 0.49 116,646 2.4 0.47 107,465 2.4  </v>
      </c>
      <c r="AA147" s="47"/>
      <c r="AB147" s="47" t="str">
        <f t="shared" si="219"/>
        <v xml:space="preserve">41,339 2.6 0.51 38,933 2.6 0.49 116,646 2.4 0.47 107,465 2.4  </v>
      </c>
      <c r="AC147" s="47" t="str">
        <f t="shared" si="220"/>
        <v xml:space="preserve">2.6 0.51 38,933 2.6 0.49 116,646 2.4 0.47 107,465 2.4  </v>
      </c>
      <c r="AD147" s="47"/>
      <c r="AE147" s="47" t="str">
        <f t="shared" si="221"/>
        <v xml:space="preserve">0.51 38,933 2.6 0.49 116,646 2.4 0.47 107,465 2.4  </v>
      </c>
      <c r="AF147" s="47"/>
      <c r="AG147" s="47" t="str">
        <f t="shared" si="222"/>
        <v xml:space="preserve">38,933 2.6 0.49 116,646 2.4 0.47 107,465 2.4  </v>
      </c>
      <c r="AH147" s="47" t="str">
        <f t="shared" si="223"/>
        <v xml:space="preserve">2.6 0.49 116,646 2.4 0.47 107,465 2.4  </v>
      </c>
      <c r="AI147" s="47"/>
      <c r="AJ147" s="47"/>
      <c r="AK147" s="47"/>
      <c r="AL147" s="47"/>
      <c r="AM147" s="11"/>
      <c r="AN147" s="11"/>
      <c r="AO147" s="11"/>
      <c r="AP147" s="47" t="str">
        <f t="shared" si="224"/>
        <v xml:space="preserve">0.49 116,646 2.4 0.47 107,465 2.4  </v>
      </c>
      <c r="AQ147" s="47"/>
      <c r="AR147" s="47" t="str">
        <f t="shared" si="225"/>
        <v xml:space="preserve">116,646 2.4 0.47 107,465 2.4  </v>
      </c>
      <c r="AS147" s="48" t="str">
        <f t="shared" si="226"/>
        <v xml:space="preserve">2.4 0.47 107,465 2.4  </v>
      </c>
      <c r="AT147" s="48"/>
      <c r="AU147" s="47" t="str">
        <f t="shared" si="227"/>
        <v xml:space="preserve">0.47 107,465 2.4  </v>
      </c>
      <c r="AV147" s="47"/>
      <c r="AW147" s="47" t="str">
        <f t="shared" si="228"/>
        <v xml:space="preserve">107,465 2.4  </v>
      </c>
      <c r="AX147" s="48" t="str">
        <f t="shared" si="229"/>
        <v xml:space="preserve">2.4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9"/>
        <v xml:space="preserve">- Dessert </v>
      </c>
      <c r="D148" s="47" t="str">
        <f t="shared" si="210"/>
        <v xml:space="preserve">- Dessert </v>
      </c>
      <c r="E148" s="22"/>
      <c r="F148" s="45"/>
      <c r="G148" s="11"/>
      <c r="H148" s="11"/>
      <c r="I148" s="11"/>
      <c r="J148" s="47" t="str">
        <f t="shared" si="211"/>
        <v xml:space="preserve">0.22 </v>
      </c>
      <c r="K148" s="47"/>
      <c r="L148" s="47" t="str">
        <f t="shared" si="212"/>
        <v xml:space="preserve">5,366 1.1 0.23 5,309 1.1 0.23 18,211 1.1 0.20 15,565 1.0 0.23 54,414 1.1 0.22 50,155 1.1  </v>
      </c>
      <c r="M148" s="47" t="str">
        <f t="shared" si="213"/>
        <v xml:space="preserve">1.1 0.23 5,309 1.1 0.23 18,211 1.1 0.20 15,565 1.0 0.23 54,414 1.1 0.22 50,155 1.1  </v>
      </c>
      <c r="N148" s="47"/>
      <c r="O148" s="47" t="str">
        <f t="shared" si="214"/>
        <v xml:space="preserve">0.23 5,309 1.1 0.23 18,211 1.1 0.20 15,565 1.0 0.23 54,414 1.1 0.22 50,155 1.1  </v>
      </c>
      <c r="P148" s="47"/>
      <c r="Q148" s="47" t="str">
        <f t="shared" si="215"/>
        <v xml:space="preserve">5,309 1.1 0.23 18,211 1.1 0.20 15,565 1.0 0.23 54,414 1.1 0.22 50,155 1.1  </v>
      </c>
      <c r="R148" s="47" t="str">
        <f t="shared" si="216"/>
        <v xml:space="preserve">1.1 0.23 18,211 1.1 0.20 15,565 1.0 0.23 54,414 1.1 0.22 50,155 1.1  </v>
      </c>
      <c r="S148" s="47" t="str">
        <f t="shared" si="217"/>
        <v xml:space="preserve">0.22 5,366 1.1 0.23 5,309 1.1 0.23 18,211 1.1 0.20 15,565 1.0 0.23 54,414 1.1 0.22 50,155 1.1  </v>
      </c>
      <c r="T148" s="47"/>
      <c r="U148" s="47"/>
      <c r="V148" s="47"/>
      <c r="W148" s="11"/>
      <c r="X148" s="11"/>
      <c r="Y148" s="11"/>
      <c r="Z148" s="47" t="str">
        <f t="shared" si="218"/>
        <v xml:space="preserve">0.23 18,211 1.1 0.20 15,565 1.0 0.23 54,414 1.1 0.22 50,155 1.1  </v>
      </c>
      <c r="AA148" s="47"/>
      <c r="AB148" s="47" t="str">
        <f t="shared" si="219"/>
        <v xml:space="preserve">18,211 1.1 0.20 15,565 1.0 0.23 54,414 1.1 0.22 50,155 1.1  </v>
      </c>
      <c r="AC148" s="47" t="str">
        <f t="shared" si="220"/>
        <v xml:space="preserve">1.1 0.20 15,565 1.0 0.23 54,414 1.1 0.22 50,155 1.1  </v>
      </c>
      <c r="AD148" s="47"/>
      <c r="AE148" s="47" t="str">
        <f t="shared" si="221"/>
        <v xml:space="preserve">0.20 15,565 1.0 0.23 54,414 1.1 0.22 50,155 1.1  </v>
      </c>
      <c r="AF148" s="47"/>
      <c r="AG148" s="47" t="str">
        <f t="shared" si="222"/>
        <v xml:space="preserve">15,565 1.0 0.23 54,414 1.1 0.22 50,155 1.1  </v>
      </c>
      <c r="AH148" s="47" t="str">
        <f t="shared" si="223"/>
        <v xml:space="preserve">1.0 0.23 54,414 1.1 0.22 50,155 1.1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4"/>
        <v xml:space="preserve">0.23 54,414 1.1 0.22 50,155 1.1  </v>
      </c>
      <c r="AQ148" s="47"/>
      <c r="AR148" s="47" t="str">
        <f t="shared" si="225"/>
        <v xml:space="preserve">54,414 1.1 0.22 50,155 1.1  </v>
      </c>
      <c r="AS148" s="48" t="str">
        <f t="shared" si="226"/>
        <v xml:space="preserve">1.1 0.22 50,155 1.1  </v>
      </c>
      <c r="AT148" s="48"/>
      <c r="AU148" s="47" t="str">
        <f t="shared" si="227"/>
        <v xml:space="preserve">0.22 50,155 1.1  </v>
      </c>
      <c r="AV148" s="47"/>
      <c r="AW148" s="47" t="str">
        <f t="shared" si="228"/>
        <v xml:space="preserve">50,155 1.1  </v>
      </c>
      <c r="AX148" s="48" t="str">
        <f t="shared" si="229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9"/>
        <v xml:space="preserve">- Other/Freight </v>
      </c>
      <c r="D149" s="47" t="str">
        <f t="shared" si="210"/>
        <v xml:space="preserve">- Other/Freight </v>
      </c>
      <c r="E149" s="22"/>
      <c r="F149" s="45"/>
      <c r="G149" s="11"/>
      <c r="H149" s="11"/>
      <c r="I149" s="11"/>
      <c r="J149" s="47" t="str">
        <f t="shared" si="211"/>
        <v xml:space="preserve">1.81 </v>
      </c>
      <c r="K149" s="47"/>
      <c r="L149" s="47" t="str">
        <f t="shared" si="212"/>
        <v xml:space="preserve">43,894 8.7 1.71 39,589 8.6 1.76 138,264 8.6 1.77 136,007 9.1 1.73 408,083 8.5 1.62 373,431 8.3  </v>
      </c>
      <c r="M149" s="47" t="str">
        <f t="shared" si="213"/>
        <v xml:space="preserve">8.7 1.71 39,589 8.6 1.76 138,264 8.6 1.77 136,007 9.1 1.73 408,083 8.5 1.62 373,431 8.3  </v>
      </c>
      <c r="N149" s="47"/>
      <c r="O149" s="47" t="str">
        <f t="shared" si="214"/>
        <v xml:space="preserve">1.71 39,589 8.6 1.76 138,264 8.6 1.77 136,007 9.1 1.73 408,083 8.5 1.62 373,431 8.3  </v>
      </c>
      <c r="P149" s="47"/>
      <c r="Q149" s="47" t="str">
        <f t="shared" si="215"/>
        <v xml:space="preserve">39,589 8.6 1.76 138,264 8.6 1.77 136,007 9.1 1.73 408,083 8.5 1.62 373,431 8.3  </v>
      </c>
      <c r="R149" s="47" t="str">
        <f t="shared" si="216"/>
        <v xml:space="preserve">8.6 1.76 138,264 8.6 1.77 136,007 9.1 1.73 408,083 8.5 1.62 373,431 8.3  </v>
      </c>
      <c r="S149" s="47" t="str">
        <f t="shared" si="217"/>
        <v xml:space="preserve">1.81 43,894 8.7 1.71 39,589 8.6 1.76 138,264 8.6 1.77 136,007 9.1 1.73 408,083 8.5 1.62 373,431 8.3  </v>
      </c>
      <c r="T149" s="47"/>
      <c r="U149" s="47"/>
      <c r="V149" s="47"/>
      <c r="W149" s="11"/>
      <c r="X149" s="11"/>
      <c r="Y149" s="11"/>
      <c r="Z149" s="47" t="str">
        <f t="shared" si="218"/>
        <v xml:space="preserve">1.76 138,264 8.6 1.77 136,007 9.1 1.73 408,083 8.5 1.62 373,431 8.3  </v>
      </c>
      <c r="AA149" s="47"/>
      <c r="AB149" s="47" t="str">
        <f t="shared" si="219"/>
        <v xml:space="preserve">138,264 8.6 1.77 136,007 9.1 1.73 408,083 8.5 1.62 373,431 8.3  </v>
      </c>
      <c r="AC149" s="47" t="str">
        <f t="shared" si="220"/>
        <v xml:space="preserve">8.6 1.77 136,007 9.1 1.73 408,083 8.5 1.62 373,431 8.3  </v>
      </c>
      <c r="AD149" s="47"/>
      <c r="AE149" s="47" t="str">
        <f t="shared" si="221"/>
        <v xml:space="preserve">1.77 136,007 9.1 1.73 408,083 8.5 1.62 373,431 8.3  </v>
      </c>
      <c r="AF149" s="47"/>
      <c r="AG149" s="47" t="str">
        <f t="shared" si="222"/>
        <v xml:space="preserve">136,007 9.1 1.73 408,083 8.5 1.62 373,431 8.3  </v>
      </c>
      <c r="AH149" s="47" t="str">
        <f t="shared" si="223"/>
        <v xml:space="preserve">9.1 1.73 408,083 8.5 1.62 373,431 8.3  </v>
      </c>
      <c r="AI149" s="47"/>
      <c r="AJ149" s="47"/>
      <c r="AK149" s="47"/>
      <c r="AL149" s="47"/>
      <c r="AM149" s="11"/>
      <c r="AN149" s="11"/>
      <c r="AO149" s="11"/>
      <c r="AP149" s="47" t="str">
        <f t="shared" si="224"/>
        <v xml:space="preserve">1.73 408,083 8.5 1.62 373,431 8.3  </v>
      </c>
      <c r="AQ149" s="47"/>
      <c r="AR149" s="47" t="str">
        <f t="shared" si="225"/>
        <v xml:space="preserve">408,083 8.5 1.62 373,431 8.3  </v>
      </c>
      <c r="AS149" s="48" t="str">
        <f t="shared" si="226"/>
        <v xml:space="preserve">8.5 1.62 373,431 8.3  </v>
      </c>
      <c r="AT149" s="48"/>
      <c r="AU149" s="47" t="str">
        <f t="shared" si="227"/>
        <v xml:space="preserve">1.62 373,431 8.3  </v>
      </c>
      <c r="AV149" s="47"/>
      <c r="AW149" s="47" t="str">
        <f t="shared" si="228"/>
        <v xml:space="preserve">373,431 8.3  </v>
      </c>
      <c r="AX149" s="48" t="str">
        <f t="shared" si="229"/>
        <v xml:space="preserve">8.3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9"/>
        <v xml:space="preserve">Total Food Costs </v>
      </c>
      <c r="D150" s="47" t="str">
        <f t="shared" si="210"/>
        <v xml:space="preserve">Total Food Costs </v>
      </c>
      <c r="E150" s="22"/>
      <c r="F150" s="45"/>
      <c r="G150" s="11"/>
      <c r="H150" s="11"/>
      <c r="I150" s="11"/>
      <c r="J150" s="47" t="str">
        <f t="shared" si="211"/>
        <v xml:space="preserve">4.79 </v>
      </c>
      <c r="K150" s="47"/>
      <c r="L150" s="47" t="str">
        <f t="shared" si="212"/>
        <v xml:space="preserve">116,317 23.1 4.65 107,849 23.4 4.72 369,846 23.1 4.56 349,481 23.4 4.74 1,118,830 23.2 4.47 1,030,190 23.0  </v>
      </c>
      <c r="M150" s="47" t="str">
        <f t="shared" si="213"/>
        <v xml:space="preserve">23.1 4.65 107,849 23.4 4.72 369,846 23.1 4.56 349,481 23.4 4.74 1,118,830 23.2 4.47 1,030,190 23.0  </v>
      </c>
      <c r="N150" s="47"/>
      <c r="O150" s="47" t="str">
        <f t="shared" si="214"/>
        <v xml:space="preserve">4.65 107,849 23.4 4.72 369,846 23.1 4.56 349,481 23.4 4.74 1,118,830 23.2 4.47 1,030,190 23.0  </v>
      </c>
      <c r="P150" s="47"/>
      <c r="Q150" s="47" t="str">
        <f t="shared" si="215"/>
        <v xml:space="preserve">107,849 23.4 4.72 369,846 23.1 4.56 349,481 23.4 4.74 1,118,830 23.2 4.47 1,030,190 23.0  </v>
      </c>
      <c r="R150" s="47" t="str">
        <f t="shared" si="216"/>
        <v xml:space="preserve">23.4 4.72 369,846 23.1 4.56 349,481 23.4 4.74 1,118,830 23.2 4.47 1,030,190 23.0  </v>
      </c>
      <c r="S150" s="47" t="str">
        <f t="shared" si="217"/>
        <v xml:space="preserve">4.79 116,317 23.1 4.65 107,849 23.4 4.72 369,846 23.1 4.56 349,481 23.4 4.74 1,118,830 23.2 4.47 1,030,190 23.0  </v>
      </c>
      <c r="T150" s="47"/>
      <c r="U150" s="47"/>
      <c r="V150" s="47"/>
      <c r="W150" s="11"/>
      <c r="X150" s="11"/>
      <c r="Y150" s="11"/>
      <c r="Z150" s="47" t="str">
        <f t="shared" si="218"/>
        <v xml:space="preserve">4.72 369,846 23.1 4.56 349,481 23.4 4.74 1,118,830 23.2 4.47 1,030,190 23.0  </v>
      </c>
      <c r="AA150" s="47"/>
      <c r="AB150" s="47" t="str">
        <f t="shared" si="219"/>
        <v xml:space="preserve">369,846 23.1 4.56 349,481 23.4 4.74 1,118,830 23.2 4.47 1,030,190 23.0  </v>
      </c>
      <c r="AC150" s="47" t="str">
        <f t="shared" si="220"/>
        <v xml:space="preserve">23.1 4.56 349,481 23.4 4.74 1,118,830 23.2 4.47 1,030,190 23.0  </v>
      </c>
      <c r="AD150" s="47"/>
      <c r="AE150" s="47" t="str">
        <f t="shared" si="221"/>
        <v xml:space="preserve">4.56 349,481 23.4 4.74 1,118,830 23.2 4.47 1,030,190 23.0  </v>
      </c>
      <c r="AF150" s="47"/>
      <c r="AG150" s="47" t="str">
        <f t="shared" si="222"/>
        <v xml:space="preserve">349,481 23.4 4.74 1,118,830 23.2 4.47 1,030,190 23.0  </v>
      </c>
      <c r="AH150" s="47" t="str">
        <f t="shared" si="223"/>
        <v xml:space="preserve">23.4 4.74 1,118,830 23.2 4.47 1,030,190 23.0  </v>
      </c>
      <c r="AI150" s="47"/>
      <c r="AJ150" s="47"/>
      <c r="AK150" s="47"/>
      <c r="AL150" s="47"/>
      <c r="AM150" s="11"/>
      <c r="AN150" s="11"/>
      <c r="AO150" s="11"/>
      <c r="AP150" s="47" t="str">
        <f t="shared" si="224"/>
        <v xml:space="preserve">4.74 1,118,830 23.2 4.47 1,030,190 23.0  </v>
      </c>
      <c r="AQ150" s="47"/>
      <c r="AR150" s="47" t="str">
        <f t="shared" si="225"/>
        <v xml:space="preserve">1,118,830 23.2 4.47 1,030,190 23.0  </v>
      </c>
      <c r="AS150" s="48" t="str">
        <f t="shared" si="226"/>
        <v xml:space="preserve">23.2 4.47 1,030,190 23.0  </v>
      </c>
      <c r="AT150" s="48"/>
      <c r="AU150" s="47" t="str">
        <f t="shared" si="227"/>
        <v xml:space="preserve">4.47 1,030,190 23.0  </v>
      </c>
      <c r="AV150" s="47"/>
      <c r="AW150" s="47" t="str">
        <f t="shared" si="228"/>
        <v xml:space="preserve">1,030,190 23.0  </v>
      </c>
      <c r="AX150" s="48" t="str">
        <f t="shared" si="229"/>
        <v xml:space="preserve">23.0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9"/>
        <v xml:space="preserve">A vs T% </v>
      </c>
      <c r="D151" s="47" t="str">
        <f t="shared" si="210"/>
        <v xml:space="preserve">A vs T% </v>
      </c>
      <c r="E151" s="22"/>
      <c r="F151" s="45"/>
      <c r="G151" s="11"/>
      <c r="H151" s="11"/>
      <c r="I151" s="11"/>
      <c r="J151" s="47" t="str">
        <f t="shared" si="211"/>
        <v/>
      </c>
      <c r="K151" s="47"/>
      <c r="L151" s="47" t="str">
        <f t="shared" si="212"/>
        <v xml:space="preserve">4,478 </v>
      </c>
      <c r="M151" s="47" t="str">
        <f t="shared" si="213"/>
        <v xml:space="preserve">3.8 4,000 3.7 15,384 4.2 14,066 4.0 45,957 4.1 43,315 4.2  </v>
      </c>
      <c r="N151" s="47"/>
      <c r="O151" s="47" t="str">
        <f t="shared" si="214"/>
        <v/>
      </c>
      <c r="P151" s="47"/>
      <c r="Q151" s="47" t="str">
        <f t="shared" si="215"/>
        <v xml:space="preserve">4,000 3.7 15,384 4.2 14,066 4.0 45,957 4.1 43,315 4.2  </v>
      </c>
      <c r="R151" s="47" t="str">
        <f t="shared" si="216"/>
        <v xml:space="preserve">3.7 15,384 4.2 14,066 4.0 45,957 4.1 43,315 4.2  </v>
      </c>
      <c r="S151" s="47" t="str">
        <f t="shared" si="217"/>
        <v xml:space="preserve">4,478 3.8 4,000 3.7 15,384 4.2 14,066 4.0 45,957 4.1 43,315 4.2  </v>
      </c>
      <c r="T151" s="47"/>
      <c r="U151" s="47"/>
      <c r="V151" s="47"/>
      <c r="W151" s="11"/>
      <c r="X151" s="11"/>
      <c r="Y151" s="11"/>
      <c r="Z151" s="47" t="str">
        <f t="shared" si="218"/>
        <v/>
      </c>
      <c r="AA151" s="47"/>
      <c r="AB151" s="47" t="str">
        <f t="shared" si="219"/>
        <v xml:space="preserve">15,384 4.2 14,066 4.0 45,957 4.1 43,315 4.2  </v>
      </c>
      <c r="AC151" s="47" t="str">
        <f t="shared" si="220"/>
        <v xml:space="preserve">4.2 14,066 4.0 45,957 4.1 43,315 4.2  </v>
      </c>
      <c r="AD151" s="47"/>
      <c r="AE151" s="47" t="str">
        <f t="shared" si="221"/>
        <v/>
      </c>
      <c r="AF151" s="47"/>
      <c r="AG151" s="47" t="str">
        <f t="shared" si="222"/>
        <v xml:space="preserve">14,066 4.0 45,957 4.1 43,315 4.2  </v>
      </c>
      <c r="AH151" s="47" t="str">
        <f t="shared" si="223"/>
        <v xml:space="preserve">4.0 45,957 4.1 43,315 4.2  </v>
      </c>
      <c r="AI151" s="47"/>
      <c r="AJ151" s="47"/>
      <c r="AK151" s="47"/>
      <c r="AL151" s="47"/>
      <c r="AM151" s="11"/>
      <c r="AN151" s="11"/>
      <c r="AO151" s="11"/>
      <c r="AP151" s="47" t="str">
        <f t="shared" si="224"/>
        <v/>
      </c>
      <c r="AQ151" s="47"/>
      <c r="AR151" s="47" t="str">
        <f t="shared" si="225"/>
        <v xml:space="preserve">45,957 4.1 43,315 4.2  </v>
      </c>
      <c r="AS151" s="48" t="str">
        <f t="shared" si="226"/>
        <v xml:space="preserve">4.1 43,315 4.2  </v>
      </c>
      <c r="AT151" s="48"/>
      <c r="AU151" s="47" t="str">
        <f t="shared" si="227"/>
        <v/>
      </c>
      <c r="AV151" s="47"/>
      <c r="AW151" s="47" t="str">
        <f t="shared" si="228"/>
        <v xml:space="preserve">43,315 4.2  </v>
      </c>
      <c r="AX151" s="48" t="str">
        <f t="shared" si="229"/>
        <v xml:space="preserve">4.2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30">IF(C240="","",IF(RIGHT(D153,1)="-",LEFT(D153,AY153-2),D153))</f>
        <v xml:space="preserve">Total Beverage Cost </v>
      </c>
      <c r="D153" s="47" t="str">
        <f t="shared" ref="D153:D159" si="231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2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0.54 </v>
      </c>
      <c r="K153" s="47"/>
      <c r="L153" s="47" t="str">
        <f t="shared" ref="L153:L159" si="233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13,039 17.7 0.51 11,739 17.4 0.51 39,666 17.0 0.47 35,919 16.5 0.50 117,492 16.8 0.47 109,445 16.7  </v>
      </c>
      <c r="M153" s="47" t="str">
        <f t="shared" ref="M153:M159" si="234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17.7 0.51 11,739 17.4 0.51 39,666 17.0 0.47 35,919 16.5 0.50 117,492 16.8 0.47 109,445 16.7  </v>
      </c>
      <c r="N153" s="47"/>
      <c r="O153" s="47" t="str">
        <f t="shared" ref="O153:O159" si="235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0.51 11,739 17.4 0.51 39,666 17.0 0.47 35,919 16.5 0.50 117,492 16.8 0.47 109,445 16.7  </v>
      </c>
      <c r="P153" s="47"/>
      <c r="Q153" s="47" t="str">
        <f t="shared" ref="Q153:Q159" si="236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11,739 17.4 0.51 39,666 17.0 0.47 35,919 16.5 0.50 117,492 16.8 0.47 109,445 16.7  </v>
      </c>
      <c r="R153" s="47" t="str">
        <f t="shared" ref="R153:R159" si="237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17.4 0.51 39,666 17.0 0.47 35,919 16.5 0.50 117,492 16.8 0.47 109,445 16.7  </v>
      </c>
      <c r="S153" s="47" t="str">
        <f t="shared" ref="S153:S159" si="238">(RIGHT(C240,LEN(C240) - LEN(C153)))&amp;" "</f>
        <v xml:space="preserve">0.54 13,039 17.7 0.51 11,739 17.4 0.51 39,666 17.0 0.47 35,919 16.5 0.50 117,492 16.8 0.47 109,445 16.7  </v>
      </c>
      <c r="T153" s="47"/>
      <c r="U153" s="47"/>
      <c r="V153" s="47"/>
      <c r="W153" s="11"/>
      <c r="X153" s="11"/>
      <c r="Y153" s="11"/>
      <c r="Z153" s="47" t="str">
        <f t="shared" ref="Z153:Z159" si="239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0.51 39,666 17.0 0.47 35,919 16.5 0.50 117,492 16.8 0.47 109,445 16.7  </v>
      </c>
      <c r="AA153" s="47"/>
      <c r="AB153" s="47" t="str">
        <f t="shared" ref="AB153:AB159" si="240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39,666 17.0 0.47 35,919 16.5 0.50 117,492 16.8 0.47 109,445 16.7  </v>
      </c>
      <c r="AC153" s="47" t="str">
        <f t="shared" ref="AC153:AC159" si="241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17.0 0.47 35,919 16.5 0.50 117,492 16.8 0.47 109,445 16.7  </v>
      </c>
      <c r="AD153" s="47"/>
      <c r="AE153" s="47" t="str">
        <f t="shared" ref="AE153:AE159" si="242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0.47 35,919 16.5 0.50 117,492 16.8 0.47 109,445 16.7  </v>
      </c>
      <c r="AF153" s="47"/>
      <c r="AG153" s="47" t="str">
        <f t="shared" ref="AG153:AG159" si="243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35,919 16.5 0.50 117,492 16.8 0.47 109,445 16.7  </v>
      </c>
      <c r="AH153" s="47" t="str">
        <f t="shared" ref="AH153:AH159" si="244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16.5 0.50 117,492 16.8 0.47 109,445 16.7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5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0.50 117,492 16.8 0.47 109,445 16.7  </v>
      </c>
      <c r="AQ153" s="47"/>
      <c r="AR153" s="47" t="str">
        <f t="shared" ref="AR153:AR159" si="246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117,492 16.8 0.47 109,445 16.7  </v>
      </c>
      <c r="AS153" s="48" t="str">
        <f t="shared" ref="AS153:AS159" si="247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16.8 0.47 109,445 16.7  </v>
      </c>
      <c r="AT153" s="48"/>
      <c r="AU153" s="47" t="str">
        <f t="shared" ref="AU153:AU159" si="248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0.47 109,445 16.7  </v>
      </c>
      <c r="AV153" s="47"/>
      <c r="AW153" s="47" t="str">
        <f t="shared" ref="AW153:AW159" si="249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109,445 16.7  </v>
      </c>
      <c r="AX153" s="48" t="str">
        <f t="shared" ref="AX153:AX159" si="250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16.7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30"/>
        <v xml:space="preserve">- Liquor </v>
      </c>
      <c r="D154" s="47" t="str">
        <f t="shared" si="231"/>
        <v xml:space="preserve">- Liquor </v>
      </c>
      <c r="E154" s="22"/>
      <c r="F154" s="45"/>
      <c r="G154" s="11"/>
      <c r="H154" s="11"/>
      <c r="I154" s="11"/>
      <c r="J154" s="47" t="str">
        <f t="shared" si="232"/>
        <v xml:space="preserve">0.07 </v>
      </c>
      <c r="K154" s="47"/>
      <c r="L154" s="47" t="str">
        <f t="shared" si="233"/>
        <v xml:space="preserve">1,586 12.9 0.05 1,247 11.1 0.06 4,577 11.5 0.05 4,085 11.1 0.06 14,155 11.7 0.06 13,011 11.3  </v>
      </c>
      <c r="M154" s="47" t="str">
        <f t="shared" si="234"/>
        <v xml:space="preserve">12.9 0.05 1,247 11.1 0.06 4,577 11.5 0.05 4,085 11.1 0.06 14,155 11.7 0.06 13,011 11.3  </v>
      </c>
      <c r="N154" s="47"/>
      <c r="O154" s="47" t="str">
        <f t="shared" si="235"/>
        <v xml:space="preserve">0.05 1,247 11.1 0.06 4,577 11.5 0.05 4,085 11.1 0.06 14,155 11.7 0.06 13,011 11.3  </v>
      </c>
      <c r="P154" s="47"/>
      <c r="Q154" s="47" t="str">
        <f t="shared" si="236"/>
        <v xml:space="preserve">1,247 11.1 0.06 4,577 11.5 0.05 4,085 11.1 0.06 14,155 11.7 0.06 13,011 11.3  </v>
      </c>
      <c r="R154" s="47" t="str">
        <f t="shared" si="237"/>
        <v xml:space="preserve">11.1 0.06 4,577 11.5 0.05 4,085 11.1 0.06 14,155 11.7 0.06 13,011 11.3  </v>
      </c>
      <c r="S154" s="47" t="str">
        <f t="shared" si="238"/>
        <v xml:space="preserve">0.07 1,586 12.9 0.05 1,247 11.1 0.06 4,577 11.5 0.05 4,085 11.1 0.06 14,155 11.7 0.06 13,011 11.3  </v>
      </c>
      <c r="T154" s="47"/>
      <c r="U154" s="47"/>
      <c r="V154" s="47"/>
      <c r="W154" s="11"/>
      <c r="X154" s="11"/>
      <c r="Y154" s="11"/>
      <c r="Z154" s="47" t="str">
        <f t="shared" si="239"/>
        <v xml:space="preserve">0.06 4,577 11.5 0.05 4,085 11.1 0.06 14,155 11.7 0.06 13,011 11.3  </v>
      </c>
      <c r="AA154" s="47"/>
      <c r="AB154" s="47" t="str">
        <f t="shared" si="240"/>
        <v xml:space="preserve">4,577 11.5 0.05 4,085 11.1 0.06 14,155 11.7 0.06 13,011 11.3  </v>
      </c>
      <c r="AC154" s="47" t="str">
        <f t="shared" si="241"/>
        <v xml:space="preserve">11.5 0.05 4,085 11.1 0.06 14,155 11.7 0.06 13,011 11.3  </v>
      </c>
      <c r="AD154" s="47"/>
      <c r="AE154" s="47" t="str">
        <f t="shared" si="242"/>
        <v xml:space="preserve">0.05 4,085 11.1 0.06 14,155 11.7 0.06 13,011 11.3  </v>
      </c>
      <c r="AF154" s="47"/>
      <c r="AG154" s="47" t="str">
        <f t="shared" si="243"/>
        <v xml:space="preserve">4,085 11.1 0.06 14,155 11.7 0.06 13,011 11.3  </v>
      </c>
      <c r="AH154" s="47" t="str">
        <f t="shared" si="244"/>
        <v xml:space="preserve">11.1 0.06 14,155 11.7 0.06 13,011 11.3  </v>
      </c>
      <c r="AI154" s="47"/>
      <c r="AJ154" s="47"/>
      <c r="AK154" s="47"/>
      <c r="AL154" s="47"/>
      <c r="AM154" s="11"/>
      <c r="AN154" s="11"/>
      <c r="AO154" s="11"/>
      <c r="AP154" s="47" t="str">
        <f t="shared" si="245"/>
        <v xml:space="preserve">0.06 14,155 11.7 0.06 13,011 11.3  </v>
      </c>
      <c r="AQ154" s="47"/>
      <c r="AR154" s="47" t="str">
        <f t="shared" si="246"/>
        <v xml:space="preserve">14,155 11.7 0.06 13,011 11.3  </v>
      </c>
      <c r="AS154" s="48" t="str">
        <f t="shared" si="247"/>
        <v xml:space="preserve">11.7 0.06 13,011 11.3  </v>
      </c>
      <c r="AT154" s="48"/>
      <c r="AU154" s="47" t="str">
        <f t="shared" si="248"/>
        <v xml:space="preserve">0.06 13,011 11.3  </v>
      </c>
      <c r="AV154" s="47"/>
      <c r="AW154" s="47" t="str">
        <f t="shared" si="249"/>
        <v xml:space="preserve">13,011 11.3  </v>
      </c>
      <c r="AX154" s="48" t="str">
        <f t="shared" si="250"/>
        <v xml:space="preserve">11.3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30"/>
        <v xml:space="preserve">- Beer </v>
      </c>
      <c r="D155" s="47" t="str">
        <f t="shared" si="231"/>
        <v xml:space="preserve">- Beer </v>
      </c>
      <c r="E155" s="22"/>
      <c r="F155" s="45"/>
      <c r="G155" s="11"/>
      <c r="H155" s="11"/>
      <c r="I155" s="11"/>
      <c r="J155" s="47" t="str">
        <f t="shared" si="232"/>
        <v xml:space="preserve">0.06 </v>
      </c>
      <c r="K155" s="47"/>
      <c r="L155" s="47" t="str">
        <f t="shared" si="233"/>
        <v xml:space="preserve">1,421 22.0 0.06 1,378 23.8 0.06 4,702 23.7 0.05 3,737 20.3 0.06 13,892 23.8 0.06 13,372 23.3  </v>
      </c>
      <c r="M155" s="47" t="str">
        <f t="shared" si="234"/>
        <v xml:space="preserve">22.0 0.06 1,378 23.8 0.06 4,702 23.7 0.05 3,737 20.3 0.06 13,892 23.8 0.06 13,372 23.3  </v>
      </c>
      <c r="N155" s="47"/>
      <c r="O155" s="47" t="str">
        <f t="shared" si="235"/>
        <v xml:space="preserve">0.06 1,378 23.8 0.06 4,702 23.7 0.05 3,737 20.3 0.06 13,892 23.8 0.06 13,372 23.3  </v>
      </c>
      <c r="P155" s="47"/>
      <c r="Q155" s="47" t="str">
        <f t="shared" si="236"/>
        <v xml:space="preserve">1,378 23.8 0.06 4,702 23.7 0.05 3,737 20.3 0.06 13,892 23.8 0.06 13,372 23.3  </v>
      </c>
      <c r="R155" s="47" t="str">
        <f t="shared" si="237"/>
        <v xml:space="preserve">23.8 0.06 4,702 23.7 0.05 3,737 20.3 0.06 13,892 23.8 0.06 13,372 23.3  </v>
      </c>
      <c r="S155" s="47" t="str">
        <f t="shared" si="238"/>
        <v xml:space="preserve">0.06 1,421 22.0 0.06 1,378 23.8 0.06 4,702 23.7 0.05 3,737 20.3 0.06 13,892 23.8 0.06 13,372 23.3  </v>
      </c>
      <c r="T155" s="47"/>
      <c r="U155" s="47"/>
      <c r="V155" s="47"/>
      <c r="W155" s="11"/>
      <c r="X155" s="11"/>
      <c r="Y155" s="11"/>
      <c r="Z155" s="47" t="str">
        <f t="shared" si="239"/>
        <v xml:space="preserve">0.06 4,702 23.7 0.05 3,737 20.3 0.06 13,892 23.8 0.06 13,372 23.3  </v>
      </c>
      <c r="AA155" s="47"/>
      <c r="AB155" s="47" t="str">
        <f t="shared" si="240"/>
        <v xml:space="preserve">4,702 23.7 0.05 3,737 20.3 0.06 13,892 23.8 0.06 13,372 23.3  </v>
      </c>
      <c r="AC155" s="47" t="str">
        <f t="shared" si="241"/>
        <v xml:space="preserve">23.7 0.05 3,737 20.3 0.06 13,892 23.8 0.06 13,372 23.3  </v>
      </c>
      <c r="AD155" s="47"/>
      <c r="AE155" s="47" t="str">
        <f t="shared" si="242"/>
        <v xml:space="preserve">0.05 3,737 20.3 0.06 13,892 23.8 0.06 13,372 23.3  </v>
      </c>
      <c r="AF155" s="47"/>
      <c r="AG155" s="47" t="str">
        <f t="shared" si="243"/>
        <v xml:space="preserve">3,737 20.3 0.06 13,892 23.8 0.06 13,372 23.3  </v>
      </c>
      <c r="AH155" s="47" t="str">
        <f t="shared" si="244"/>
        <v xml:space="preserve">20.3 0.06 13,892 23.8 0.06 13,372 23.3  </v>
      </c>
      <c r="AI155" s="47"/>
      <c r="AJ155" s="47"/>
      <c r="AK155" s="47"/>
      <c r="AL155" s="47"/>
      <c r="AM155" s="11"/>
      <c r="AN155" s="11"/>
      <c r="AO155" s="11"/>
      <c r="AP155" s="47" t="str">
        <f t="shared" si="245"/>
        <v xml:space="preserve">0.06 13,892 23.8 0.06 13,372 23.3  </v>
      </c>
      <c r="AQ155" s="47"/>
      <c r="AR155" s="47" t="str">
        <f t="shared" si="246"/>
        <v xml:space="preserve">13,892 23.8 0.06 13,372 23.3  </v>
      </c>
      <c r="AS155" s="48" t="str">
        <f t="shared" si="247"/>
        <v xml:space="preserve">23.8 0.06 13,372 23.3  </v>
      </c>
      <c r="AT155" s="48"/>
      <c r="AU155" s="47" t="str">
        <f t="shared" si="248"/>
        <v xml:space="preserve">0.06 13,372 23.3  </v>
      </c>
      <c r="AV155" s="47"/>
      <c r="AW155" s="47" t="str">
        <f t="shared" si="249"/>
        <v xml:space="preserve">13,372 23.3  </v>
      </c>
      <c r="AX155" s="48" t="str">
        <f t="shared" si="250"/>
        <v xml:space="preserve">23.3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30"/>
        <v xml:space="preserve">- Wine </v>
      </c>
      <c r="D156" s="47" t="str">
        <f t="shared" si="231"/>
        <v xml:space="preserve">- Wine </v>
      </c>
      <c r="E156" s="22"/>
      <c r="F156" s="45"/>
      <c r="G156" s="11"/>
      <c r="H156" s="11"/>
      <c r="I156" s="11"/>
      <c r="J156" s="47" t="str">
        <f t="shared" si="232"/>
        <v xml:space="preserve">0.19 </v>
      </c>
      <c r="K156" s="47"/>
      <c r="L156" s="47" t="str">
        <f t="shared" si="233"/>
        <v xml:space="preserve">4,492 25.7 0.19 4,302 26.2 0.19 15,072 27.0 0.17 13,069 24.6 0.17 41,300 25.0 0.17 40,235 25.1  </v>
      </c>
      <c r="M156" s="47" t="str">
        <f t="shared" si="234"/>
        <v xml:space="preserve">25.7 0.19 4,302 26.2 0.19 15,072 27.0 0.17 13,069 24.6 0.17 41,300 25.0 0.17 40,235 25.1  </v>
      </c>
      <c r="N156" s="47"/>
      <c r="O156" s="47" t="str">
        <f t="shared" si="235"/>
        <v xml:space="preserve">0.19 4,302 26.2 0.19 15,072 27.0 0.17 13,069 24.6 0.17 41,300 25.0 0.17 40,235 25.1  </v>
      </c>
      <c r="P156" s="47"/>
      <c r="Q156" s="47" t="str">
        <f t="shared" si="236"/>
        <v xml:space="preserve">4,302 26.2 0.19 15,072 27.0 0.17 13,069 24.6 0.17 41,300 25.0 0.17 40,235 25.1  </v>
      </c>
      <c r="R156" s="47" t="str">
        <f t="shared" si="237"/>
        <v xml:space="preserve">26.2 0.19 15,072 27.0 0.17 13,069 24.6 0.17 41,300 25.0 0.17 40,235 25.1  </v>
      </c>
      <c r="S156" s="47" t="str">
        <f t="shared" si="238"/>
        <v xml:space="preserve">0.19 4,492 25.7 0.19 4,302 26.2 0.19 15,072 27.0 0.17 13,069 24.6 0.17 41,300 25.0 0.17 40,235 25.1  </v>
      </c>
      <c r="T156" s="47"/>
      <c r="U156" s="47"/>
      <c r="V156" s="47"/>
      <c r="W156" s="11"/>
      <c r="X156" s="11"/>
      <c r="Y156" s="11"/>
      <c r="Z156" s="47" t="str">
        <f t="shared" si="239"/>
        <v xml:space="preserve">0.19 15,072 27.0 0.17 13,069 24.6 0.17 41,300 25.0 0.17 40,235 25.1  </v>
      </c>
      <c r="AA156" s="47"/>
      <c r="AB156" s="47" t="str">
        <f t="shared" si="240"/>
        <v xml:space="preserve">15,072 27.0 0.17 13,069 24.6 0.17 41,300 25.0 0.17 40,235 25.1  </v>
      </c>
      <c r="AC156" s="47" t="str">
        <f t="shared" si="241"/>
        <v xml:space="preserve">27.0 0.17 13,069 24.6 0.17 41,300 25.0 0.17 40,235 25.1  </v>
      </c>
      <c r="AD156" s="47"/>
      <c r="AE156" s="47" t="str">
        <f t="shared" si="242"/>
        <v xml:space="preserve">0.17 13,069 24.6 0.17 41,300 25.0 0.17 40,235 25.1  </v>
      </c>
      <c r="AF156" s="47"/>
      <c r="AG156" s="47" t="str">
        <f t="shared" si="243"/>
        <v xml:space="preserve">13,069 24.6 0.17 41,300 25.0 0.17 40,235 25.1  </v>
      </c>
      <c r="AH156" s="47" t="str">
        <f t="shared" si="244"/>
        <v xml:space="preserve">24.6 0.17 41,300 25.0 0.17 40,235 25.1  </v>
      </c>
      <c r="AI156" s="47"/>
      <c r="AJ156" s="47"/>
      <c r="AK156" s="47"/>
      <c r="AL156" s="47"/>
      <c r="AM156" s="11"/>
      <c r="AN156" s="11"/>
      <c r="AO156" s="11"/>
      <c r="AP156" s="47" t="str">
        <f t="shared" si="245"/>
        <v xml:space="preserve">0.17 41,300 25.0 0.17 40,235 25.1  </v>
      </c>
      <c r="AQ156" s="47"/>
      <c r="AR156" s="47" t="str">
        <f t="shared" si="246"/>
        <v xml:space="preserve">41,300 25.0 0.17 40,235 25.1  </v>
      </c>
      <c r="AS156" s="48" t="str">
        <f t="shared" si="247"/>
        <v xml:space="preserve">25.0 0.17 40,235 25.1  </v>
      </c>
      <c r="AT156" s="48"/>
      <c r="AU156" s="47" t="str">
        <f t="shared" si="248"/>
        <v xml:space="preserve">0.17 40,235 25.1  </v>
      </c>
      <c r="AV156" s="47"/>
      <c r="AW156" s="47" t="str">
        <f t="shared" si="249"/>
        <v xml:space="preserve">40,235 25.1  </v>
      </c>
      <c r="AX156" s="48" t="str">
        <f t="shared" si="250"/>
        <v xml:space="preserve">25.1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30"/>
        <v xml:space="preserve">- Non-Alch Bev </v>
      </c>
      <c r="D157" s="47" t="str">
        <f t="shared" si="231"/>
        <v xml:space="preserve">- Non-Alch Bev </v>
      </c>
      <c r="E157" s="22"/>
      <c r="F157" s="45"/>
      <c r="G157" s="11"/>
      <c r="H157" s="11"/>
      <c r="I157" s="11"/>
      <c r="J157" s="47" t="str">
        <f t="shared" si="232"/>
        <v xml:space="preserve">0.23 </v>
      </c>
      <c r="K157" s="47"/>
      <c r="L157" s="47" t="str">
        <f t="shared" si="233"/>
        <v xml:space="preserve">5,540 14.9 0.21 4,813 14.1 0.20 15,315 13.0 0.20 15,028 13.8 0.20 48,145 13.6 0.19 42,827 13.3  </v>
      </c>
      <c r="M157" s="47" t="str">
        <f t="shared" si="234"/>
        <v xml:space="preserve">14.9 0.21 4,813 14.1 0.20 15,315 13.0 0.20 15,028 13.8 0.20 48,145 13.6 0.19 42,827 13.3  </v>
      </c>
      <c r="N157" s="47"/>
      <c r="O157" s="47" t="str">
        <f t="shared" si="235"/>
        <v xml:space="preserve">0.21 4,813 14.1 0.20 15,315 13.0 0.20 15,028 13.8 0.20 48,145 13.6 0.19 42,827 13.3  </v>
      </c>
      <c r="P157" s="47"/>
      <c r="Q157" s="47" t="str">
        <f t="shared" si="236"/>
        <v xml:space="preserve">4,813 14.1 0.20 15,315 13.0 0.20 15,028 13.8 0.20 48,145 13.6 0.19 42,827 13.3  </v>
      </c>
      <c r="R157" s="47" t="str">
        <f t="shared" si="237"/>
        <v xml:space="preserve">14.1 0.20 15,315 13.0 0.20 15,028 13.8 0.20 48,145 13.6 0.19 42,827 13.3  </v>
      </c>
      <c r="S157" s="47" t="str">
        <f t="shared" si="238"/>
        <v xml:space="preserve">0.23 5,540 14.9 0.21 4,813 14.1 0.20 15,315 13.0 0.20 15,028 13.8 0.20 48,145 13.6 0.19 42,827 13.3  </v>
      </c>
      <c r="T157" s="47"/>
      <c r="U157" s="47"/>
      <c r="V157" s="47"/>
      <c r="W157" s="11"/>
      <c r="X157" s="11"/>
      <c r="Y157" s="11"/>
      <c r="Z157" s="47" t="str">
        <f t="shared" si="239"/>
        <v xml:space="preserve">0.20 15,315 13.0 0.20 15,028 13.8 0.20 48,145 13.6 0.19 42,827 13.3  </v>
      </c>
      <c r="AA157" s="47"/>
      <c r="AB157" s="47" t="str">
        <f t="shared" si="240"/>
        <v xml:space="preserve">15,315 13.0 0.20 15,028 13.8 0.20 48,145 13.6 0.19 42,827 13.3  </v>
      </c>
      <c r="AC157" s="47" t="str">
        <f t="shared" si="241"/>
        <v xml:space="preserve">13.0 0.20 15,028 13.8 0.20 48,145 13.6 0.19 42,827 13.3  </v>
      </c>
      <c r="AD157" s="47"/>
      <c r="AE157" s="47" t="str">
        <f t="shared" si="242"/>
        <v xml:space="preserve">0.20 15,028 13.8 0.20 48,145 13.6 0.19 42,827 13.3  </v>
      </c>
      <c r="AF157" s="47"/>
      <c r="AG157" s="47" t="str">
        <f t="shared" si="243"/>
        <v xml:space="preserve">15,028 13.8 0.20 48,145 13.6 0.19 42,827 13.3  </v>
      </c>
      <c r="AH157" s="47" t="str">
        <f t="shared" si="244"/>
        <v xml:space="preserve">13.8 0.20 48,145 13.6 0.19 42,827 13.3  </v>
      </c>
      <c r="AI157" s="47"/>
      <c r="AJ157" s="47"/>
      <c r="AK157" s="47"/>
      <c r="AL157" s="47"/>
      <c r="AM157" s="11"/>
      <c r="AN157" s="11"/>
      <c r="AO157" s="11"/>
      <c r="AP157" s="47" t="str">
        <f t="shared" si="245"/>
        <v xml:space="preserve">0.20 48,145 13.6 0.19 42,827 13.3  </v>
      </c>
      <c r="AQ157" s="47"/>
      <c r="AR157" s="47" t="str">
        <f t="shared" si="246"/>
        <v xml:space="preserve">48,145 13.6 0.19 42,827 13.3  </v>
      </c>
      <c r="AS157" s="48" t="str">
        <f t="shared" si="247"/>
        <v xml:space="preserve">13.6 0.19 42,827 13.3  </v>
      </c>
      <c r="AT157" s="48"/>
      <c r="AU157" s="47" t="str">
        <f t="shared" si="248"/>
        <v xml:space="preserve">0.19 42,827 13.3  </v>
      </c>
      <c r="AV157" s="47"/>
      <c r="AW157" s="47" t="str">
        <f t="shared" si="249"/>
        <v xml:space="preserve">42,827 13.3  </v>
      </c>
      <c r="AX157" s="48" t="str">
        <f t="shared" si="250"/>
        <v xml:space="preserve">13.3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30"/>
        <v xml:space="preserve">Bev Alch A vs. T% </v>
      </c>
      <c r="D158" s="47" t="str">
        <f t="shared" si="231"/>
        <v xml:space="preserve">Bev Alch A vs. T% </v>
      </c>
      <c r="E158" s="22"/>
      <c r="F158" s="45"/>
      <c r="G158" s="11"/>
      <c r="H158" s="11"/>
      <c r="I158" s="11"/>
      <c r="J158" s="47" t="str">
        <f t="shared" si="232"/>
        <v/>
      </c>
      <c r="K158" s="47"/>
      <c r="L158" s="47" t="str">
        <f t="shared" si="233"/>
        <v xml:space="preserve">826 </v>
      </c>
      <c r="M158" s="47" t="str">
        <f t="shared" si="234"/>
        <v xml:space="preserve">6.3 643 5.5 2,515 6.3 3,216 9.0 7,237 6.2 6,010 5.5  </v>
      </c>
      <c r="N158" s="47"/>
      <c r="O158" s="47" t="str">
        <f t="shared" si="235"/>
        <v/>
      </c>
      <c r="P158" s="47"/>
      <c r="Q158" s="47" t="str">
        <f t="shared" si="236"/>
        <v xml:space="preserve">643 5.5 2,515 6.3 3,216 9.0 7,237 6.2 6,010 5.5  </v>
      </c>
      <c r="R158" s="47" t="str">
        <f t="shared" si="237"/>
        <v xml:space="preserve">5.5 2,515 6.3 3,216 9.0 7,237 6.2 6,010 5.5  </v>
      </c>
      <c r="S158" s="47" t="str">
        <f t="shared" si="238"/>
        <v xml:space="preserve">826 6.3 643 5.5 2,515 6.3 3,216 9.0 7,237 6.2 6,010 5.5  </v>
      </c>
      <c r="T158" s="47"/>
      <c r="U158" s="47"/>
      <c r="V158" s="47"/>
      <c r="W158" s="11"/>
      <c r="X158" s="11"/>
      <c r="Y158" s="11"/>
      <c r="Z158" s="47" t="str">
        <f t="shared" si="239"/>
        <v/>
      </c>
      <c r="AA158" s="47"/>
      <c r="AB158" s="47" t="str">
        <f t="shared" si="240"/>
        <v xml:space="preserve">2,515 6.3 3,216 9.0 7,237 6.2 6,010 5.5  </v>
      </c>
      <c r="AC158" s="47" t="str">
        <f t="shared" si="241"/>
        <v xml:space="preserve">6.3 3,216 9.0 7,237 6.2 6,010 5.5  </v>
      </c>
      <c r="AD158" s="47"/>
      <c r="AE158" s="47" t="str">
        <f t="shared" si="242"/>
        <v/>
      </c>
      <c r="AF158" s="47"/>
      <c r="AG158" s="47" t="str">
        <f t="shared" si="243"/>
        <v xml:space="preserve">3,216 9.0 7,237 6.2 6,010 5.5  </v>
      </c>
      <c r="AH158" s="47" t="str">
        <f t="shared" si="244"/>
        <v xml:space="preserve">9.0 7,237 6.2 6,010 5.5  </v>
      </c>
      <c r="AI158" s="47"/>
      <c r="AJ158" s="47"/>
      <c r="AK158" s="47"/>
      <c r="AL158" s="47"/>
      <c r="AM158" s="11"/>
      <c r="AN158" s="11"/>
      <c r="AO158" s="11"/>
      <c r="AP158" s="47" t="str">
        <f t="shared" si="245"/>
        <v/>
      </c>
      <c r="AQ158" s="47"/>
      <c r="AR158" s="47" t="str">
        <f t="shared" si="246"/>
        <v xml:space="preserve">7,237 6.2 6,010 5.5  </v>
      </c>
      <c r="AS158" s="48" t="str">
        <f t="shared" si="247"/>
        <v xml:space="preserve">6.2 6,010 5.5  </v>
      </c>
      <c r="AT158" s="48"/>
      <c r="AU158" s="47" t="str">
        <f t="shared" si="248"/>
        <v/>
      </c>
      <c r="AV158" s="47"/>
      <c r="AW158" s="47" t="str">
        <f t="shared" si="249"/>
        <v xml:space="preserve">6,010 5.5  </v>
      </c>
      <c r="AX158" s="48" t="str">
        <f t="shared" si="250"/>
        <v xml:space="preserve">5.5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30"/>
        <v xml:space="preserve">Total Cost of Sales </v>
      </c>
      <c r="D159" s="47" t="str">
        <f t="shared" si="231"/>
        <v xml:space="preserve">Total Cost of Sales </v>
      </c>
      <c r="E159" s="22"/>
      <c r="F159" s="45"/>
      <c r="G159" s="11"/>
      <c r="H159" s="11"/>
      <c r="I159" s="11"/>
      <c r="J159" s="47" t="str">
        <f t="shared" si="232"/>
        <v xml:space="preserve">5.33 </v>
      </c>
      <c r="K159" s="47"/>
      <c r="L159" s="47" t="str">
        <f t="shared" si="233"/>
        <v xml:space="preserve">129,356 25.7 5.15 119,588 25.9 5.22 409,512 25.6 5.03 385,400 25.8 5.24 1,236,323 25.6 4.94 1,139,635 25.4  </v>
      </c>
      <c r="M159" s="47" t="str">
        <f t="shared" si="234"/>
        <v xml:space="preserve">25.7 5.15 119,588 25.9 5.22 409,512 25.6 5.03 385,400 25.8 5.24 1,236,323 25.6 4.94 1,139,635 25.4  </v>
      </c>
      <c r="N159" s="47"/>
      <c r="O159" s="47" t="str">
        <f t="shared" si="235"/>
        <v xml:space="preserve">5.15 119,588 25.9 5.22 409,512 25.6 5.03 385,400 25.8 5.24 1,236,323 25.6 4.94 1,139,635 25.4  </v>
      </c>
      <c r="P159" s="47"/>
      <c r="Q159" s="47" t="str">
        <f t="shared" si="236"/>
        <v xml:space="preserve">119,588 25.9 5.22 409,512 25.6 5.03 385,400 25.8 5.24 1,236,323 25.6 4.94 1,139,635 25.4  </v>
      </c>
      <c r="R159" s="47" t="str">
        <f t="shared" si="237"/>
        <v xml:space="preserve">25.9 5.22 409,512 25.6 5.03 385,400 25.8 5.24 1,236,323 25.6 4.94 1,139,635 25.4  </v>
      </c>
      <c r="S159" s="47" t="str">
        <f t="shared" si="238"/>
        <v xml:space="preserve">5.33 129,356 25.7 5.15 119,588 25.9 5.22 409,512 25.6 5.03 385,400 25.8 5.24 1,236,323 25.6 4.94 1,139,635 25.4  </v>
      </c>
      <c r="T159" s="47"/>
      <c r="U159" s="47"/>
      <c r="V159" s="47"/>
      <c r="W159" s="11"/>
      <c r="X159" s="11"/>
      <c r="Y159" s="11"/>
      <c r="Z159" s="47" t="str">
        <f t="shared" si="239"/>
        <v xml:space="preserve">5.22 409,512 25.6 5.03 385,400 25.8 5.24 1,236,323 25.6 4.94 1,139,635 25.4  </v>
      </c>
      <c r="AA159" s="47"/>
      <c r="AB159" s="47" t="str">
        <f t="shared" si="240"/>
        <v xml:space="preserve">409,512 25.6 5.03 385,400 25.8 5.24 1,236,323 25.6 4.94 1,139,635 25.4  </v>
      </c>
      <c r="AC159" s="47" t="str">
        <f t="shared" si="241"/>
        <v xml:space="preserve">25.6 5.03 385,400 25.8 5.24 1,236,323 25.6 4.94 1,139,635 25.4  </v>
      </c>
      <c r="AD159" s="47"/>
      <c r="AE159" s="47" t="str">
        <f t="shared" si="242"/>
        <v xml:space="preserve">5.03 385,400 25.8 5.24 1,236,323 25.6 4.94 1,139,635 25.4  </v>
      </c>
      <c r="AF159" s="47"/>
      <c r="AG159" s="47" t="str">
        <f t="shared" si="243"/>
        <v xml:space="preserve">385,400 25.8 5.24 1,236,323 25.6 4.94 1,139,635 25.4  </v>
      </c>
      <c r="AH159" s="47" t="str">
        <f t="shared" si="244"/>
        <v xml:space="preserve">25.8 5.24 1,236,323 25.6 4.94 1,139,635 25.4  </v>
      </c>
      <c r="AI159" s="47"/>
      <c r="AJ159" s="47"/>
      <c r="AK159" s="47"/>
      <c r="AL159" s="47"/>
      <c r="AM159" s="11"/>
      <c r="AN159" s="11"/>
      <c r="AO159" s="11"/>
      <c r="AP159" s="47" t="str">
        <f t="shared" si="245"/>
        <v xml:space="preserve">5.24 1,236,323 25.6 4.94 1,139,635 25.4  </v>
      </c>
      <c r="AQ159" s="47"/>
      <c r="AR159" s="47" t="str">
        <f t="shared" si="246"/>
        <v xml:space="preserve">1,236,323 25.6 4.94 1,139,635 25.4  </v>
      </c>
      <c r="AS159" s="48" t="str">
        <f t="shared" si="247"/>
        <v xml:space="preserve">25.6 4.94 1,139,635 25.4  </v>
      </c>
      <c r="AT159" s="48"/>
      <c r="AU159" s="47" t="str">
        <f t="shared" si="248"/>
        <v xml:space="preserve">4.94 1,139,635 25.4  </v>
      </c>
      <c r="AV159" s="47"/>
      <c r="AW159" s="47" t="str">
        <f t="shared" si="249"/>
        <v xml:space="preserve">1,139,635 25.4  </v>
      </c>
      <c r="AX159" s="48" t="str">
        <f t="shared" si="250"/>
        <v xml:space="preserve">25.4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1">IF(C247="","",IF(RIGHT(D161,1)="-",LEFT(D161,AY161-2),D161))</f>
        <v xml:space="preserve">Direct Labor - Regular </v>
      </c>
      <c r="D161" s="47" t="str">
        <f t="shared" ref="D161:D169" si="252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3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6.48 </v>
      </c>
      <c r="K161" s="47"/>
      <c r="L161" s="47" t="str">
        <f t="shared" ref="L161:L169" si="254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157,189 31.2 6.18 143,500 31.1 6.27 491,047 30.7 6.07 465,138 31.1 6.29 1,483,476 30.8 6.09 1,402,924 31.3  </v>
      </c>
      <c r="M161" s="47" t="str">
        <f t="shared" ref="M161:M169" si="255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31.2 6.18 143,500 31.1 6.27 491,047 30.7 6.07 465,138 31.1 6.29 1,483,476 30.8 6.09 1,402,924 31.3  </v>
      </c>
      <c r="N161" s="47"/>
      <c r="O161" s="47" t="str">
        <f t="shared" ref="O161:O169" si="256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6.18 143,500 31.1 6.27 491,047 30.7 6.07 465,138 31.1 6.29 1,483,476 30.8 6.09 1,402,924 31.3  </v>
      </c>
      <c r="P161" s="47"/>
      <c r="Q161" s="47" t="str">
        <f t="shared" ref="Q161:Q169" si="257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143,500 31.1 6.27 491,047 30.7 6.07 465,138 31.1 6.29 1,483,476 30.8 6.09 1,402,924 31.3  </v>
      </c>
      <c r="R161" s="47" t="str">
        <f t="shared" ref="R161:R169" si="258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31.1 6.27 491,047 30.7 6.07 465,138 31.1 6.29 1,483,476 30.8 6.09 1,402,924 31.3  </v>
      </c>
      <c r="S161" s="47" t="str">
        <f t="shared" ref="S161:S169" si="259">(RIGHT(C247,LEN(C247) - LEN(C161)))&amp;" "</f>
        <v xml:space="preserve">6.48 157,189 31.2 6.18 143,500 31.1 6.27 491,047 30.7 6.07 465,138 31.1 6.29 1,483,476 30.8 6.09 1,402,924 31.3  </v>
      </c>
      <c r="T161" s="47"/>
      <c r="U161" s="47"/>
      <c r="V161" s="47"/>
      <c r="W161" s="11"/>
      <c r="X161" s="11"/>
      <c r="Y161" s="11"/>
      <c r="Z161" s="47" t="str">
        <f t="shared" ref="Z161:Z169" si="260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6.27 491,047 30.7 6.07 465,138 31.1 6.29 1,483,476 30.8 6.09 1,402,924 31.3  </v>
      </c>
      <c r="AA161" s="47"/>
      <c r="AB161" s="47" t="str">
        <f t="shared" ref="AB161:AB169" si="261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491,047 30.7 6.07 465,138 31.1 6.29 1,483,476 30.8 6.09 1,402,924 31.3  </v>
      </c>
      <c r="AC161" s="47" t="str">
        <f t="shared" ref="AC161:AC169" si="262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30.7 6.07 465,138 31.1 6.29 1,483,476 30.8 6.09 1,402,924 31.3  </v>
      </c>
      <c r="AD161" s="47"/>
      <c r="AE161" s="47" t="str">
        <f t="shared" ref="AE161:AE169" si="263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6.07 465,138 31.1 6.29 1,483,476 30.8 6.09 1,402,924 31.3  </v>
      </c>
      <c r="AF161" s="47"/>
      <c r="AG161" s="47" t="str">
        <f t="shared" ref="AG161:AG169" si="264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465,138 31.1 6.29 1,483,476 30.8 6.09 1,402,924 31.3  </v>
      </c>
      <c r="AH161" s="47" t="str">
        <f t="shared" ref="AH161:AH169" si="265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31.1 6.29 1,483,476 30.8 6.09 1,402,924 31.3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6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6.29 1,483,476 30.8 6.09 1,402,924 31.3  </v>
      </c>
      <c r="AQ161" s="47"/>
      <c r="AR161" s="47" t="str">
        <f t="shared" ref="AR161:AR169" si="267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1,483,476 30.8 6.09 1,402,924 31.3  </v>
      </c>
      <c r="AS161" s="48" t="str">
        <f t="shared" ref="AS161:AS169" si="268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30.8 6.09 1,402,924 31.3  </v>
      </c>
      <c r="AT161" s="48"/>
      <c r="AU161" s="47" t="str">
        <f t="shared" ref="AU161:AU169" si="269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6.09 1,402,924 31.3  </v>
      </c>
      <c r="AV161" s="47"/>
      <c r="AW161" s="47" t="str">
        <f t="shared" ref="AW161:AW169" si="270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1,402,924 31.3  </v>
      </c>
      <c r="AX161" s="48" t="str">
        <f t="shared" ref="AX161:AX169" si="271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31.3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1"/>
        <v xml:space="preserve">- Overtime </v>
      </c>
      <c r="D162" s="47" t="str">
        <f t="shared" si="252"/>
        <v xml:space="preserve">- Overtime </v>
      </c>
      <c r="E162" s="22"/>
      <c r="F162" s="45"/>
      <c r="G162" s="11"/>
      <c r="H162" s="11"/>
      <c r="I162" s="11"/>
      <c r="J162" s="47" t="str">
        <f t="shared" si="253"/>
        <v xml:space="preserve">0.13 </v>
      </c>
      <c r="K162" s="47"/>
      <c r="L162" s="47" t="str">
        <f t="shared" si="254"/>
        <v xml:space="preserve">3,074 0.6 0.13 2,913 0.6 0.13 10,191 0.6 0.10 7,716 0.5 0.13 30,189 0.6 0.13 29,622 0.7  </v>
      </c>
      <c r="M162" s="47" t="str">
        <f t="shared" si="255"/>
        <v xml:space="preserve">0.6 0.13 2,913 0.6 0.13 10,191 0.6 0.10 7,716 0.5 0.13 30,189 0.6 0.13 29,622 0.7  </v>
      </c>
      <c r="N162" s="47"/>
      <c r="O162" s="47" t="str">
        <f t="shared" si="256"/>
        <v xml:space="preserve">0.13 2,913 0.6 0.13 10,191 0.6 0.10 7,716 0.5 0.13 30,189 0.6 0.13 29,622 0.7  </v>
      </c>
      <c r="P162" s="47"/>
      <c r="Q162" s="47" t="str">
        <f t="shared" si="257"/>
        <v xml:space="preserve">2,913 0.6 0.13 10,191 0.6 0.10 7,716 0.5 0.13 30,189 0.6 0.13 29,622 0.7  </v>
      </c>
      <c r="R162" s="47" t="str">
        <f t="shared" si="258"/>
        <v xml:space="preserve">0.6 0.13 10,191 0.6 0.10 7,716 0.5 0.13 30,189 0.6 0.13 29,622 0.7  </v>
      </c>
      <c r="S162" s="47" t="str">
        <f t="shared" si="259"/>
        <v xml:space="preserve">0.13 3,074 0.6 0.13 2,913 0.6 0.13 10,191 0.6 0.10 7,716 0.5 0.13 30,189 0.6 0.13 29,622 0.7  </v>
      </c>
      <c r="T162" s="47"/>
      <c r="U162" s="47"/>
      <c r="V162" s="47"/>
      <c r="W162" s="11"/>
      <c r="X162" s="11"/>
      <c r="Y162" s="11"/>
      <c r="Z162" s="47" t="str">
        <f t="shared" si="260"/>
        <v xml:space="preserve">0.13 10,191 0.6 0.10 7,716 0.5 0.13 30,189 0.6 0.13 29,622 0.7  </v>
      </c>
      <c r="AA162" s="47"/>
      <c r="AB162" s="47" t="str">
        <f t="shared" si="261"/>
        <v xml:space="preserve">10,191 0.6 0.10 7,716 0.5 0.13 30,189 0.6 0.13 29,622 0.7  </v>
      </c>
      <c r="AC162" s="47" t="str">
        <f t="shared" si="262"/>
        <v xml:space="preserve">0.6 0.10 7,716 0.5 0.13 30,189 0.6 0.13 29,622 0.7  </v>
      </c>
      <c r="AD162" s="47"/>
      <c r="AE162" s="47" t="str">
        <f t="shared" si="263"/>
        <v xml:space="preserve">0.10 7,716 0.5 0.13 30,189 0.6 0.13 29,622 0.7  </v>
      </c>
      <c r="AF162" s="47"/>
      <c r="AG162" s="47" t="str">
        <f t="shared" si="264"/>
        <v xml:space="preserve">7,716 0.5 0.13 30,189 0.6 0.13 29,622 0.7  </v>
      </c>
      <c r="AH162" s="47" t="str">
        <f t="shared" si="265"/>
        <v xml:space="preserve">0.5 0.13 30,189 0.6 0.13 29,622 0.7  </v>
      </c>
      <c r="AI162" s="47"/>
      <c r="AJ162" s="47"/>
      <c r="AK162" s="47"/>
      <c r="AL162" s="47"/>
      <c r="AM162" s="11"/>
      <c r="AN162" s="11"/>
      <c r="AO162" s="11"/>
      <c r="AP162" s="47" t="str">
        <f t="shared" si="266"/>
        <v xml:space="preserve">0.13 30,189 0.6 0.13 29,622 0.7  </v>
      </c>
      <c r="AQ162" s="47"/>
      <c r="AR162" s="47" t="str">
        <f t="shared" si="267"/>
        <v xml:space="preserve">30,189 0.6 0.13 29,622 0.7  </v>
      </c>
      <c r="AS162" s="48" t="str">
        <f t="shared" si="268"/>
        <v xml:space="preserve">0.6 0.13 29,622 0.7  </v>
      </c>
      <c r="AT162" s="48"/>
      <c r="AU162" s="47" t="str">
        <f t="shared" si="269"/>
        <v xml:space="preserve">0.13 29,622 0.7  </v>
      </c>
      <c r="AV162" s="47"/>
      <c r="AW162" s="47" t="str">
        <f t="shared" si="270"/>
        <v xml:space="preserve">29,622 0.7  </v>
      </c>
      <c r="AX162" s="48" t="str">
        <f t="shared" si="271"/>
        <v xml:space="preserve">0.7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1"/>
        <v xml:space="preserve">- Pay Compliance/WOTC </v>
      </c>
      <c r="D163" s="47" t="str">
        <f t="shared" si="252"/>
        <v xml:space="preserve">- Pay Compliance/WOTC </v>
      </c>
      <c r="E163" s="22"/>
      <c r="F163" s="45"/>
      <c r="G163" s="11"/>
      <c r="H163" s="11"/>
      <c r="I163" s="11"/>
      <c r="J163" s="47" t="str">
        <f t="shared" si="253"/>
        <v xml:space="preserve">0.00 </v>
      </c>
      <c r="K163" s="47"/>
      <c r="L163" s="47" t="str">
        <f t="shared" si="254"/>
        <v xml:space="preserve">0 0.0 0.00 0 0.0 0.00 0 0.0 0.00 0 0.0 0.00 0 0.0 0.00 0 0.0  </v>
      </c>
      <c r="M163" s="47" t="str">
        <f t="shared" si="255"/>
        <v xml:space="preserve">0.0 0.00 0 0.0 0.00 0 0.0 0.00 0 0.0 0.00 0 0.0 0.00 0 0.0  </v>
      </c>
      <c r="N163" s="47"/>
      <c r="O163" s="47" t="str">
        <f t="shared" si="256"/>
        <v xml:space="preserve">0.00 0 0.0 0.00 0 0.0 0.00 0 0.0 0.00 0 0.0 0.00 0 0.0  </v>
      </c>
      <c r="P163" s="47"/>
      <c r="Q163" s="47" t="str">
        <f t="shared" si="257"/>
        <v xml:space="preserve">0 0.0 0.00 0 0.0 0.00 0 0.0 0.00 0 0.0 0.00 0 0.0  </v>
      </c>
      <c r="R163" s="47" t="str">
        <f t="shared" si="258"/>
        <v xml:space="preserve">0.0 0.00 0 0.0 0.00 0 0.0 0.00 0 0.0 0.00 0 0.0  </v>
      </c>
      <c r="S163" s="47" t="str">
        <f t="shared" si="259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60"/>
        <v xml:space="preserve">0.00 0 0.0 0.00 0 0.0 0.00 0 0.0 0.00 0 0.0  </v>
      </c>
      <c r="AA163" s="47"/>
      <c r="AB163" s="47" t="str">
        <f t="shared" si="261"/>
        <v xml:space="preserve">0 0.0 0.00 0 0.0 0.00 0 0.0 0.00 0 0.0  </v>
      </c>
      <c r="AC163" s="47" t="str">
        <f t="shared" si="262"/>
        <v xml:space="preserve">0.0 0.00 0 0.0 0.00 0 0.0 0.00 0 0.0  </v>
      </c>
      <c r="AD163" s="47"/>
      <c r="AE163" s="47" t="str">
        <f t="shared" si="263"/>
        <v xml:space="preserve">0.00 0 0.0 0.00 0 0.0 0.00 0 0.0  </v>
      </c>
      <c r="AF163" s="47"/>
      <c r="AG163" s="47" t="str">
        <f t="shared" si="264"/>
        <v xml:space="preserve">0 0.0 0.00 0 0.0 0.00 0 0.0  </v>
      </c>
      <c r="AH163" s="47" t="str">
        <f t="shared" si="265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6"/>
        <v xml:space="preserve">0.00 0 0.0 0.00 0 0.0  </v>
      </c>
      <c r="AQ163" s="47"/>
      <c r="AR163" s="47" t="str">
        <f t="shared" si="267"/>
        <v xml:space="preserve">0 0.0 0.00 0 0.0  </v>
      </c>
      <c r="AS163" s="48" t="str">
        <f t="shared" si="268"/>
        <v xml:space="preserve">0.0 0.00 0 0.0  </v>
      </c>
      <c r="AT163" s="48"/>
      <c r="AU163" s="47" t="str">
        <f t="shared" si="269"/>
        <v xml:space="preserve">0.00 0 0.0  </v>
      </c>
      <c r="AV163" s="47"/>
      <c r="AW163" s="47" t="str">
        <f t="shared" si="270"/>
        <v xml:space="preserve">0 0.0  </v>
      </c>
      <c r="AX163" s="48" t="str">
        <f t="shared" si="271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1"/>
        <v xml:space="preserve">Total Direct Labor </v>
      </c>
      <c r="D164" s="47" t="str">
        <f t="shared" si="252"/>
        <v xml:space="preserve">Total Direct Labor </v>
      </c>
      <c r="E164" s="22"/>
      <c r="F164" s="45"/>
      <c r="G164" s="11"/>
      <c r="H164" s="11"/>
      <c r="I164" s="11"/>
      <c r="J164" s="47" t="str">
        <f t="shared" si="253"/>
        <v xml:space="preserve">6.61 </v>
      </c>
      <c r="K164" s="47"/>
      <c r="L164" s="47" t="str">
        <f t="shared" si="254"/>
        <v xml:space="preserve">160,263 31.8 6.31 146,414 31.7 6.40 501,239 31.3 6.17 472,854 31.7 6.41 1,513,665 31.4 6.21 1,432,546 32.0  </v>
      </c>
      <c r="M164" s="47" t="str">
        <f t="shared" si="255"/>
        <v xml:space="preserve">31.8 6.31 146,414 31.7 6.40 501,239 31.3 6.17 472,854 31.7 6.41 1,513,665 31.4 6.21 1,432,546 32.0  </v>
      </c>
      <c r="N164" s="47"/>
      <c r="O164" s="47" t="str">
        <f t="shared" si="256"/>
        <v xml:space="preserve">6.31 146,414 31.7 6.40 501,239 31.3 6.17 472,854 31.7 6.41 1,513,665 31.4 6.21 1,432,546 32.0  </v>
      </c>
      <c r="P164" s="47"/>
      <c r="Q164" s="47" t="str">
        <f t="shared" si="257"/>
        <v xml:space="preserve">146,414 31.7 6.40 501,239 31.3 6.17 472,854 31.7 6.41 1,513,665 31.4 6.21 1,432,546 32.0  </v>
      </c>
      <c r="R164" s="47" t="str">
        <f t="shared" si="258"/>
        <v xml:space="preserve">31.7 6.40 501,239 31.3 6.17 472,854 31.7 6.41 1,513,665 31.4 6.21 1,432,546 32.0  </v>
      </c>
      <c r="S164" s="47" t="str">
        <f t="shared" si="259"/>
        <v xml:space="preserve">6.61 160,263 31.8 6.31 146,414 31.7 6.40 501,239 31.3 6.17 472,854 31.7 6.41 1,513,665 31.4 6.21 1,432,546 32.0  </v>
      </c>
      <c r="T164" s="47"/>
      <c r="U164" s="47"/>
      <c r="V164" s="47"/>
      <c r="W164" s="11"/>
      <c r="X164" s="11"/>
      <c r="Y164" s="11"/>
      <c r="Z164" s="47" t="str">
        <f t="shared" si="260"/>
        <v xml:space="preserve">6.40 501,239 31.3 6.17 472,854 31.7 6.41 1,513,665 31.4 6.21 1,432,546 32.0  </v>
      </c>
      <c r="AA164" s="47"/>
      <c r="AB164" s="47" t="str">
        <f t="shared" si="261"/>
        <v xml:space="preserve">501,239 31.3 6.17 472,854 31.7 6.41 1,513,665 31.4 6.21 1,432,546 32.0  </v>
      </c>
      <c r="AC164" s="47" t="str">
        <f t="shared" si="262"/>
        <v xml:space="preserve">31.3 6.17 472,854 31.7 6.41 1,513,665 31.4 6.21 1,432,546 32.0  </v>
      </c>
      <c r="AD164" s="47"/>
      <c r="AE164" s="47" t="str">
        <f t="shared" si="263"/>
        <v xml:space="preserve">6.17 472,854 31.7 6.41 1,513,665 31.4 6.21 1,432,546 32.0  </v>
      </c>
      <c r="AF164" s="47"/>
      <c r="AG164" s="47" t="str">
        <f t="shared" si="264"/>
        <v xml:space="preserve">472,854 31.7 6.41 1,513,665 31.4 6.21 1,432,546 32.0  </v>
      </c>
      <c r="AH164" s="47" t="str">
        <f t="shared" si="265"/>
        <v xml:space="preserve">31.7 6.41 1,513,665 31.4 6.21 1,432,546 32.0  </v>
      </c>
      <c r="AI164" s="47"/>
      <c r="AJ164" s="47"/>
      <c r="AK164" s="47"/>
      <c r="AL164" s="47"/>
      <c r="AM164" s="11"/>
      <c r="AN164" s="11"/>
      <c r="AO164" s="11"/>
      <c r="AP164" s="47" t="str">
        <f t="shared" si="266"/>
        <v xml:space="preserve">6.41 1,513,665 31.4 6.21 1,432,546 32.0  </v>
      </c>
      <c r="AQ164" s="47"/>
      <c r="AR164" s="47" t="str">
        <f t="shared" si="267"/>
        <v xml:space="preserve">1,513,665 31.4 6.21 1,432,546 32.0  </v>
      </c>
      <c r="AS164" s="48" t="str">
        <f t="shared" si="268"/>
        <v xml:space="preserve">31.4 6.21 1,432,546 32.0  </v>
      </c>
      <c r="AT164" s="48"/>
      <c r="AU164" s="47" t="str">
        <f t="shared" si="269"/>
        <v xml:space="preserve">6.21 1,432,546 32.0  </v>
      </c>
      <c r="AV164" s="47"/>
      <c r="AW164" s="47" t="str">
        <f t="shared" si="270"/>
        <v xml:space="preserve">1,432,546 32.0  </v>
      </c>
      <c r="AX164" s="48" t="str">
        <f t="shared" si="271"/>
        <v xml:space="preserve">32.0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1"/>
        <v xml:space="preserve">Overtime Premium $ </v>
      </c>
      <c r="D165" s="47" t="str">
        <f t="shared" si="252"/>
        <v xml:space="preserve">Overtime Premium $ </v>
      </c>
      <c r="E165" s="22"/>
      <c r="F165" s="45"/>
      <c r="G165" s="11"/>
      <c r="H165" s="11"/>
      <c r="I165" s="11"/>
      <c r="J165" s="47" t="str">
        <f t="shared" si="253"/>
        <v/>
      </c>
      <c r="K165" s="47"/>
      <c r="L165" s="47" t="str">
        <f t="shared" si="254"/>
        <v xml:space="preserve">1,014 </v>
      </c>
      <c r="M165" s="47" t="str">
        <f t="shared" si="255"/>
        <v/>
      </c>
      <c r="N165" s="47"/>
      <c r="O165" s="47" t="str">
        <f t="shared" si="256"/>
        <v/>
      </c>
      <c r="P165" s="47"/>
      <c r="Q165" s="47" t="str">
        <f t="shared" si="257"/>
        <v xml:space="preserve">961 3,363 2,546 9,962 9,775  </v>
      </c>
      <c r="R165" s="47" t="str">
        <f t="shared" si="258"/>
        <v/>
      </c>
      <c r="S165" s="47" t="str">
        <f t="shared" si="259"/>
        <v xml:space="preserve">1,014 961 3,363 2,546 9,962 9,775  </v>
      </c>
      <c r="T165" s="47"/>
      <c r="U165" s="47"/>
      <c r="V165" s="47"/>
      <c r="W165" s="11"/>
      <c r="X165" s="11"/>
      <c r="Y165" s="11"/>
      <c r="Z165" s="47" t="str">
        <f t="shared" si="260"/>
        <v/>
      </c>
      <c r="AA165" s="47"/>
      <c r="AB165" s="47" t="str">
        <f t="shared" si="261"/>
        <v xml:space="preserve">3,363 2,546 9,962 9,775  </v>
      </c>
      <c r="AC165" s="47" t="str">
        <f t="shared" si="262"/>
        <v/>
      </c>
      <c r="AD165" s="47"/>
      <c r="AE165" s="47" t="str">
        <f t="shared" si="263"/>
        <v/>
      </c>
      <c r="AF165" s="47"/>
      <c r="AG165" s="47" t="str">
        <f t="shared" si="264"/>
        <v xml:space="preserve">2,546 9,962 9,775  </v>
      </c>
      <c r="AH165" s="47" t="str">
        <f t="shared" si="265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6"/>
        <v/>
      </c>
      <c r="AQ165" s="47"/>
      <c r="AR165" s="47" t="str">
        <f t="shared" si="267"/>
        <v xml:space="preserve">9,962 9,775  </v>
      </c>
      <c r="AS165" s="48" t="str">
        <f t="shared" si="268"/>
        <v/>
      </c>
      <c r="AT165" s="48"/>
      <c r="AU165" s="47" t="str">
        <f t="shared" si="269"/>
        <v/>
      </c>
      <c r="AV165" s="47"/>
      <c r="AW165" s="47" t="str">
        <f t="shared" si="270"/>
        <v xml:space="preserve">9,775  </v>
      </c>
      <c r="AX165" s="48" t="str">
        <f t="shared" si="271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1"/>
        <v xml:space="preserve">Overtime Hours </v>
      </c>
      <c r="D166" s="47" t="str">
        <f t="shared" si="252"/>
        <v xml:space="preserve">Overtime Hours </v>
      </c>
      <c r="E166" s="22"/>
      <c r="F166" s="45"/>
      <c r="G166" s="11"/>
      <c r="H166" s="11"/>
      <c r="I166" s="11"/>
      <c r="J166" s="47" t="str">
        <f t="shared" si="253"/>
        <v/>
      </c>
      <c r="K166" s="47"/>
      <c r="L166" s="47" t="str">
        <f t="shared" si="254"/>
        <v xml:space="preserve">162 </v>
      </c>
      <c r="M166" s="47" t="str">
        <f t="shared" si="255"/>
        <v/>
      </c>
      <c r="N166" s="47"/>
      <c r="O166" s="47" t="str">
        <f t="shared" si="256"/>
        <v/>
      </c>
      <c r="P166" s="47"/>
      <c r="Q166" s="47" t="str">
        <f t="shared" si="257"/>
        <v xml:space="preserve">153 536 406 1,589 1,559  </v>
      </c>
      <c r="R166" s="47" t="str">
        <f t="shared" si="258"/>
        <v/>
      </c>
      <c r="S166" s="47" t="str">
        <f t="shared" si="259"/>
        <v xml:space="preserve">162 153 536 406 1,589 1,559  </v>
      </c>
      <c r="T166" s="47"/>
      <c r="U166" s="47"/>
      <c r="V166" s="47"/>
      <c r="W166" s="11"/>
      <c r="X166" s="11"/>
      <c r="Y166" s="11"/>
      <c r="Z166" s="47" t="str">
        <f t="shared" si="260"/>
        <v/>
      </c>
      <c r="AA166" s="47"/>
      <c r="AB166" s="47" t="str">
        <f t="shared" si="261"/>
        <v xml:space="preserve">536 406 1,589 1,559  </v>
      </c>
      <c r="AC166" s="47" t="str">
        <f t="shared" si="262"/>
        <v/>
      </c>
      <c r="AD166" s="47"/>
      <c r="AE166" s="47" t="str">
        <f t="shared" si="263"/>
        <v/>
      </c>
      <c r="AF166" s="47"/>
      <c r="AG166" s="47" t="str">
        <f t="shared" si="264"/>
        <v xml:space="preserve">406 1,589 1,559  </v>
      </c>
      <c r="AH166" s="47" t="str">
        <f t="shared" si="265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6"/>
        <v/>
      </c>
      <c r="AQ166" s="47"/>
      <c r="AR166" s="47" t="str">
        <f t="shared" si="267"/>
        <v xml:space="preserve">1,589 1,559  </v>
      </c>
      <c r="AS166" s="48" t="str">
        <f t="shared" si="268"/>
        <v/>
      </c>
      <c r="AT166" s="48"/>
      <c r="AU166" s="47" t="str">
        <f t="shared" si="269"/>
        <v/>
      </c>
      <c r="AV166" s="47"/>
      <c r="AW166" s="47" t="str">
        <f t="shared" si="270"/>
        <v xml:space="preserve">1,559  </v>
      </c>
      <c r="AX166" s="48" t="str">
        <f t="shared" si="271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1"/>
        <v xml:space="preserve">Total Hours vs. Expectation </v>
      </c>
      <c r="D167" s="47" t="str">
        <f t="shared" si="252"/>
        <v>Total Hours vs. Expectation -</v>
      </c>
      <c r="E167" s="22"/>
      <c r="F167" s="45"/>
      <c r="G167" s="11"/>
      <c r="H167" s="11"/>
      <c r="I167" s="11"/>
      <c r="J167" s="47" t="str">
        <f t="shared" si="253"/>
        <v xml:space="preserve">-1.53 </v>
      </c>
      <c r="K167" s="47"/>
      <c r="L167" s="47" t="str">
        <f t="shared" si="254"/>
        <v/>
      </c>
      <c r="M167" s="47" t="str">
        <f t="shared" si="255"/>
        <v/>
      </c>
      <c r="N167" s="47"/>
      <c r="O167" s="47" t="str">
        <f t="shared" si="256"/>
        <v xml:space="preserve">53.87 8.96 33.08 45.25 34.34  </v>
      </c>
      <c r="P167" s="47"/>
      <c r="Q167" s="47" t="str">
        <f t="shared" si="257"/>
        <v/>
      </c>
      <c r="R167" s="47" t="str">
        <f t="shared" si="258"/>
        <v/>
      </c>
      <c r="S167" s="47" t="str">
        <f t="shared" si="259"/>
        <v xml:space="preserve">-1.53 53.87 8.96 33.08 45.25 34.34  </v>
      </c>
      <c r="T167" s="47"/>
      <c r="U167" s="47"/>
      <c r="V167" s="47"/>
      <c r="W167" s="11"/>
      <c r="X167" s="11"/>
      <c r="Y167" s="11"/>
      <c r="Z167" s="47" t="str">
        <f t="shared" si="260"/>
        <v xml:space="preserve">8.96 33.08 45.25 34.34  </v>
      </c>
      <c r="AA167" s="47"/>
      <c r="AB167" s="47" t="str">
        <f t="shared" si="261"/>
        <v/>
      </c>
      <c r="AC167" s="47" t="str">
        <f t="shared" si="262"/>
        <v/>
      </c>
      <c r="AD167" s="47"/>
      <c r="AE167" s="47" t="str">
        <f t="shared" si="263"/>
        <v xml:space="preserve">33.08 45.25 34.34  </v>
      </c>
      <c r="AF167" s="47"/>
      <c r="AG167" s="47" t="str">
        <f t="shared" si="264"/>
        <v/>
      </c>
      <c r="AH167" s="47" t="str">
        <f t="shared" si="265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6"/>
        <v xml:space="preserve">45.25 34.34  </v>
      </c>
      <c r="AQ167" s="47"/>
      <c r="AR167" s="47" t="str">
        <f t="shared" si="267"/>
        <v/>
      </c>
      <c r="AS167" s="48" t="str">
        <f t="shared" si="268"/>
        <v/>
      </c>
      <c r="AT167" s="48"/>
      <c r="AU167" s="47" t="str">
        <f t="shared" si="269"/>
        <v xml:space="preserve">34.34  </v>
      </c>
      <c r="AV167" s="47"/>
      <c r="AW167" s="47" t="str">
        <f t="shared" si="270"/>
        <v/>
      </c>
      <c r="AX167" s="48" t="str">
        <f t="shared" si="271"/>
        <v/>
      </c>
      <c r="AY167" s="47">
        <f>MIN(FIND({0,1,2,3,4,5,6,7,8,9},C253&amp;"0123456789"))</f>
        <v>30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1"/>
        <v xml:space="preserve">Wage Rate </v>
      </c>
      <c r="D168" s="47" t="str">
        <f t="shared" si="252"/>
        <v xml:space="preserve">Wage Rate </v>
      </c>
      <c r="E168" s="22"/>
      <c r="F168" s="45"/>
      <c r="G168" s="11"/>
      <c r="H168" s="11"/>
      <c r="I168" s="11"/>
      <c r="J168" s="47" t="str">
        <f t="shared" si="253"/>
        <v xml:space="preserve">13.56 </v>
      </c>
      <c r="K168" s="47"/>
      <c r="L168" s="47" t="str">
        <f t="shared" si="254"/>
        <v/>
      </c>
      <c r="M168" s="47" t="str">
        <f t="shared" si="255"/>
        <v/>
      </c>
      <c r="N168" s="47"/>
      <c r="O168" s="47" t="str">
        <f t="shared" si="256"/>
        <v xml:space="preserve">13.02 13.91 13.03 13.89 13.07  </v>
      </c>
      <c r="P168" s="47"/>
      <c r="Q168" s="47" t="str">
        <f t="shared" si="257"/>
        <v/>
      </c>
      <c r="R168" s="47" t="str">
        <f t="shared" si="258"/>
        <v/>
      </c>
      <c r="S168" s="47" t="str">
        <f t="shared" si="259"/>
        <v xml:space="preserve">13.56 13.02 13.91 13.03 13.89 13.07  </v>
      </c>
      <c r="T168" s="47"/>
      <c r="U168" s="47"/>
      <c r="V168" s="47"/>
      <c r="W168" s="11"/>
      <c r="X168" s="11"/>
      <c r="Y168" s="11"/>
      <c r="Z168" s="47" t="str">
        <f t="shared" si="260"/>
        <v xml:space="preserve">13.91 13.03 13.89 13.07  </v>
      </c>
      <c r="AA168" s="47"/>
      <c r="AB168" s="47" t="str">
        <f t="shared" si="261"/>
        <v/>
      </c>
      <c r="AC168" s="47" t="str">
        <f t="shared" si="262"/>
        <v/>
      </c>
      <c r="AD168" s="47"/>
      <c r="AE168" s="47" t="str">
        <f t="shared" si="263"/>
        <v xml:space="preserve">13.03 13.89 13.07  </v>
      </c>
      <c r="AF168" s="47"/>
      <c r="AG168" s="47" t="str">
        <f t="shared" si="264"/>
        <v/>
      </c>
      <c r="AH168" s="47" t="str">
        <f t="shared" si="265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6"/>
        <v xml:space="preserve">13.89 13.07  </v>
      </c>
      <c r="AQ168" s="47"/>
      <c r="AR168" s="47" t="str">
        <f t="shared" si="267"/>
        <v/>
      </c>
      <c r="AS168" s="48" t="str">
        <f t="shared" si="268"/>
        <v/>
      </c>
      <c r="AT168" s="48"/>
      <c r="AU168" s="47" t="str">
        <f t="shared" si="269"/>
        <v xml:space="preserve">13.07  </v>
      </c>
      <c r="AV168" s="47"/>
      <c r="AW168" s="47" t="str">
        <f t="shared" si="270"/>
        <v/>
      </c>
      <c r="AX168" s="48" t="str">
        <f t="shared" si="271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1"/>
        <v xml:space="preserve">Margin after Labor </v>
      </c>
      <c r="D169" s="47" t="str">
        <f t="shared" si="252"/>
        <v xml:space="preserve">Margin after Labor </v>
      </c>
      <c r="E169" s="22"/>
      <c r="F169" s="45"/>
      <c r="G169" s="11"/>
      <c r="H169" s="11"/>
      <c r="I169" s="11"/>
      <c r="J169" s="47" t="str">
        <f t="shared" si="253"/>
        <v xml:space="preserve">8.81 </v>
      </c>
      <c r="K169" s="47"/>
      <c r="L169" s="47" t="str">
        <f t="shared" si="254"/>
        <v xml:space="preserve">213,752 42.5 8.44 195,776 42.4 8.81 690,262 43.1 8.28 635,294 42.5 8.78 2,073,412 43.0 8.28 1,907,830 42.6 </v>
      </c>
      <c r="M169" s="47" t="str">
        <f t="shared" si="255"/>
        <v xml:space="preserve">42.5 8.44 195,776 42.4 8.81 690,262 43.1 8.28 635,294 42.5 8.78 2,073,412 43.0 8.28 1,907,830 42.6 </v>
      </c>
      <c r="N169" s="47"/>
      <c r="O169" s="47" t="str">
        <f t="shared" si="256"/>
        <v xml:space="preserve">8.44 195,776 42.4 8.81 690,262 43.1 8.28 635,294 42.5 8.78 2,073,412 43.0 8.28 1,907,830 42.6 </v>
      </c>
      <c r="P169" s="47"/>
      <c r="Q169" s="47" t="str">
        <f t="shared" si="257"/>
        <v xml:space="preserve">195,776 42.4 8.81 690,262 43.1 8.28 635,294 42.5 8.78 2,073,412 43.0 8.28 1,907,830 42.6 </v>
      </c>
      <c r="R169" s="47" t="str">
        <f t="shared" si="258"/>
        <v xml:space="preserve">42.4 8.81 690,262 43.1 8.28 635,294 42.5 8.78 2,073,412 43.0 8.28 1,907,830 42.6 </v>
      </c>
      <c r="S169" s="47" t="str">
        <f t="shared" si="259"/>
        <v xml:space="preserve">8.81 213,752 42.5 8.44 195,776 42.4 8.81 690,262 43.1 8.28 635,294 42.5 8.78 2,073,412 43.0 8.28 1,907,830 42.6 </v>
      </c>
      <c r="T169" s="47"/>
      <c r="U169" s="47"/>
      <c r="V169" s="47"/>
      <c r="W169" s="11"/>
      <c r="X169" s="11"/>
      <c r="Y169" s="11"/>
      <c r="Z169" s="47" t="str">
        <f t="shared" si="260"/>
        <v xml:space="preserve">8.81 690,262 43.1 8.28 635,294 42.5 8.78 2,073,412 43.0 8.28 1,907,830 42.6 </v>
      </c>
      <c r="AA169" s="47"/>
      <c r="AB169" s="47" t="str">
        <f t="shared" si="261"/>
        <v xml:space="preserve">690,262 43.1 8.28 635,294 42.5 8.78 2,073,412 43.0 8.28 1,907,830 42.6 </v>
      </c>
      <c r="AC169" s="47" t="str">
        <f t="shared" si="262"/>
        <v xml:space="preserve">43.1 8.28 635,294 42.5 8.78 2,073,412 43.0 8.28 1,907,830 42.6 </v>
      </c>
      <c r="AD169" s="47"/>
      <c r="AE169" s="47" t="str">
        <f t="shared" si="263"/>
        <v xml:space="preserve">8.28 635,294 42.5 8.78 2,073,412 43.0 8.28 1,907,830 42.6 </v>
      </c>
      <c r="AF169" s="47"/>
      <c r="AG169" s="47" t="str">
        <f t="shared" si="264"/>
        <v xml:space="preserve">635,294 42.5 8.78 2,073,412 43.0 8.28 1,907,830 42.6 </v>
      </c>
      <c r="AH169" s="47" t="str">
        <f t="shared" si="265"/>
        <v xml:space="preserve">42.5 8.78 2,073,412 43.0 8.28 1,907,830 42.6 </v>
      </c>
      <c r="AI169" s="47"/>
      <c r="AJ169" s="47"/>
      <c r="AK169" s="47"/>
      <c r="AL169" s="47"/>
      <c r="AM169" s="11"/>
      <c r="AN169" s="11"/>
      <c r="AO169" s="11"/>
      <c r="AP169" s="47" t="str">
        <f t="shared" si="266"/>
        <v xml:space="preserve">8.78 2,073,412 43.0 8.28 1,907,830 42.6 </v>
      </c>
      <c r="AQ169" s="47"/>
      <c r="AR169" s="47" t="str">
        <f t="shared" si="267"/>
        <v xml:space="preserve">2,073,412 43.0 8.28 1,907,830 42.6 </v>
      </c>
      <c r="AS169" s="48" t="str">
        <f t="shared" si="268"/>
        <v xml:space="preserve">43.0 8.28 1,907,830 42.6 </v>
      </c>
      <c r="AT169" s="48"/>
      <c r="AU169" s="47" t="str">
        <f t="shared" si="269"/>
        <v xml:space="preserve">8.28 1,907,830 42.6 </v>
      </c>
      <c r="AV169" s="47"/>
      <c r="AW169" s="47" t="str">
        <f t="shared" si="270"/>
        <v xml:space="preserve">1,907,830 42.6 </v>
      </c>
      <c r="AX169" s="48" t="str">
        <f t="shared" si="271"/>
        <v xml:space="preserve">42.6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'Van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'Van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'Van Data'!$A4</f>
        <v xml:space="preserve">0021584 (Tukwila,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'Van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'Van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'Van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'Van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'Van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'Van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'Van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'Van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'Van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'Van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'Van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'Van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'Van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'Van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'Van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'Van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'Van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'Van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'Van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'Van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'Van Data'!$A28</f>
        <v xml:space="preserve">Average Weekly Sales 132,049 121,138 129,229 120,554 129,776 120,537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'Van Data'!$A29</f>
        <v xml:space="preserve">Guest Count 6,065 24,260 5,801 23,204 6,029 78,377 5,899 76,687 6,052 236,028 5,911 230,529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'Van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'Van Data'!$A31</f>
        <v xml:space="preserve">SALES - Food 15.02 364,346 72.4 14.49 336,184 72.8 14.85 1,164,095 72.7 14.04 1,076,901 72.1 14.75 3,480,426 72.2 14.14 3,259,310 72.8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'Van Data'!$A32</f>
        <v xml:space="preserve">- Appetizers 1.90 46,063 9.2 1.81 41,932 9.1 1.90 149,181 9.3 1.84 141,239 9.5 1.96 462,191 9.6 1.79 412,441 9.2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'Van Data'!$A33</f>
        <v xml:space="preserve">- Desserts 0.74 17,954 3.6 0.67 15,488 3.4 0.68 53,588 3.3 0.70 53,529 3.6 0.73 171,876 3.6 0.66 152,349 3.4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'Van Data'!$A34</f>
        <v xml:space="preserve">- Total Alc Bev 1.50 36,280 7.2 1.44 33,431 7.2 1.47 115,507 7.2 1.42 108,552 7.3 1.46 344,171 7.1 1.44 332,614 7.4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'Van Data'!$A35</f>
        <v xml:space="preserve">- Liquor 0.51 12,306 2.4 0.48 11,230 2.4 0.51 39,783 2.5 0.48 36,933 2.5 0.51 120,493 2.5 0.50 114,848 2.6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'Van Data'!$A36</f>
        <v xml:space="preserve">- Beer 0.27 6,468 1.3 0.25 5,800 1.3 0.25 19,845 1.2 0.24 18,451 1.2 0.25 58,419 1.2 0.25 57,275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'Van Data'!$A37</f>
        <v xml:space="preserve">- Wine 0.72 17,505 3.5 0.71 16,401 3.6 0.71 55,879 3.5 0.69 53,168 3.6 0.70 165,259 3.4 0.70 160,491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'Van Data'!$A38</f>
        <v xml:space="preserve">- Non-Alch Bev 1.53 37,187 7.4 1.47 34,162 7.4 1.50 117,744 7.4 1.42 109,134 7.3 1.50 354,300 7.3 1.40 321,827 7.2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'Van Data'!$A39</f>
        <v xml:space="preserve">- Other 1.09 26,366 5.2 1.01 23,354 5.1 1.02 79,857 5.0 1.02 77,852 5.2 1.05 248,317 5.1 0.96 222,415 5.0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'Van Data'!$A40</f>
        <v xml:space="preserve">Add-On Sales 6.75 163,850 32.6 6.39 148,368 32.1 6.58 515,877 32.2 6.39 490,306 32.8 6.70 1,580,854 32.8 6.25 1,441,646 32.2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'Van Data'!$A41</f>
        <v xml:space="preserve">ToGo Sales 84,794 61,711 208,201 232,117 766,427 713,622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'Van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'Van Data'!$A43</f>
        <v xml:space="preserve">Total Gross Sales 21.77 528,196 104.9 20.88 484,552 104.9 21.43 1,679,972 104.9 20.44 1,567,207 104.9 21.44 5,061,280 104.9 20.39 4,700,956 104.9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'Van Data'!$A44</f>
        <v xml:space="preserve">- Mgr/Empl Meal -0.33 -7,944 -1.6 -0.31 -7,288 -1.6 -0.32 -25,267 -1.6 -0.31 -23,571 -1.6 -0.28 -66,606 -1.4 -0.27 -61,865 -1.4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'Van Data'!$A45</f>
        <v xml:space="preserve">- Coupons -0.12 -2,979 -0.6 -0.12 -2,733 -0.6 -0.12 -9,475 -0.6 -0.12 -8,839 -0.6 -0.12 -28,546 -0.6 -0.12 -26,513 -0.6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'Van Data'!$A46</f>
        <v xml:space="preserve">- Returns/Comps -0.57 -13,902 -2.8 -0.55 -12,753 -2.8 -0.56 -44,217 -2.8 -0.54 -41,249 -2.8 -0.56 -133,213 -2.8 -0.54 -123,729 -2.8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'Van Data'!$A47</f>
        <v xml:space="preserve">- Other -0.00 0 -0.0 -0.00 0 -0.0 -0.00 0 -0.0 -0.00 0 -0.0 -0.04 -9,515 -0.2 -0.04 -8,838 -0.2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'Van Data'!$A48</f>
        <v xml:space="preserve">Net Sales 20.75 503,371 100.0 19.90 461,778 100.0 20.43 1,601,013 100.0 19.48 1,493,548 100.0 20.44 4,823,400 100.0 19.43 4,480,011 100.0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'Van Data'!$A49</f>
        <v xml:space="preserve">COS - Beef and Chicken 0.81 19,533 3.9 0.81 18,761 4.1 0.81 63,400 4.0 0.73 56,306 3.8 0.80 188,754 3.9 0.82 188,389 4.2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'Van Data'!$A50</f>
        <v xml:space="preserve">- Seafood 0.51 12,379 2.5 0.49 11,460 2.5 0.47 37,175 2.3 0.47 36,178 2.4 0.51 120,783 2.5 0.46 105,050 2.3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'Van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'Van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'Van Data'!$A53</f>
        <v xml:space="preserve">- Total Protein 1.32 31,912 6.3 1.30 30,221 6.5 1.28 100,575 6.3 1.21 92,484 6.2 1.31 309,536 6.4 1.27 293,440 6.5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'Van Data'!$A54</f>
        <v xml:space="preserve">- Non-Perishable 0.96 23,288 4.6 0.91 21,159 4.6 0.91 71,457 4.5 0.87 66,491 4.5 0.98 230,151 4.8 0.89 205,699 4.6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'Van Data'!$A55</f>
        <v xml:space="preserve">- Produce 0.49 11,857 2.4 0.50 11,570 2.5 0.53 41,339 2.6 0.51 38,933 2.6 0.49 116,646 2.4 0.47 107,465 2.4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'Van Data'!$A56</f>
        <v xml:space="preserve">- Dessert 0.22 5,366 1.1 0.23 5,309 1.1 0.23 18,211 1.1 0.20 15,565 1.0 0.23 54,414 1.1 0.22 50,155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'Van Data'!$A57</f>
        <v xml:space="preserve">- Other/Freight 1.81 43,894 8.7 1.71 39,589 8.6 1.76 138,264 8.6 1.77 136,007 9.1 1.73 408,083 8.5 1.62 373,431 8.3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'Van Data'!$A58</f>
        <v xml:space="preserve">Total Food Costs 4.79 116,317 23.1 4.65 107,849 23.4 4.72 369,846 23.1 4.56 349,481 23.4 4.74 1,118,830 23.2 4.47 1,030,190 23.0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'Van Data'!$A59</f>
        <v xml:space="preserve">A vs T% 4,478 3.8 4,000 3.7 15,384 4.2 14,066 4.0 45,957 4.1 43,315 4.2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'Van Data'!$A60</f>
        <v xml:space="preserve">Total Beverage Cost 0.54 13,039 17.7 0.51 11,739 17.4 0.51 39,666 17.0 0.47 35,919 16.5 0.50 117,492 16.8 0.47 109,445 16.7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'Van Data'!$A61</f>
        <v xml:space="preserve">- Liquor 0.07 1,586 12.9 0.05 1,247 11.1 0.06 4,577 11.5 0.05 4,085 11.1 0.06 14,155 11.7 0.06 13,011 11.3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'Van Data'!$A62</f>
        <v xml:space="preserve">- Beer 0.06 1,421 22.0 0.06 1,378 23.8 0.06 4,702 23.7 0.05 3,737 20.3 0.06 13,892 23.8 0.06 13,372 23.3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'Van Data'!$A63</f>
        <v xml:space="preserve">- Wine 0.19 4,492 25.7 0.19 4,302 26.2 0.19 15,072 27.0 0.17 13,069 24.6 0.17 41,300 25.0 0.17 40,235 25.1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'Van Data'!$A64</f>
        <v xml:space="preserve">- Non-Alch Bev 0.23 5,540 14.9 0.21 4,813 14.1 0.20 15,315 13.0 0.20 15,028 13.8 0.20 48,145 13.6 0.19 42,827 13.3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'Van Data'!$A65</f>
        <v xml:space="preserve">Bev Alch A vs. T% 826 6.3 643 5.5 2,515 6.3 3,216 9.0 7,237 6.2 6,010 5.5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'Van Data'!$A66</f>
        <v xml:space="preserve">Total Cost of Sales 5.33 129,356 25.7 5.15 119,588 25.9 5.22 409,512 25.6 5.03 385,400 25.8 5.24 1,236,323 25.6 4.94 1,139,635 25.4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'Van Data'!$A67</f>
        <v xml:space="preserve">Direct Labor - Regular 6.48 157,189 31.2 6.18 143,500 31.1 6.27 491,047 30.7 6.07 465,138 31.1 6.29 1,483,476 30.8 6.09 1,402,924 31.3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'Van Data'!$A68</f>
        <v xml:space="preserve">- Overtime 0.13 3,074 0.6 0.13 2,913 0.6 0.13 10,191 0.6 0.10 7,716 0.5 0.13 30,189 0.6 0.13 29,622 0.7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'Van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'Van Data'!$A70</f>
        <v xml:space="preserve">Total Direct Labor 6.61 160,263 31.8 6.31 146,414 31.7 6.40 501,239 31.3 6.17 472,854 31.7 6.41 1,513,665 31.4 6.21 1,432,546 32.0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'Van Data'!$A71</f>
        <v xml:space="preserve">Overtime Premium $ 1,014 961 3,363 2,546 9,962 9,775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'Van Data'!$A72</f>
        <v xml:space="preserve">Overtime Hours 162 153 536 406 1,589 1,559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'Van Data'!$A73</f>
        <v xml:space="preserve">Total Hours vs. Expectation -1.53 53.87 8.96 33.08 45.25 34.34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'Van Data'!$A74</f>
        <v xml:space="preserve">Wage Rate 13.56 13.02 13.91 13.03 13.89 13.07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'Van Data'!$A75</f>
        <v>Margin after Labor 8.81 213,752 42.5 8.44 195,776 42.4 8.81 690,262 43.1 8.28 635,294 42.5 8.78 2,073,412 43.0 8.28 1,907,830 42.6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2">IF(C333="","",IF(RIGHT(D257,1)="-",LEFT(D257,AY257-2),D257))</f>
        <v xml:space="preserve">- Smallwares </v>
      </c>
      <c r="D257" s="47" t="str">
        <f t="shared" ref="D257:D264" si="273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4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0.22 </v>
      </c>
      <c r="K257" s="47"/>
      <c r="L257" s="47" t="str">
        <f t="shared" ref="L257:L264" si="275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5,272 1.0 0.15 3,544 0.8 0.18 14,288 0.9 0.21 15,919 1.1 0.21 49,173 1.0 0.18 41,159 0.9  </v>
      </c>
      <c r="M257" s="47" t="str">
        <f t="shared" ref="M257:M264" si="276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1.0 0.15 3,544 0.8 0.18 14,288 0.9 0.21 15,919 1.1 0.21 49,173 1.0 0.18 41,159 0.9  </v>
      </c>
      <c r="N257" s="47"/>
      <c r="O257" s="47" t="str">
        <f t="shared" ref="O257:O264" si="277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0.15 3,544 0.8 0.18 14,288 0.9 0.21 15,919 1.1 0.21 49,173 1.0 0.18 41,159 0.9  </v>
      </c>
      <c r="P257" s="47"/>
      <c r="Q257" s="47" t="str">
        <f t="shared" ref="Q257:Q264" si="278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3,544 0.8 0.18 14,288 0.9 0.21 15,919 1.1 0.21 49,173 1.0 0.18 41,159 0.9  </v>
      </c>
      <c r="R257" s="47" t="str">
        <f t="shared" ref="R257:R264" si="279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0.8 0.18 14,288 0.9 0.21 15,919 1.1 0.21 49,173 1.0 0.18 41,159 0.9  </v>
      </c>
      <c r="S257" s="47" t="str">
        <f t="shared" ref="S257:S264" si="280">(RIGHT(C333,LEN(C333) - LEN(C257)))&amp;" "</f>
        <v xml:space="preserve">0.22 5,272 1.0 0.15 3,544 0.8 0.18 14,288 0.9 0.21 15,919 1.1 0.21 49,173 1.0 0.18 41,159 0.9  </v>
      </c>
      <c r="T257" s="47"/>
      <c r="U257" s="47"/>
      <c r="V257" s="47"/>
      <c r="W257" s="11"/>
      <c r="X257" s="11"/>
      <c r="Y257" s="11"/>
      <c r="Z257" s="47" t="str">
        <f t="shared" ref="Z257:Z264" si="281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0.18 14,288 0.9 0.21 15,919 1.1 0.21 49,173 1.0 0.18 41,159 0.9  </v>
      </c>
      <c r="AA257" s="47"/>
      <c r="AB257" s="47" t="str">
        <f t="shared" ref="AB257:AB264" si="282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14,288 0.9 0.21 15,919 1.1 0.21 49,173 1.0 0.18 41,159 0.9  </v>
      </c>
      <c r="AC257" s="47" t="str">
        <f t="shared" ref="AC257:AC264" si="283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0.9 0.21 15,919 1.1 0.21 49,173 1.0 0.18 41,159 0.9  </v>
      </c>
      <c r="AD257" s="47"/>
      <c r="AE257" s="47" t="str">
        <f t="shared" ref="AE257:AE264" si="284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0.21 15,919 1.1 0.21 49,173 1.0 0.18 41,159 0.9  </v>
      </c>
      <c r="AF257" s="47"/>
      <c r="AG257" s="47" t="str">
        <f t="shared" ref="AG257:AG264" si="285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15,919 1.1 0.21 49,173 1.0 0.18 41,159 0.9  </v>
      </c>
      <c r="AH257" s="47" t="str">
        <f t="shared" ref="AH257:AH264" si="286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1.1 0.21 49,173 1.0 0.18 41,159 0.9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7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0.21 49,173 1.0 0.18 41,159 0.9  </v>
      </c>
      <c r="AQ257" s="47"/>
      <c r="AR257" s="47" t="str">
        <f t="shared" ref="AR257:AR264" si="288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49,173 1.0 0.18 41,159 0.9  </v>
      </c>
      <c r="AS257" s="48" t="str">
        <f t="shared" ref="AS257:AS264" si="289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1.0 0.18 41,159 0.9  </v>
      </c>
      <c r="AT257" s="48"/>
      <c r="AU257" s="47" t="str">
        <f t="shared" ref="AU257:AU264" si="290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0.18 41,159 0.9  </v>
      </c>
      <c r="AV257" s="47"/>
      <c r="AW257" s="47" t="str">
        <f t="shared" ref="AW257:AW264" si="291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41,159 0.9  </v>
      </c>
      <c r="AX257" s="48" t="str">
        <f t="shared" ref="AX257:AX264" si="292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0.9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2"/>
        <v xml:space="preserve">- Linen/Paper Napkins </v>
      </c>
      <c r="D258" s="47" t="str">
        <f t="shared" si="273"/>
        <v xml:space="preserve">- Linen/Paper Napkins </v>
      </c>
      <c r="E258" s="22"/>
      <c r="F258" s="45"/>
      <c r="G258" s="11"/>
      <c r="H258" s="11"/>
      <c r="I258" s="11"/>
      <c r="J258" s="47" t="str">
        <f t="shared" si="274"/>
        <v xml:space="preserve">0.10 </v>
      </c>
      <c r="K258" s="47"/>
      <c r="L258" s="47" t="str">
        <f t="shared" si="275"/>
        <v xml:space="preserve">2,507 0.5 0.09 2,197 0.5 0.07 5,794 0.4 0.08 6,375 0.4 0.09 22,144 0.5 0.09 20,863 0.5  </v>
      </c>
      <c r="M258" s="47" t="str">
        <f t="shared" si="276"/>
        <v xml:space="preserve">0.5 0.09 2,197 0.5 0.07 5,794 0.4 0.08 6,375 0.4 0.09 22,144 0.5 0.09 20,863 0.5  </v>
      </c>
      <c r="N258" s="47"/>
      <c r="O258" s="47" t="str">
        <f t="shared" si="277"/>
        <v xml:space="preserve">0.09 2,197 0.5 0.07 5,794 0.4 0.08 6,375 0.4 0.09 22,144 0.5 0.09 20,863 0.5  </v>
      </c>
      <c r="P258" s="47"/>
      <c r="Q258" s="47" t="str">
        <f t="shared" si="278"/>
        <v xml:space="preserve">2,197 0.5 0.07 5,794 0.4 0.08 6,375 0.4 0.09 22,144 0.5 0.09 20,863 0.5  </v>
      </c>
      <c r="R258" s="47" t="str">
        <f t="shared" si="279"/>
        <v xml:space="preserve">0.5 0.07 5,794 0.4 0.08 6,375 0.4 0.09 22,144 0.5 0.09 20,863 0.5  </v>
      </c>
      <c r="S258" s="47" t="str">
        <f t="shared" si="280"/>
        <v xml:space="preserve">0.10 2,507 0.5 0.09 2,197 0.5 0.07 5,794 0.4 0.08 6,375 0.4 0.09 22,144 0.5 0.09 20,863 0.5  </v>
      </c>
      <c r="T258" s="47"/>
      <c r="U258" s="47"/>
      <c r="V258" s="47"/>
      <c r="W258" s="11"/>
      <c r="X258" s="11"/>
      <c r="Y258" s="11"/>
      <c r="Z258" s="47" t="str">
        <f t="shared" si="281"/>
        <v xml:space="preserve">0.07 5,794 0.4 0.08 6,375 0.4 0.09 22,144 0.5 0.09 20,863 0.5  </v>
      </c>
      <c r="AA258" s="47"/>
      <c r="AB258" s="47" t="str">
        <f t="shared" si="282"/>
        <v xml:space="preserve">5,794 0.4 0.08 6,375 0.4 0.09 22,144 0.5 0.09 20,863 0.5  </v>
      </c>
      <c r="AC258" s="47" t="str">
        <f t="shared" si="283"/>
        <v xml:space="preserve">0.4 0.08 6,375 0.4 0.09 22,144 0.5 0.09 20,863 0.5  </v>
      </c>
      <c r="AD258" s="47"/>
      <c r="AE258" s="47" t="str">
        <f t="shared" si="284"/>
        <v xml:space="preserve">0.08 6,375 0.4 0.09 22,144 0.5 0.09 20,863 0.5  </v>
      </c>
      <c r="AF258" s="47"/>
      <c r="AG258" s="47" t="str">
        <f t="shared" si="285"/>
        <v xml:space="preserve">6,375 0.4 0.09 22,144 0.5 0.09 20,863 0.5  </v>
      </c>
      <c r="AH258" s="47" t="str">
        <f t="shared" si="286"/>
        <v xml:space="preserve">0.4 0.09 22,144 0.5 0.09 20,863 0.5  </v>
      </c>
      <c r="AI258" s="47"/>
      <c r="AJ258" s="47"/>
      <c r="AK258" s="47"/>
      <c r="AL258" s="47"/>
      <c r="AM258" s="11"/>
      <c r="AN258" s="11"/>
      <c r="AO258" s="11"/>
      <c r="AP258" s="47" t="str">
        <f t="shared" si="287"/>
        <v xml:space="preserve">0.09 22,144 0.5 0.09 20,863 0.5  </v>
      </c>
      <c r="AQ258" s="47"/>
      <c r="AR258" s="47" t="str">
        <f t="shared" si="288"/>
        <v xml:space="preserve">22,144 0.5 0.09 20,863 0.5  </v>
      </c>
      <c r="AS258" s="48" t="str">
        <f t="shared" si="289"/>
        <v xml:space="preserve">0.5 0.09 20,863 0.5  </v>
      </c>
      <c r="AT258" s="48"/>
      <c r="AU258" s="47" t="str">
        <f t="shared" si="290"/>
        <v xml:space="preserve">0.09 20,863 0.5  </v>
      </c>
      <c r="AV258" s="47"/>
      <c r="AW258" s="47" t="str">
        <f t="shared" si="291"/>
        <v xml:space="preserve">20,863 0.5  </v>
      </c>
      <c r="AX258" s="48" t="str">
        <f t="shared" si="292"/>
        <v xml:space="preserve">0.5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2"/>
        <v xml:space="preserve">- Cleaning Supplies </v>
      </c>
      <c r="D259" s="47" t="str">
        <f t="shared" si="273"/>
        <v xml:space="preserve">- Cleaning Supplies </v>
      </c>
      <c r="E259" s="22"/>
      <c r="F259" s="45"/>
      <c r="G259" s="11"/>
      <c r="H259" s="11"/>
      <c r="I259" s="11"/>
      <c r="J259" s="47" t="str">
        <f t="shared" si="274"/>
        <v xml:space="preserve">0.11 </v>
      </c>
      <c r="K259" s="47"/>
      <c r="L259" s="47" t="str">
        <f t="shared" si="275"/>
        <v xml:space="preserve">2,617 0.5 0.12 2,862 0.6 0.13 10,028 0.6 0.12 9,271 0.6 0.12 28,353 0.6 0.10 22,454 0.5  </v>
      </c>
      <c r="M259" s="47" t="str">
        <f t="shared" si="276"/>
        <v xml:space="preserve">0.5 0.12 2,862 0.6 0.13 10,028 0.6 0.12 9,271 0.6 0.12 28,353 0.6 0.10 22,454 0.5  </v>
      </c>
      <c r="N259" s="47"/>
      <c r="O259" s="47" t="str">
        <f t="shared" si="277"/>
        <v xml:space="preserve">0.12 2,862 0.6 0.13 10,028 0.6 0.12 9,271 0.6 0.12 28,353 0.6 0.10 22,454 0.5  </v>
      </c>
      <c r="P259" s="47"/>
      <c r="Q259" s="47" t="str">
        <f t="shared" si="278"/>
        <v xml:space="preserve">2,862 0.6 0.13 10,028 0.6 0.12 9,271 0.6 0.12 28,353 0.6 0.10 22,454 0.5  </v>
      </c>
      <c r="R259" s="47" t="str">
        <f t="shared" si="279"/>
        <v xml:space="preserve">0.6 0.13 10,028 0.6 0.12 9,271 0.6 0.12 28,353 0.6 0.10 22,454 0.5  </v>
      </c>
      <c r="S259" s="47" t="str">
        <f t="shared" si="280"/>
        <v xml:space="preserve">0.11 2,617 0.5 0.12 2,862 0.6 0.13 10,028 0.6 0.12 9,271 0.6 0.12 28,353 0.6 0.10 22,454 0.5  </v>
      </c>
      <c r="T259" s="47"/>
      <c r="U259" s="47"/>
      <c r="V259" s="47"/>
      <c r="W259" s="11"/>
      <c r="X259" s="11"/>
      <c r="Y259" s="11"/>
      <c r="Z259" s="47" t="str">
        <f t="shared" si="281"/>
        <v xml:space="preserve">0.13 10,028 0.6 0.12 9,271 0.6 0.12 28,353 0.6 0.10 22,454 0.5  </v>
      </c>
      <c r="AA259" s="47"/>
      <c r="AB259" s="47" t="str">
        <f t="shared" si="282"/>
        <v xml:space="preserve">10,028 0.6 0.12 9,271 0.6 0.12 28,353 0.6 0.10 22,454 0.5  </v>
      </c>
      <c r="AC259" s="47" t="str">
        <f t="shared" si="283"/>
        <v xml:space="preserve">0.6 0.12 9,271 0.6 0.12 28,353 0.6 0.10 22,454 0.5  </v>
      </c>
      <c r="AD259" s="47"/>
      <c r="AE259" s="47" t="str">
        <f t="shared" si="284"/>
        <v xml:space="preserve">0.12 9,271 0.6 0.12 28,353 0.6 0.10 22,454 0.5  </v>
      </c>
      <c r="AF259" s="47"/>
      <c r="AG259" s="47" t="str">
        <f t="shared" si="285"/>
        <v xml:space="preserve">9,271 0.6 0.12 28,353 0.6 0.10 22,454 0.5  </v>
      </c>
      <c r="AH259" s="47" t="str">
        <f t="shared" si="286"/>
        <v xml:space="preserve">0.6 0.12 28,353 0.6 0.10 22,454 0.5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7"/>
        <v xml:space="preserve">0.12 28,353 0.6 0.10 22,454 0.5  </v>
      </c>
      <c r="AQ259" s="47"/>
      <c r="AR259" s="47" t="str">
        <f t="shared" si="288"/>
        <v xml:space="preserve">28,353 0.6 0.10 22,454 0.5  </v>
      </c>
      <c r="AS259" s="48" t="str">
        <f t="shared" si="289"/>
        <v xml:space="preserve">0.6 0.10 22,454 0.5  </v>
      </c>
      <c r="AT259" s="48"/>
      <c r="AU259" s="47" t="str">
        <f t="shared" si="290"/>
        <v xml:space="preserve">0.10 22,454 0.5  </v>
      </c>
      <c r="AV259" s="47"/>
      <c r="AW259" s="47" t="str">
        <f t="shared" si="291"/>
        <v xml:space="preserve">22,454 0.5  </v>
      </c>
      <c r="AX259" s="48" t="str">
        <f t="shared" si="292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2"/>
        <v xml:space="preserve">- Credit/Gift Card </v>
      </c>
      <c r="D260" s="47" t="str">
        <f t="shared" si="273"/>
        <v xml:space="preserve">- Credit/Gift Card </v>
      </c>
      <c r="E260" s="22"/>
      <c r="F260" s="45"/>
      <c r="G260" s="11"/>
      <c r="H260" s="11"/>
      <c r="I260" s="11"/>
      <c r="J260" s="47" t="str">
        <f t="shared" si="274"/>
        <v xml:space="preserve">0.41 </v>
      </c>
      <c r="K260" s="47"/>
      <c r="L260" s="47" t="str">
        <f t="shared" si="275"/>
        <v xml:space="preserve">10,015 2.0 0.36 8,260 1.8 0.30 23,902 1.5 0.30 23,096 1.5 0.35 81,779 1.7 0.34 77,456 1.7  </v>
      </c>
      <c r="M260" s="47" t="str">
        <f t="shared" si="276"/>
        <v xml:space="preserve">2.0 0.36 8,260 1.8 0.30 23,902 1.5 0.30 23,096 1.5 0.35 81,779 1.7 0.34 77,456 1.7  </v>
      </c>
      <c r="N260" s="47"/>
      <c r="O260" s="47" t="str">
        <f t="shared" si="277"/>
        <v xml:space="preserve">0.36 8,260 1.8 0.30 23,902 1.5 0.30 23,096 1.5 0.35 81,779 1.7 0.34 77,456 1.7  </v>
      </c>
      <c r="P260" s="47"/>
      <c r="Q260" s="47" t="str">
        <f t="shared" si="278"/>
        <v xml:space="preserve">8,260 1.8 0.30 23,902 1.5 0.30 23,096 1.5 0.35 81,779 1.7 0.34 77,456 1.7  </v>
      </c>
      <c r="R260" s="47" t="str">
        <f t="shared" si="279"/>
        <v xml:space="preserve">1.8 0.30 23,902 1.5 0.30 23,096 1.5 0.35 81,779 1.7 0.34 77,456 1.7  </v>
      </c>
      <c r="S260" s="47" t="str">
        <f t="shared" si="280"/>
        <v xml:space="preserve">0.41 10,015 2.0 0.36 8,260 1.8 0.30 23,902 1.5 0.30 23,096 1.5 0.35 81,779 1.7 0.34 77,456 1.7  </v>
      </c>
      <c r="T260" s="47"/>
      <c r="U260" s="47"/>
      <c r="V260" s="47"/>
      <c r="W260" s="11"/>
      <c r="X260" s="11"/>
      <c r="Y260" s="11"/>
      <c r="Z260" s="47" t="str">
        <f t="shared" si="281"/>
        <v xml:space="preserve">0.30 23,902 1.5 0.30 23,096 1.5 0.35 81,779 1.7 0.34 77,456 1.7  </v>
      </c>
      <c r="AA260" s="47"/>
      <c r="AB260" s="47" t="str">
        <f t="shared" si="282"/>
        <v xml:space="preserve">23,902 1.5 0.30 23,096 1.5 0.35 81,779 1.7 0.34 77,456 1.7  </v>
      </c>
      <c r="AC260" s="47" t="str">
        <f t="shared" si="283"/>
        <v xml:space="preserve">1.5 0.30 23,096 1.5 0.35 81,779 1.7 0.34 77,456 1.7  </v>
      </c>
      <c r="AD260" s="47"/>
      <c r="AE260" s="47" t="str">
        <f t="shared" si="284"/>
        <v xml:space="preserve">0.30 23,096 1.5 0.35 81,779 1.7 0.34 77,456 1.7  </v>
      </c>
      <c r="AF260" s="47"/>
      <c r="AG260" s="47" t="str">
        <f t="shared" si="285"/>
        <v xml:space="preserve">23,096 1.5 0.35 81,779 1.7 0.34 77,456 1.7  </v>
      </c>
      <c r="AH260" s="47" t="str">
        <f t="shared" si="286"/>
        <v xml:space="preserve">1.5 0.35 81,779 1.7 0.34 77,456 1.7  </v>
      </c>
      <c r="AI260" s="47"/>
      <c r="AJ260" s="47"/>
      <c r="AK260" s="47"/>
      <c r="AL260" s="47"/>
      <c r="AM260" s="11"/>
      <c r="AN260" s="11"/>
      <c r="AO260" s="11"/>
      <c r="AP260" s="47" t="str">
        <f t="shared" si="287"/>
        <v xml:space="preserve">0.35 81,779 1.7 0.34 77,456 1.7  </v>
      </c>
      <c r="AQ260" s="47"/>
      <c r="AR260" s="47" t="str">
        <f t="shared" si="288"/>
        <v xml:space="preserve">81,779 1.7 0.34 77,456 1.7  </v>
      </c>
      <c r="AS260" s="48" t="str">
        <f t="shared" si="289"/>
        <v xml:space="preserve">1.7 0.34 77,456 1.7  </v>
      </c>
      <c r="AT260" s="48"/>
      <c r="AU260" s="47" t="str">
        <f t="shared" si="290"/>
        <v xml:space="preserve">0.34 77,456 1.7  </v>
      </c>
      <c r="AV260" s="47"/>
      <c r="AW260" s="47" t="str">
        <f t="shared" si="291"/>
        <v xml:space="preserve">77,456 1.7  </v>
      </c>
      <c r="AX260" s="48" t="str">
        <f t="shared" si="292"/>
        <v xml:space="preserve">1.7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2"/>
        <v xml:space="preserve">- Cash Short </v>
      </c>
      <c r="D261" s="47" t="str">
        <f t="shared" si="273"/>
        <v xml:space="preserve">- Cash Short </v>
      </c>
      <c r="E261" s="22"/>
      <c r="F261" s="45"/>
      <c r="G261" s="11"/>
      <c r="H261" s="11"/>
      <c r="I261" s="11"/>
      <c r="J261" s="47" t="str">
        <f t="shared" si="274"/>
        <v xml:space="preserve">0.07 </v>
      </c>
      <c r="K261" s="47"/>
      <c r="L261" s="47" t="str">
        <f t="shared" si="275"/>
        <v xml:space="preserve">1,595 0.3 0.05 1,125 0.2 0.05 4,139 0.3 0.05 3,575 0.2 0.06 13,139 0.3 0.06 14,088 0.3  </v>
      </c>
      <c r="M261" s="47" t="str">
        <f t="shared" si="276"/>
        <v xml:space="preserve">0.3 0.05 1,125 0.2 0.05 4,139 0.3 0.05 3,575 0.2 0.06 13,139 0.3 0.06 14,088 0.3  </v>
      </c>
      <c r="N261" s="47"/>
      <c r="O261" s="47" t="str">
        <f t="shared" si="277"/>
        <v xml:space="preserve">0.05 1,125 0.2 0.05 4,139 0.3 0.05 3,575 0.2 0.06 13,139 0.3 0.06 14,088 0.3  </v>
      </c>
      <c r="P261" s="47"/>
      <c r="Q261" s="47" t="str">
        <f t="shared" si="278"/>
        <v xml:space="preserve">1,125 0.2 0.05 4,139 0.3 0.05 3,575 0.2 0.06 13,139 0.3 0.06 14,088 0.3  </v>
      </c>
      <c r="R261" s="47" t="str">
        <f t="shared" si="279"/>
        <v xml:space="preserve">0.2 0.05 4,139 0.3 0.05 3,575 0.2 0.06 13,139 0.3 0.06 14,088 0.3  </v>
      </c>
      <c r="S261" s="47" t="str">
        <f t="shared" si="280"/>
        <v xml:space="preserve">0.07 1,595 0.3 0.05 1,125 0.2 0.05 4,139 0.3 0.05 3,575 0.2 0.06 13,139 0.3 0.06 14,088 0.3  </v>
      </c>
      <c r="T261" s="47"/>
      <c r="U261" s="47"/>
      <c r="V261" s="47"/>
      <c r="W261" s="11"/>
      <c r="X261" s="11"/>
      <c r="Y261" s="11"/>
      <c r="Z261" s="47" t="str">
        <f t="shared" si="281"/>
        <v xml:space="preserve">0.05 4,139 0.3 0.05 3,575 0.2 0.06 13,139 0.3 0.06 14,088 0.3  </v>
      </c>
      <c r="AA261" s="47"/>
      <c r="AB261" s="47" t="str">
        <f t="shared" si="282"/>
        <v xml:space="preserve">4,139 0.3 0.05 3,575 0.2 0.06 13,139 0.3 0.06 14,088 0.3  </v>
      </c>
      <c r="AC261" s="47" t="str">
        <f t="shared" si="283"/>
        <v xml:space="preserve">0.3 0.05 3,575 0.2 0.06 13,139 0.3 0.06 14,088 0.3  </v>
      </c>
      <c r="AD261" s="47"/>
      <c r="AE261" s="47" t="str">
        <f t="shared" si="284"/>
        <v xml:space="preserve">0.05 3,575 0.2 0.06 13,139 0.3 0.06 14,088 0.3  </v>
      </c>
      <c r="AF261" s="47"/>
      <c r="AG261" s="47" t="str">
        <f t="shared" si="285"/>
        <v xml:space="preserve">3,575 0.2 0.06 13,139 0.3 0.06 14,088 0.3  </v>
      </c>
      <c r="AH261" s="47" t="str">
        <f t="shared" si="286"/>
        <v xml:space="preserve">0.2 0.06 13,139 0.3 0.06 14,088 0.3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7"/>
        <v xml:space="preserve">0.06 13,139 0.3 0.06 14,088 0.3  </v>
      </c>
      <c r="AQ261" s="47"/>
      <c r="AR261" s="47" t="str">
        <f t="shared" si="288"/>
        <v xml:space="preserve">13,139 0.3 0.06 14,088 0.3  </v>
      </c>
      <c r="AS261" s="48" t="str">
        <f t="shared" si="289"/>
        <v xml:space="preserve">0.3 0.06 14,088 0.3  </v>
      </c>
      <c r="AT261" s="48"/>
      <c r="AU261" s="47" t="str">
        <f t="shared" si="290"/>
        <v xml:space="preserve">0.06 14,088 0.3  </v>
      </c>
      <c r="AV261" s="47"/>
      <c r="AW261" s="47" t="str">
        <f t="shared" si="291"/>
        <v xml:space="preserve">14,088 0.3  </v>
      </c>
      <c r="AX261" s="48" t="str">
        <f t="shared" si="292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2"/>
        <v xml:space="preserve">- Other </v>
      </c>
      <c r="D262" s="47" t="str">
        <f t="shared" si="273"/>
        <v xml:space="preserve">- Other </v>
      </c>
      <c r="E262" s="22"/>
      <c r="F262" s="45"/>
      <c r="G262" s="11"/>
      <c r="H262" s="11"/>
      <c r="I262" s="11"/>
      <c r="J262" s="47" t="str">
        <f t="shared" si="274"/>
        <v xml:space="preserve">0.09 </v>
      </c>
      <c r="K262" s="47"/>
      <c r="L262" s="47" t="str">
        <f t="shared" si="275"/>
        <v xml:space="preserve">2,269 0.5 0.09 2,173 0.5 0.10 7,508 0.5 0.10 7,441 0.5 0.09 21,762 0.5 0.08 19,097 0.4  </v>
      </c>
      <c r="M262" s="47" t="str">
        <f t="shared" si="276"/>
        <v xml:space="preserve">0.5 0.09 2,173 0.5 0.10 7,508 0.5 0.10 7,441 0.5 0.09 21,762 0.5 0.08 19,097 0.4  </v>
      </c>
      <c r="N262" s="47"/>
      <c r="O262" s="47" t="str">
        <f t="shared" si="277"/>
        <v xml:space="preserve">0.09 2,173 0.5 0.10 7,508 0.5 0.10 7,441 0.5 0.09 21,762 0.5 0.08 19,097 0.4  </v>
      </c>
      <c r="P262" s="47"/>
      <c r="Q262" s="47" t="str">
        <f t="shared" si="278"/>
        <v xml:space="preserve">2,173 0.5 0.10 7,508 0.5 0.10 7,441 0.5 0.09 21,762 0.5 0.08 19,097 0.4  </v>
      </c>
      <c r="R262" s="47" t="str">
        <f t="shared" si="279"/>
        <v xml:space="preserve">0.5 0.10 7,508 0.5 0.10 7,441 0.5 0.09 21,762 0.5 0.08 19,097 0.4  </v>
      </c>
      <c r="S262" s="47" t="str">
        <f t="shared" si="280"/>
        <v xml:space="preserve">0.09 2,269 0.5 0.09 2,173 0.5 0.10 7,508 0.5 0.10 7,441 0.5 0.09 21,762 0.5 0.08 19,097 0.4  </v>
      </c>
      <c r="T262" s="47"/>
      <c r="U262" s="47"/>
      <c r="V262" s="47"/>
      <c r="W262" s="11"/>
      <c r="X262" s="11"/>
      <c r="Y262" s="11"/>
      <c r="Z262" s="47" t="str">
        <f t="shared" si="281"/>
        <v xml:space="preserve">0.10 7,508 0.5 0.10 7,441 0.5 0.09 21,762 0.5 0.08 19,097 0.4  </v>
      </c>
      <c r="AA262" s="47"/>
      <c r="AB262" s="47" t="str">
        <f t="shared" si="282"/>
        <v xml:space="preserve">7,508 0.5 0.10 7,441 0.5 0.09 21,762 0.5 0.08 19,097 0.4  </v>
      </c>
      <c r="AC262" s="47" t="str">
        <f t="shared" si="283"/>
        <v xml:space="preserve">0.5 0.10 7,441 0.5 0.09 21,762 0.5 0.08 19,097 0.4  </v>
      </c>
      <c r="AD262" s="47"/>
      <c r="AE262" s="47" t="str">
        <f t="shared" si="284"/>
        <v xml:space="preserve">0.10 7,441 0.5 0.09 21,762 0.5 0.08 19,097 0.4  </v>
      </c>
      <c r="AF262" s="47"/>
      <c r="AG262" s="47" t="str">
        <f t="shared" si="285"/>
        <v xml:space="preserve">7,441 0.5 0.09 21,762 0.5 0.08 19,097 0.4  </v>
      </c>
      <c r="AH262" s="47" t="str">
        <f t="shared" si="286"/>
        <v xml:space="preserve">0.5 0.09 21,762 0.5 0.08 19,097 0.4  </v>
      </c>
      <c r="AI262" s="47"/>
      <c r="AJ262" s="47"/>
      <c r="AK262" s="47"/>
      <c r="AL262" s="47"/>
      <c r="AM262" s="11"/>
      <c r="AN262" s="11"/>
      <c r="AO262" s="11"/>
      <c r="AP262" s="47" t="str">
        <f t="shared" si="287"/>
        <v xml:space="preserve">0.09 21,762 0.5 0.08 19,097 0.4  </v>
      </c>
      <c r="AQ262" s="47"/>
      <c r="AR262" s="47" t="str">
        <f t="shared" si="288"/>
        <v xml:space="preserve">21,762 0.5 0.08 19,097 0.4  </v>
      </c>
      <c r="AS262" s="48" t="str">
        <f t="shared" si="289"/>
        <v xml:space="preserve">0.5 0.08 19,097 0.4  </v>
      </c>
      <c r="AT262" s="48"/>
      <c r="AU262" s="47" t="str">
        <f t="shared" si="290"/>
        <v xml:space="preserve">0.08 19,097 0.4  </v>
      </c>
      <c r="AV262" s="47"/>
      <c r="AW262" s="47" t="str">
        <f t="shared" si="291"/>
        <v xml:space="preserve">19,097 0.4  </v>
      </c>
      <c r="AX262" s="48" t="str">
        <f t="shared" si="292"/>
        <v xml:space="preserve">0.4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2"/>
        <v xml:space="preserve">Margin after Variable Exp </v>
      </c>
      <c r="D263" s="47" t="str">
        <f t="shared" si="273"/>
        <v xml:space="preserve">Margin after Variable Exp </v>
      </c>
      <c r="E263" s="22"/>
      <c r="F263" s="45"/>
      <c r="G263" s="11"/>
      <c r="H263" s="11"/>
      <c r="I263" s="11"/>
      <c r="J263" s="47" t="str">
        <f t="shared" si="274"/>
        <v xml:space="preserve">7.81 </v>
      </c>
      <c r="K263" s="47"/>
      <c r="L263" s="47" t="str">
        <f t="shared" si="275"/>
        <v xml:space="preserve">189,476 37.6 7.57 175,614 38.0 7.97 624,604 39.0 7.43 569,618 38.1 7.87 1,857,061 38.5 7.43 1,712,713 38.2  </v>
      </c>
      <c r="M263" s="47" t="str">
        <f t="shared" si="276"/>
        <v xml:space="preserve">37.6 7.57 175,614 38.0 7.97 624,604 39.0 7.43 569,618 38.1 7.87 1,857,061 38.5 7.43 1,712,713 38.2  </v>
      </c>
      <c r="N263" s="47"/>
      <c r="O263" s="47" t="str">
        <f t="shared" si="277"/>
        <v xml:space="preserve">7.57 175,614 38.0 7.97 624,604 39.0 7.43 569,618 38.1 7.87 1,857,061 38.5 7.43 1,712,713 38.2  </v>
      </c>
      <c r="P263" s="47"/>
      <c r="Q263" s="47" t="str">
        <f t="shared" si="278"/>
        <v xml:space="preserve">175,614 38.0 7.97 624,604 39.0 7.43 569,618 38.1 7.87 1,857,061 38.5 7.43 1,712,713 38.2  </v>
      </c>
      <c r="R263" s="47" t="str">
        <f t="shared" si="279"/>
        <v xml:space="preserve">38.0 7.97 624,604 39.0 7.43 569,618 38.1 7.87 1,857,061 38.5 7.43 1,712,713 38.2  </v>
      </c>
      <c r="S263" s="47" t="str">
        <f t="shared" si="280"/>
        <v xml:space="preserve">7.81 189,476 37.6 7.57 175,614 38.0 7.97 624,604 39.0 7.43 569,618 38.1 7.87 1,857,061 38.5 7.43 1,712,713 38.2  </v>
      </c>
      <c r="T263" s="47"/>
      <c r="U263" s="47"/>
      <c r="V263" s="47"/>
      <c r="W263" s="11"/>
      <c r="X263" s="11"/>
      <c r="Y263" s="11"/>
      <c r="Z263" s="47" t="str">
        <f t="shared" si="281"/>
        <v xml:space="preserve">7.97 624,604 39.0 7.43 569,618 38.1 7.87 1,857,061 38.5 7.43 1,712,713 38.2  </v>
      </c>
      <c r="AA263" s="47"/>
      <c r="AB263" s="47" t="str">
        <f t="shared" si="282"/>
        <v xml:space="preserve">624,604 39.0 7.43 569,618 38.1 7.87 1,857,061 38.5 7.43 1,712,713 38.2  </v>
      </c>
      <c r="AC263" s="47" t="str">
        <f t="shared" si="283"/>
        <v xml:space="preserve">39.0 7.43 569,618 38.1 7.87 1,857,061 38.5 7.43 1,712,713 38.2  </v>
      </c>
      <c r="AD263" s="47"/>
      <c r="AE263" s="47" t="str">
        <f t="shared" si="284"/>
        <v xml:space="preserve">7.43 569,618 38.1 7.87 1,857,061 38.5 7.43 1,712,713 38.2  </v>
      </c>
      <c r="AF263" s="47"/>
      <c r="AG263" s="47" t="str">
        <f t="shared" si="285"/>
        <v xml:space="preserve">569,618 38.1 7.87 1,857,061 38.5 7.43 1,712,713 38.2  </v>
      </c>
      <c r="AH263" s="47" t="str">
        <f t="shared" si="286"/>
        <v xml:space="preserve">38.1 7.87 1,857,061 38.5 7.43 1,712,713 38.2  </v>
      </c>
      <c r="AI263" s="47"/>
      <c r="AJ263" s="47"/>
      <c r="AK263" s="47"/>
      <c r="AL263" s="47"/>
      <c r="AM263" s="11"/>
      <c r="AN263" s="11"/>
      <c r="AO263" s="11"/>
      <c r="AP263" s="47" t="str">
        <f t="shared" si="287"/>
        <v xml:space="preserve">7.87 1,857,061 38.5 7.43 1,712,713 38.2  </v>
      </c>
      <c r="AQ263" s="47"/>
      <c r="AR263" s="47" t="str">
        <f t="shared" si="288"/>
        <v xml:space="preserve">1,857,061 38.5 7.43 1,712,713 38.2  </v>
      </c>
      <c r="AS263" s="48" t="str">
        <f t="shared" si="289"/>
        <v xml:space="preserve">38.5 7.43 1,712,713 38.2  </v>
      </c>
      <c r="AT263" s="48"/>
      <c r="AU263" s="47" t="str">
        <f t="shared" si="290"/>
        <v xml:space="preserve">7.43 1,712,713 38.2  </v>
      </c>
      <c r="AV263" s="47"/>
      <c r="AW263" s="47" t="str">
        <f t="shared" si="291"/>
        <v xml:space="preserve">1,712,713 38.2  </v>
      </c>
      <c r="AX263" s="48" t="str">
        <f t="shared" si="292"/>
        <v xml:space="preserve">38.2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2"/>
        <v xml:space="preserve">Other Restaurant Exp </v>
      </c>
      <c r="D264" s="47" t="str">
        <f t="shared" si="273"/>
        <v xml:space="preserve">Other Restaurant Exp </v>
      </c>
      <c r="E264" s="22"/>
      <c r="F264" s="45"/>
      <c r="G264" s="11"/>
      <c r="H264" s="11"/>
      <c r="I264" s="11"/>
      <c r="J264" s="47" t="str">
        <f t="shared" si="274"/>
        <v xml:space="preserve">2,781.86 </v>
      </c>
      <c r="K264" s="47"/>
      <c r="L264" s="47" t="str">
        <f t="shared" si="275"/>
        <v xml:space="preserve">11,127 2.2 2,567.75 10,271 2.2 3,273.05 42,550 2.7 2,810.68 36,539 2.4 3,437.75 134,072 2.8 2,969.05 115,793 2.6  </v>
      </c>
      <c r="M264" s="47" t="str">
        <f t="shared" si="276"/>
        <v xml:space="preserve">2.2 2,567.75 10,271 2.2 3,273.05 42,550 2.7 2,810.68 36,539 2.4 3,437.75 134,072 2.8 2,969.05 115,793 2.6  </v>
      </c>
      <c r="N264" s="47"/>
      <c r="O264" s="47" t="str">
        <f t="shared" si="277"/>
        <v xml:space="preserve">2,567.75 10,271 2.2 3,273.05 42,550 2.7 2,810.68 36,539 2.4 3,437.75 134,072 2.8 2,969.05 115,793 2.6  </v>
      </c>
      <c r="P264" s="47"/>
      <c r="Q264" s="47" t="str">
        <f t="shared" si="278"/>
        <v xml:space="preserve">10,271 2.2 3,273.05 42,550 2.7 2,810.68 36,539 2.4 3,437.75 134,072 2.8 2,969.05 115,793 2.6  </v>
      </c>
      <c r="R264" s="47" t="str">
        <f t="shared" si="279"/>
        <v xml:space="preserve">2.2 3,273.05 42,550 2.7 2,810.68 36,539 2.4 3,437.75 134,072 2.8 2,969.05 115,793 2.6  </v>
      </c>
      <c r="S264" s="47" t="str">
        <f t="shared" si="280"/>
        <v xml:space="preserve">2,781.86 11,127 2.2 2,567.75 10,271 2.2 3,273.05 42,550 2.7 2,810.68 36,539 2.4 3,437.75 134,072 2.8 2,969.05 115,793 2.6  </v>
      </c>
      <c r="T264" s="47"/>
      <c r="U264" s="47"/>
      <c r="V264" s="47"/>
      <c r="W264" s="11"/>
      <c r="X264" s="11"/>
      <c r="Y264" s="11"/>
      <c r="Z264" s="47" t="str">
        <f t="shared" si="281"/>
        <v xml:space="preserve">3,273.05 42,550 2.7 2,810.68 36,539 2.4 3,437.75 134,072 2.8 2,969.05 115,793 2.6  </v>
      </c>
      <c r="AA264" s="47"/>
      <c r="AB264" s="47" t="str">
        <f t="shared" si="282"/>
        <v xml:space="preserve">42,550 2.7 2,810.68 36,539 2.4 3,437.75 134,072 2.8 2,969.05 115,793 2.6  </v>
      </c>
      <c r="AC264" s="47" t="str">
        <f t="shared" si="283"/>
        <v xml:space="preserve">2.7 2,810.68 36,539 2.4 3,437.75 134,072 2.8 2,969.05 115,793 2.6  </v>
      </c>
      <c r="AD264" s="47"/>
      <c r="AE264" s="47" t="str">
        <f t="shared" si="284"/>
        <v xml:space="preserve">2,810.68 36,539 2.4 3,437.75 134,072 2.8 2,969.05 115,793 2.6  </v>
      </c>
      <c r="AF264" s="47"/>
      <c r="AG264" s="47" t="str">
        <f t="shared" si="285"/>
        <v xml:space="preserve">36,539 2.4 3,437.75 134,072 2.8 2,969.05 115,793 2.6  </v>
      </c>
      <c r="AH264" s="47" t="str">
        <f t="shared" si="286"/>
        <v xml:space="preserve">2.4 3,437.75 134,072 2.8 2,969.05 115,793 2.6  </v>
      </c>
      <c r="AI264" s="47"/>
      <c r="AJ264" s="47"/>
      <c r="AK264" s="47"/>
      <c r="AL264" s="47"/>
      <c r="AM264" s="11"/>
      <c r="AN264" s="11"/>
      <c r="AO264" s="11"/>
      <c r="AP264" s="47" t="str">
        <f t="shared" si="287"/>
        <v xml:space="preserve">3,437.75 134,072 2.8 2,969.05 115,793 2.6  </v>
      </c>
      <c r="AQ264" s="47"/>
      <c r="AR264" s="47" t="str">
        <f t="shared" si="288"/>
        <v xml:space="preserve">134,072 2.8 2,969.05 115,793 2.6  </v>
      </c>
      <c r="AS264" s="48" t="str">
        <f t="shared" si="289"/>
        <v xml:space="preserve">2.8 2,969.05 115,793 2.6  </v>
      </c>
      <c r="AT264" s="48"/>
      <c r="AU264" s="47" t="str">
        <f t="shared" si="290"/>
        <v xml:space="preserve">2,969.05 115,793 2.6  </v>
      </c>
      <c r="AV264" s="47"/>
      <c r="AW264" s="47" t="str">
        <f t="shared" si="291"/>
        <v xml:space="preserve">115,793 2.6  </v>
      </c>
      <c r="AX264" s="48" t="str">
        <f t="shared" si="292"/>
        <v xml:space="preserve">2.6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198.69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795 0.2 176.56 706 0.2 168.03 2,184 0.1 191.72 2,492 0.2 163.51 6,377 0.1 168.39 6,567 0.1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0.2 176.56 706 0.2 168.03 2,184 0.1 191.72 2,492 0.2 163.51 6,377 0.1 168.39 6,567 0.1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176.56 706 0.2 168.03 2,184 0.1 191.72 2,492 0.2 163.51 6,377 0.1 168.39 6,567 0.1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706 0.2 168.03 2,184 0.1 191.72 2,492 0.2 163.51 6,377 0.1 168.39 6,567 0.1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0.2 168.03 2,184 0.1 191.72 2,492 0.2 163.51 6,377 0.1 168.39 6,567 0.1  </v>
      </c>
      <c r="S266" s="47" t="str">
        <f>(RIGHT(C341,LEN(C341) - LEN(C266)))&amp;" "</f>
        <v xml:space="preserve">198.69 795 0.2 176.56 706 0.2 168.03 2,184 0.1 191.72 2,492 0.2 163.51 6,377 0.1 168.39 6,567 0.1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168.03 2,184 0.1 191.72 2,492 0.2 163.51 6,377 0.1 168.39 6,567 0.1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2,184 0.1 191.72 2,492 0.2 163.51 6,377 0.1 168.39 6,567 0.1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0.1 191.72 2,492 0.2 163.51 6,377 0.1 168.39 6,567 0.1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191.72 2,492 0.2 163.51 6,377 0.1 168.39 6,567 0.1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2,492 0.2 163.51 6,377 0.1 168.39 6,567 0.1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0.2 163.51 6,377 0.1 168.39 6,567 0.1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163.51 6,377 0.1 168.39 6,567 0.1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6,377 0.1 168.39 6,567 0.1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0.1 168.39 6,567 0.1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168.39 6,567 0.1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6,567 0.1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0.1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2,344.76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9,379 1.9 2,173.93 8,696 1.9 2,864.62 37,240 2.3 2,398.73 31,183 2.1 3,006.86 117,267 2.4 2,516.75 98,153 2.2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1.9 2,173.93 8,696 1.9 2,864.62 37,240 2.3 2,398.73 31,183 2.1 3,006.86 117,267 2.4 2,516.75 98,153 2.2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2,173.93 8,696 1.9 2,864.62 37,240 2.3 2,398.73 31,183 2.1 3,006.86 117,267 2.4 2,516.75 98,153 2.2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8,696 1.9 2,864.62 37,240 2.3 2,398.73 31,183 2.1 3,006.86 117,267 2.4 2,516.75 98,153 2.2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1.9 2,864.62 37,240 2.3 2,398.73 31,183 2.1 3,006.86 117,267 2.4 2,516.75 98,153 2.2  </v>
      </c>
      <c r="S267" s="47" t="str">
        <f>(RIGHT(C342,LEN(C342) - LEN(C267)))&amp;" "</f>
        <v xml:space="preserve">2,344.76 9,379 1.9 2,173.93 8,696 1.9 2,864.62 37,240 2.3 2,398.73 31,183 2.1 3,006.86 117,267 2.4 2,516.75 98,153 2.2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2,864.62 37,240 2.3 2,398.73 31,183 2.1 3,006.86 117,267 2.4 2,516.75 98,153 2.2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37,240 2.3 2,398.73 31,183 2.1 3,006.86 117,267 2.4 2,516.75 98,153 2.2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2.3 2,398.73 31,183 2.1 3,006.86 117,267 2.4 2,516.75 98,153 2.2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2,398.73 31,183 2.1 3,006.86 117,267 2.4 2,516.75 98,153 2.2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31,183 2.1 3,006.86 117,267 2.4 2,516.75 98,153 2.2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2.1 3,006.86 117,267 2.4 2,516.75 98,153 2.2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3,006.86 117,267 2.4 2,516.75 98,153 2.2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117,267 2.4 2,516.75 98,153 2.2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2.4 2,516.75 98,153 2.2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2,516.75 98,153 2.2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98,153 2.2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2.2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50.67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203 0.0 45.58 182 0.0 67.53 878 0.1 55.66 724 0.0 53.14 2,073 0.0 60.15 2,346 0.1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0.0 45.58 182 0.0 67.53 878 0.1 55.66 724 0.0 53.14 2,073 0.0 60.15 2,346 0.1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45.58 182 0.0 67.53 878 0.1 55.66 724 0.0 53.14 2,073 0.0 60.15 2,346 0.1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182 0.0 67.53 878 0.1 55.66 724 0.0 53.14 2,073 0.0 60.15 2,346 0.1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0.0 67.53 878 0.1 55.66 724 0.0 53.14 2,073 0.0 60.15 2,346 0.1  </v>
      </c>
      <c r="S268" s="47" t="str">
        <f>(RIGHT(C343,LEN(C343) - LEN(C268)))&amp;" "</f>
        <v xml:space="preserve">50.67 203 0.0 45.58 182 0.0 67.53 878 0.1 55.66 724 0.0 53.14 2,073 0.0 60.15 2,346 0.1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67.53 878 0.1 55.66 724 0.0 53.14 2,073 0.0 60.15 2,346 0.1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878 0.1 55.66 724 0.0 53.14 2,073 0.0 60.15 2,346 0.1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0.1 55.66 724 0.0 53.14 2,073 0.0 60.15 2,346 0.1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55.66 724 0.0 53.14 2,073 0.0 60.15 2,346 0.1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724 0.0 53.14 2,073 0.0 60.15 2,346 0.1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0.0 53.14 2,073 0.0 60.15 2,346 0.1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53.14 2,073 0.0 60.15 2,346 0.1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2,073 0.0 60.15 2,346 0.1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0.0 60.15 2,346 0.1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60.15 2,346 0.1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2,346 0.1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0.1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187.74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751 0.1 171.69 687 0.1 172.87 2,247 0.1 164.57 2,139 0.1 214.24 8,355 0.2 223.76 8,727 0.2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0.1 171.69 687 0.1 172.87 2,247 0.1 164.57 2,139 0.1 214.24 8,355 0.2 223.76 8,727 0.2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171.69 687 0.1 172.87 2,247 0.1 164.57 2,139 0.1 214.24 8,355 0.2 223.76 8,727 0.2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687 0.1 172.87 2,247 0.1 164.57 2,139 0.1 214.24 8,355 0.2 223.76 8,727 0.2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0.1 172.87 2,247 0.1 164.57 2,139 0.1 214.24 8,355 0.2 223.76 8,727 0.2  </v>
      </c>
      <c r="S269" s="47" t="str">
        <f>(RIGHT(C344,LEN(C344) - LEN(C269)))&amp;" "</f>
        <v xml:space="preserve">187.74 751 0.1 171.69 687 0.1 172.87 2,247 0.1 164.57 2,139 0.1 214.24 8,355 0.2 223.76 8,727 0.2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172.87 2,247 0.1 164.57 2,139 0.1 214.24 8,355 0.2 223.76 8,727 0.2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2,247 0.1 164.57 2,139 0.1 214.24 8,355 0.2 223.76 8,727 0.2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0.1 164.57 2,139 0.1 214.24 8,355 0.2 223.76 8,727 0.2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164.57 2,139 0.1 214.24 8,355 0.2 223.76 8,727 0.2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2,139 0.1 214.24 8,355 0.2 223.76 8,727 0.2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0.1 214.24 8,355 0.2 223.76 8,727 0.2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214.24 8,355 0.2 223.76 8,727 0.2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8,355 0.2 223.76 8,727 0.2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0.2 223.76 8,727 0.2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223.76 8,727 0.2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8,727 0.2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10,379.56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41,518 8.2 9,717.43 38,870 8.4 9,882.85 128,477 8.0 9,595.86 124,746 8.4 9,834.80 383,557 8.0 9,895.73 385,933 8.6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8.2 9,717.43 38,870 8.4 9,882.85 128,477 8.0 9,595.86 124,746 8.4 9,834.80 383,557 8.0 9,895.73 385,933 8.6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9,717.43 38,870 8.4 9,882.85 128,477 8.0 9,595.86 124,746 8.4 9,834.80 383,557 8.0 9,895.73 385,933 8.6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38,870 8.4 9,882.85 128,477 8.0 9,595.86 124,746 8.4 9,834.80 383,557 8.0 9,895.73 385,933 8.6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8.4 9,882.85 128,477 8.0 9,595.86 124,746 8.4 9,834.80 383,557 8.0 9,895.73 385,933 8.6  </v>
      </c>
      <c r="S270" s="47" t="str">
        <f>(RIGHT(C345,LEN(C345) - LEN(C270)))&amp;" "</f>
        <v xml:space="preserve">10,379.56 41,518 8.2 9,717.43 38,870 8.4 9,882.85 128,477 8.0 9,595.86 124,746 8.4 9,834.80 383,557 8.0 9,895.73 385,933 8.6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9,882.85 128,477 8.0 9,595.86 124,746 8.4 9,834.80 383,557 8.0 9,895.73 385,933 8.6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128,477 8.0 9,595.86 124,746 8.4 9,834.80 383,557 8.0 9,895.73 385,933 8.6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8.0 9,595.86 124,746 8.4 9,834.80 383,557 8.0 9,895.73 385,933 8.6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9,595.86 124,746 8.4 9,834.80 383,557 8.0 9,895.73 385,933 8.6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124,746 8.4 9,834.80 383,557 8.0 9,895.73 385,933 8.6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8.4 9,834.80 383,557 8.0 9,895.73 385,933 8.6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9,834.80 383,557 8.0 9,895.73 385,933 8.6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383,557 8.0 9,895.73 385,933 8.6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8.0 9,895.73 385,933 8.6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9,895.73 385,933 8.6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385,933 8.6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8.6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3">IF(C346="","",IF(RIGHT(D272,1)="-",LEFT(D272,AY272-2),D272))</f>
        <v xml:space="preserve">- Utilities </v>
      </c>
      <c r="D272" s="47" t="str">
        <f t="shared" ref="D272:D277" si="294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5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3,857.85 </v>
      </c>
      <c r="K272" s="47"/>
      <c r="L272" s="47" t="str">
        <f t="shared" ref="L272:L277" si="296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15,431 3.1 3,683.53 14,734 3.2 3,636.57 47,275 3.0 3,630.34 47,194 3.2 3,670.49 143,149 3.0 3,489.06 136,073 3.0  </v>
      </c>
      <c r="M272" s="47" t="str">
        <f t="shared" ref="M272:M277" si="297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3.1 3,683.53 14,734 3.2 3,636.57 47,275 3.0 3,630.34 47,194 3.2 3,670.49 143,149 3.0 3,489.06 136,073 3.0  </v>
      </c>
      <c r="N272" s="47"/>
      <c r="O272" s="47" t="str">
        <f t="shared" ref="O272:O277" si="298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3,683.53 14,734 3.2 3,636.57 47,275 3.0 3,630.34 47,194 3.2 3,670.49 143,149 3.0 3,489.06 136,073 3.0  </v>
      </c>
      <c r="P272" s="47"/>
      <c r="Q272" s="47" t="str">
        <f t="shared" ref="Q272:Q277" si="299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14,734 3.2 3,636.57 47,275 3.0 3,630.34 47,194 3.2 3,670.49 143,149 3.0 3,489.06 136,073 3.0  </v>
      </c>
      <c r="R272" s="47" t="str">
        <f t="shared" ref="R272:R277" si="300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3.2 3,636.57 47,275 3.0 3,630.34 47,194 3.2 3,670.49 143,149 3.0 3,489.06 136,073 3.0  </v>
      </c>
      <c r="S272" s="47" t="str">
        <f t="shared" ref="S272:S277" si="301">(RIGHT(C346,LEN(C346) - LEN(C272)))&amp;" "</f>
        <v xml:space="preserve">3,857.85 15,431 3.1 3,683.53 14,734 3.2 3,636.57 47,275 3.0 3,630.34 47,194 3.2 3,670.49 143,149 3.0 3,489.06 136,073 3.0  </v>
      </c>
      <c r="T272" s="47"/>
      <c r="U272" s="47"/>
      <c r="V272" s="47"/>
      <c r="W272" s="11"/>
      <c r="X272" s="11"/>
      <c r="Y272" s="11"/>
      <c r="Z272" s="47" t="str">
        <f t="shared" ref="Z272:Z277" si="302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3,636.57 47,275 3.0 3,630.34 47,194 3.2 3,670.49 143,149 3.0 3,489.06 136,073 3.0  </v>
      </c>
      <c r="AA272" s="47"/>
      <c r="AB272" s="47" t="str">
        <f t="shared" ref="AB272:AB277" si="303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47,275 3.0 3,630.34 47,194 3.2 3,670.49 143,149 3.0 3,489.06 136,073 3.0  </v>
      </c>
      <c r="AC272" s="47" t="str">
        <f t="shared" ref="AC272:AC277" si="304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3.0 3,630.34 47,194 3.2 3,670.49 143,149 3.0 3,489.06 136,073 3.0  </v>
      </c>
      <c r="AD272" s="47"/>
      <c r="AE272" s="47" t="str">
        <f t="shared" ref="AE272:AE277" si="305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3,630.34 47,194 3.2 3,670.49 143,149 3.0 3,489.06 136,073 3.0  </v>
      </c>
      <c r="AF272" s="47"/>
      <c r="AG272" s="47" t="str">
        <f t="shared" ref="AG272:AG277" si="306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47,194 3.2 3,670.49 143,149 3.0 3,489.06 136,073 3.0  </v>
      </c>
      <c r="AH272" s="47" t="str">
        <f t="shared" ref="AH272:AH277" si="307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3.2 3,670.49 143,149 3.0 3,489.06 136,073 3.0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8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3,670.49 143,149 3.0 3,489.06 136,073 3.0  </v>
      </c>
      <c r="AQ272" s="47"/>
      <c r="AR272" s="47" t="str">
        <f t="shared" ref="AR272:AR277" si="309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143,149 3.0 3,489.06 136,073 3.0  </v>
      </c>
      <c r="AS272" s="48" t="str">
        <f t="shared" ref="AS272:AS277" si="310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3.0 3,489.06 136,073 3.0  </v>
      </c>
      <c r="AT272" s="48"/>
      <c r="AU272" s="47" t="str">
        <f t="shared" ref="AU272:AU277" si="311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3,489.06 136,073 3.0  </v>
      </c>
      <c r="AV272" s="47"/>
      <c r="AW272" s="47" t="str">
        <f t="shared" ref="AW272:AW277" si="312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136,073 3.0  </v>
      </c>
      <c r="AX272" s="48" t="str">
        <f t="shared" ref="AX272:AX277" si="313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3"/>
        <v xml:space="preserve">- Building/Site Repair </v>
      </c>
      <c r="D273" s="47" t="str">
        <f t="shared" si="294"/>
        <v xml:space="preserve">- Building/Site Repair </v>
      </c>
      <c r="E273" s="22"/>
      <c r="F273" s="45"/>
      <c r="G273" s="11"/>
      <c r="H273" s="11"/>
      <c r="I273" s="11"/>
      <c r="J273" s="47" t="str">
        <f t="shared" si="295"/>
        <v xml:space="preserve">1,628.69 </v>
      </c>
      <c r="K273" s="47"/>
      <c r="L273" s="47" t="str">
        <f t="shared" si="296"/>
        <v xml:space="preserve">6,515 1.3 1,213.71 4,855 1.1 1,407.65 18,299 1.1 1,329.23 17,280 1.2 1,328.81 51,824 1.1 1,601.09 62,443 1.4  </v>
      </c>
      <c r="M273" s="47" t="str">
        <f t="shared" si="297"/>
        <v xml:space="preserve">1.3 1,213.71 4,855 1.1 1,407.65 18,299 1.1 1,329.23 17,280 1.2 1,328.81 51,824 1.1 1,601.09 62,443 1.4  </v>
      </c>
      <c r="N273" s="47"/>
      <c r="O273" s="47" t="str">
        <f t="shared" si="298"/>
        <v xml:space="preserve">1,213.71 4,855 1.1 1,407.65 18,299 1.1 1,329.23 17,280 1.2 1,328.81 51,824 1.1 1,601.09 62,443 1.4  </v>
      </c>
      <c r="P273" s="47"/>
      <c r="Q273" s="47" t="str">
        <f t="shared" si="299"/>
        <v xml:space="preserve">4,855 1.1 1,407.65 18,299 1.1 1,329.23 17,280 1.2 1,328.81 51,824 1.1 1,601.09 62,443 1.4  </v>
      </c>
      <c r="R273" s="47" t="str">
        <f t="shared" si="300"/>
        <v xml:space="preserve">1.1 1,407.65 18,299 1.1 1,329.23 17,280 1.2 1,328.81 51,824 1.1 1,601.09 62,443 1.4  </v>
      </c>
      <c r="S273" s="47" t="str">
        <f t="shared" si="301"/>
        <v xml:space="preserve">1,628.69 6,515 1.3 1,213.71 4,855 1.1 1,407.65 18,299 1.1 1,329.23 17,280 1.2 1,328.81 51,824 1.1 1,601.09 62,443 1.4  </v>
      </c>
      <c r="T273" s="47"/>
      <c r="U273" s="47"/>
      <c r="V273" s="47"/>
      <c r="W273" s="11"/>
      <c r="X273" s="11"/>
      <c r="Y273" s="11"/>
      <c r="Z273" s="47" t="str">
        <f t="shared" si="302"/>
        <v xml:space="preserve">1,407.65 18,299 1.1 1,329.23 17,280 1.2 1,328.81 51,824 1.1 1,601.09 62,443 1.4  </v>
      </c>
      <c r="AA273" s="47"/>
      <c r="AB273" s="47" t="str">
        <f t="shared" si="303"/>
        <v xml:space="preserve">18,299 1.1 1,329.23 17,280 1.2 1,328.81 51,824 1.1 1,601.09 62,443 1.4  </v>
      </c>
      <c r="AC273" s="47" t="str">
        <f t="shared" si="304"/>
        <v xml:space="preserve">1.1 1,329.23 17,280 1.2 1,328.81 51,824 1.1 1,601.09 62,443 1.4  </v>
      </c>
      <c r="AD273" s="47"/>
      <c r="AE273" s="47" t="str">
        <f t="shared" si="305"/>
        <v xml:space="preserve">1,329.23 17,280 1.2 1,328.81 51,824 1.1 1,601.09 62,443 1.4  </v>
      </c>
      <c r="AF273" s="47"/>
      <c r="AG273" s="47" t="str">
        <f t="shared" si="306"/>
        <v xml:space="preserve">17,280 1.2 1,328.81 51,824 1.1 1,601.09 62,443 1.4  </v>
      </c>
      <c r="AH273" s="47" t="str">
        <f t="shared" si="307"/>
        <v xml:space="preserve">1.2 1,328.81 51,824 1.1 1,601.09 62,443 1.4  </v>
      </c>
      <c r="AI273" s="47"/>
      <c r="AJ273" s="47"/>
      <c r="AK273" s="47"/>
      <c r="AL273" s="47"/>
      <c r="AM273" s="11"/>
      <c r="AN273" s="11"/>
      <c r="AO273" s="11"/>
      <c r="AP273" s="47" t="str">
        <f t="shared" si="308"/>
        <v xml:space="preserve">1,328.81 51,824 1.1 1,601.09 62,443 1.4  </v>
      </c>
      <c r="AQ273" s="47"/>
      <c r="AR273" s="47" t="str">
        <f t="shared" si="309"/>
        <v xml:space="preserve">51,824 1.1 1,601.09 62,443 1.4  </v>
      </c>
      <c r="AS273" s="48" t="str">
        <f t="shared" si="310"/>
        <v xml:space="preserve">1.1 1,601.09 62,443 1.4  </v>
      </c>
      <c r="AT273" s="48"/>
      <c r="AU273" s="47" t="str">
        <f t="shared" si="311"/>
        <v xml:space="preserve">1,601.09 62,443 1.4  </v>
      </c>
      <c r="AV273" s="47"/>
      <c r="AW273" s="47" t="str">
        <f t="shared" si="312"/>
        <v xml:space="preserve">62,443 1.4  </v>
      </c>
      <c r="AX273" s="48" t="str">
        <f t="shared" si="313"/>
        <v xml:space="preserve">1.4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3"/>
        <v xml:space="preserve">- Equipment Repairs </v>
      </c>
      <c r="D274" s="47" t="str">
        <f t="shared" si="294"/>
        <v xml:space="preserve">- Equipment Repairs </v>
      </c>
      <c r="E274" s="22"/>
      <c r="F274" s="45"/>
      <c r="G274" s="11"/>
      <c r="H274" s="11"/>
      <c r="I274" s="11"/>
      <c r="J274" s="47" t="str">
        <f t="shared" si="295"/>
        <v xml:space="preserve">1,136.11 </v>
      </c>
      <c r="K274" s="47"/>
      <c r="L274" s="47" t="str">
        <f t="shared" si="296"/>
        <v xml:space="preserve">4,544 0.9 753.53 3,014 0.7 1,174.65 15,270 1.0 822.58 10,694 0.7 809.22 31,559 0.7 1,052.73 41,056 0.9  </v>
      </c>
      <c r="M274" s="47" t="str">
        <f t="shared" si="297"/>
        <v xml:space="preserve">0.9 753.53 3,014 0.7 1,174.65 15,270 1.0 822.58 10,694 0.7 809.22 31,559 0.7 1,052.73 41,056 0.9  </v>
      </c>
      <c r="N274" s="47"/>
      <c r="O274" s="47" t="str">
        <f t="shared" si="298"/>
        <v xml:space="preserve">753.53 3,014 0.7 1,174.65 15,270 1.0 822.58 10,694 0.7 809.22 31,559 0.7 1,052.73 41,056 0.9  </v>
      </c>
      <c r="P274" s="47"/>
      <c r="Q274" s="47" t="str">
        <f t="shared" si="299"/>
        <v xml:space="preserve">3,014 0.7 1,174.65 15,270 1.0 822.58 10,694 0.7 809.22 31,559 0.7 1,052.73 41,056 0.9  </v>
      </c>
      <c r="R274" s="47" t="str">
        <f t="shared" si="300"/>
        <v xml:space="preserve">0.7 1,174.65 15,270 1.0 822.58 10,694 0.7 809.22 31,559 0.7 1,052.73 41,056 0.9  </v>
      </c>
      <c r="S274" s="47" t="str">
        <f t="shared" si="301"/>
        <v xml:space="preserve">1,136.11 4,544 0.9 753.53 3,014 0.7 1,174.65 15,270 1.0 822.58 10,694 0.7 809.22 31,559 0.7 1,052.73 41,056 0.9  </v>
      </c>
      <c r="T274" s="47"/>
      <c r="U274" s="47"/>
      <c r="V274" s="47"/>
      <c r="W274" s="11"/>
      <c r="X274" s="11"/>
      <c r="Y274" s="11"/>
      <c r="Z274" s="47" t="str">
        <f t="shared" si="302"/>
        <v xml:space="preserve">1,174.65 15,270 1.0 822.58 10,694 0.7 809.22 31,559 0.7 1,052.73 41,056 0.9  </v>
      </c>
      <c r="AA274" s="47"/>
      <c r="AB274" s="47" t="str">
        <f t="shared" si="303"/>
        <v xml:space="preserve">15,270 1.0 822.58 10,694 0.7 809.22 31,559 0.7 1,052.73 41,056 0.9  </v>
      </c>
      <c r="AC274" s="47" t="str">
        <f t="shared" si="304"/>
        <v xml:space="preserve">1.0 822.58 10,694 0.7 809.22 31,559 0.7 1,052.73 41,056 0.9  </v>
      </c>
      <c r="AD274" s="47"/>
      <c r="AE274" s="47" t="str">
        <f t="shared" si="305"/>
        <v xml:space="preserve">822.58 10,694 0.7 809.22 31,559 0.7 1,052.73 41,056 0.9  </v>
      </c>
      <c r="AF274" s="47"/>
      <c r="AG274" s="47" t="str">
        <f t="shared" si="306"/>
        <v xml:space="preserve">10,694 0.7 809.22 31,559 0.7 1,052.73 41,056 0.9  </v>
      </c>
      <c r="AH274" s="47" t="str">
        <f t="shared" si="307"/>
        <v xml:space="preserve">0.7 809.22 31,559 0.7 1,052.73 41,056 0.9  </v>
      </c>
      <c r="AI274" s="47"/>
      <c r="AJ274" s="47"/>
      <c r="AK274" s="47"/>
      <c r="AL274" s="47"/>
      <c r="AM274" s="11"/>
      <c r="AN274" s="11"/>
      <c r="AO274" s="11"/>
      <c r="AP274" s="47" t="str">
        <f t="shared" si="308"/>
        <v xml:space="preserve">809.22 31,559 0.7 1,052.73 41,056 0.9  </v>
      </c>
      <c r="AQ274" s="47"/>
      <c r="AR274" s="47" t="str">
        <f t="shared" si="309"/>
        <v xml:space="preserve">31,559 0.7 1,052.73 41,056 0.9  </v>
      </c>
      <c r="AS274" s="48" t="str">
        <f t="shared" si="310"/>
        <v xml:space="preserve">0.7 1,052.73 41,056 0.9  </v>
      </c>
      <c r="AT274" s="48"/>
      <c r="AU274" s="47" t="str">
        <f t="shared" si="311"/>
        <v xml:space="preserve">1,052.73 41,056 0.9  </v>
      </c>
      <c r="AV274" s="47"/>
      <c r="AW274" s="47" t="str">
        <f t="shared" si="312"/>
        <v xml:space="preserve">41,056 0.9  </v>
      </c>
      <c r="AX274" s="48" t="str">
        <f t="shared" si="313"/>
        <v xml:space="preserve">0.9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3"/>
        <v xml:space="preserve">- Contract Services </v>
      </c>
      <c r="D275" s="47" t="str">
        <f t="shared" si="294"/>
        <v xml:space="preserve">- Contract Services </v>
      </c>
      <c r="E275" s="22"/>
      <c r="F275" s="45"/>
      <c r="G275" s="11"/>
      <c r="H275" s="11"/>
      <c r="I275" s="11"/>
      <c r="J275" s="47" t="str">
        <f t="shared" si="295"/>
        <v xml:space="preserve">1,314.42 </v>
      </c>
      <c r="K275" s="47"/>
      <c r="L275" s="47" t="str">
        <f t="shared" si="296"/>
        <v xml:space="preserve">5,258 1.0 1,413.84 5,655 1.2 1,394.35 18,127 1.1 1,320.82 17,171 1.1 1,301.27 50,749 1.1 1,246.46 48,612 1.1  </v>
      </c>
      <c r="M275" s="47" t="str">
        <f t="shared" si="297"/>
        <v xml:space="preserve">1.0 1,413.84 5,655 1.2 1,394.35 18,127 1.1 1,320.82 17,171 1.1 1,301.27 50,749 1.1 1,246.46 48,612 1.1  </v>
      </c>
      <c r="N275" s="47"/>
      <c r="O275" s="47" t="str">
        <f t="shared" si="298"/>
        <v xml:space="preserve">1,413.84 5,655 1.2 1,394.35 18,127 1.1 1,320.82 17,171 1.1 1,301.27 50,749 1.1 1,246.46 48,612 1.1  </v>
      </c>
      <c r="P275" s="47"/>
      <c r="Q275" s="47" t="str">
        <f t="shared" si="299"/>
        <v xml:space="preserve">5,655 1.2 1,394.35 18,127 1.1 1,320.82 17,171 1.1 1,301.27 50,749 1.1 1,246.46 48,612 1.1  </v>
      </c>
      <c r="R275" s="47" t="str">
        <f t="shared" si="300"/>
        <v xml:space="preserve">1.2 1,394.35 18,127 1.1 1,320.82 17,171 1.1 1,301.27 50,749 1.1 1,246.46 48,612 1.1  </v>
      </c>
      <c r="S275" s="47" t="str">
        <f t="shared" si="301"/>
        <v xml:space="preserve">1,314.42 5,258 1.0 1,413.84 5,655 1.2 1,394.35 18,127 1.1 1,320.82 17,171 1.1 1,301.27 50,749 1.1 1,246.46 48,612 1.1  </v>
      </c>
      <c r="T275" s="47"/>
      <c r="U275" s="47"/>
      <c r="V275" s="47"/>
      <c r="W275" s="11"/>
      <c r="X275" s="11"/>
      <c r="Y275" s="11"/>
      <c r="Z275" s="47" t="str">
        <f t="shared" si="302"/>
        <v xml:space="preserve">1,394.35 18,127 1.1 1,320.82 17,171 1.1 1,301.27 50,749 1.1 1,246.46 48,612 1.1  </v>
      </c>
      <c r="AA275" s="47"/>
      <c r="AB275" s="47" t="str">
        <f t="shared" si="303"/>
        <v xml:space="preserve">18,127 1.1 1,320.82 17,171 1.1 1,301.27 50,749 1.1 1,246.46 48,612 1.1  </v>
      </c>
      <c r="AC275" s="47" t="str">
        <f t="shared" si="304"/>
        <v xml:space="preserve">1.1 1,320.82 17,171 1.1 1,301.27 50,749 1.1 1,246.46 48,612 1.1  </v>
      </c>
      <c r="AD275" s="47"/>
      <c r="AE275" s="47" t="str">
        <f t="shared" si="305"/>
        <v xml:space="preserve">1,320.82 17,171 1.1 1,301.27 50,749 1.1 1,246.46 48,612 1.1  </v>
      </c>
      <c r="AF275" s="47"/>
      <c r="AG275" s="47" t="str">
        <f t="shared" si="306"/>
        <v xml:space="preserve">17,171 1.1 1,301.27 50,749 1.1 1,246.46 48,612 1.1  </v>
      </c>
      <c r="AH275" s="47" t="str">
        <f t="shared" si="307"/>
        <v xml:space="preserve">1.1 1,301.27 50,749 1.1 1,246.46 48,612 1.1  </v>
      </c>
      <c r="AI275" s="47"/>
      <c r="AJ275" s="47"/>
      <c r="AK275" s="47"/>
      <c r="AL275" s="47"/>
      <c r="AM275" s="11"/>
      <c r="AN275" s="11"/>
      <c r="AO275" s="11"/>
      <c r="AP275" s="47" t="str">
        <f t="shared" si="308"/>
        <v xml:space="preserve">1,301.27 50,749 1.1 1,246.46 48,612 1.1  </v>
      </c>
      <c r="AQ275" s="47"/>
      <c r="AR275" s="47" t="str">
        <f t="shared" si="309"/>
        <v xml:space="preserve">50,749 1.1 1,246.46 48,612 1.1  </v>
      </c>
      <c r="AS275" s="48" t="str">
        <f t="shared" si="310"/>
        <v xml:space="preserve">1.1 1,246.46 48,612 1.1  </v>
      </c>
      <c r="AT275" s="48"/>
      <c r="AU275" s="47" t="str">
        <f t="shared" si="311"/>
        <v xml:space="preserve">1,246.46 48,612 1.1  </v>
      </c>
      <c r="AV275" s="47"/>
      <c r="AW275" s="47" t="str">
        <f t="shared" si="312"/>
        <v xml:space="preserve">48,612 1.1  </v>
      </c>
      <c r="AX275" s="48" t="str">
        <f t="shared" si="313"/>
        <v xml:space="preserve">1.1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3"/>
        <v xml:space="preserve">- Depreciation </v>
      </c>
      <c r="D276" s="47" t="str">
        <f t="shared" si="294"/>
        <v xml:space="preserve">- Depreciation </v>
      </c>
      <c r="E276" s="22"/>
      <c r="F276" s="45"/>
      <c r="G276" s="11"/>
      <c r="H276" s="11"/>
      <c r="I276" s="11"/>
      <c r="J276" s="47" t="str">
        <f t="shared" si="295"/>
        <v xml:space="preserve">2,442.49 </v>
      </c>
      <c r="K276" s="47"/>
      <c r="L276" s="47" t="str">
        <f t="shared" si="296"/>
        <v xml:space="preserve">9,770 1.9 2,652.82 10,611 2.3 2,269.64 29,505 1.8 2,492.88 32,407 2.2 2,725.02 106,276 2.2 2,506.39 97,749 2.2  </v>
      </c>
      <c r="M276" s="47" t="str">
        <f t="shared" si="297"/>
        <v xml:space="preserve">1.9 2,652.82 10,611 2.3 2,269.64 29,505 1.8 2,492.88 32,407 2.2 2,725.02 106,276 2.2 2,506.39 97,749 2.2  </v>
      </c>
      <c r="N276" s="47"/>
      <c r="O276" s="47" t="str">
        <f t="shared" si="298"/>
        <v xml:space="preserve">2,652.82 10,611 2.3 2,269.64 29,505 1.8 2,492.88 32,407 2.2 2,725.02 106,276 2.2 2,506.39 97,749 2.2  </v>
      </c>
      <c r="P276" s="47"/>
      <c r="Q276" s="47" t="str">
        <f t="shared" si="299"/>
        <v xml:space="preserve">10,611 2.3 2,269.64 29,505 1.8 2,492.88 32,407 2.2 2,725.02 106,276 2.2 2,506.39 97,749 2.2  </v>
      </c>
      <c r="R276" s="47" t="str">
        <f t="shared" si="300"/>
        <v xml:space="preserve">2.3 2,269.64 29,505 1.8 2,492.88 32,407 2.2 2,725.02 106,276 2.2 2,506.39 97,749 2.2  </v>
      </c>
      <c r="S276" s="47" t="str">
        <f t="shared" si="301"/>
        <v xml:space="preserve">2,442.49 9,770 1.9 2,652.82 10,611 2.3 2,269.64 29,505 1.8 2,492.88 32,407 2.2 2,725.02 106,276 2.2 2,506.39 97,749 2.2  </v>
      </c>
      <c r="T276" s="47"/>
      <c r="U276" s="47"/>
      <c r="V276" s="47"/>
      <c r="W276" s="11"/>
      <c r="X276" s="11"/>
      <c r="Y276" s="11"/>
      <c r="Z276" s="47" t="str">
        <f t="shared" si="302"/>
        <v xml:space="preserve">2,269.64 29,505 1.8 2,492.88 32,407 2.2 2,725.02 106,276 2.2 2,506.39 97,749 2.2  </v>
      </c>
      <c r="AA276" s="47"/>
      <c r="AB276" s="47" t="str">
        <f t="shared" si="303"/>
        <v xml:space="preserve">29,505 1.8 2,492.88 32,407 2.2 2,725.02 106,276 2.2 2,506.39 97,749 2.2  </v>
      </c>
      <c r="AC276" s="47" t="str">
        <f t="shared" si="304"/>
        <v xml:space="preserve">1.8 2,492.88 32,407 2.2 2,725.02 106,276 2.2 2,506.39 97,749 2.2  </v>
      </c>
      <c r="AD276" s="47"/>
      <c r="AE276" s="47" t="str">
        <f t="shared" si="305"/>
        <v xml:space="preserve">2,492.88 32,407 2.2 2,725.02 106,276 2.2 2,506.39 97,749 2.2  </v>
      </c>
      <c r="AF276" s="47"/>
      <c r="AG276" s="47" t="str">
        <f t="shared" si="306"/>
        <v xml:space="preserve">32,407 2.2 2,725.02 106,276 2.2 2,506.39 97,749 2.2  </v>
      </c>
      <c r="AH276" s="47" t="str">
        <f t="shared" si="307"/>
        <v xml:space="preserve">2.2 2,725.02 106,276 2.2 2,506.39 97,749 2.2  </v>
      </c>
      <c r="AI276" s="47"/>
      <c r="AJ276" s="47"/>
      <c r="AK276" s="47"/>
      <c r="AL276" s="47"/>
      <c r="AM276" s="11"/>
      <c r="AN276" s="11"/>
      <c r="AO276" s="11"/>
      <c r="AP276" s="47" t="str">
        <f t="shared" si="308"/>
        <v xml:space="preserve">2,725.02 106,276 2.2 2,506.39 97,749 2.2  </v>
      </c>
      <c r="AQ276" s="47"/>
      <c r="AR276" s="47" t="str">
        <f t="shared" si="309"/>
        <v xml:space="preserve">106,276 2.2 2,506.39 97,749 2.2  </v>
      </c>
      <c r="AS276" s="48" t="str">
        <f t="shared" si="310"/>
        <v xml:space="preserve">2.2 2,506.39 97,749 2.2  </v>
      </c>
      <c r="AT276" s="48"/>
      <c r="AU276" s="47" t="str">
        <f t="shared" si="311"/>
        <v xml:space="preserve">2,506.39 97,749 2.2  </v>
      </c>
      <c r="AV276" s="47"/>
      <c r="AW276" s="47" t="str">
        <f t="shared" si="312"/>
        <v xml:space="preserve">97,749 2.2  </v>
      </c>
      <c r="AX276" s="48" t="str">
        <f t="shared" si="313"/>
        <v xml:space="preserve">2.2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3"/>
        <v xml:space="preserve">Indirect Labor </v>
      </c>
      <c r="D277" s="47" t="str">
        <f t="shared" si="294"/>
        <v xml:space="preserve">Indirect Labor </v>
      </c>
      <c r="E277" s="22"/>
      <c r="F277" s="45"/>
      <c r="G277" s="11"/>
      <c r="H277" s="11"/>
      <c r="I277" s="11"/>
      <c r="J277" s="47" t="str">
        <f t="shared" si="295"/>
        <v xml:space="preserve">13,232.12 </v>
      </c>
      <c r="K277" s="47"/>
      <c r="L277" s="47" t="str">
        <f t="shared" si="296"/>
        <v xml:space="preserve">52,928 10.5 13,190.26 52,761 11.4 13,760.96 178,892 11.2 13,189.67 171,466 11.5 13,654.48 532,525 11.0 13,052.94 509,065 11.4  </v>
      </c>
      <c r="M277" s="47" t="str">
        <f t="shared" si="297"/>
        <v xml:space="preserve">10.5 13,190.26 52,761 11.4 13,760.96 178,892 11.2 13,189.67 171,466 11.5 13,654.48 532,525 11.0 13,052.94 509,065 11.4  </v>
      </c>
      <c r="N277" s="47"/>
      <c r="O277" s="47" t="str">
        <f t="shared" si="298"/>
        <v xml:space="preserve">13,190.26 52,761 11.4 13,760.96 178,892 11.2 13,189.67 171,466 11.5 13,654.48 532,525 11.0 13,052.94 509,065 11.4  </v>
      </c>
      <c r="P277" s="47"/>
      <c r="Q277" s="47" t="str">
        <f t="shared" si="299"/>
        <v xml:space="preserve">52,761 11.4 13,760.96 178,892 11.2 13,189.67 171,466 11.5 13,654.48 532,525 11.0 13,052.94 509,065 11.4  </v>
      </c>
      <c r="R277" s="47" t="str">
        <f t="shared" si="300"/>
        <v xml:space="preserve">11.4 13,760.96 178,892 11.2 13,189.67 171,466 11.5 13,654.48 532,525 11.0 13,052.94 509,065 11.4  </v>
      </c>
      <c r="S277" s="47" t="str">
        <f t="shared" si="301"/>
        <v xml:space="preserve">13,232.12 52,928 10.5 13,190.26 52,761 11.4 13,760.96 178,892 11.2 13,189.67 171,466 11.5 13,654.48 532,525 11.0 13,052.94 509,065 11.4  </v>
      </c>
      <c r="T277" s="47"/>
      <c r="U277" s="47"/>
      <c r="V277" s="47"/>
      <c r="W277" s="11"/>
      <c r="X277" s="11"/>
      <c r="Y277" s="11"/>
      <c r="Z277" s="47" t="str">
        <f t="shared" si="302"/>
        <v xml:space="preserve">13,760.96 178,892 11.2 13,189.67 171,466 11.5 13,654.48 532,525 11.0 13,052.94 509,065 11.4  </v>
      </c>
      <c r="AA277" s="47"/>
      <c r="AB277" s="47" t="str">
        <f t="shared" si="303"/>
        <v xml:space="preserve">178,892 11.2 13,189.67 171,466 11.5 13,654.48 532,525 11.0 13,052.94 509,065 11.4  </v>
      </c>
      <c r="AC277" s="47" t="str">
        <f t="shared" si="304"/>
        <v xml:space="preserve">11.2 13,189.67 171,466 11.5 13,654.48 532,525 11.0 13,052.94 509,065 11.4  </v>
      </c>
      <c r="AD277" s="47"/>
      <c r="AE277" s="47" t="str">
        <f t="shared" si="305"/>
        <v xml:space="preserve">13,189.67 171,466 11.5 13,654.48 532,525 11.0 13,052.94 509,065 11.4  </v>
      </c>
      <c r="AF277" s="47"/>
      <c r="AG277" s="47" t="str">
        <f t="shared" si="306"/>
        <v xml:space="preserve">171,466 11.5 13,654.48 532,525 11.0 13,052.94 509,065 11.4  </v>
      </c>
      <c r="AH277" s="47" t="str">
        <f t="shared" si="307"/>
        <v xml:space="preserve">11.5 13,654.48 532,525 11.0 13,052.94 509,065 11.4  </v>
      </c>
      <c r="AI277" s="47"/>
      <c r="AJ277" s="47"/>
      <c r="AK277" s="47"/>
      <c r="AL277" s="47"/>
      <c r="AM277" s="11"/>
      <c r="AN277" s="11"/>
      <c r="AO277" s="11"/>
      <c r="AP277" s="47" t="str">
        <f t="shared" si="308"/>
        <v xml:space="preserve">13,654.48 532,525 11.0 13,052.94 509,065 11.4  </v>
      </c>
      <c r="AQ277" s="47"/>
      <c r="AR277" s="47" t="str">
        <f t="shared" si="309"/>
        <v xml:space="preserve">532,525 11.0 13,052.94 509,065 11.4  </v>
      </c>
      <c r="AS277" s="48" t="str">
        <f t="shared" si="310"/>
        <v xml:space="preserve">11.0 13,052.94 509,065 11.4  </v>
      </c>
      <c r="AT277" s="48"/>
      <c r="AU277" s="47" t="str">
        <f t="shared" si="311"/>
        <v xml:space="preserve">13,052.94 509,065 11.4  </v>
      </c>
      <c r="AV277" s="47"/>
      <c r="AW277" s="47" t="str">
        <f t="shared" si="312"/>
        <v xml:space="preserve">509,065 11.4  </v>
      </c>
      <c r="AX277" s="48" t="str">
        <f t="shared" si="313"/>
        <v xml:space="preserve">11.4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19,200 3.8 4,800.00 19,200 4.2 4,800.00 62,400 3.9 4,800.00 62,400 4.2 4,800.00 187,200 3.9 4,800.00 187,200 4.2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3.8 4,800.00 19,200 4.2 4,800.00 62,400 3.9 4,800.00 62,400 4.2 4,800.00 187,200 3.9 4,800.00 187,200 4.2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4,800.00 19,200 4.2 4,800.00 62,400 3.9 4,800.00 62,400 4.2 4,800.00 187,200 3.9 4,800.00 187,200 4.2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19,200 4.2 4,800.00 62,400 3.9 4,800.00 62,400 4.2 4,800.00 187,200 3.9 4,800.00 187,200 4.2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4.2 4,800.00 62,400 3.9 4,800.00 62,400 4.2 4,800.00 187,200 3.9 4,800.00 187,200 4.2  </v>
      </c>
      <c r="S279" s="47" t="str">
        <f>(RIGHT(C352,LEN(C352) - LEN(C279)))&amp;" "</f>
        <v xml:space="preserve">4,800.00 19,200 3.8 4,800.00 19,200 4.2 4,800.00 62,400 3.9 4,800.00 62,400 4.2 4,800.00 187,200 3.9 4,800.00 187,200 4.2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4,800.00 62,400 3.9 4,800.00 62,400 4.2 4,800.00 187,200 3.9 4,800.00 187,200 4.2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62,400 3.9 4,800.00 62,400 4.2 4,800.00 187,200 3.9 4,800.00 187,200 4.2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3.9 4,800.00 62,400 4.2 4,800.00 187,200 3.9 4,800.00 187,200 4.2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4,800.00 62,400 4.2 4,800.00 187,200 3.9 4,800.00 187,200 4.2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62,400 4.2 4,800.00 187,200 3.9 4,800.00 187,200 4.2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4.2 4,800.00 187,200 3.9 4,800.00 187,200 4.2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4,800.00 187,200 3.9 4,800.00 187,200 4.2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187,200 3.9 4,800.00 187,200 4.2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3.9 4,800.00 187,200 4.2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4,800.00 187,200 4.2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187,200 4.2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4.2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212.38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850 0.2 51.59 206 0.0 140.75 1,830 0.1 580.74 7,550 0.5 284.11 11,080 0.2 354.31 13,818 0.3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0.2 51.59 206 0.0 140.75 1,830 0.1 580.74 7,550 0.5 284.11 11,080 0.2 354.31 13,818 0.3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51.59 206 0.0 140.75 1,830 0.1 580.74 7,550 0.5 284.11 11,080 0.2 354.31 13,818 0.3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206 0.0 140.75 1,830 0.1 580.74 7,550 0.5 284.11 11,080 0.2 354.31 13,818 0.3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0.0 140.75 1,830 0.1 580.74 7,550 0.5 284.11 11,080 0.2 354.31 13,818 0.3  </v>
      </c>
      <c r="S280" s="47" t="str">
        <f>(RIGHT(C353,LEN(C353) - LEN(C280)))&amp;" "</f>
        <v xml:space="preserve">212.38 850 0.2 51.59 206 0.0 140.75 1,830 0.1 580.74 7,550 0.5 284.11 11,080 0.2 354.31 13,818 0.3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140.75 1,830 0.1 580.74 7,550 0.5 284.11 11,080 0.2 354.31 13,818 0.3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1,830 0.1 580.74 7,550 0.5 284.11 11,080 0.2 354.31 13,818 0.3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0.1 580.74 7,550 0.5 284.11 11,080 0.2 354.31 13,818 0.3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580.74 7,550 0.5 284.11 11,080 0.2 354.31 13,818 0.3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7,550 0.5 284.11 11,080 0.2 354.31 13,818 0.3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0.5 284.11 11,080 0.2 354.31 13,818 0.3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284.11 11,080 0.2 354.31 13,818 0.3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11,080 0.2 354.31 13,818 0.3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0.2 354.31 13,818 0.3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354.31 13,818 0.3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13,818 0.3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0.3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8,219.74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32,879 6.5 8,338.66 33,355 7.2 8,820.21 114,663 7.2 7,808.93 101,516 6.8 8,570.38 334,245 6.9 7,898.63 308,047 6.9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6.5 8,338.66 33,355 7.2 8,820.21 114,663 7.2 7,808.93 101,516 6.8 8,570.38 334,245 6.9 7,898.63 308,047 6.9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8,338.66 33,355 7.2 8,820.21 114,663 7.2 7,808.93 101,516 6.8 8,570.38 334,245 6.9 7,898.63 308,047 6.9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33,355 7.2 8,820.21 114,663 7.2 7,808.93 101,516 6.8 8,570.38 334,245 6.9 7,898.63 308,047 6.9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7.2 8,820.21 114,663 7.2 7,808.93 101,516 6.8 8,570.38 334,245 6.9 7,898.63 308,047 6.9  </v>
      </c>
      <c r="S281" s="47" t="str">
        <f>(RIGHT(C354,LEN(C354) - LEN(C281)))&amp;" "</f>
        <v xml:space="preserve">8,219.74 32,879 6.5 8,338.66 33,355 7.2 8,820.21 114,663 7.2 7,808.93 101,516 6.8 8,570.38 334,245 6.9 7,898.63 308,047 6.9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8,820.21 114,663 7.2 7,808.93 101,516 6.8 8,570.38 334,245 6.9 7,898.63 308,047 6.9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114,663 7.2 7,808.93 101,516 6.8 8,570.38 334,245 6.9 7,898.63 308,047 6.9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7.2 7,808.93 101,516 6.8 8,570.38 334,245 6.9 7,898.63 308,047 6.9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7,808.93 101,516 6.8 8,570.38 334,245 6.9 7,898.63 308,047 6.9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101,516 6.8 8,570.38 334,245 6.9 7,898.63 308,047 6.9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6.8 8,570.38 334,245 6.9 7,898.63 308,047 6.9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8,570.38 334,245 6.9 7,898.63 308,047 6.9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334,245 6.9 7,898.63 308,047 6.9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6.9 7,898.63 308,047 6.9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7,898.63 308,047 6.9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308,047 6.9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6.9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417.43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1,670 0.3 445.98 1,784 0.4 389.84 5,068 0.3 369.09 4,798 0.3 497.68 19,410 0.4 409.59 15,974 0.4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0.3 445.98 1,784 0.4 389.84 5,068 0.3 369.09 4,798 0.3 497.68 19,410 0.4 409.59 15,974 0.4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445.98 1,784 0.4 389.84 5,068 0.3 369.09 4,798 0.3 497.68 19,410 0.4 409.59 15,974 0.4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1,784 0.4 389.84 5,068 0.3 369.09 4,798 0.3 497.68 19,410 0.4 409.59 15,974 0.4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0.4 389.84 5,068 0.3 369.09 4,798 0.3 497.68 19,410 0.4 409.59 15,974 0.4  </v>
      </c>
      <c r="S282" s="47" t="str">
        <f>(RIGHT(C355,LEN(C355) - LEN(C282)))&amp;" "</f>
        <v xml:space="preserve">417.43 1,670 0.3 445.98 1,784 0.4 389.84 5,068 0.3 369.09 4,798 0.3 497.68 19,410 0.4 409.59 15,974 0.4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389.84 5,068 0.3 369.09 4,798 0.3 497.68 19,410 0.4 409.59 15,974 0.4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5,068 0.3 369.09 4,798 0.3 497.68 19,410 0.4 409.59 15,974 0.4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0.3 369.09 4,798 0.3 497.68 19,410 0.4 409.59 15,974 0.4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369.09 4,798 0.3 497.68 19,410 0.4 409.59 15,974 0.4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4,798 0.3 497.68 19,410 0.4 409.59 15,974 0.4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0.3 497.68 19,410 0.4 409.59 15,974 0.4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497.68 19,410 0.4 409.59 15,974 0.4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19,410 0.4 409.59 15,974 0.4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0.4 409.59 15,974 0.4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409.59 15,974 0.4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15,974 0.4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0.4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417.43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1,670 0.3 445.98 1,784 0.4 389.84 5,068 0.3 369.09 4,798 0.3 497.68 19,410 0.4 409.59 15,974 0.4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0.3 445.98 1,784 0.4 389.84 5,068 0.3 369.09 4,798 0.3 497.68 19,410 0.4 409.59 15,974 0.4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445.98 1,784 0.4 389.84 5,068 0.3 369.09 4,798 0.3 497.68 19,410 0.4 409.59 15,974 0.4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1,784 0.4 389.84 5,068 0.3 369.09 4,798 0.3 497.68 19,410 0.4 409.59 15,974 0.4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0.4 389.84 5,068 0.3 369.09 4,798 0.3 497.68 19,410 0.4 409.59 15,974 0.4  </v>
      </c>
      <c r="S285" s="47" t="str">
        <f>(RIGHT(C357,LEN(C357) - LEN(C285)))&amp;" "</f>
        <v xml:space="preserve">417.43 1,670 0.3 445.98 1,784 0.4 389.84 5,068 0.3 369.09 4,798 0.3 497.68 19,410 0.4 409.59 15,974 0.4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389.84 5,068 0.3 369.09 4,798 0.3 497.68 19,410 0.4 409.59 15,974 0.4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5,068 0.3 369.09 4,798 0.3 497.68 19,410 0.4 409.59 15,974 0.4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0.3 369.09 4,798 0.3 497.68 19,410 0.4 409.59 15,974 0.4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369.09 4,798 0.3 497.68 19,410 0.4 409.59 15,974 0.4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4,798 0.3 497.68 19,410 0.4 409.59 15,974 0.4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0.3 497.68 19,410 0.4 409.59 15,974 0.4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497.68 19,410 0.4 409.59 15,974 0.4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19,410 0.4 409.59 15,974 0.4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0.4 409.59 15,974 0.4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409.59 15,974 0.4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15,974 0.4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0.4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6,336.14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25,345 5.0 5,818.87 23,275 5.0 6,383.45 82,985 5.2 6,023.30 78,303 5.2 6,551.14 255,494 5.3 6,040.03 235,561 5.3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5.0 5,818.87 23,275 5.0 6,383.45 82,985 5.2 6,023.30 78,303 5.2 6,551.14 255,494 5.3 6,040.03 235,561 5.3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5,818.87 23,275 5.0 6,383.45 82,985 5.2 6,023.30 78,303 5.2 6,551.14 255,494 5.3 6,040.03 235,561 5.3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23,275 5.0 6,383.45 82,985 5.2 6,023.30 78,303 5.2 6,551.14 255,494 5.3 6,040.03 235,561 5.3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5.0 6,383.45 82,985 5.2 6,023.30 78,303 5.2 6,551.14 255,494 5.3 6,040.03 235,561 5.3  </v>
      </c>
      <c r="S286" s="47" t="str">
        <f>(RIGHT(C358,LEN(C358) - LEN(C286)))&amp;" "</f>
        <v xml:space="preserve">6,336.14 25,345 5.0 5,818.87 23,275 5.0 6,383.45 82,985 5.2 6,023.30 78,303 5.2 6,551.14 255,494 5.3 6,040.03 235,561 5.3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6,383.45 82,985 5.2 6,023.30 78,303 5.2 6,551.14 255,494 5.3 6,040.03 235,561 5.3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82,985 5.2 6,023.30 78,303 5.2 6,551.14 255,494 5.3 6,040.03 235,561 5.3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5.2 6,023.30 78,303 5.2 6,551.14 255,494 5.3 6,040.03 235,561 5.3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6,023.30 78,303 5.2 6,551.14 255,494 5.3 6,040.03 235,561 5.3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78,303 5.2 6,551.14 255,494 5.3 6,040.03 235,561 5.3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5.2 6,551.14 255,494 5.3 6,040.03 235,561 5.3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6,551.14 255,494 5.3 6,040.03 235,561 5.3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255,494 5.3 6,040.03 235,561 5.3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5.3 6,040.03 235,561 5.3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6,040.03 235,561 5.3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235,561 5.3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5.3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14,221.84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56,887 11.3 12,163.31 48,653 10.5 14,356.32 186,632 11.7 11,828.15 153,766 10.3 13,641.10 532,003 11.0 11,548.38 450,387 10.1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11.3 12,163.31 48,653 10.5 14,356.32 186,632 11.7 11,828.15 153,766 10.3 13,641.10 532,003 11.0 11,548.38 450,387 10.1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12,163.31 48,653 10.5 14,356.32 186,632 11.7 11,828.15 153,766 10.3 13,641.10 532,003 11.0 11,548.38 450,387 10.1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48,653 10.5 14,356.32 186,632 11.7 11,828.15 153,766 10.3 13,641.10 532,003 11.0 11,548.38 450,387 10.1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10.5 14,356.32 186,632 11.7 11,828.15 153,766 10.3 13,641.10 532,003 11.0 11,548.38 450,387 10.1  </v>
      </c>
      <c r="S288" s="47" t="str">
        <f>(RIGHT(C359,LEN(C359) - LEN(C288)))&amp;" "</f>
        <v xml:space="preserve">14,221.84 56,887 11.3 12,163.31 48,653 10.5 14,356.32 186,632 11.7 11,828.15 153,766 10.3 13,641.10 532,003 11.0 11,548.38 450,387 10.1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14,356.32 186,632 11.7 11,828.15 153,766 10.3 13,641.10 532,003 11.0 11,548.38 450,387 10.1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186,632 11.7 11,828.15 153,766 10.3 13,641.10 532,003 11.0 11,548.38 450,387 10.1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11.7 11,828.15 153,766 10.3 13,641.10 532,003 11.0 11,548.38 450,387 10.1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11,828.15 153,766 10.3 13,641.10 532,003 11.0 11,548.38 450,387 10.1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153,766 10.3 13,641.10 532,003 11.0 11,548.38 450,387 10.1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10.3 13,641.10 532,003 11.0 11,548.38 450,387 10.1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13,641.10 532,003 11.0 11,548.38 450,387 10.1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532,003 11.0 11,548.38 450,387 10.1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11.0 11,548.38 450,387 10.1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11,548.38 450,387 10.1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450,387 10.1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10.1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6,344.88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25,380 5.0 6,705.56 26,822 5.8 6,827.63 88,759 5.5 6,614.72 85,991 5.8 6,491.05 253,151 5.2 7,035.04 274,367 6.1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5.0 6,705.56 26,822 5.8 6,827.63 88,759 5.5 6,614.72 85,991 5.8 6,491.05 253,151 5.2 7,035.04 274,367 6.1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6,705.56 26,822 5.8 6,827.63 88,759 5.5 6,614.72 85,991 5.8 6,491.05 253,151 5.2 7,035.04 274,367 6.1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26,822 5.8 6,827.63 88,759 5.5 6,614.72 85,991 5.8 6,491.05 253,151 5.2 7,035.04 274,367 6.1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5.8 6,827.63 88,759 5.5 6,614.72 85,991 5.8 6,491.05 253,151 5.2 7,035.04 274,367 6.1  </v>
      </c>
      <c r="S290" s="47" t="str">
        <f>(RIGHT(C360,LEN(C360) - LEN(C290)))&amp;" "</f>
        <v xml:space="preserve">6,344.88 25,380 5.0 6,705.56 26,822 5.8 6,827.63 88,759 5.5 6,614.72 85,991 5.8 6,491.05 253,151 5.2 7,035.04 274,367 6.1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6,827.63 88,759 5.5 6,614.72 85,991 5.8 6,491.05 253,151 5.2 7,035.04 274,367 6.1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88,759 5.5 6,614.72 85,991 5.8 6,491.05 253,151 5.2 7,035.04 274,367 6.1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5.5 6,614.72 85,991 5.8 6,491.05 253,151 5.2 7,035.04 274,367 6.1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6,614.72 85,991 5.8 6,491.05 253,151 5.2 7,035.04 274,367 6.1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85,991 5.8 6,491.05 253,151 5.2 7,035.04 274,367 6.1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5.8 6,491.05 253,151 5.2 7,035.04 274,367 6.1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6,491.05 253,151 5.2 7,035.04 274,367 6.1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253,151 5.2 7,035.04 274,367 6.1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5.2 7,035.04 274,367 6.1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7,035.04 274,367 6.1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274,367 6.1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6.1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7,876.97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31,508 6.3 5,457.76 21,831 4.7 7,528.69 97,873 6.1 5,213.43 67,775 4.5 7,150.05 278,852 5.8 4,513.34 176,020 3.9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6.3 5,457.76 21,831 4.7 7,528.69 97,873 6.1 5,213.43 67,775 4.5 7,150.05 278,852 5.8 4,513.34 176,020 3.9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5,457.76 21,831 4.7 7,528.69 97,873 6.1 5,213.43 67,775 4.5 7,150.05 278,852 5.8 4,513.34 176,020 3.9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21,831 4.7 7,528.69 97,873 6.1 5,213.43 67,775 4.5 7,150.05 278,852 5.8 4,513.34 176,020 3.9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4.7 7,528.69 97,873 6.1 5,213.43 67,775 4.5 7,150.05 278,852 5.8 4,513.34 176,020 3.9 </v>
      </c>
      <c r="S292" s="47" t="str">
        <f>(RIGHT(C361,LEN(C361) - LEN(C292)))&amp;" "</f>
        <v xml:space="preserve">7,876.97 31,508 6.3 5,457.76 21,831 4.7 7,528.69 97,873 6.1 5,213.43 67,775 4.5 7,150.05 278,852 5.8 4,513.34 176,020 3.9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7,528.69 97,873 6.1 5,213.43 67,775 4.5 7,150.05 278,852 5.8 4,513.34 176,020 3.9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97,873 6.1 5,213.43 67,775 4.5 7,150.05 278,852 5.8 4,513.34 176,020 3.9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6.1 5,213.43 67,775 4.5 7,150.05 278,852 5.8 4,513.34 176,020 3.9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5,213.43 67,775 4.5 7,150.05 278,852 5.8 4,513.34 176,020 3.9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67,775 4.5 7,150.05 278,852 5.8 4,513.34 176,020 3.9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4.5 7,150.05 278,852 5.8 4,513.34 176,020 3.9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7,150.05 278,852 5.8 4,513.34 176,020 3.9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278,852 5.8 4,513.34 176,020 3.9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5.8 4,513.34 176,020 3.9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4,513.34 176,020 3.9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176,020 3.9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3.9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'Van Data'!A106</f>
        <v xml:space="preserve">- Smallwares 0.22 5,272 1.0 0.15 3,544 0.8 0.18 14,288 0.9 0.21 15,919 1.1 0.21 49,173 1.0 0.18 41,159 0.9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'Van Data'!A107</f>
        <v xml:space="preserve">- Linen/Paper Napkins 0.10 2,507 0.5 0.09 2,197 0.5 0.07 5,794 0.4 0.08 6,375 0.4 0.09 22,144 0.5 0.09 20,863 0.5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'Van Data'!A108</f>
        <v xml:space="preserve">- Cleaning Supplies 0.11 2,617 0.5 0.12 2,862 0.6 0.13 10,028 0.6 0.12 9,271 0.6 0.12 28,353 0.6 0.10 22,454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'Van Data'!A109</f>
        <v xml:space="preserve">- Credit/Gift Card 0.41 10,015 2.0 0.36 8,260 1.8 0.30 23,902 1.5 0.30 23,096 1.5 0.35 81,779 1.7 0.34 77,456 1.7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'Van Data'!A110</f>
        <v xml:space="preserve">- Cash Short 0.07 1,595 0.3 0.05 1,125 0.2 0.05 4,139 0.3 0.05 3,575 0.2 0.06 13,139 0.3 0.06 14,088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'Van Data'!A111</f>
        <v xml:space="preserve">- Other 0.09 2,269 0.5 0.09 2,173 0.5 0.10 7,508 0.5 0.10 7,441 0.5 0.09 21,762 0.5 0.08 19,097 0.4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'Van Data'!A112</f>
        <v xml:space="preserve">Margin after Variable Exp 7.81 189,476 37.6 7.57 175,614 38.0 7.97 624,604 39.0 7.43 569,618 38.1 7.87 1,857,061 38.5 7.43 1,712,713 38.2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'Van Data'!A113</f>
        <v xml:space="preserve">Other Restaurant Exp 2,781.86 11,127 2.2 2,567.75 10,271 2.2 3,273.05 42,550 2.7 2,810.68 36,539 2.4 3,437.75 134,072 2.8 2,969.05 115,793 2.6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'Van Data'!A114</f>
        <v xml:space="preserve">- Ofc Supplies/Postage 198.69 795 0.2 176.56 706 0.2 168.03 2,184 0.1 191.72 2,492 0.2 163.51 6,377 0.1 168.39 6,567 0.1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'Van Data'!A115</f>
        <v xml:space="preserve">- Work Comp/Pub Liab 2,344.76 9,379 1.9 2,173.93 8,696 1.9 2,864.62 37,240 2.3 2,398.73 31,183 2.1 3,006.86 117,267 2.4 2,516.75 98,153 2.2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'Van Data'!A116</f>
        <v xml:space="preserve">- Employee Incentives 50.67 203 0.0 45.58 182 0.0 67.53 878 0.1 55.66 724 0.0 53.14 2,073 0.0 60.15 2,346 0.1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'Van Data'!A117</f>
        <v xml:space="preserve">- Other 187.74 751 0.1 171.69 687 0.1 172.87 2,247 0.1 164.57 2,139 0.1 214.24 8,355 0.2 223.76 8,727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'Van Data'!A118</f>
        <v xml:space="preserve">Site/Bldg/Equip Maint 10,379.56 41,518 8.2 9,717.43 38,870 8.4 9,882.85 128,477 8.0 9,595.86 124,746 8.4 9,834.80 383,557 8.0 9,895.73 385,933 8.6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'Van Data'!A119</f>
        <v xml:space="preserve">- Utilities 3,857.85 15,431 3.1 3,683.53 14,734 3.2 3,636.57 47,275 3.0 3,630.34 47,194 3.2 3,670.49 143,149 3.0 3,489.06 136,073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'Van Data'!A120</f>
        <v xml:space="preserve">- Building/Site Repair 1,628.69 6,515 1.3 1,213.71 4,855 1.1 1,407.65 18,299 1.1 1,329.23 17,280 1.2 1,328.81 51,824 1.1 1,601.09 62,443 1.4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'Van Data'!A121</f>
        <v xml:space="preserve">- Equipment Repairs 1,136.11 4,544 0.9 753.53 3,014 0.7 1,174.65 15,270 1.0 822.58 10,694 0.7 809.22 31,559 0.7 1,052.73 41,056 0.9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'Van Data'!A122</f>
        <v xml:space="preserve">- Contract Services 1,314.42 5,258 1.0 1,413.84 5,655 1.2 1,394.35 18,127 1.1 1,320.82 17,171 1.1 1,301.27 50,749 1.1 1,246.46 48,612 1.1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'Van Data'!A123</f>
        <v xml:space="preserve">- Depreciation 2,442.49 9,770 1.9 2,652.82 10,611 2.3 2,269.64 29,505 1.8 2,492.88 32,407 2.2 2,725.02 106,276 2.2 2,506.39 97,749 2.2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'Van Data'!A124</f>
        <v xml:space="preserve">Indirect Labor 13,232.12 52,928 10.5 13,190.26 52,761 11.4 13,760.96 178,892 11.2 13,189.67 171,466 11.5 13,654.48 532,525 11.0 13,052.94 509,065 11.4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'Van Data'!A125</f>
        <v xml:space="preserve">- Salary 4,800.00 19,200 3.8 4,800.00 19,200 4.2 4,800.00 62,400 3.9 4,800.00 62,400 4.2 4,800.00 187,200 3.9 4,800.00 187,200 4.2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'Van Data'!A126</f>
        <v xml:space="preserve">- Bonus 212.38 850 0.2 51.59 206 0.0 140.75 1,830 0.1 580.74 7,550 0.5 284.11 11,080 0.2 354.31 13,818 0.3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'Van Data'!A127</f>
        <v xml:space="preserve">- Other 8,219.74 32,879 6.5 8,338.66 33,355 7.2 8,820.21 114,663 7.2 7,808.93 101,516 6.8 8,570.38 334,245 6.9 7,898.63 308,047 6.9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'Van Data'!A128</f>
        <v xml:space="preserve">Indirect Operating Expenses 417.43 1,670 0.3 445.98 1,784 0.4 389.84 5,068 0.3 369.09 4,798 0.3 497.68 19,410 0.4 409.59 15,974 0.4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'Van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'Van Data'!A130</f>
        <v xml:space="preserve">- Other 417.43 1,670 0.3 445.98 1,784 0.4 389.84 5,068 0.3 369.09 4,798 0.3 497.68 19,410 0.4 409.59 15,974 0.4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'Van Data'!A131</f>
        <v xml:space="preserve">Marketing Expenses 6,336.14 25,345 5.0 5,818.87 23,275 5.0 6,383.45 82,985 5.2 6,023.30 78,303 5.2 6,551.14 255,494 5.3 6,040.03 235,561 5.3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'Van Data'!A132</f>
        <v xml:space="preserve">Performance Earnings 14,221.84 56,887 11.3 12,163.31 48,653 10.5 14,356.32 186,632 11.7 11,828.15 153,766 10.3 13,641.10 532,003 11.0 11,548.38 450,387 10.1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'Van Data'!A133</f>
        <v xml:space="preserve">Occupancy 6,344.88 25,380 5.0 6,705.56 26,822 5.8 6,827.63 88,759 5.5 6,614.72 85,991 5.8 6,491.05 253,151 5.2 7,035.04 274,367 6.1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'Van Data'!A134</f>
        <v>Restaurant Earnings 7,876.97 31,508 6.3 5,457.76 21,831 4.7 7,528.69 97,873 6.1 5,213.43 67,775 4.5 7,150.05 278,852 5.8 4,513.34 176,020 3.9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'Van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{354CF6E2-9305-46BA-BAEB-7C36EA170115}</x14:id>
        </ext>
      </extLst>
    </cfRule>
  </conditionalFormatting>
  <conditionalFormatting sqref="F10:F18 F7 F20:F21 F24:F29 F31:F40 F43:F47 F51:F54 F59 F65:F72 F74:F78 F80:F85 F87:F90 F92:F94 F96 F98 F100 F102 F49">
    <cfRule type="dataBar" priority="2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{F0698C7B-7ADA-42A1-9146-0A5D601B63DA}</x14:id>
        </ext>
      </extLst>
    </cfRule>
  </conditionalFormatting>
  <conditionalFormatting sqref="E7:E8 E10:E18 E20:E21 E24:E29 E31:E40 E43:E49 E51:E54 E59 E65:E72 E74:E78 E80:E85 E87:E90 E92:E94 E96 E98 E102 E100">
    <cfRule type="colorScale" priority="25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{891497DC-0DC6-44D0-B849-FBD8D0956583}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{D30D54A7-5BFA-4120-B073-64FC85782A6F}</x14:id>
        </ext>
      </extLst>
    </cfRule>
  </conditionalFormatting>
  <conditionalFormatting sqref="N10:N18 N20 N24:N29 N31:N40 N43:N47 N49 N51:N54 N57:N59 N65:N72 N74:N78 N80:N85 N87:N90 N92:N94 N96 N98 N100 N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{203962EA-1005-4F77-80F7-09A7E464FA36}</x14:id>
        </ext>
      </extLst>
    </cfRule>
  </conditionalFormatting>
  <conditionalFormatting sqref="K31:K40 K43:K47 K49 K51:K54 K59 K65:K72 K74:K78 K80:K85 K87:K90 K92:K94 K96 K100 K102 K10:K18 K20 K24:K29 K98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{9768B5C9-B9DF-4409-A25E-C98FB7FA48FE}</x14:id>
        </ext>
      </extLst>
    </cfRule>
  </conditionalFormatting>
  <conditionalFormatting sqref="Y10:Y18 Y20 Y24:Y29 Y31:Y40 Y43:Y47 Y49 Y51:Y54 Y57:Y59 Y65:Y72 Y74:Y78 Y80:Y85 Y87:Y90 Y92:Y94 Y96 Y98 Y100 Y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{CE0A86A3-6A8D-4199-BD80-7D6812DCC37F}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{3BA67CB1-6248-4507-BC3A-32AD2D5CAA58}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{283AEE6C-DDE3-4EC8-88C9-8224AFA75F10}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{A6330F63-AD29-4C3C-B06D-72BDE40C4EC3}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{2C1AD196-253D-4AF2-8C80-265B96C8BFCE}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{A667D660-56C5-4EC5-ABBB-3065641A8E78}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{A1DC366B-F818-4022-9535-9FF8F7ED1500}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{08E5D531-D966-48C6-9126-685C8A63B5DB}</x14:id>
        </ext>
      </extLst>
    </cfRule>
  </conditionalFormatting>
  <conditionalFormatting sqref="P31:P40 P43:P47 P49 P51:P54 P57:P59 P65:P72 P74:P78 P80:P85 P87:P90 P92:P94 P96 P100 P102 P10:P18 P20 P24:P29 P98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{481BEF44-CC0F-494B-B8C7-118DBED043AB}</x14:id>
        </ext>
      </extLst>
    </cfRule>
  </conditionalFormatting>
  <conditionalFormatting sqref="G10:G18 G20:G21 G24:G29 G31:G40 G43:G47 G49 G51:G54 G59 G65:G72 G74:G78 G80:G85 G87:G90 G92:G94 G96 G98 G100 G102">
    <cfRule type="dataBar" priority="1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{094EDBA3-DCBE-41B9-A90F-EFFD8B69E071}</x14:id>
        </ext>
      </extLst>
    </cfRule>
  </conditionalFormatting>
  <conditionalFormatting sqref="AK7:AK8">
    <cfRule type="colorScale" priority="9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{4BBDED2A-9B53-43D0-B776-B61A633FD077}</x14:id>
        </ext>
      </extLst>
    </cfRule>
  </conditionalFormatting>
  <conditionalFormatting sqref="U7:U8 U10:U18 U20:U21 U24:U29 U31:U40 U43:U49 U51:U54 U59 U65:U72 U74:U78 U80:U85 U87:U90 U92:U94 U96 U98 U102">
    <cfRule type="colorScale" priority="6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{5A69081A-B9E5-4E7C-8A37-BBECBAE44F47}</x14:id>
        </ext>
      </extLst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54CF6E2-9305-46BA-BAEB-7C36EA17011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F0698C7B-7ADA-42A1-9146-0A5D601B63D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891497DC-0DC6-44D0-B849-FBD8D095658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D30D54A7-5BFA-4120-B073-64FC85782A6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203962EA-1005-4F77-80F7-09A7E464FA3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9768B5C9-B9DF-4409-A25E-C98FB7FA48FE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CE0A86A3-6A8D-4199-BD80-7D6812DCC37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3BA67CB1-6248-4507-BC3A-32AD2D5CAA58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283AEE6C-DDE3-4EC8-88C9-8224AFA75F1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A6330F63-AD29-4C3C-B06D-72BDE40C4EC3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2C1AD196-253D-4AF2-8C80-265B96C8BFC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A667D660-56C5-4EC5-ABBB-3065641A8E78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A1DC366B-F818-4022-9535-9FF8F7ED150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08E5D531-D966-48C6-9126-685C8A63B5D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481BEF44-CC0F-494B-B8C7-118DBED043A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094EDBA3-DCBE-41B9-A90F-EFFD8B69E07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4BBDED2A-9B53-43D0-B776-B61A633FD07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5A69081A-B9E5-4E7C-8A37-BBECBAE44F4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869D9-B6D4-4021-9261-1D6B44296D31}">
  <sheetPr codeName="Sheet29">
    <tabColor theme="4"/>
  </sheetPr>
  <dimension ref="A1:BK365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BG6" sqref="BG6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832031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832031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832031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832031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832031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832031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/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7.0230158612839808E-2</v>
      </c>
      <c r="F7" s="124">
        <f>IFERROR(((J7)-(O7)),"")</f>
        <v>9502</v>
      </c>
      <c r="G7" s="122"/>
      <c r="H7" s="53"/>
      <c r="I7" s="121" t="str">
        <f>IF($J116="","",TRIM(LEFT($J116,SEARCH(" ",$J116,1))))</f>
        <v>144,800</v>
      </c>
      <c r="J7" s="121" t="str">
        <f>IF($J116="","",TRIM(LEFT($J116,SEARCH(" ",$J116,1))))</f>
        <v>144,800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135,298</v>
      </c>
      <c r="O7" s="121" t="str">
        <f>IF($O116="","",TRIM(LEFT($O116,SEARCH(" ",$O116,1))))</f>
        <v>135,298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0.1031253791095475</v>
      </c>
      <c r="V7" s="124">
        <f>IFERROR(((Z7)-(AE7)),"")</f>
        <v>13601</v>
      </c>
      <c r="W7" s="122"/>
      <c r="X7" s="53"/>
      <c r="Y7" s="121" t="str">
        <f>IF($Z116="","",TRIM(LEFT($Z116,SEARCH(" ",$Z116,1))))</f>
        <v>145,489</v>
      </c>
      <c r="Z7" s="121" t="str">
        <f>IF($Z116="","",TRIM(LEFT($Z116,SEARCH(" ",$Z116,1))))</f>
        <v>145,489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131,888</v>
      </c>
      <c r="AE7" s="121" t="str">
        <f>IF($AE116="","",TRIM(LEFT($AE116,SEARCH(" ",$AE116,1))))</f>
        <v>131,888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8.6070215175537937E-2</v>
      </c>
      <c r="AL7" s="124">
        <f>IFERROR(((AP7)-(AU7)),"")</f>
        <v>11476</v>
      </c>
      <c r="AM7" s="122"/>
      <c r="AN7" s="53"/>
      <c r="AO7" s="121" t="str">
        <f>IF($AP116="","",TRIM(LEFT($AP116,SEARCH(" ",$AP116,1))))</f>
        <v>144,809</v>
      </c>
      <c r="AP7" s="121" t="str">
        <f>IF($AP116="","",TRIM(LEFT($AP116,SEARCH(" ",$AP116,1))))</f>
        <v>144,809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133,333</v>
      </c>
      <c r="AU7" s="121" t="str">
        <f>IF($AU116="","",TRIM(LEFT($AU116,SEARCH(" ",$AU116,1))))</f>
        <v>133,333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25"/>
      <c r="BB7" s="25"/>
      <c r="BC7" s="165"/>
      <c r="BD7" s="166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3.0510090576831399E-2</v>
      </c>
      <c r="F8" s="126">
        <f t="shared" ref="F8:F18" si="1">IFERROR(((L8)-(Q8)),"")</f>
        <v>768</v>
      </c>
      <c r="G8" s="127">
        <f>IFERROR(((J8)-(O8)),"")</f>
        <v>192</v>
      </c>
      <c r="H8" s="11"/>
      <c r="I8" s="125" t="str">
        <f>IF($J117="","",TRIM(LEFT($J117,SEARCH(" ",$J117,1))))</f>
        <v>6,485</v>
      </c>
      <c r="J8" s="125" t="str">
        <f>IF($J117="","",TRIM(LEFT($J117,SEARCH(" ",$J117,1))))</f>
        <v>6,485</v>
      </c>
      <c r="K8" s="125" t="str">
        <f>IF($L117="","",TRIM(LEFT($L117,SEARCH(" ",$L117,1))))</f>
        <v>25,940</v>
      </c>
      <c r="L8" s="125" t="str">
        <f>IF($L117="","",TRIM(LEFT($L117,SEARCH(" ",$L117,1))))</f>
        <v>25,940</v>
      </c>
      <c r="M8" s="125" t="str">
        <f>IF(M117="","",TRIM(LEFT(M117,SEARCH(" ",M117,1))))</f>
        <v/>
      </c>
      <c r="N8" s="125" t="str">
        <f>IF($O117="","",TRIM(LEFT($O117,SEARCH(" ",$O117,1))))</f>
        <v>6,293</v>
      </c>
      <c r="O8" s="125" t="str">
        <f>IF($O117="","",TRIM(LEFT($O117,SEARCH(" ",$O117,1))))</f>
        <v>6,293</v>
      </c>
      <c r="P8" s="125" t="str">
        <f>IF($Q117="","",TRIM(LEFT($Q117,SEARCH(" ",$Q117,1))))</f>
        <v>25,172</v>
      </c>
      <c r="Q8" s="125" t="str">
        <f>IF($Q117="","",TRIM(LEFT($Q117,SEARCH(" ",$Q117,1))))</f>
        <v>25,172</v>
      </c>
      <c r="R8" s="125" t="str">
        <f>IF(R117="","",TRIM(LEFT(R117,SEARCH(" ",R117,1))))</f>
        <v/>
      </c>
      <c r="T8" s="60"/>
      <c r="U8" s="123">
        <f t="shared" ref="U8" si="2">IFERROR((AB8-AG8)/ABS(AG8),"")</f>
        <v>5.3758248833091903E-2</v>
      </c>
      <c r="V8" s="126">
        <f t="shared" ref="V8" si="3">IFERROR(((AB8)-(AG8)),"")</f>
        <v>4342</v>
      </c>
      <c r="W8" s="127">
        <f>IFERROR(((Z8)-(AE8)),"")</f>
        <v>334</v>
      </c>
      <c r="X8" s="11"/>
      <c r="Y8" s="125" t="str">
        <f>IF($Z117="","",TRIM(LEFT($Z117,SEARCH(" ",$Z117,1))))</f>
        <v>6,547</v>
      </c>
      <c r="Z8" s="125" t="str">
        <f>IF($Z117="","",TRIM(LEFT($Z117,SEARCH(" ",$Z117,1))))</f>
        <v>6,547</v>
      </c>
      <c r="AA8" s="125" t="str">
        <f>IF($AB117="","",TRIM(LEFT($AB117,SEARCH(" ",$AB117,1))))</f>
        <v>85,111</v>
      </c>
      <c r="AB8" s="125" t="str">
        <f>IF($AB117="","",TRIM(LEFT($AB117,SEARCH(" ",$AB117,1))))</f>
        <v>85,111</v>
      </c>
      <c r="AC8" s="125" t="str">
        <f>IF(AC117="","",TRIM(LEFT(AC117,SEARCH(" ",AC117,1))))</f>
        <v/>
      </c>
      <c r="AD8" s="125" t="str">
        <f>IF($AE117="","",TRIM(LEFT($AE117,SEARCH(" ",$AE117,1))))</f>
        <v>6,213</v>
      </c>
      <c r="AE8" s="125" t="str">
        <f>IF($AE117="","",TRIM(LEFT($AE117,SEARCH(" ",$AE117,1))))</f>
        <v>6,213</v>
      </c>
      <c r="AF8" s="125" t="str">
        <f>IF($AG117="","",TRIM(LEFT($AG117,SEARCH(" ",$AG117,1))))</f>
        <v>80,769</v>
      </c>
      <c r="AG8" s="125" t="str">
        <f>IF($AG117="","",TRIM(LEFT($AG117,SEARCH(" ",$AG117,1))))</f>
        <v>80,769</v>
      </c>
      <c r="AJ8" s="11"/>
      <c r="AK8" s="123">
        <f t="shared" ref="AK8" si="4">IFERROR((AR8-AW8)/ABS(AW8),"")</f>
        <v>4.6637917265612519E-2</v>
      </c>
      <c r="AL8" s="126">
        <f t="shared" ref="AL8" si="5">IFERROR(((AR8)-(AW8)),"")</f>
        <v>11388</v>
      </c>
      <c r="AM8" s="127">
        <f>IFERROR(((AP8)-(AU8)),"")</f>
        <v>292</v>
      </c>
      <c r="AN8" s="11"/>
      <c r="AO8" s="125" t="str">
        <f>IF($AP117="","",TRIM(LEFT($AP117,SEARCH(" ",$AP117,1))))</f>
        <v>6,553</v>
      </c>
      <c r="AP8" s="125" t="str">
        <f>IF($AP117="","",TRIM(LEFT($AP117,SEARCH(" ",$AP117,1))))</f>
        <v>6,553</v>
      </c>
      <c r="AQ8" s="125" t="str">
        <f>IF($AR117="","",TRIM(LEFT($AR117,SEARCH(" ",$AR117,1))))</f>
        <v>255,567</v>
      </c>
      <c r="AR8" s="125" t="str">
        <f>IF($AR117="","",TRIM(LEFT($AR117,SEARCH(" ",$AR117,1))))</f>
        <v>255,567</v>
      </c>
      <c r="AS8" s="125" t="str">
        <f>IF(AS117="","",TRIM(LEFT(AS117,SEARCH(" ",AS117,1))))</f>
        <v/>
      </c>
      <c r="AT8" s="125" t="str">
        <f>IF($AU117="","",TRIM(LEFT($AU117,SEARCH(" ",$AU117,1))))</f>
        <v>6,261</v>
      </c>
      <c r="AU8" s="125" t="str">
        <f>IF($AU117="","",TRIM(LEFT($AU117,SEARCH(" ",$AU117,1))))</f>
        <v>6,261</v>
      </c>
      <c r="AV8" s="125" t="str">
        <f>IF($AW117="","",TRIM(LEFT($AW117,SEARCH(" ",$AW117,1))))</f>
        <v>244,179</v>
      </c>
      <c r="AW8" s="125" t="str">
        <f>IF($AW117="","",TRIM(LEFT($AW117,SEARCH(" ",$AW117,1))))</f>
        <v>244,179</v>
      </c>
      <c r="AX8" s="125" t="str">
        <f>IF(AX117="","",TRIM(LEFT(AX117,SEARCH(" ",AX117,1))))</f>
        <v/>
      </c>
      <c r="AY8" s="11"/>
      <c r="AZ8" s="11" t="s">
        <v>12</v>
      </c>
      <c r="BA8" s="25"/>
      <c r="BB8" s="25"/>
      <c r="BC8" s="167"/>
      <c r="BD8" s="26"/>
      <c r="BE8" s="11"/>
      <c r="BF8" s="11"/>
      <c r="BG8" s="11"/>
      <c r="BH8" s="11"/>
      <c r="BI8" s="11"/>
      <c r="BJ8" s="11"/>
      <c r="BK8" s="11"/>
    </row>
    <row r="9" spans="1:63" s="128" customFormat="1" ht="11.25" customHeight="1" x14ac:dyDescent="0.2">
      <c r="A9" s="56"/>
      <c r="B9" s="125" t="s">
        <v>41</v>
      </c>
      <c r="C9" s="56"/>
      <c r="E9" s="129" t="str">
        <f>L9</f>
        <v>4</v>
      </c>
      <c r="F9" s="130" t="str">
        <f>L9</f>
        <v>4</v>
      </c>
      <c r="G9" s="127" t="str">
        <f>IFERROR(L9,"")</f>
        <v>4</v>
      </c>
      <c r="H9" s="56" t="s">
        <v>12</v>
      </c>
      <c r="I9" s="125"/>
      <c r="J9" s="125"/>
      <c r="K9" s="125" t="str">
        <f>IF($L118="","",TRIM(LEFT($L118,SEARCH(" ",$L118,1))))</f>
        <v>4</v>
      </c>
      <c r="L9" s="125" t="str">
        <f>IF($L118="","",TRIM(LEFT($L118,SEARCH(" ",$L118,1))))</f>
        <v>4</v>
      </c>
      <c r="M9" s="125"/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S9" s="125"/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H9" s="125"/>
      <c r="AI9" s="125"/>
      <c r="AJ9" s="11"/>
      <c r="AK9" s="129" t="str">
        <f>AR9</f>
        <v>39</v>
      </c>
      <c r="AL9" s="130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68"/>
      <c r="BB9" s="168"/>
      <c r="BC9" s="169"/>
      <c r="BD9" s="26"/>
      <c r="BE9" s="56"/>
      <c r="BF9" s="56"/>
      <c r="BG9" s="56"/>
      <c r="BH9" s="56"/>
      <c r="BI9" s="56"/>
      <c r="BJ9" s="56"/>
      <c r="BK9" s="56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6.2888395090955063E-2</v>
      </c>
      <c r="F10" s="75">
        <f t="shared" si="1"/>
        <v>23377</v>
      </c>
      <c r="G10" s="73">
        <f t="shared" ref="G10:G18" si="6">IFERROR(((L10/L$8)-(Q10/Q$8)),"")</f>
        <v>0.46398335044715111</v>
      </c>
      <c r="H10" s="155"/>
      <c r="I10" s="73">
        <f t="shared" ref="I10:I18" si="7">IFERROR(-(-J10),"")</f>
        <v>15.23</v>
      </c>
      <c r="J10" s="76" t="str">
        <f t="shared" ref="J10:R18" si="8">IF(J120="","",TRIM(LEFT(J120,SEARCH(" ",J120,1))))</f>
        <v>15.23</v>
      </c>
      <c r="K10" s="69">
        <f t="shared" ref="K10:K18" si="9">IFERROR(-(-L10),"")</f>
        <v>395099</v>
      </c>
      <c r="L10" s="62" t="str">
        <f t="shared" si="8"/>
        <v>395,099</v>
      </c>
      <c r="M10" s="62" t="str">
        <f t="shared" si="8"/>
        <v>71.6</v>
      </c>
      <c r="N10" s="73">
        <f t="shared" ref="N10:N18" si="10">IFERROR(-(-O10),"")</f>
        <v>14.77</v>
      </c>
      <c r="O10" s="76" t="str">
        <f t="shared" si="8"/>
        <v>14.77</v>
      </c>
      <c r="P10" s="69">
        <f t="shared" ref="P10:P18" si="11">IFERROR(-(-Q10),"")</f>
        <v>371722</v>
      </c>
      <c r="Q10" s="62" t="str">
        <f t="shared" si="8"/>
        <v>371,722</v>
      </c>
      <c r="R10" s="62" t="str">
        <f t="shared" si="8"/>
        <v>72.1</v>
      </c>
      <c r="T10" s="60"/>
      <c r="U10" s="74">
        <f t="shared" ref="U10:U18" si="12">IFERROR((AB10-AG10)/ABS(AG10),"")</f>
        <v>0.10692001215518114</v>
      </c>
      <c r="V10" s="75">
        <f t="shared" ref="V10:V18" si="13">IFERROR(((AB10)-(AG10)),"")</f>
        <v>126666</v>
      </c>
      <c r="W10" s="73">
        <f t="shared" ref="W10:W12" si="14">IFERROR(((AB10/AB$8)-(AG10/AG$8)),"")</f>
        <v>0.73997107039528132</v>
      </c>
      <c r="X10" s="24"/>
      <c r="Y10" s="73">
        <f t="shared" ref="Y10:Y18" si="15">IFERROR(-(-Z10),"")</f>
        <v>15.41</v>
      </c>
      <c r="Z10" s="62" t="str">
        <f t="shared" ref="Z10:AH25" si="16">IF(Z120="","",TRIM(LEFT(Z120,SEARCH(" ",Z120,1))))</f>
        <v>15.41</v>
      </c>
      <c r="AA10" s="69">
        <f t="shared" ref="AA10:AA18" si="17">IFERROR(-(-AB10),"")</f>
        <v>1311346</v>
      </c>
      <c r="AB10" s="62" t="str">
        <f t="shared" si="16"/>
        <v>1,311,346</v>
      </c>
      <c r="AC10" s="62" t="str">
        <f t="shared" si="16"/>
        <v>72.8</v>
      </c>
      <c r="AD10" s="73">
        <f t="shared" ref="AD10:AD18" si="18">IFERROR(-(-AE10),"")</f>
        <v>14.67</v>
      </c>
      <c r="AE10" s="62" t="str">
        <f t="shared" si="16"/>
        <v>14.67</v>
      </c>
      <c r="AF10" s="69">
        <f t="shared" ref="AF10:AF18" si="19">IFERROR(-(-AG10),"")</f>
        <v>1184680</v>
      </c>
      <c r="AG10" s="62" t="str">
        <f t="shared" si="16"/>
        <v>1,184,680</v>
      </c>
      <c r="AH10" s="62" t="str">
        <f t="shared" si="16"/>
        <v>72.5</v>
      </c>
      <c r="AJ10" s="54"/>
      <c r="AK10" s="74">
        <f t="shared" ref="AK10:AK18" si="20">IFERROR((AR10-AW10)/ABS(AW10),"")</f>
        <v>8.1439597917788542E-2</v>
      </c>
      <c r="AL10" s="75">
        <f t="shared" ref="AL10:AL18" si="21">IFERROR(((AR10)-(AW10)),"")</f>
        <v>290368</v>
      </c>
      <c r="AM10" s="73">
        <f t="shared" ref="AM10:AM18" si="22">IFERROR(((AR10/AR$8)-(AW10/AW$8)),"")</f>
        <v>0.48552162158844681</v>
      </c>
      <c r="AN10" s="155"/>
      <c r="AO10" s="73">
        <f t="shared" ref="AO10:AO18" si="23">IFERROR(-(-AP10),"")</f>
        <v>15.09</v>
      </c>
      <c r="AP10" s="62" t="str">
        <f t="shared" ref="AP10:AX25" si="24">IF(AP120="","",TRIM(LEFT(AP120,SEARCH(" ",AP120,1))))</f>
        <v>15.09</v>
      </c>
      <c r="AQ10" s="69">
        <f t="shared" ref="AQ10:AQ18" si="25">IFERROR(-(-AR10),"")</f>
        <v>3855808</v>
      </c>
      <c r="AR10" s="62" t="str">
        <f>IF(AR120="","",TRIM(LEFT(AR120,SEARCH(" ",AR120,1))))</f>
        <v>3,855,808</v>
      </c>
      <c r="AS10" s="62" t="str">
        <f>IF(AS120="","",TRIM(LEFT(AS120,SEARCH(" ",AS120,1))))</f>
        <v>71.6</v>
      </c>
      <c r="AT10" s="73">
        <f t="shared" ref="AT10:AT18" si="26">IFERROR(-(-AU10),"")</f>
        <v>14.6</v>
      </c>
      <c r="AU10" s="62" t="str">
        <f>IF(AU120="","",TRIM(LEFT(AU120,SEARCH(" ",AU120,1))))</f>
        <v>14.60</v>
      </c>
      <c r="AV10" s="69">
        <f t="shared" ref="AV10:AV18" si="27">IFERROR(-(-AW10),"")</f>
        <v>3565440</v>
      </c>
      <c r="AW10" s="62" t="str">
        <f>IF(AW120="","",TRIM(LEFT(AW120,SEARCH(" ",AW120,1))))</f>
        <v>3,565,440</v>
      </c>
      <c r="AX10" s="62" t="str">
        <f>IF(AX120="","",TRIM(LEFT(AX120,SEARCH(" ",AX120,1))))</f>
        <v>71.9</v>
      </c>
      <c r="AY10" s="11"/>
      <c r="AZ10" s="11"/>
      <c r="BA10" s="22"/>
      <c r="BB10" s="22"/>
      <c r="BC10" s="23"/>
      <c r="BD10" s="155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6.7923693891088904E-2</v>
      </c>
      <c r="F11" s="71">
        <f t="shared" si="1"/>
        <v>3379</v>
      </c>
      <c r="G11" s="73">
        <f t="shared" si="6"/>
        <v>7.175075266285158E-2</v>
      </c>
      <c r="H11" s="155"/>
      <c r="I11" s="73">
        <f t="shared" si="7"/>
        <v>2.0499999999999998</v>
      </c>
      <c r="J11" s="76" t="str">
        <f t="shared" si="8"/>
        <v>2.05</v>
      </c>
      <c r="K11" s="69">
        <f t="shared" si="9"/>
        <v>53126</v>
      </c>
      <c r="L11" s="62" t="str">
        <f t="shared" si="8"/>
        <v>53,126</v>
      </c>
      <c r="M11" s="62" t="str">
        <f t="shared" si="8"/>
        <v>9.6</v>
      </c>
      <c r="N11" s="73">
        <f t="shared" si="10"/>
        <v>1.98</v>
      </c>
      <c r="O11" s="76" t="str">
        <f t="shared" si="8"/>
        <v>1.98</v>
      </c>
      <c r="P11" s="69">
        <f t="shared" si="11"/>
        <v>49747</v>
      </c>
      <c r="Q11" s="62" t="str">
        <f t="shared" si="8"/>
        <v>49,747</v>
      </c>
      <c r="R11" s="62" t="str">
        <f t="shared" si="8"/>
        <v>9.6</v>
      </c>
      <c r="T11" s="60"/>
      <c r="U11" s="70">
        <f t="shared" si="12"/>
        <v>0.12554565265792722</v>
      </c>
      <c r="V11" s="71">
        <f t="shared" si="13"/>
        <v>18608</v>
      </c>
      <c r="W11" s="73">
        <f t="shared" si="14"/>
        <v>0.12501455314478305</v>
      </c>
      <c r="X11" s="24"/>
      <c r="Y11" s="73">
        <f t="shared" si="15"/>
        <v>1.96</v>
      </c>
      <c r="Z11" s="62" t="str">
        <f t="shared" si="16"/>
        <v>1.96</v>
      </c>
      <c r="AA11" s="69">
        <f t="shared" si="17"/>
        <v>166825</v>
      </c>
      <c r="AB11" s="62" t="str">
        <f t="shared" si="16"/>
        <v>166,825</v>
      </c>
      <c r="AC11" s="62" t="str">
        <f t="shared" si="16"/>
        <v>9.3</v>
      </c>
      <c r="AD11" s="73">
        <f t="shared" si="18"/>
        <v>1.84</v>
      </c>
      <c r="AE11" s="62" t="str">
        <f t="shared" si="16"/>
        <v>1.84</v>
      </c>
      <c r="AF11" s="69">
        <f t="shared" si="19"/>
        <v>148217</v>
      </c>
      <c r="AG11" s="62" t="str">
        <f t="shared" si="16"/>
        <v>148,217</v>
      </c>
      <c r="AH11" s="62" t="str">
        <f t="shared" si="16"/>
        <v>9.1</v>
      </c>
      <c r="AJ11" s="54"/>
      <c r="AK11" s="70">
        <f t="shared" si="20"/>
        <v>5.8763352260422445E-2</v>
      </c>
      <c r="AL11" s="71">
        <f t="shared" si="21"/>
        <v>28491</v>
      </c>
      <c r="AM11" s="73">
        <f t="shared" si="22"/>
        <v>2.3003487458038707E-2</v>
      </c>
      <c r="AN11" s="155"/>
      <c r="AO11" s="73">
        <f t="shared" si="23"/>
        <v>2.0099999999999998</v>
      </c>
      <c r="AP11" s="62" t="str">
        <f t="shared" si="24"/>
        <v>2.01</v>
      </c>
      <c r="AQ11" s="69">
        <f t="shared" si="25"/>
        <v>513334</v>
      </c>
      <c r="AR11" s="62" t="str">
        <f t="shared" si="24"/>
        <v>513,334</v>
      </c>
      <c r="AS11" s="62" t="str">
        <f t="shared" si="24"/>
        <v>9.5</v>
      </c>
      <c r="AT11" s="73">
        <f t="shared" si="26"/>
        <v>1.99</v>
      </c>
      <c r="AU11" s="62" t="str">
        <f t="shared" si="24"/>
        <v>1.99</v>
      </c>
      <c r="AV11" s="69">
        <f t="shared" si="27"/>
        <v>484843</v>
      </c>
      <c r="AW11" s="62" t="str">
        <f t="shared" si="24"/>
        <v>484,843</v>
      </c>
      <c r="AX11" s="62" t="str">
        <f t="shared" si="24"/>
        <v>9.8</v>
      </c>
      <c r="AY11" s="11"/>
      <c r="AZ11" s="11"/>
      <c r="BA11" s="25"/>
      <c r="BB11" s="25"/>
      <c r="BC11" s="165"/>
      <c r="BD11" s="155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9.9937926753569217E-2</v>
      </c>
      <c r="F12" s="71">
        <f t="shared" si="1"/>
        <v>1771</v>
      </c>
      <c r="G12" s="73">
        <f t="shared" si="6"/>
        <v>4.742986449066966E-2</v>
      </c>
      <c r="H12" s="155"/>
      <c r="I12" s="73">
        <f t="shared" si="7"/>
        <v>0.75</v>
      </c>
      <c r="J12" s="76" t="str">
        <f t="shared" si="8"/>
        <v>0.75</v>
      </c>
      <c r="K12" s="69">
        <f t="shared" si="9"/>
        <v>19492</v>
      </c>
      <c r="L12" s="62" t="str">
        <f t="shared" si="8"/>
        <v>19,492</v>
      </c>
      <c r="M12" s="62" t="str">
        <f t="shared" si="8"/>
        <v>3.5</v>
      </c>
      <c r="N12" s="73">
        <f t="shared" si="10"/>
        <v>0.7</v>
      </c>
      <c r="O12" s="76" t="str">
        <f t="shared" si="8"/>
        <v>0.70</v>
      </c>
      <c r="P12" s="69">
        <f t="shared" si="11"/>
        <v>17721</v>
      </c>
      <c r="Q12" s="62" t="str">
        <f t="shared" si="8"/>
        <v>17,721</v>
      </c>
      <c r="R12" s="62" t="str">
        <f t="shared" si="8"/>
        <v>3.4</v>
      </c>
      <c r="T12" s="60"/>
      <c r="U12" s="70">
        <f t="shared" si="12"/>
        <v>3.1499012463393039E-2</v>
      </c>
      <c r="V12" s="71">
        <f t="shared" si="13"/>
        <v>1850</v>
      </c>
      <c r="W12" s="73">
        <f t="shared" si="14"/>
        <v>-1.5360287982342458E-2</v>
      </c>
      <c r="X12" s="24"/>
      <c r="Y12" s="73">
        <f t="shared" si="15"/>
        <v>0.71</v>
      </c>
      <c r="Z12" s="62" t="str">
        <f t="shared" si="16"/>
        <v>0.71</v>
      </c>
      <c r="AA12" s="69" t="s">
        <v>12</v>
      </c>
      <c r="AB12" s="62" t="str">
        <f t="shared" si="16"/>
        <v>60,582</v>
      </c>
      <c r="AC12" s="62" t="str">
        <f t="shared" si="16"/>
        <v>3.4</v>
      </c>
      <c r="AD12" s="73">
        <f t="shared" si="18"/>
        <v>0.73</v>
      </c>
      <c r="AE12" s="62" t="str">
        <f t="shared" si="16"/>
        <v>0.73</v>
      </c>
      <c r="AF12" s="69">
        <f t="shared" si="19"/>
        <v>58732</v>
      </c>
      <c r="AG12" s="62" t="str">
        <f t="shared" si="16"/>
        <v>58,732</v>
      </c>
      <c r="AH12" s="62" t="str">
        <f t="shared" si="16"/>
        <v>3.6</v>
      </c>
      <c r="AJ12" s="54"/>
      <c r="AK12" s="70">
        <f t="shared" si="20"/>
        <v>5.3314770767340404E-2</v>
      </c>
      <c r="AL12" s="71">
        <f t="shared" si="21"/>
        <v>9459</v>
      </c>
      <c r="AM12" s="73">
        <f t="shared" si="22"/>
        <v>4.6351602302705519E-3</v>
      </c>
      <c r="AN12" s="155"/>
      <c r="AO12" s="73">
        <f t="shared" si="23"/>
        <v>0.73</v>
      </c>
      <c r="AP12" s="62" t="str">
        <f t="shared" si="24"/>
        <v>0.73</v>
      </c>
      <c r="AQ12" s="69">
        <f t="shared" si="25"/>
        <v>186877</v>
      </c>
      <c r="AR12" s="62" t="str">
        <f t="shared" si="24"/>
        <v>186,877</v>
      </c>
      <c r="AS12" s="62" t="str">
        <f t="shared" si="24"/>
        <v>3.5</v>
      </c>
      <c r="AT12" s="73">
        <f t="shared" si="26"/>
        <v>0.73</v>
      </c>
      <c r="AU12" s="62" t="str">
        <f t="shared" si="24"/>
        <v>0.73</v>
      </c>
      <c r="AV12" s="69">
        <f t="shared" si="27"/>
        <v>177418</v>
      </c>
      <c r="AW12" s="62" t="str">
        <f t="shared" si="24"/>
        <v>177,418</v>
      </c>
      <c r="AX12" s="62" t="str">
        <f t="shared" si="24"/>
        <v>3.6</v>
      </c>
      <c r="AY12" s="11"/>
      <c r="AZ12" s="11" t="s">
        <v>12</v>
      </c>
      <c r="BA12" s="25"/>
      <c r="BB12" s="25"/>
      <c r="BC12" s="165"/>
      <c r="BD12" s="155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7.0914156547337431E-2</v>
      </c>
      <c r="F13" s="134">
        <f t="shared" si="1"/>
        <v>2698</v>
      </c>
      <c r="G13" s="132">
        <f>IFERROR(((L13/L$8)-(Q13/Q$8)),"")</f>
        <v>5.9260335154736721E-2</v>
      </c>
      <c r="H13" s="156"/>
      <c r="I13" s="132">
        <f t="shared" si="7"/>
        <v>1.57</v>
      </c>
      <c r="J13" s="135" t="str">
        <f t="shared" si="8"/>
        <v>1.57</v>
      </c>
      <c r="K13" s="136">
        <f t="shared" si="9"/>
        <v>40744</v>
      </c>
      <c r="L13" s="137" t="str">
        <f t="shared" si="8"/>
        <v>40,744</v>
      </c>
      <c r="M13" s="137" t="str">
        <f t="shared" si="8"/>
        <v>7.4</v>
      </c>
      <c r="N13" s="132">
        <f t="shared" si="10"/>
        <v>1.51</v>
      </c>
      <c r="O13" s="135" t="str">
        <f t="shared" si="8"/>
        <v>1.51</v>
      </c>
      <c r="P13" s="136">
        <f t="shared" si="11"/>
        <v>38046</v>
      </c>
      <c r="Q13" s="137" t="str">
        <f t="shared" si="8"/>
        <v>38,046</v>
      </c>
      <c r="R13" s="137" t="str">
        <f t="shared" si="8"/>
        <v>7.4</v>
      </c>
      <c r="T13" s="152"/>
      <c r="U13" s="133">
        <f t="shared" si="12"/>
        <v>0.12064541975298118</v>
      </c>
      <c r="V13" s="134">
        <f t="shared" si="13"/>
        <v>14154</v>
      </c>
      <c r="W13" s="132">
        <f>IFERROR(((AB13/AB$8)-(AG13/AG$8)),"")</f>
        <v>9.2198846273107815E-2</v>
      </c>
      <c r="X13" s="24"/>
      <c r="Y13" s="132">
        <f t="shared" si="15"/>
        <v>1.54</v>
      </c>
      <c r="Z13" s="137" t="str">
        <f t="shared" si="16"/>
        <v>1.54</v>
      </c>
      <c r="AA13" s="136">
        <f t="shared" si="17"/>
        <v>131473</v>
      </c>
      <c r="AB13" s="137" t="str">
        <f t="shared" si="16"/>
        <v>131,473</v>
      </c>
      <c r="AC13" s="137" t="str">
        <f t="shared" si="16"/>
        <v>7.3</v>
      </c>
      <c r="AD13" s="132">
        <f t="shared" si="18"/>
        <v>1.45</v>
      </c>
      <c r="AE13" s="137" t="str">
        <f t="shared" si="16"/>
        <v>1.45</v>
      </c>
      <c r="AF13" s="136">
        <f t="shared" si="19"/>
        <v>117319</v>
      </c>
      <c r="AG13" s="137" t="str">
        <f t="shared" si="16"/>
        <v>117,319</v>
      </c>
      <c r="AH13" s="137" t="str">
        <f t="shared" si="16"/>
        <v>7.2</v>
      </c>
      <c r="AJ13" s="57"/>
      <c r="AK13" s="133">
        <f t="shared" si="20"/>
        <v>0.11214816492101055</v>
      </c>
      <c r="AL13" s="134">
        <f t="shared" si="21"/>
        <v>40613</v>
      </c>
      <c r="AM13" s="132">
        <f t="shared" si="22"/>
        <v>9.2827652064557897E-2</v>
      </c>
      <c r="AN13" s="156"/>
      <c r="AO13" s="132">
        <f t="shared" si="23"/>
        <v>1.58</v>
      </c>
      <c r="AP13" s="137" t="str">
        <f t="shared" si="24"/>
        <v>1.58</v>
      </c>
      <c r="AQ13" s="136">
        <f t="shared" si="25"/>
        <v>402750</v>
      </c>
      <c r="AR13" s="137" t="str">
        <f t="shared" si="24"/>
        <v>402,750</v>
      </c>
      <c r="AS13" s="137" t="str">
        <f t="shared" si="24"/>
        <v>7.5</v>
      </c>
      <c r="AT13" s="132">
        <f t="shared" si="26"/>
        <v>1.48</v>
      </c>
      <c r="AU13" s="137" t="str">
        <f t="shared" si="24"/>
        <v>1.48</v>
      </c>
      <c r="AV13" s="136">
        <f t="shared" si="27"/>
        <v>362137</v>
      </c>
      <c r="AW13" s="137" t="str">
        <f t="shared" si="24"/>
        <v>362,137</v>
      </c>
      <c r="AX13" s="137" t="str">
        <f t="shared" si="24"/>
        <v>7.3</v>
      </c>
      <c r="AY13" s="11"/>
      <c r="AZ13" s="11" t="s">
        <v>12</v>
      </c>
      <c r="BA13" s="170"/>
      <c r="BB13" s="170"/>
      <c r="BC13" s="171"/>
      <c r="BD13" s="156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4.0778210116731516E-2</v>
      </c>
      <c r="F14" s="75">
        <f t="shared" si="1"/>
        <v>524</v>
      </c>
      <c r="G14" s="73">
        <f t="shared" si="6"/>
        <v>5.086558831446264E-3</v>
      </c>
      <c r="H14" s="155"/>
      <c r="I14" s="73">
        <f t="shared" si="7"/>
        <v>0.52</v>
      </c>
      <c r="J14" s="76" t="str">
        <f t="shared" si="8"/>
        <v>0.52</v>
      </c>
      <c r="K14" s="69">
        <f t="shared" si="9"/>
        <v>13374</v>
      </c>
      <c r="L14" s="62" t="str">
        <f t="shared" si="8"/>
        <v>13,374</v>
      </c>
      <c r="M14" s="62" t="str">
        <f t="shared" si="8"/>
        <v>2.4</v>
      </c>
      <c r="N14" s="73">
        <f t="shared" si="10"/>
        <v>0.51</v>
      </c>
      <c r="O14" s="76" t="str">
        <f t="shared" si="8"/>
        <v>0.51</v>
      </c>
      <c r="P14" s="69">
        <f t="shared" si="11"/>
        <v>12850</v>
      </c>
      <c r="Q14" s="62" t="str">
        <f t="shared" si="8"/>
        <v>12,850</v>
      </c>
      <c r="R14" s="62" t="str">
        <f t="shared" si="8"/>
        <v>2.5</v>
      </c>
      <c r="T14" s="60"/>
      <c r="U14" s="74">
        <f t="shared" si="12"/>
        <v>0.14486395899053628</v>
      </c>
      <c r="V14" s="75">
        <f t="shared" si="13"/>
        <v>5878</v>
      </c>
      <c r="W14" s="73">
        <f t="shared" ref="W14:W18" si="29">IFERROR(((AB14/AB$8)-(AG14/AG$8)),"")</f>
        <v>4.3433930929591469E-2</v>
      </c>
      <c r="X14" s="24"/>
      <c r="Y14" s="73">
        <f t="shared" si="15"/>
        <v>0.55000000000000004</v>
      </c>
      <c r="Z14" s="62" t="str">
        <f t="shared" si="16"/>
        <v>0.55</v>
      </c>
      <c r="AA14" s="69">
        <f t="shared" si="17"/>
        <v>46454</v>
      </c>
      <c r="AB14" s="62" t="str">
        <f t="shared" si="16"/>
        <v>46,454</v>
      </c>
      <c r="AC14" s="62" t="str">
        <f t="shared" si="16"/>
        <v>2.6</v>
      </c>
      <c r="AD14" s="73">
        <f t="shared" si="18"/>
        <v>0.5</v>
      </c>
      <c r="AE14" s="62" t="str">
        <f t="shared" si="16"/>
        <v>0.50</v>
      </c>
      <c r="AF14" s="69">
        <f t="shared" si="19"/>
        <v>40576</v>
      </c>
      <c r="AG14" s="62" t="str">
        <f t="shared" si="16"/>
        <v>40,576</v>
      </c>
      <c r="AH14" s="62" t="str">
        <f t="shared" si="16"/>
        <v>2.5</v>
      </c>
      <c r="AJ14" s="55"/>
      <c r="AK14" s="74">
        <f t="shared" si="20"/>
        <v>0.14567455931118739</v>
      </c>
      <c r="AL14" s="75">
        <f t="shared" si="21"/>
        <v>17528</v>
      </c>
      <c r="AM14" s="73">
        <f t="shared" si="22"/>
        <v>4.6627247965698615E-2</v>
      </c>
      <c r="AN14" s="155"/>
      <c r="AO14" s="73">
        <f t="shared" si="23"/>
        <v>0.54</v>
      </c>
      <c r="AP14" s="62" t="str">
        <f t="shared" si="24"/>
        <v>0.54</v>
      </c>
      <c r="AQ14" s="69">
        <f t="shared" si="25"/>
        <v>137851</v>
      </c>
      <c r="AR14" s="62" t="str">
        <f t="shared" si="24"/>
        <v>137,851</v>
      </c>
      <c r="AS14" s="62" t="str">
        <f t="shared" si="24"/>
        <v>2.6</v>
      </c>
      <c r="AT14" s="73">
        <f t="shared" si="26"/>
        <v>0.49</v>
      </c>
      <c r="AU14" s="62" t="str">
        <f t="shared" si="24"/>
        <v>0.49</v>
      </c>
      <c r="AV14" s="69">
        <f t="shared" si="27"/>
        <v>120323</v>
      </c>
      <c r="AW14" s="62" t="str">
        <f t="shared" si="24"/>
        <v>120,323</v>
      </c>
      <c r="AX14" s="62" t="str">
        <f t="shared" si="24"/>
        <v>2.4</v>
      </c>
      <c r="AY14" s="11"/>
      <c r="AZ14" s="11"/>
      <c r="BA14" s="22"/>
      <c r="BB14" s="22"/>
      <c r="BC14" s="23"/>
      <c r="BD14" s="155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9.1434823382306976E-2</v>
      </c>
      <c r="F15" s="75">
        <f t="shared" si="1"/>
        <v>585</v>
      </c>
      <c r="G15" s="73">
        <f t="shared" si="6"/>
        <v>1.5026848129893355E-2</v>
      </c>
      <c r="H15" s="155"/>
      <c r="I15" s="73">
        <f t="shared" si="7"/>
        <v>0.27</v>
      </c>
      <c r="J15" s="76" t="str">
        <f t="shared" si="8"/>
        <v>0.27</v>
      </c>
      <c r="K15" s="69">
        <f t="shared" si="9"/>
        <v>6983</v>
      </c>
      <c r="L15" s="62" t="str">
        <f t="shared" si="8"/>
        <v>6,983</v>
      </c>
      <c r="M15" s="62" t="str">
        <f t="shared" si="8"/>
        <v>1.3</v>
      </c>
      <c r="N15" s="73">
        <f t="shared" si="10"/>
        <v>0.25</v>
      </c>
      <c r="O15" s="76" t="str">
        <f t="shared" si="8"/>
        <v>0.25</v>
      </c>
      <c r="P15" s="69">
        <f t="shared" si="11"/>
        <v>6398</v>
      </c>
      <c r="Q15" s="62" t="str">
        <f t="shared" si="8"/>
        <v>6,398</v>
      </c>
      <c r="R15" s="62" t="str">
        <f t="shared" si="8"/>
        <v>1.2</v>
      </c>
      <c r="T15" s="60"/>
      <c r="U15" s="74">
        <f t="shared" si="12"/>
        <v>0.13089490368202877</v>
      </c>
      <c r="V15" s="75">
        <f t="shared" si="13"/>
        <v>2684</v>
      </c>
      <c r="W15" s="73">
        <f t="shared" si="29"/>
        <v>1.8583815343227672E-2</v>
      </c>
      <c r="X15" s="24"/>
      <c r="Y15" s="73">
        <f t="shared" si="15"/>
        <v>0.27</v>
      </c>
      <c r="Z15" s="62" t="str">
        <f t="shared" si="16"/>
        <v>0.27</v>
      </c>
      <c r="AA15" s="69">
        <f t="shared" si="17"/>
        <v>23189</v>
      </c>
      <c r="AB15" s="62" t="str">
        <f t="shared" si="16"/>
        <v>23,189</v>
      </c>
      <c r="AC15" s="62" t="str">
        <f t="shared" si="16"/>
        <v>1.3</v>
      </c>
      <c r="AD15" s="73">
        <f t="shared" si="18"/>
        <v>0.25</v>
      </c>
      <c r="AE15" s="62" t="str">
        <f t="shared" si="16"/>
        <v>0.25</v>
      </c>
      <c r="AF15" s="69">
        <f t="shared" si="19"/>
        <v>20505</v>
      </c>
      <c r="AG15" s="62" t="str">
        <f t="shared" si="16"/>
        <v>20,505</v>
      </c>
      <c r="AH15" s="62" t="str">
        <f t="shared" si="16"/>
        <v>1.3</v>
      </c>
      <c r="AJ15" s="55"/>
      <c r="AK15" s="74">
        <f t="shared" si="20"/>
        <v>7.3181870076492753E-2</v>
      </c>
      <c r="AL15" s="75">
        <f t="shared" si="21"/>
        <v>4487</v>
      </c>
      <c r="AM15" s="73">
        <f t="shared" si="22"/>
        <v>6.3681515167979263E-3</v>
      </c>
      <c r="AN15" s="155"/>
      <c r="AO15" s="73">
        <f t="shared" si="23"/>
        <v>0.26</v>
      </c>
      <c r="AP15" s="62" t="str">
        <f t="shared" si="24"/>
        <v>0.26</v>
      </c>
      <c r="AQ15" s="69">
        <f t="shared" si="25"/>
        <v>65800</v>
      </c>
      <c r="AR15" s="62" t="str">
        <f t="shared" si="24"/>
        <v>65,800</v>
      </c>
      <c r="AS15" s="62" t="str">
        <f t="shared" si="24"/>
        <v>1.2</v>
      </c>
      <c r="AT15" s="73">
        <f t="shared" si="26"/>
        <v>0.25</v>
      </c>
      <c r="AU15" s="62" t="str">
        <f t="shared" si="24"/>
        <v>0.25</v>
      </c>
      <c r="AV15" s="69">
        <f t="shared" si="27"/>
        <v>61313</v>
      </c>
      <c r="AW15" s="62" t="str">
        <f t="shared" si="24"/>
        <v>61,313</v>
      </c>
      <c r="AX15" s="62" t="str">
        <f t="shared" si="24"/>
        <v>1.2</v>
      </c>
      <c r="AY15" s="11"/>
      <c r="AZ15" s="11"/>
      <c r="BA15" s="22"/>
      <c r="BB15" s="22"/>
      <c r="BC15" s="23"/>
      <c r="BD15" s="155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8.4530269177572087E-2</v>
      </c>
      <c r="F16" s="75">
        <f t="shared" si="1"/>
        <v>1589</v>
      </c>
      <c r="G16" s="73">
        <f t="shared" si="6"/>
        <v>3.9146928193397157E-2</v>
      </c>
      <c r="H16" s="155"/>
      <c r="I16" s="73">
        <f t="shared" si="7"/>
        <v>0.79</v>
      </c>
      <c r="J16" s="76" t="str">
        <f t="shared" si="8"/>
        <v>0.79</v>
      </c>
      <c r="K16" s="69">
        <f t="shared" si="9"/>
        <v>20387</v>
      </c>
      <c r="L16" s="62" t="str">
        <f t="shared" si="8"/>
        <v>20,387</v>
      </c>
      <c r="M16" s="62" t="str">
        <f t="shared" si="8"/>
        <v>3.7</v>
      </c>
      <c r="N16" s="73">
        <f t="shared" si="10"/>
        <v>0.75</v>
      </c>
      <c r="O16" s="76" t="str">
        <f t="shared" si="8"/>
        <v>0.75</v>
      </c>
      <c r="P16" s="69">
        <f t="shared" si="11"/>
        <v>18798</v>
      </c>
      <c r="Q16" s="62" t="str">
        <f t="shared" si="8"/>
        <v>18,798</v>
      </c>
      <c r="R16" s="62" t="str">
        <f t="shared" si="8"/>
        <v>3.6</v>
      </c>
      <c r="T16" s="60"/>
      <c r="U16" s="74">
        <f t="shared" si="12"/>
        <v>9.9434546036487784E-2</v>
      </c>
      <c r="V16" s="75">
        <f t="shared" si="13"/>
        <v>5592</v>
      </c>
      <c r="W16" s="73">
        <f t="shared" si="29"/>
        <v>3.018110000028873E-2</v>
      </c>
      <c r="X16" s="24"/>
      <c r="Y16" s="73">
        <f t="shared" si="15"/>
        <v>0.73</v>
      </c>
      <c r="Z16" s="62" t="str">
        <f t="shared" si="16"/>
        <v>0.73</v>
      </c>
      <c r="AA16" s="69">
        <f t="shared" si="17"/>
        <v>61830</v>
      </c>
      <c r="AB16" s="62" t="str">
        <f t="shared" si="16"/>
        <v>61,830</v>
      </c>
      <c r="AC16" s="62" t="str">
        <f t="shared" si="16"/>
        <v>3.4</v>
      </c>
      <c r="AD16" s="73">
        <f t="shared" si="18"/>
        <v>0.7</v>
      </c>
      <c r="AE16" s="62" t="str">
        <f t="shared" si="16"/>
        <v>0.70</v>
      </c>
      <c r="AF16" s="69">
        <f t="shared" si="19"/>
        <v>56238</v>
      </c>
      <c r="AG16" s="62" t="str">
        <f t="shared" si="16"/>
        <v>56,238</v>
      </c>
      <c r="AH16" s="62" t="str">
        <f t="shared" si="16"/>
        <v>3.4</v>
      </c>
      <c r="AJ16" s="55"/>
      <c r="AK16" s="74">
        <f t="shared" si="20"/>
        <v>0.1030415512465374</v>
      </c>
      <c r="AL16" s="75">
        <f t="shared" si="21"/>
        <v>18599</v>
      </c>
      <c r="AM16" s="73">
        <f t="shared" si="22"/>
        <v>3.9836347938336902E-2</v>
      </c>
      <c r="AN16" s="155"/>
      <c r="AO16" s="73">
        <f t="shared" si="23"/>
        <v>0.78</v>
      </c>
      <c r="AP16" s="62" t="str">
        <f t="shared" si="24"/>
        <v>0.78</v>
      </c>
      <c r="AQ16" s="69">
        <f t="shared" si="25"/>
        <v>199099</v>
      </c>
      <c r="AR16" s="62" t="str">
        <f t="shared" si="24"/>
        <v>199,099</v>
      </c>
      <c r="AS16" s="62" t="str">
        <f t="shared" si="24"/>
        <v>3.7</v>
      </c>
      <c r="AT16" s="73">
        <f t="shared" si="26"/>
        <v>0.74</v>
      </c>
      <c r="AU16" s="62" t="str">
        <f t="shared" si="24"/>
        <v>0.74</v>
      </c>
      <c r="AV16" s="69">
        <f t="shared" si="27"/>
        <v>180500</v>
      </c>
      <c r="AW16" s="62" t="str">
        <f t="shared" si="24"/>
        <v>180,500</v>
      </c>
      <c r="AX16" s="62" t="str">
        <f t="shared" si="24"/>
        <v>3.6</v>
      </c>
      <c r="AY16" s="11"/>
      <c r="AZ16" s="11"/>
      <c r="BA16" s="22"/>
      <c r="BB16" s="22"/>
      <c r="BC16" s="23"/>
      <c r="BD16" s="155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8.9149221191983402E-2</v>
      </c>
      <c r="F17" s="75">
        <f t="shared" si="1"/>
        <v>3394</v>
      </c>
      <c r="G17" s="73">
        <f t="shared" si="6"/>
        <v>8.606207947761968E-2</v>
      </c>
      <c r="H17" s="155"/>
      <c r="I17" s="73">
        <f t="shared" si="7"/>
        <v>1.6</v>
      </c>
      <c r="J17" s="76" t="str">
        <f t="shared" si="8"/>
        <v>1.60</v>
      </c>
      <c r="K17" s="69">
        <f t="shared" si="9"/>
        <v>41465</v>
      </c>
      <c r="L17" s="62" t="str">
        <f t="shared" si="8"/>
        <v>41,465</v>
      </c>
      <c r="M17" s="62" t="str">
        <f t="shared" si="8"/>
        <v>7.5</v>
      </c>
      <c r="N17" s="73">
        <f t="shared" si="10"/>
        <v>1.51</v>
      </c>
      <c r="O17" s="76" t="str">
        <f t="shared" si="8"/>
        <v>1.51</v>
      </c>
      <c r="P17" s="69">
        <f t="shared" si="11"/>
        <v>38071</v>
      </c>
      <c r="Q17" s="62" t="str">
        <f t="shared" si="8"/>
        <v>38,071</v>
      </c>
      <c r="R17" s="62" t="str">
        <f t="shared" si="8"/>
        <v>7.4</v>
      </c>
      <c r="T17" s="60"/>
      <c r="U17" s="74">
        <f t="shared" si="12"/>
        <v>5.0614540713834748E-2</v>
      </c>
      <c r="V17" s="75">
        <f t="shared" si="13"/>
        <v>6173</v>
      </c>
      <c r="W17" s="73">
        <f t="shared" si="29"/>
        <v>-4.5048205981919054E-3</v>
      </c>
      <c r="X17" s="24"/>
      <c r="Y17" s="73">
        <f t="shared" si="15"/>
        <v>1.51</v>
      </c>
      <c r="Z17" s="62" t="str">
        <f t="shared" si="16"/>
        <v>1.51</v>
      </c>
      <c r="AA17" s="69">
        <f t="shared" si="17"/>
        <v>128134</v>
      </c>
      <c r="AB17" s="62" t="str">
        <f t="shared" si="16"/>
        <v>128,134</v>
      </c>
      <c r="AC17" s="62" t="str">
        <f t="shared" si="16"/>
        <v>7.1</v>
      </c>
      <c r="AD17" s="73">
        <f t="shared" si="18"/>
        <v>1.51</v>
      </c>
      <c r="AE17" s="62" t="str">
        <f t="shared" si="16"/>
        <v>1.51</v>
      </c>
      <c r="AF17" s="69">
        <f t="shared" si="19"/>
        <v>121961</v>
      </c>
      <c r="AG17" s="62" t="str">
        <f t="shared" si="16"/>
        <v>121,961</v>
      </c>
      <c r="AH17" s="62" t="str">
        <f t="shared" si="16"/>
        <v>7.5</v>
      </c>
      <c r="AJ17" s="54"/>
      <c r="AK17" s="74">
        <f t="shared" si="20"/>
        <v>0.12315306229298591</v>
      </c>
      <c r="AL17" s="75">
        <f t="shared" si="21"/>
        <v>44692</v>
      </c>
      <c r="AM17" s="73">
        <f t="shared" si="22"/>
        <v>0.10864936826798366</v>
      </c>
      <c r="AN17" s="155"/>
      <c r="AO17" s="73">
        <f t="shared" si="23"/>
        <v>1.59</v>
      </c>
      <c r="AP17" s="62" t="str">
        <f t="shared" si="24"/>
        <v>1.59</v>
      </c>
      <c r="AQ17" s="69">
        <f t="shared" si="25"/>
        <v>407590</v>
      </c>
      <c r="AR17" s="62" t="str">
        <f t="shared" si="24"/>
        <v>407,590</v>
      </c>
      <c r="AS17" s="62" t="str">
        <f t="shared" si="24"/>
        <v>7.6</v>
      </c>
      <c r="AT17" s="73">
        <f t="shared" si="26"/>
        <v>1.49</v>
      </c>
      <c r="AU17" s="62" t="str">
        <f t="shared" si="24"/>
        <v>1.49</v>
      </c>
      <c r="AV17" s="69">
        <f t="shared" si="27"/>
        <v>362898</v>
      </c>
      <c r="AW17" s="62" t="str">
        <f t="shared" si="24"/>
        <v>362,898</v>
      </c>
      <c r="AX17" s="62" t="str">
        <f t="shared" si="24"/>
        <v>7.3</v>
      </c>
      <c r="AY17" s="11"/>
      <c r="AZ17" s="11"/>
      <c r="BA17" s="22"/>
      <c r="BB17" s="22"/>
      <c r="BC17" s="23"/>
      <c r="BD17" s="155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0.13088661386903613</v>
      </c>
      <c r="F18" s="75">
        <f t="shared" si="1"/>
        <v>3388</v>
      </c>
      <c r="G18" s="73">
        <f t="shared" si="6"/>
        <v>0.10016369720195528</v>
      </c>
      <c r="H18" s="155"/>
      <c r="I18" s="73">
        <f t="shared" si="7"/>
        <v>1.1299999999999999</v>
      </c>
      <c r="J18" s="76" t="str">
        <f t="shared" si="8"/>
        <v>1.13</v>
      </c>
      <c r="K18" s="69">
        <f t="shared" si="9"/>
        <v>29273</v>
      </c>
      <c r="L18" s="62" t="str">
        <f t="shared" si="8"/>
        <v>29,273</v>
      </c>
      <c r="M18" s="62" t="str">
        <f t="shared" si="8"/>
        <v>5.3</v>
      </c>
      <c r="N18" s="73">
        <f t="shared" si="10"/>
        <v>1.03</v>
      </c>
      <c r="O18" s="76" t="str">
        <f t="shared" si="8"/>
        <v>1.03</v>
      </c>
      <c r="P18" s="69">
        <f t="shared" si="11"/>
        <v>25885</v>
      </c>
      <c r="Q18" s="62" t="str">
        <f t="shared" si="8"/>
        <v>25,885</v>
      </c>
      <c r="R18" s="62" t="str">
        <f t="shared" si="8"/>
        <v>5.0</v>
      </c>
      <c r="T18" s="60"/>
      <c r="U18" s="74">
        <f t="shared" si="12"/>
        <v>0.11200526126987922</v>
      </c>
      <c r="V18" s="75">
        <f t="shared" si="13"/>
        <v>9367</v>
      </c>
      <c r="W18" s="73">
        <f t="shared" si="29"/>
        <v>5.7233467472929789E-2</v>
      </c>
      <c r="X18" s="24"/>
      <c r="Y18" s="73">
        <f t="shared" si="15"/>
        <v>1.0900000000000001</v>
      </c>
      <c r="Z18" s="62" t="str">
        <f t="shared" si="16"/>
        <v>1.09</v>
      </c>
      <c r="AA18" s="69">
        <f t="shared" si="17"/>
        <v>92997</v>
      </c>
      <c r="AB18" s="62" t="str">
        <f t="shared" si="16"/>
        <v>92,997</v>
      </c>
      <c r="AC18" s="62" t="str">
        <f t="shared" si="16"/>
        <v>5.2</v>
      </c>
      <c r="AD18" s="73">
        <f t="shared" si="18"/>
        <v>1.04</v>
      </c>
      <c r="AE18" s="62" t="str">
        <f t="shared" si="16"/>
        <v>1.04</v>
      </c>
      <c r="AF18" s="69">
        <f t="shared" si="19"/>
        <v>83630</v>
      </c>
      <c r="AG18" s="62" t="str">
        <f t="shared" si="16"/>
        <v>83,630</v>
      </c>
      <c r="AH18" s="62" t="str">
        <f t="shared" si="16"/>
        <v>5.1</v>
      </c>
      <c r="AJ18" s="54"/>
      <c r="AK18" s="74">
        <f t="shared" si="20"/>
        <v>0.13733174788067043</v>
      </c>
      <c r="AL18" s="75">
        <f t="shared" si="21"/>
        <v>33955</v>
      </c>
      <c r="AM18" s="73">
        <f t="shared" si="22"/>
        <v>8.7741642042641788E-2</v>
      </c>
      <c r="AN18" s="155"/>
      <c r="AO18" s="73">
        <f t="shared" si="23"/>
        <v>1.1000000000000001</v>
      </c>
      <c r="AP18" s="62" t="str">
        <f t="shared" si="24"/>
        <v>1.10</v>
      </c>
      <c r="AQ18" s="69">
        <f t="shared" si="25"/>
        <v>281203</v>
      </c>
      <c r="AR18" s="62" t="str">
        <f t="shared" si="24"/>
        <v>281,203</v>
      </c>
      <c r="AS18" s="62" t="str">
        <f t="shared" si="24"/>
        <v>5.2</v>
      </c>
      <c r="AT18" s="73">
        <f t="shared" si="26"/>
        <v>1.01</v>
      </c>
      <c r="AU18" s="62" t="str">
        <f t="shared" si="24"/>
        <v>1.01</v>
      </c>
      <c r="AV18" s="69">
        <f t="shared" si="27"/>
        <v>247248</v>
      </c>
      <c r="AW18" s="62" t="str">
        <f t="shared" si="24"/>
        <v>247,248</v>
      </c>
      <c r="AX18" s="62" t="str">
        <f t="shared" si="24"/>
        <v>5.0</v>
      </c>
      <c r="AY18" s="11"/>
      <c r="AZ18" s="11"/>
      <c r="BA18" s="22"/>
      <c r="BB18" s="22"/>
      <c r="BC18" s="23"/>
      <c r="BD18" s="155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22"/>
      <c r="BB19" s="22"/>
      <c r="BC19" s="23"/>
      <c r="BD19" s="26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8.6340274622497326E-2</v>
      </c>
      <c r="F20" s="140">
        <f>IFERROR(((L20)-(Q20)),"")</f>
        <v>14632</v>
      </c>
      <c r="G20" s="132">
        <f>IFERROR(((L20/L$8)-(Q20/Q$8)),"")</f>
        <v>0.36474500616942773</v>
      </c>
      <c r="H20" s="156"/>
      <c r="I20" s="132">
        <f>IFERROR(-(-J20),"")</f>
        <v>7.1</v>
      </c>
      <c r="J20" s="135" t="str">
        <f t="shared" ref="J20:R22" si="31">IF(J130="","",TRIM(LEFT(J130,SEARCH(" ",J130,1))))</f>
        <v>7.10</v>
      </c>
      <c r="K20" s="136">
        <f>IFERROR(-(-L20),"")</f>
        <v>184101</v>
      </c>
      <c r="L20" s="137" t="str">
        <f t="shared" si="31"/>
        <v>184,101</v>
      </c>
      <c r="M20" s="137" t="str">
        <f t="shared" si="31"/>
        <v>33.4</v>
      </c>
      <c r="N20" s="132">
        <f>IFERROR(-(-O20),"")</f>
        <v>6.73</v>
      </c>
      <c r="O20" s="135" t="str">
        <f t="shared" si="31"/>
        <v>6.73</v>
      </c>
      <c r="P20" s="136">
        <f>IFERROR(-(-Q20),"")</f>
        <v>169469</v>
      </c>
      <c r="Q20" s="137" t="str">
        <f t="shared" si="31"/>
        <v>169,469</v>
      </c>
      <c r="R20" s="137" t="str">
        <f t="shared" si="31"/>
        <v>32.9</v>
      </c>
      <c r="T20" s="152"/>
      <c r="U20" s="139">
        <f t="shared" ref="U20:U21" si="32">IFERROR((AB20-AG20)/ABS(AG20),"")</f>
        <v>9.4651595990631471E-2</v>
      </c>
      <c r="V20" s="140">
        <f>IFERROR(((AB20)-(AG20)),"")</f>
        <v>50152</v>
      </c>
      <c r="W20" s="132">
        <f>IFERROR(((AB20/AB$8)-(AG20/AG$8)),"")</f>
        <v>0.25458175831028562</v>
      </c>
      <c r="X20" s="164"/>
      <c r="Y20" s="132">
        <f>IFERROR(-(-Z20),"")</f>
        <v>6.81</v>
      </c>
      <c r="Z20" s="137" t="str">
        <f t="shared" si="16"/>
        <v>6.81</v>
      </c>
      <c r="AA20" s="136">
        <f>IFERROR(-(-AB20),"")</f>
        <v>580011</v>
      </c>
      <c r="AB20" s="137" t="str">
        <f t="shared" si="16"/>
        <v>580,011</v>
      </c>
      <c r="AC20" s="137" t="str">
        <f t="shared" si="16"/>
        <v>32.2</v>
      </c>
      <c r="AD20" s="132">
        <f>IFERROR(-(-AE20),"")</f>
        <v>6.56</v>
      </c>
      <c r="AE20" s="137" t="str">
        <f t="shared" si="16"/>
        <v>6.56</v>
      </c>
      <c r="AF20" s="136">
        <f>IFERROR(-(-AG20),"")</f>
        <v>529859</v>
      </c>
      <c r="AG20" s="137" t="str">
        <f t="shared" si="16"/>
        <v>529,859</v>
      </c>
      <c r="AH20" s="137" t="str">
        <f t="shared" si="16"/>
        <v>32.4</v>
      </c>
      <c r="AJ20" s="57"/>
      <c r="AK20" s="139">
        <f t="shared" ref="AK20:AK21" si="33">IFERROR((AR20-AW20)/ABS(AW20),"")</f>
        <v>9.6180341428557442E-2</v>
      </c>
      <c r="AL20" s="140">
        <f>IFERROR(((AR20)-(AW20)),"")</f>
        <v>157211</v>
      </c>
      <c r="AM20" s="132">
        <f>IFERROR(((AR20/AR$8)-(AW20/AW$8)),"")</f>
        <v>0.31686122293174268</v>
      </c>
      <c r="AN20" s="156"/>
      <c r="AO20" s="132">
        <f>IFERROR(-(-AP20),"")</f>
        <v>7.01</v>
      </c>
      <c r="AP20" s="137" t="str">
        <f t="shared" si="24"/>
        <v>7.01</v>
      </c>
      <c r="AQ20" s="136">
        <f>IFERROR(-(-AR20),"")</f>
        <v>1791755</v>
      </c>
      <c r="AR20" s="137" t="str">
        <f t="shared" si="24"/>
        <v>1,791,755</v>
      </c>
      <c r="AS20" s="137" t="str">
        <f t="shared" si="24"/>
        <v>33.3</v>
      </c>
      <c r="AT20" s="132">
        <f>IFERROR(-(-AU20),"")</f>
        <v>6.69</v>
      </c>
      <c r="AU20" s="137" t="str">
        <f t="shared" si="24"/>
        <v>6.69</v>
      </c>
      <c r="AV20" s="136">
        <f>IFERROR(-(-AW20),"")</f>
        <v>1634544</v>
      </c>
      <c r="AW20" s="137" t="str">
        <f t="shared" si="24"/>
        <v>1,634,544</v>
      </c>
      <c r="AX20" s="137" t="str">
        <f>IF(AX130="","",TRIM(LEFT(AX130,SEARCH(" ",AX130,1))))</f>
        <v>33.0</v>
      </c>
      <c r="AY20" s="13"/>
      <c r="AZ20" s="13"/>
      <c r="BA20" s="172"/>
      <c r="BB20" s="172"/>
      <c r="BC20" s="173"/>
      <c r="BD20" s="156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-9.8525807603729208E-5</v>
      </c>
      <c r="F21" s="75">
        <f>IFERROR(((L21)-(Q21)),"")</f>
        <v>-8</v>
      </c>
      <c r="G21" s="77">
        <f>IFERROR(((L21/L$8)-(Q21/Q$8)),"")</f>
        <v>-9.5810633175288373E-2</v>
      </c>
      <c r="H21" s="24"/>
      <c r="I21" s="80"/>
      <c r="J21" s="76" t="str">
        <f t="shared" si="31"/>
        <v/>
      </c>
      <c r="K21" s="69"/>
      <c r="L21" s="62" t="str">
        <f t="shared" si="31"/>
        <v>81,189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81,197</v>
      </c>
      <c r="R21" s="62" t="str">
        <f t="shared" si="31"/>
        <v/>
      </c>
      <c r="T21" s="60"/>
      <c r="U21" s="74">
        <f t="shared" si="32"/>
        <v>-4.3848267298204652E-2</v>
      </c>
      <c r="V21" s="75">
        <f>IFERROR(((AB21)-(AG21)),"")</f>
        <v>-11794</v>
      </c>
      <c r="W21" s="77">
        <f>IFERROR(((AB21/AB$8)-(AG21/AG$8)),"")</f>
        <v>-0.30846209612603781</v>
      </c>
      <c r="X21" s="24"/>
      <c r="Y21" s="77"/>
      <c r="Z21" s="62" t="str">
        <f t="shared" si="16"/>
        <v/>
      </c>
      <c r="AA21" s="69"/>
      <c r="AB21" s="62" t="str">
        <f t="shared" si="16"/>
        <v>257,179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268,973</v>
      </c>
      <c r="AH21" s="62" t="str">
        <f t="shared" si="16"/>
        <v/>
      </c>
      <c r="AJ21" s="12"/>
      <c r="AK21" s="74">
        <f t="shared" si="33"/>
        <v>0.35257131258498675</v>
      </c>
      <c r="AL21" s="75">
        <f>IFERROR(((AR21)-(AW21)),"")</f>
        <v>231022</v>
      </c>
      <c r="AM21" s="77">
        <f>IFERROR(((AR21/AR$8)-(AW21/AW$8)),"")</f>
        <v>0.78438355245248692</v>
      </c>
      <c r="AN21" s="24"/>
      <c r="AO21" s="77"/>
      <c r="AP21" s="62" t="str">
        <f t="shared" si="24"/>
        <v/>
      </c>
      <c r="AQ21" s="69"/>
      <c r="AR21" s="62" t="str">
        <f t="shared" si="24"/>
        <v>886,271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655,249</v>
      </c>
      <c r="AX21" s="62" t="str">
        <f>IF(AX131="","",TRIM(LEFT(AX131,SEARCH(" ",AX131,1))))</f>
        <v/>
      </c>
      <c r="AY21" s="11"/>
      <c r="AZ21" s="11"/>
      <c r="BA21" s="22"/>
      <c r="BB21" s="22"/>
      <c r="BC21" s="23"/>
      <c r="BD21" s="24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22"/>
      <c r="BB22" s="22"/>
      <c r="BC22" s="23"/>
      <c r="BD22" s="26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22"/>
      <c r="BB23" s="22"/>
      <c r="BC23" s="23"/>
      <c r="BD23" s="26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7.0232136158953129E-2</v>
      </c>
      <c r="F24" s="140">
        <f t="shared" ref="F24:F29" si="35">IFERROR(((L24)-(Q24)),"")</f>
        <v>38009</v>
      </c>
      <c r="G24" s="132">
        <f t="shared" ref="G24:G29" si="36">IFERROR(((L24/L$8)-(Q24/Q$8)),"")</f>
        <v>0.82872835661657973</v>
      </c>
      <c r="H24" s="156"/>
      <c r="I24" s="132">
        <f t="shared" ref="I24:I29" si="37">IFERROR(-(-J24),"")</f>
        <v>22.33</v>
      </c>
      <c r="J24" s="135" t="str">
        <f t="shared" ref="J24:R29" si="38">IF(J134="","",TRIM(LEFT(J134,SEARCH(" ",J134,1))))</f>
        <v>22.33</v>
      </c>
      <c r="K24" s="136">
        <f t="shared" ref="K24:K29" si="39">IFERROR(-(-L24),"")</f>
        <v>579200</v>
      </c>
      <c r="L24" s="137" t="str">
        <f t="shared" si="38"/>
        <v>579,200</v>
      </c>
      <c r="M24" s="137" t="str">
        <f t="shared" si="38"/>
        <v>104.9</v>
      </c>
      <c r="N24" s="132">
        <f t="shared" ref="N24:N29" si="40">IFERROR(-(-O24),"")</f>
        <v>21.5</v>
      </c>
      <c r="O24" s="135" t="str">
        <f t="shared" si="38"/>
        <v>21.50</v>
      </c>
      <c r="P24" s="136">
        <f t="shared" ref="P24:P29" si="41">IFERROR(-(-Q24),"")</f>
        <v>541191</v>
      </c>
      <c r="Q24" s="137" t="str">
        <f t="shared" si="38"/>
        <v>541,191</v>
      </c>
      <c r="R24" s="137" t="str">
        <f t="shared" si="38"/>
        <v>104.9</v>
      </c>
      <c r="T24" s="152"/>
      <c r="U24" s="139">
        <f t="shared" ref="U24" si="42">IFERROR((AB24-AG24)/ABS(AG24),"")</f>
        <v>0.1031291793304206</v>
      </c>
      <c r="V24" s="140">
        <f t="shared" ref="V24:V29" si="43">IFERROR(((AB24)-(AG24)),"")</f>
        <v>176819</v>
      </c>
      <c r="W24" s="132">
        <f t="shared" ref="W24:W29" si="44">IFERROR(((AB24/AB$8)-(AG24/AG$8)),"")</f>
        <v>0.9945645780681609</v>
      </c>
      <c r="X24" s="164"/>
      <c r="Y24" s="132">
        <f t="shared" ref="Y24:Y29" si="45">IFERROR(-(-Z24),"")</f>
        <v>22.22</v>
      </c>
      <c r="Z24" s="137" t="str">
        <f t="shared" si="16"/>
        <v>22.22</v>
      </c>
      <c r="AA24" s="136">
        <f t="shared" ref="AA24:AA29" si="46">IFERROR(-(-AB24),"")</f>
        <v>1891358</v>
      </c>
      <c r="AB24" s="137" t="str">
        <f t="shared" si="16"/>
        <v>1,891,358</v>
      </c>
      <c r="AC24" s="137" t="str">
        <f t="shared" si="16"/>
        <v>104.9</v>
      </c>
      <c r="AD24" s="132">
        <f t="shared" ref="AD24:AD29" si="47">IFERROR(-(-AE24),"")</f>
        <v>21.23</v>
      </c>
      <c r="AE24" s="137" t="str">
        <f t="shared" si="16"/>
        <v>21.23</v>
      </c>
      <c r="AF24" s="136">
        <f t="shared" ref="AF24:AF29" si="48">IFERROR(-(-AG24),"")</f>
        <v>1714539</v>
      </c>
      <c r="AG24" s="137" t="str">
        <f t="shared" si="16"/>
        <v>1,714,539</v>
      </c>
      <c r="AH24" s="137" t="str">
        <f t="shared" si="16"/>
        <v>104.9</v>
      </c>
      <c r="AJ24" s="13"/>
      <c r="AK24" s="139">
        <f t="shared" ref="AK24" si="49">IFERROR((AR24-AW24)/ABS(AW24),"")</f>
        <v>8.6073149455844475E-2</v>
      </c>
      <c r="AL24" s="140">
        <f t="shared" ref="AL24:AL29" si="50">IFERROR(((AR24)-(AW24)),"")</f>
        <v>447579</v>
      </c>
      <c r="AM24" s="132">
        <f t="shared" ref="AM24:AM29" si="51">IFERROR(((AR24/AR$8)-(AW24/AW$8)),"")</f>
        <v>0.8023828445201886</v>
      </c>
      <c r="AN24" s="156"/>
      <c r="AO24" s="132">
        <f t="shared" ref="AO24:AO29" si="52">IFERROR(-(-AP24),"")</f>
        <v>22.1</v>
      </c>
      <c r="AP24" s="137" t="str">
        <f t="shared" si="24"/>
        <v>22.10</v>
      </c>
      <c r="AQ24" s="136">
        <f t="shared" ref="AQ24:AQ29" si="53">IFERROR(-(-AR24),"")</f>
        <v>5647563</v>
      </c>
      <c r="AR24" s="137" t="str">
        <f t="shared" si="24"/>
        <v>5,647,563</v>
      </c>
      <c r="AS24" s="137" t="str">
        <f t="shared" si="24"/>
        <v>104.9</v>
      </c>
      <c r="AT24" s="132">
        <f t="shared" ref="AT24:AT29" si="54">IFERROR(-(-AU24),"")</f>
        <v>21.3</v>
      </c>
      <c r="AU24" s="137" t="str">
        <f t="shared" si="24"/>
        <v>21.30</v>
      </c>
      <c r="AV24" s="136">
        <f t="shared" ref="AV24:AV29" si="55">IFERROR(-(-AW24),"")</f>
        <v>5199984</v>
      </c>
      <c r="AW24" s="137" t="str">
        <f t="shared" si="24"/>
        <v>5,199,984</v>
      </c>
      <c r="AX24" s="137" t="str">
        <f t="shared" si="24"/>
        <v>104.9</v>
      </c>
      <c r="AY24" s="13"/>
      <c r="AZ24" s="13"/>
      <c r="BA24" s="172"/>
      <c r="BB24" s="172"/>
      <c r="BC24" s="173"/>
      <c r="BD24" s="156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-7.0147420147420148E-2</v>
      </c>
      <c r="F25" s="85">
        <f t="shared" si="35"/>
        <v>-571</v>
      </c>
      <c r="G25" s="83">
        <f t="shared" si="36"/>
        <v>-1.2438236804340475E-2</v>
      </c>
      <c r="H25" s="157"/>
      <c r="I25" s="83">
        <f t="shared" si="37"/>
        <v>-0.34</v>
      </c>
      <c r="J25" s="86" t="str">
        <f t="shared" si="38"/>
        <v>-0.34</v>
      </c>
      <c r="K25" s="87">
        <f t="shared" si="39"/>
        <v>-8711</v>
      </c>
      <c r="L25" s="82" t="str">
        <f t="shared" si="38"/>
        <v>-8,711</v>
      </c>
      <c r="M25" s="82" t="str">
        <f t="shared" si="38"/>
        <v>-1.6</v>
      </c>
      <c r="N25" s="83">
        <f t="shared" si="40"/>
        <v>-0.32</v>
      </c>
      <c r="O25" s="86" t="str">
        <f t="shared" si="38"/>
        <v>-0.32</v>
      </c>
      <c r="P25" s="87">
        <f t="shared" si="41"/>
        <v>-8140</v>
      </c>
      <c r="Q25" s="82" t="str">
        <f t="shared" si="38"/>
        <v>-8,140</v>
      </c>
      <c r="R25" s="82" t="str">
        <f t="shared" si="38"/>
        <v>-1.6</v>
      </c>
      <c r="S25" s="82"/>
      <c r="T25" s="60"/>
      <c r="U25" s="84">
        <f>IFERROR((AB25-AG25)/ABS(AG25),"")</f>
        <v>-0.10311397215651297</v>
      </c>
      <c r="V25" s="85">
        <f t="shared" si="43"/>
        <v>-2659</v>
      </c>
      <c r="W25" s="83">
        <f t="shared" si="44"/>
        <v>-1.4953837193089736E-2</v>
      </c>
      <c r="X25" s="163"/>
      <c r="Y25" s="83">
        <f t="shared" si="45"/>
        <v>-0.33</v>
      </c>
      <c r="Z25" s="82" t="str">
        <f t="shared" si="16"/>
        <v>-0.33</v>
      </c>
      <c r="AA25" s="87">
        <f t="shared" si="46"/>
        <v>-28446</v>
      </c>
      <c r="AB25" s="82" t="str">
        <f t="shared" si="16"/>
        <v>-28,446</v>
      </c>
      <c r="AC25" s="82" t="str">
        <f t="shared" si="16"/>
        <v>-1.6</v>
      </c>
      <c r="AD25" s="83">
        <f t="shared" si="47"/>
        <v>-0.32</v>
      </c>
      <c r="AE25" s="82" t="str">
        <f t="shared" si="16"/>
        <v>-0.32</v>
      </c>
      <c r="AF25" s="87">
        <f t="shared" si="48"/>
        <v>-25787</v>
      </c>
      <c r="AG25" s="82" t="str">
        <f t="shared" si="16"/>
        <v>-25,787</v>
      </c>
      <c r="AH25" s="82" t="str">
        <f t="shared" si="16"/>
        <v>-1.6</v>
      </c>
      <c r="AI25" s="82"/>
      <c r="AJ25" s="14"/>
      <c r="AK25" s="84">
        <f>IFERROR((AR25-AW25)/ABS(AW25),"")</f>
        <v>-8.6070844049567455E-2</v>
      </c>
      <c r="AL25" s="85">
        <f t="shared" si="50"/>
        <v>-5890</v>
      </c>
      <c r="AM25" s="83">
        <f t="shared" si="51"/>
        <v>-1.0558773416284584E-2</v>
      </c>
      <c r="AN25" s="157"/>
      <c r="AO25" s="83">
        <f t="shared" si="52"/>
        <v>-0.28999999999999998</v>
      </c>
      <c r="AP25" s="82" t="str">
        <f t="shared" si="24"/>
        <v>-0.29</v>
      </c>
      <c r="AQ25" s="87">
        <f t="shared" si="53"/>
        <v>-74322</v>
      </c>
      <c r="AR25" s="82" t="str">
        <f t="shared" si="24"/>
        <v>-74,322</v>
      </c>
      <c r="AS25" s="82" t="str">
        <f t="shared" si="24"/>
        <v>-1.4</v>
      </c>
      <c r="AT25" s="83">
        <f t="shared" si="54"/>
        <v>-0.28000000000000003</v>
      </c>
      <c r="AU25" s="82" t="str">
        <f t="shared" si="24"/>
        <v>-0.28</v>
      </c>
      <c r="AV25" s="87">
        <f t="shared" si="55"/>
        <v>-68432</v>
      </c>
      <c r="AW25" s="82" t="str">
        <f t="shared" si="24"/>
        <v>-68,432</v>
      </c>
      <c r="AX25" s="82" t="str">
        <f t="shared" si="24"/>
        <v>-1.4</v>
      </c>
      <c r="AY25" s="14"/>
      <c r="AZ25" s="14"/>
      <c r="BA25" s="174"/>
      <c r="BB25" s="174"/>
      <c r="BC25" s="175"/>
      <c r="BD25" s="157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-7.044560943643513E-2</v>
      </c>
      <c r="F26" s="85">
        <f t="shared" si="35"/>
        <v>-215</v>
      </c>
      <c r="G26" s="83">
        <f t="shared" si="36"/>
        <v>-4.6986585797806762E-3</v>
      </c>
      <c r="H26" s="157"/>
      <c r="I26" s="83">
        <f t="shared" si="37"/>
        <v>-0.13</v>
      </c>
      <c r="J26" s="86" t="str">
        <f t="shared" si="38"/>
        <v>-0.13</v>
      </c>
      <c r="K26" s="87">
        <f t="shared" si="39"/>
        <v>-3267</v>
      </c>
      <c r="L26" s="82" t="str">
        <f t="shared" si="38"/>
        <v>-3,267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-3052</v>
      </c>
      <c r="Q26" s="82" t="str">
        <f t="shared" si="38"/>
        <v>-3,052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-0.1031023784901758</v>
      </c>
      <c r="V26" s="85">
        <f t="shared" si="43"/>
        <v>-997</v>
      </c>
      <c r="W26" s="83">
        <f t="shared" si="44"/>
        <v>-5.6062992302287618E-3</v>
      </c>
      <c r="X26" s="163"/>
      <c r="Y26" s="83">
        <f t="shared" si="45"/>
        <v>-0.13</v>
      </c>
      <c r="Z26" s="82" t="str">
        <f t="shared" ref="Z26:AH41" si="58">IF(Z136="","",TRIM(LEFT(Z136,SEARCH(" ",Z136,1))))</f>
        <v>-0.13</v>
      </c>
      <c r="AA26" s="87">
        <f t="shared" si="46"/>
        <v>-10667</v>
      </c>
      <c r="AB26" s="82" t="str">
        <f t="shared" si="58"/>
        <v>-10,667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-9670</v>
      </c>
      <c r="AG26" s="82" t="str">
        <f t="shared" si="58"/>
        <v>-9,670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-8.606110201854883E-2</v>
      </c>
      <c r="AL26" s="85">
        <f t="shared" si="50"/>
        <v>-2524</v>
      </c>
      <c r="AM26" s="83">
        <f t="shared" si="51"/>
        <v>-4.5240706446220275E-3</v>
      </c>
      <c r="AN26" s="157"/>
      <c r="AO26" s="83">
        <f t="shared" si="52"/>
        <v>-0.12</v>
      </c>
      <c r="AP26" s="82" t="str">
        <f t="shared" ref="AP26:AX41" si="60">IF(AP136="","",TRIM(LEFT(AP136,SEARCH(" ",AP136,1))))</f>
        <v>-0.12</v>
      </c>
      <c r="AQ26" s="87">
        <f t="shared" si="53"/>
        <v>-31852</v>
      </c>
      <c r="AR26" s="82" t="str">
        <f t="shared" si="60"/>
        <v>-31,852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-29328</v>
      </c>
      <c r="AW26" s="82" t="str">
        <f t="shared" si="60"/>
        <v>-29,328</v>
      </c>
      <c r="AX26" s="82" t="str">
        <f t="shared" si="60"/>
        <v>-0.6</v>
      </c>
      <c r="AY26" s="14"/>
      <c r="AZ26" s="14"/>
      <c r="BA26" s="174"/>
      <c r="BB26" s="174"/>
      <c r="BC26" s="175"/>
      <c r="BD26" s="157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-7.0275203594495933E-2</v>
      </c>
      <c r="F27" s="85">
        <f t="shared" si="35"/>
        <v>-1001</v>
      </c>
      <c r="G27" s="83">
        <f t="shared" si="36"/>
        <v>-2.183555396390191E-2</v>
      </c>
      <c r="H27" s="157"/>
      <c r="I27" s="83">
        <f t="shared" si="37"/>
        <v>-0.59</v>
      </c>
      <c r="J27" s="86" t="str">
        <f t="shared" si="38"/>
        <v>-0.59</v>
      </c>
      <c r="K27" s="87">
        <f t="shared" si="39"/>
        <v>-15245</v>
      </c>
      <c r="L27" s="82" t="str">
        <f t="shared" si="38"/>
        <v>-15,245</v>
      </c>
      <c r="M27" s="82" t="str">
        <f t="shared" si="38"/>
        <v>-2.8</v>
      </c>
      <c r="N27" s="83">
        <f t="shared" si="40"/>
        <v>-0.56999999999999995</v>
      </c>
      <c r="O27" s="86" t="str">
        <f t="shared" si="38"/>
        <v>-0.57</v>
      </c>
      <c r="P27" s="87">
        <f t="shared" si="41"/>
        <v>-14244</v>
      </c>
      <c r="Q27" s="82" t="str">
        <f t="shared" si="38"/>
        <v>-14,244</v>
      </c>
      <c r="R27" s="82" t="str">
        <f t="shared" si="38"/>
        <v>-2.8</v>
      </c>
      <c r="S27" s="82"/>
      <c r="T27" s="60"/>
      <c r="U27" s="84">
        <f t="shared" si="57"/>
        <v>-0.10313116316174352</v>
      </c>
      <c r="V27" s="85">
        <f t="shared" si="43"/>
        <v>-4654</v>
      </c>
      <c r="W27" s="83">
        <f t="shared" si="44"/>
        <v>-2.6178185016144329E-2</v>
      </c>
      <c r="X27" s="163"/>
      <c r="Y27" s="83">
        <f t="shared" si="45"/>
        <v>-0.57999999999999996</v>
      </c>
      <c r="Z27" s="82" t="str">
        <f t="shared" si="58"/>
        <v>-0.58</v>
      </c>
      <c r="AA27" s="87">
        <f t="shared" si="46"/>
        <v>-49781</v>
      </c>
      <c r="AB27" s="82" t="str">
        <f t="shared" si="58"/>
        <v>-49,781</v>
      </c>
      <c r="AC27" s="82" t="str">
        <f t="shared" si="58"/>
        <v>-2.8</v>
      </c>
      <c r="AD27" s="83">
        <f t="shared" si="47"/>
        <v>-0.56000000000000005</v>
      </c>
      <c r="AE27" s="82" t="str">
        <f t="shared" si="58"/>
        <v>-0.56</v>
      </c>
      <c r="AF27" s="87">
        <f t="shared" si="48"/>
        <v>-45127</v>
      </c>
      <c r="AG27" s="82" t="str">
        <f t="shared" si="58"/>
        <v>-45,127</v>
      </c>
      <c r="AH27" s="82" t="str">
        <f t="shared" si="58"/>
        <v>-2.8</v>
      </c>
      <c r="AI27" s="82"/>
      <c r="AJ27" s="14"/>
      <c r="AK27" s="84">
        <f t="shared" si="59"/>
        <v>-8.6070844049567455E-2</v>
      </c>
      <c r="AL27" s="85">
        <f t="shared" si="50"/>
        <v>-11780</v>
      </c>
      <c r="AM27" s="83">
        <f t="shared" si="51"/>
        <v>-2.1117546832569167E-2</v>
      </c>
      <c r="AN27" s="157"/>
      <c r="AO27" s="83">
        <f t="shared" si="52"/>
        <v>-0.57999999999999996</v>
      </c>
      <c r="AP27" s="82" t="str">
        <f t="shared" si="60"/>
        <v>-0.58</v>
      </c>
      <c r="AQ27" s="87">
        <f t="shared" si="53"/>
        <v>-148644</v>
      </c>
      <c r="AR27" s="82" t="str">
        <f t="shared" si="60"/>
        <v>-148,644</v>
      </c>
      <c r="AS27" s="82" t="str">
        <f t="shared" si="60"/>
        <v>-2.8</v>
      </c>
      <c r="AT27" s="83">
        <f t="shared" si="54"/>
        <v>-0.56000000000000005</v>
      </c>
      <c r="AU27" s="82" t="str">
        <f t="shared" si="60"/>
        <v>-0.56</v>
      </c>
      <c r="AV27" s="87">
        <f t="shared" si="55"/>
        <v>-136864</v>
      </c>
      <c r="AW27" s="82" t="str">
        <f t="shared" si="60"/>
        <v>-136,864</v>
      </c>
      <c r="AX27" s="82" t="str">
        <f t="shared" si="60"/>
        <v>-2.8</v>
      </c>
      <c r="AY27" s="14"/>
      <c r="AZ27" s="14"/>
      <c r="BA27" s="174"/>
      <c r="BB27" s="174"/>
      <c r="BC27" s="175"/>
      <c r="BD27" s="157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-8.6027004909983634E-2</v>
      </c>
      <c r="AL28" s="85">
        <f t="shared" si="50"/>
        <v>-841</v>
      </c>
      <c r="AM28" s="83">
        <f t="shared" si="51"/>
        <v>-1.5067192587907355E-3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-10617</v>
      </c>
      <c r="AR28" s="82" t="str">
        <f t="shared" si="60"/>
        <v>-10,617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-9776</v>
      </c>
      <c r="AW28" s="82" t="str">
        <f t="shared" si="60"/>
        <v>-9,776</v>
      </c>
      <c r="AX28" s="82" t="str">
        <f t="shared" si="60"/>
        <v>-0.2</v>
      </c>
      <c r="AY28" s="14"/>
      <c r="AZ28" s="14"/>
      <c r="BA28" s="174"/>
      <c r="BB28" s="174"/>
      <c r="BC28" s="175"/>
      <c r="BD28" s="157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7.0231020542699543E-2</v>
      </c>
      <c r="F29" s="134">
        <f t="shared" si="35"/>
        <v>36222</v>
      </c>
      <c r="G29" s="132">
        <f t="shared" si="36"/>
        <v>0.78975590726855316</v>
      </c>
      <c r="H29" s="156"/>
      <c r="I29" s="132">
        <f t="shared" si="37"/>
        <v>21.28</v>
      </c>
      <c r="J29" s="135" t="str">
        <f t="shared" si="38"/>
        <v>21.28</v>
      </c>
      <c r="K29" s="136">
        <f t="shared" si="39"/>
        <v>551977</v>
      </c>
      <c r="L29" s="137" t="str">
        <f t="shared" si="38"/>
        <v>551,977</v>
      </c>
      <c r="M29" s="137" t="str">
        <f t="shared" si="38"/>
        <v>100.0</v>
      </c>
      <c r="N29" s="132">
        <f t="shared" si="40"/>
        <v>20.49</v>
      </c>
      <c r="O29" s="135" t="str">
        <f t="shared" si="38"/>
        <v>20.49</v>
      </c>
      <c r="P29" s="136">
        <f t="shared" si="41"/>
        <v>515755</v>
      </c>
      <c r="Q29" s="137" t="str">
        <f t="shared" si="38"/>
        <v>515,755</v>
      </c>
      <c r="R29" s="137" t="str">
        <f t="shared" si="38"/>
        <v>100.0</v>
      </c>
      <c r="T29" s="152"/>
      <c r="U29" s="133">
        <f>IFERROR((AB29-AG29)/ABS(AG29),"")</f>
        <v>0.10312884802283538</v>
      </c>
      <c r="V29" s="134">
        <f t="shared" si="43"/>
        <v>168508</v>
      </c>
      <c r="W29" s="132">
        <f t="shared" si="44"/>
        <v>0.94781387564094643</v>
      </c>
      <c r="X29" s="164"/>
      <c r="Y29" s="132">
        <f t="shared" si="45"/>
        <v>21.18</v>
      </c>
      <c r="Z29" s="137" t="str">
        <f t="shared" si="58"/>
        <v>21.18</v>
      </c>
      <c r="AA29" s="136">
        <f t="shared" si="46"/>
        <v>1802464</v>
      </c>
      <c r="AB29" s="137" t="str">
        <f t="shared" si="58"/>
        <v>1,802,464</v>
      </c>
      <c r="AC29" s="137" t="str">
        <f t="shared" si="58"/>
        <v>100.0</v>
      </c>
      <c r="AD29" s="132">
        <f t="shared" si="47"/>
        <v>20.23</v>
      </c>
      <c r="AE29" s="137" t="str">
        <f t="shared" si="58"/>
        <v>20.23</v>
      </c>
      <c r="AF29" s="136">
        <f t="shared" si="48"/>
        <v>1633956</v>
      </c>
      <c r="AG29" s="137" t="str">
        <f t="shared" si="58"/>
        <v>1,633,956</v>
      </c>
      <c r="AH29" s="137" t="str">
        <f t="shared" si="58"/>
        <v>100.0</v>
      </c>
      <c r="AJ29" s="13"/>
      <c r="AK29" s="133">
        <f>IFERROR((AR29-AW29)/ABS(AW29),"")</f>
        <v>8.6073205499089506E-2</v>
      </c>
      <c r="AL29" s="134">
        <f t="shared" si="50"/>
        <v>426543</v>
      </c>
      <c r="AM29" s="132">
        <f t="shared" si="51"/>
        <v>0.76467182149967527</v>
      </c>
      <c r="AN29" s="156"/>
      <c r="AO29" s="132">
        <f t="shared" si="52"/>
        <v>21.06</v>
      </c>
      <c r="AP29" s="137" t="str">
        <f t="shared" si="60"/>
        <v>21.06</v>
      </c>
      <c r="AQ29" s="136">
        <f t="shared" si="53"/>
        <v>5382127</v>
      </c>
      <c r="AR29" s="137" t="str">
        <f t="shared" si="60"/>
        <v>5,382,127</v>
      </c>
      <c r="AS29" s="137" t="str">
        <f t="shared" si="60"/>
        <v>100.0</v>
      </c>
      <c r="AT29" s="132">
        <f t="shared" si="54"/>
        <v>20.29</v>
      </c>
      <c r="AU29" s="137" t="str">
        <f t="shared" si="60"/>
        <v>20.29</v>
      </c>
      <c r="AV29" s="136">
        <f t="shared" si="55"/>
        <v>4955584</v>
      </c>
      <c r="AW29" s="137" t="str">
        <f t="shared" si="60"/>
        <v>4,955,584</v>
      </c>
      <c r="AX29" s="137" t="str">
        <f t="shared" si="60"/>
        <v>100.0</v>
      </c>
      <c r="AY29" s="13"/>
      <c r="AZ29" s="13"/>
      <c r="BA29" s="170"/>
      <c r="BB29" s="170"/>
      <c r="BC29" s="171"/>
      <c r="BD29" s="156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74"/>
      <c r="BB30" s="174"/>
      <c r="BC30" s="175"/>
      <c r="BD30" s="158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-0.15651476412493107</v>
      </c>
      <c r="F31" s="85">
        <f t="shared" ref="F31:F41" si="61">IFERROR(((Q31)-(L31)),"")</f>
        <v>-3122</v>
      </c>
      <c r="G31" s="83">
        <f t="shared" ref="G31:G40" si="62">IFERROR(((Q31/Q$8)-(L31/L$8)),"")</f>
        <v>-9.6893416471239169E-2</v>
      </c>
      <c r="H31" s="157"/>
      <c r="I31" s="83">
        <f t="shared" ref="I31:I40" si="63">IFERROR(-J31,"")</f>
        <v>-0.89</v>
      </c>
      <c r="J31" s="86" t="str">
        <f t="shared" ref="J31:R41" si="64">IF(J141="","",TRIM(LEFT(J141,SEARCH(" ",J141,1))))</f>
        <v>0.89</v>
      </c>
      <c r="K31" s="87">
        <f t="shared" ref="K31:K40" si="65">IFERROR(-L31,"")</f>
        <v>-23069</v>
      </c>
      <c r="L31" s="82" t="str">
        <f t="shared" si="64"/>
        <v>23,069</v>
      </c>
      <c r="M31" s="82" t="str">
        <f t="shared" si="64"/>
        <v>4.2</v>
      </c>
      <c r="N31" s="83">
        <f t="shared" ref="N31:N40" si="66">IFERROR(-O31,"")</f>
        <v>-0.79</v>
      </c>
      <c r="O31" s="86" t="str">
        <f t="shared" si="64"/>
        <v>0.79</v>
      </c>
      <c r="P31" s="87">
        <f t="shared" ref="P31:P40" si="67">IFERROR(-Q31,"")</f>
        <v>-19947</v>
      </c>
      <c r="Q31" s="82" t="str">
        <f t="shared" si="64"/>
        <v>19,947</v>
      </c>
      <c r="R31" s="82" t="str">
        <f t="shared" si="64"/>
        <v>3.9</v>
      </c>
      <c r="S31" s="82"/>
      <c r="T31" s="60"/>
      <c r="U31" s="84">
        <f>IFERROR((AG31-AB31)/ABS(AG31),"")</f>
        <v>-7.8323401865660003E-2</v>
      </c>
      <c r="V31" s="85">
        <f t="shared" ref="V31:V41" si="68">IFERROR(((AG31)-(AB31)),"")</f>
        <v>-5021</v>
      </c>
      <c r="W31" s="83">
        <f t="shared" ref="W31:W40" si="69">IFERROR(((AG31/AG$8)-(AB31/AB$8)),"")</f>
        <v>-1.8502587213236943E-2</v>
      </c>
      <c r="X31" s="163"/>
      <c r="Y31" s="83">
        <f t="shared" ref="Y31:Y40" si="70">IFERROR(-Z31,"")</f>
        <v>-0.81</v>
      </c>
      <c r="Z31" s="82" t="str">
        <f t="shared" si="58"/>
        <v>0.81</v>
      </c>
      <c r="AA31" s="87">
        <f t="shared" ref="AA31:AA40" si="71">IFERROR(-AB31,"")</f>
        <v>-69127</v>
      </c>
      <c r="AB31" s="82" t="str">
        <f t="shared" si="58"/>
        <v>69,127</v>
      </c>
      <c r="AC31" s="82" t="str">
        <f t="shared" si="58"/>
        <v>3.8</v>
      </c>
      <c r="AD31" s="83">
        <f t="shared" ref="AD31:AD40" si="72">IFERROR(-AE31,"")</f>
        <v>-0.79</v>
      </c>
      <c r="AE31" s="82" t="str">
        <f t="shared" si="58"/>
        <v>0.79</v>
      </c>
      <c r="AF31" s="87">
        <f t="shared" ref="AF31:AF40" si="73">IFERROR(-AG31,"")</f>
        <v>-64106</v>
      </c>
      <c r="AG31" s="82" t="str">
        <f t="shared" si="58"/>
        <v>64,106</v>
      </c>
      <c r="AH31" s="82" t="str">
        <f t="shared" si="58"/>
        <v>3.9</v>
      </c>
      <c r="AI31" s="82"/>
      <c r="AJ31" s="14"/>
      <c r="AK31" s="84">
        <f>IFERROR((AW31-AR31)/ABS(AW31),"")</f>
        <v>-5.9754896653416441E-2</v>
      </c>
      <c r="AL31" s="85">
        <f t="shared" ref="AL31:AL41" si="74">IFERROR(((AW31)-(AR31)),"")</f>
        <v>-11590</v>
      </c>
      <c r="AM31" s="83">
        <f t="shared" ref="AM31:AM40" si="75">IFERROR(((AW31/AW$8)-(AR31/AR$8)),"")</f>
        <v>-9.9549480374189203E-3</v>
      </c>
      <c r="AN31" s="157"/>
      <c r="AO31" s="83">
        <f t="shared" ref="AO31:AO40" si="76">IFERROR(-AP31,"")</f>
        <v>-0.8</v>
      </c>
      <c r="AP31" s="82" t="str">
        <f t="shared" si="60"/>
        <v>0.80</v>
      </c>
      <c r="AQ31" s="87">
        <f t="shared" ref="AQ31:AQ40" si="77">IFERROR(-AR31,"")</f>
        <v>-205549</v>
      </c>
      <c r="AR31" s="82" t="str">
        <f t="shared" si="60"/>
        <v>205,549</v>
      </c>
      <c r="AS31" s="82" t="str">
        <f t="shared" si="60"/>
        <v>3.8</v>
      </c>
      <c r="AT31" s="83">
        <f t="shared" ref="AT31:AT40" si="78">IFERROR(-AU31,"")</f>
        <v>-0.79</v>
      </c>
      <c r="AU31" s="82" t="str">
        <f t="shared" si="60"/>
        <v>0.79</v>
      </c>
      <c r="AV31" s="87">
        <f t="shared" ref="AV31:AV40" si="79">IFERROR(-AW31,"")</f>
        <v>-193959</v>
      </c>
      <c r="AW31" s="82" t="str">
        <f t="shared" si="60"/>
        <v>193,959</v>
      </c>
      <c r="AX31" s="82" t="str">
        <f t="shared" si="60"/>
        <v>3.9</v>
      </c>
      <c r="AY31" s="14"/>
      <c r="AZ31" s="14"/>
      <c r="BA31" s="174"/>
      <c r="BB31" s="174"/>
      <c r="BC31" s="175"/>
      <c r="BD31" s="157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1.7523633848282223E-2</v>
      </c>
      <c r="F32" s="85">
        <f t="shared" si="61"/>
        <v>228</v>
      </c>
      <c r="G32" s="83">
        <f t="shared" si="62"/>
        <v>2.4092782902665866E-2</v>
      </c>
      <c r="H32" s="157"/>
      <c r="I32" s="83">
        <f t="shared" si="63"/>
        <v>-0.49</v>
      </c>
      <c r="J32" s="86" t="str">
        <f t="shared" si="64"/>
        <v>0.49</v>
      </c>
      <c r="K32" s="87">
        <f t="shared" si="65"/>
        <v>-12783</v>
      </c>
      <c r="L32" s="82" t="str">
        <f t="shared" si="64"/>
        <v>12,783</v>
      </c>
      <c r="M32" s="82" t="str">
        <f t="shared" si="64"/>
        <v>2.3</v>
      </c>
      <c r="N32" s="83">
        <f t="shared" si="66"/>
        <v>-0.52</v>
      </c>
      <c r="O32" s="86" t="str">
        <f t="shared" si="64"/>
        <v>0.52</v>
      </c>
      <c r="P32" s="87">
        <f t="shared" si="67"/>
        <v>-13011</v>
      </c>
      <c r="Q32" s="82" t="str">
        <f t="shared" si="64"/>
        <v>13,011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-0.11407140552747608</v>
      </c>
      <c r="V32" s="85">
        <f t="shared" si="68"/>
        <v>-4243</v>
      </c>
      <c r="W32" s="83">
        <f t="shared" si="69"/>
        <v>-2.6358616117826306E-2</v>
      </c>
      <c r="X32" s="163"/>
      <c r="Y32" s="83">
        <f t="shared" si="70"/>
        <v>-0.49</v>
      </c>
      <c r="Z32" s="82" t="str">
        <f t="shared" si="58"/>
        <v>0.49</v>
      </c>
      <c r="AA32" s="87">
        <f t="shared" si="71"/>
        <v>-41439</v>
      </c>
      <c r="AB32" s="82" t="str">
        <f t="shared" si="58"/>
        <v>41,439</v>
      </c>
      <c r="AC32" s="82" t="str">
        <f t="shared" si="58"/>
        <v>2.3</v>
      </c>
      <c r="AD32" s="83">
        <f t="shared" si="72"/>
        <v>-0.46</v>
      </c>
      <c r="AE32" s="82" t="str">
        <f t="shared" si="58"/>
        <v>0.46</v>
      </c>
      <c r="AF32" s="87">
        <f t="shared" si="73"/>
        <v>-37196</v>
      </c>
      <c r="AG32" s="82" t="str">
        <f t="shared" si="58"/>
        <v>37,196</v>
      </c>
      <c r="AH32" s="82" t="str">
        <f t="shared" si="58"/>
        <v>2.3</v>
      </c>
      <c r="AI32" s="82"/>
      <c r="AJ32" s="14"/>
      <c r="AK32" s="84">
        <f t="shared" ref="AK32:AK40" si="82">IFERROR((AW32-AR32)/ABS(AW32),"")</f>
        <v>-6.9929721377660375E-2</v>
      </c>
      <c r="AL32" s="85">
        <f t="shared" si="74"/>
        <v>-8418</v>
      </c>
      <c r="AM32" s="83">
        <f t="shared" si="75"/>
        <v>-1.0970981368486898E-2</v>
      </c>
      <c r="AN32" s="157"/>
      <c r="AO32" s="83">
        <f t="shared" si="76"/>
        <v>-0.5</v>
      </c>
      <c r="AP32" s="82" t="str">
        <f t="shared" si="60"/>
        <v>0.50</v>
      </c>
      <c r="AQ32" s="87">
        <f t="shared" si="77"/>
        <v>-128796</v>
      </c>
      <c r="AR32" s="82" t="str">
        <f t="shared" si="60"/>
        <v>128,796</v>
      </c>
      <c r="AS32" s="82" t="str">
        <f t="shared" si="60"/>
        <v>2.4</v>
      </c>
      <c r="AT32" s="83">
        <f t="shared" si="78"/>
        <v>-0.49</v>
      </c>
      <c r="AU32" s="82" t="str">
        <f t="shared" si="60"/>
        <v>0.49</v>
      </c>
      <c r="AV32" s="87">
        <f t="shared" si="79"/>
        <v>-120378</v>
      </c>
      <c r="AW32" s="82" t="str">
        <f t="shared" si="60"/>
        <v>120,378</v>
      </c>
      <c r="AX32" s="82" t="str">
        <f t="shared" si="60"/>
        <v>2.4</v>
      </c>
      <c r="AY32" s="14"/>
      <c r="AZ32" s="14"/>
      <c r="BA32" s="174"/>
      <c r="BB32" s="174"/>
      <c r="BC32" s="175"/>
      <c r="BD32" s="157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74"/>
      <c r="BB33" s="174"/>
      <c r="BC33" s="175"/>
      <c r="BD33" s="157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74"/>
      <c r="BB34" s="174"/>
      <c r="BC34" s="175"/>
      <c r="BD34" s="157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-8.7808726257661271E-2</v>
      </c>
      <c r="F35" s="145">
        <f t="shared" si="61"/>
        <v>-2894</v>
      </c>
      <c r="G35" s="143">
        <f t="shared" si="62"/>
        <v>-7.2800633568573137E-2</v>
      </c>
      <c r="H35" s="159"/>
      <c r="I35" s="143">
        <f t="shared" si="63"/>
        <v>-1.38</v>
      </c>
      <c r="J35" s="146" t="str">
        <f t="shared" si="64"/>
        <v>1.38</v>
      </c>
      <c r="K35" s="147">
        <f t="shared" si="65"/>
        <v>-35852</v>
      </c>
      <c r="L35" s="142" t="str">
        <f t="shared" si="64"/>
        <v>35,852</v>
      </c>
      <c r="M35" s="142" t="str">
        <f t="shared" si="64"/>
        <v>6.5</v>
      </c>
      <c r="N35" s="143">
        <f t="shared" si="66"/>
        <v>-1.31</v>
      </c>
      <c r="O35" s="146" t="str">
        <f t="shared" si="64"/>
        <v>1.31</v>
      </c>
      <c r="P35" s="147">
        <f t="shared" si="67"/>
        <v>-32958</v>
      </c>
      <c r="Q35" s="142" t="str">
        <f t="shared" si="64"/>
        <v>32,958</v>
      </c>
      <c r="R35" s="142" t="str">
        <f t="shared" si="64"/>
        <v>6.4</v>
      </c>
      <c r="S35" s="142"/>
      <c r="T35" s="152"/>
      <c r="U35" s="144">
        <f t="shared" si="81"/>
        <v>-9.1469975617219965E-2</v>
      </c>
      <c r="V35" s="145">
        <f t="shared" si="68"/>
        <v>-9266</v>
      </c>
      <c r="W35" s="143">
        <f t="shared" si="69"/>
        <v>-4.4885333681415451E-2</v>
      </c>
      <c r="X35" s="162"/>
      <c r="Y35" s="143">
        <f t="shared" si="70"/>
        <v>-1.3</v>
      </c>
      <c r="Z35" s="142" t="str">
        <f t="shared" si="58"/>
        <v>1.30</v>
      </c>
      <c r="AA35" s="147">
        <f t="shared" si="71"/>
        <v>-110567</v>
      </c>
      <c r="AB35" s="142" t="str">
        <f t="shared" si="58"/>
        <v>110,567</v>
      </c>
      <c r="AC35" s="142" t="str">
        <f t="shared" si="58"/>
        <v>6.1</v>
      </c>
      <c r="AD35" s="143">
        <f t="shared" si="72"/>
        <v>-1.25</v>
      </c>
      <c r="AE35" s="142" t="str">
        <f t="shared" si="58"/>
        <v>1.25</v>
      </c>
      <c r="AF35" s="147">
        <f t="shared" si="73"/>
        <v>-101301</v>
      </c>
      <c r="AG35" s="142" t="str">
        <f t="shared" si="58"/>
        <v>101,301</v>
      </c>
      <c r="AH35" s="142" t="str">
        <f t="shared" si="58"/>
        <v>6.2</v>
      </c>
      <c r="AI35" s="142"/>
      <c r="AJ35" s="15"/>
      <c r="AK35" s="144">
        <f t="shared" si="82"/>
        <v>-6.3654612724559953E-2</v>
      </c>
      <c r="AL35" s="145">
        <f t="shared" si="74"/>
        <v>-20009</v>
      </c>
      <c r="AM35" s="143">
        <f t="shared" si="75"/>
        <v>-2.092984227415573E-2</v>
      </c>
      <c r="AN35" s="159"/>
      <c r="AO35" s="143">
        <f t="shared" si="76"/>
        <v>-1.31</v>
      </c>
      <c r="AP35" s="142" t="str">
        <f t="shared" si="60"/>
        <v>1.31</v>
      </c>
      <c r="AQ35" s="147">
        <f t="shared" si="77"/>
        <v>-334346</v>
      </c>
      <c r="AR35" s="142" t="str">
        <f t="shared" si="60"/>
        <v>334,346</v>
      </c>
      <c r="AS35" s="142" t="str">
        <f t="shared" si="60"/>
        <v>6.2</v>
      </c>
      <c r="AT35" s="143">
        <f t="shared" si="78"/>
        <v>-1.29</v>
      </c>
      <c r="AU35" s="142" t="str">
        <f t="shared" si="60"/>
        <v>1.29</v>
      </c>
      <c r="AV35" s="147">
        <f t="shared" si="79"/>
        <v>-314337</v>
      </c>
      <c r="AW35" s="142" t="str">
        <f t="shared" si="60"/>
        <v>314,337</v>
      </c>
      <c r="AX35" s="142" t="str">
        <f t="shared" si="60"/>
        <v>6.3</v>
      </c>
      <c r="AY35" s="15"/>
      <c r="AZ35" s="15"/>
      <c r="BA35" s="176"/>
      <c r="BB35" s="176"/>
      <c r="BC35" s="177"/>
      <c r="BD35" s="1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-7.2742643210820815E-2</v>
      </c>
      <c r="F36" s="85">
        <f t="shared" si="61"/>
        <v>-1807</v>
      </c>
      <c r="G36" s="83">
        <f t="shared" si="62"/>
        <v>-4.0443286043983395E-2</v>
      </c>
      <c r="H36" s="157"/>
      <c r="I36" s="83">
        <f t="shared" si="63"/>
        <v>-1.03</v>
      </c>
      <c r="J36" s="86" t="str">
        <f t="shared" si="64"/>
        <v>1.03</v>
      </c>
      <c r="K36" s="87">
        <f t="shared" si="65"/>
        <v>-26648</v>
      </c>
      <c r="L36" s="82" t="str">
        <f t="shared" si="64"/>
        <v>26,648</v>
      </c>
      <c r="M36" s="82" t="str">
        <f t="shared" si="64"/>
        <v>4.8</v>
      </c>
      <c r="N36" s="83">
        <f t="shared" si="66"/>
        <v>-0.99</v>
      </c>
      <c r="O36" s="86" t="str">
        <f t="shared" si="64"/>
        <v>0.99</v>
      </c>
      <c r="P36" s="87">
        <f t="shared" si="67"/>
        <v>-24841</v>
      </c>
      <c r="Q36" s="82" t="str">
        <f t="shared" si="64"/>
        <v>24,841</v>
      </c>
      <c r="R36" s="82" t="str">
        <f t="shared" si="64"/>
        <v>4.8</v>
      </c>
      <c r="S36" s="82"/>
      <c r="T36" s="60"/>
      <c r="U36" s="84">
        <f t="shared" si="81"/>
        <v>-0.15603873806202381</v>
      </c>
      <c r="V36" s="85">
        <f t="shared" si="68"/>
        <v>-11633</v>
      </c>
      <c r="W36" s="83">
        <f t="shared" si="69"/>
        <v>-8.959141630336076E-2</v>
      </c>
      <c r="X36" s="163"/>
      <c r="Y36" s="83">
        <f t="shared" si="70"/>
        <v>-1.01</v>
      </c>
      <c r="Z36" s="82" t="str">
        <f t="shared" si="58"/>
        <v>1.01</v>
      </c>
      <c r="AA36" s="87">
        <f t="shared" si="71"/>
        <v>-86185</v>
      </c>
      <c r="AB36" s="82" t="str">
        <f t="shared" si="58"/>
        <v>86,185</v>
      </c>
      <c r="AC36" s="82" t="str">
        <f t="shared" si="58"/>
        <v>4.8</v>
      </c>
      <c r="AD36" s="83">
        <f t="shared" si="72"/>
        <v>-0.92</v>
      </c>
      <c r="AE36" s="82" t="str">
        <f t="shared" si="58"/>
        <v>0.92</v>
      </c>
      <c r="AF36" s="87">
        <f t="shared" si="73"/>
        <v>-74552</v>
      </c>
      <c r="AG36" s="82" t="str">
        <f t="shared" si="58"/>
        <v>74,552</v>
      </c>
      <c r="AH36" s="82" t="str">
        <f t="shared" si="58"/>
        <v>4.6</v>
      </c>
      <c r="AI36" s="82"/>
      <c r="AJ36" s="14"/>
      <c r="AK36" s="84">
        <f t="shared" si="82"/>
        <v>-7.414231092691978E-2</v>
      </c>
      <c r="AL36" s="85">
        <f t="shared" si="74"/>
        <v>-17103</v>
      </c>
      <c r="AM36" s="83">
        <f t="shared" si="75"/>
        <v>-2.4825812882739329E-2</v>
      </c>
      <c r="AN36" s="157"/>
      <c r="AO36" s="83">
        <f t="shared" si="76"/>
        <v>-0.97</v>
      </c>
      <c r="AP36" s="82" t="str">
        <f t="shared" si="60"/>
        <v>0.97</v>
      </c>
      <c r="AQ36" s="87">
        <f t="shared" si="77"/>
        <v>-247781</v>
      </c>
      <c r="AR36" s="82" t="str">
        <f t="shared" si="60"/>
        <v>247,781</v>
      </c>
      <c r="AS36" s="82" t="str">
        <f t="shared" si="60"/>
        <v>4.6</v>
      </c>
      <c r="AT36" s="83">
        <f t="shared" si="78"/>
        <v>-0.94</v>
      </c>
      <c r="AU36" s="82" t="str">
        <f t="shared" si="60"/>
        <v>0.94</v>
      </c>
      <c r="AV36" s="87">
        <f t="shared" si="79"/>
        <v>-230678</v>
      </c>
      <c r="AW36" s="82" t="str">
        <f t="shared" si="60"/>
        <v>230,678</v>
      </c>
      <c r="AX36" s="82" t="str">
        <f t="shared" si="60"/>
        <v>4.7</v>
      </c>
      <c r="AY36" s="14"/>
      <c r="AZ36" s="14"/>
      <c r="BA36" s="174"/>
      <c r="BB36" s="174"/>
      <c r="BC36" s="175"/>
      <c r="BD36" s="157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-6.852624643092467E-2</v>
      </c>
      <c r="F37" s="85">
        <f t="shared" si="61"/>
        <v>-936</v>
      </c>
      <c r="G37" s="83">
        <f t="shared" si="62"/>
        <v>-2.0017836268737876E-2</v>
      </c>
      <c r="H37" s="157"/>
      <c r="I37" s="83">
        <f t="shared" si="63"/>
        <v>-0.56000000000000005</v>
      </c>
      <c r="J37" s="86" t="str">
        <f t="shared" si="64"/>
        <v>0.56</v>
      </c>
      <c r="K37" s="87">
        <f t="shared" si="65"/>
        <v>-14595</v>
      </c>
      <c r="L37" s="82" t="str">
        <f t="shared" si="64"/>
        <v>14,595</v>
      </c>
      <c r="M37" s="82" t="str">
        <f t="shared" si="64"/>
        <v>2.6</v>
      </c>
      <c r="N37" s="83">
        <f t="shared" si="66"/>
        <v>-0.54</v>
      </c>
      <c r="O37" s="86" t="str">
        <f t="shared" si="64"/>
        <v>0.54</v>
      </c>
      <c r="P37" s="87">
        <f t="shared" si="67"/>
        <v>-13659</v>
      </c>
      <c r="Q37" s="82" t="str">
        <f t="shared" si="64"/>
        <v>13,659</v>
      </c>
      <c r="R37" s="82" t="str">
        <f t="shared" si="64"/>
        <v>2.6</v>
      </c>
      <c r="S37" s="82"/>
      <c r="T37" s="60"/>
      <c r="U37" s="84">
        <f t="shared" si="81"/>
        <v>-4.9708834097385704E-2</v>
      </c>
      <c r="V37" s="85">
        <f t="shared" si="68"/>
        <v>-2006</v>
      </c>
      <c r="W37" s="83">
        <f t="shared" si="69"/>
        <v>1.9200118863533788E-3</v>
      </c>
      <c r="X37" s="163"/>
      <c r="Y37" s="83">
        <f t="shared" si="70"/>
        <v>-0.5</v>
      </c>
      <c r="Z37" s="82" t="str">
        <f t="shared" si="58"/>
        <v>0.50</v>
      </c>
      <c r="AA37" s="87">
        <f t="shared" si="71"/>
        <v>-42361</v>
      </c>
      <c r="AB37" s="82" t="str">
        <f t="shared" si="58"/>
        <v>42,361</v>
      </c>
      <c r="AC37" s="82" t="str">
        <f t="shared" si="58"/>
        <v>2.4</v>
      </c>
      <c r="AD37" s="83">
        <f t="shared" si="72"/>
        <v>-0.5</v>
      </c>
      <c r="AE37" s="82" t="str">
        <f t="shared" si="58"/>
        <v>0.50</v>
      </c>
      <c r="AF37" s="87">
        <f t="shared" si="73"/>
        <v>-40355</v>
      </c>
      <c r="AG37" s="82" t="str">
        <f t="shared" si="58"/>
        <v>40,355</v>
      </c>
      <c r="AH37" s="82" t="str">
        <f t="shared" si="58"/>
        <v>2.5</v>
      </c>
      <c r="AI37" s="82"/>
      <c r="AJ37" s="14"/>
      <c r="AK37" s="84">
        <f t="shared" si="82"/>
        <v>-7.5432150519073801E-2</v>
      </c>
      <c r="AL37" s="85">
        <f t="shared" si="74"/>
        <v>-9177</v>
      </c>
      <c r="AM37" s="83">
        <f t="shared" si="75"/>
        <v>-1.3707081209165639E-2</v>
      </c>
      <c r="AN37" s="157"/>
      <c r="AO37" s="83">
        <f t="shared" si="76"/>
        <v>-0.51</v>
      </c>
      <c r="AP37" s="82" t="str">
        <f t="shared" si="60"/>
        <v>0.51</v>
      </c>
      <c r="AQ37" s="87">
        <f t="shared" si="77"/>
        <v>-130836</v>
      </c>
      <c r="AR37" s="82" t="str">
        <f t="shared" si="60"/>
        <v>130,836</v>
      </c>
      <c r="AS37" s="82" t="str">
        <f t="shared" si="60"/>
        <v>2.4</v>
      </c>
      <c r="AT37" s="83">
        <f t="shared" si="78"/>
        <v>-0.5</v>
      </c>
      <c r="AU37" s="82" t="str">
        <f t="shared" si="60"/>
        <v>0.50</v>
      </c>
      <c r="AV37" s="87">
        <f t="shared" si="79"/>
        <v>-121659</v>
      </c>
      <c r="AW37" s="82" t="str">
        <f t="shared" si="60"/>
        <v>121,659</v>
      </c>
      <c r="AX37" s="82" t="str">
        <f t="shared" si="60"/>
        <v>2.5</v>
      </c>
      <c r="AY37" s="14"/>
      <c r="AZ37" s="14"/>
      <c r="BA37" s="174"/>
      <c r="BB37" s="174"/>
      <c r="BC37" s="175"/>
      <c r="BD37" s="157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-4.3189933684747495E-2</v>
      </c>
      <c r="F38" s="85">
        <f t="shared" si="61"/>
        <v>-254</v>
      </c>
      <c r="G38" s="83">
        <f t="shared" si="62"/>
        <v>-2.8747169359157332E-3</v>
      </c>
      <c r="H38" s="157"/>
      <c r="I38" s="83">
        <f t="shared" si="63"/>
        <v>-0.24</v>
      </c>
      <c r="J38" s="86" t="str">
        <f t="shared" si="64"/>
        <v>0.24</v>
      </c>
      <c r="K38" s="87">
        <f t="shared" si="65"/>
        <v>-6135</v>
      </c>
      <c r="L38" s="82" t="str">
        <f t="shared" si="64"/>
        <v>6,135</v>
      </c>
      <c r="M38" s="82" t="str">
        <f t="shared" si="64"/>
        <v>1.1</v>
      </c>
      <c r="N38" s="83">
        <f t="shared" si="66"/>
        <v>-0.23</v>
      </c>
      <c r="O38" s="86" t="str">
        <f t="shared" si="64"/>
        <v>0.23</v>
      </c>
      <c r="P38" s="87">
        <f t="shared" si="67"/>
        <v>-5881</v>
      </c>
      <c r="Q38" s="82" t="str">
        <f t="shared" si="64"/>
        <v>5,881</v>
      </c>
      <c r="R38" s="82" t="str">
        <f t="shared" si="64"/>
        <v>1.1</v>
      </c>
      <c r="S38" s="82"/>
      <c r="T38" s="60"/>
      <c r="U38" s="84">
        <f t="shared" si="81"/>
        <v>-0.12325568466114416</v>
      </c>
      <c r="V38" s="85">
        <f t="shared" si="68"/>
        <v>-2217</v>
      </c>
      <c r="W38" s="83">
        <f t="shared" si="69"/>
        <v>-1.4687295158547969E-2</v>
      </c>
      <c r="X38" s="163"/>
      <c r="Y38" s="83">
        <f t="shared" si="70"/>
        <v>-0.24</v>
      </c>
      <c r="Z38" s="82" t="str">
        <f t="shared" si="58"/>
        <v>0.24</v>
      </c>
      <c r="AA38" s="87">
        <f t="shared" si="71"/>
        <v>-20204</v>
      </c>
      <c r="AB38" s="82" t="str">
        <f t="shared" si="58"/>
        <v>20,204</v>
      </c>
      <c r="AC38" s="82" t="str">
        <f t="shared" si="58"/>
        <v>1.1</v>
      </c>
      <c r="AD38" s="83">
        <f t="shared" si="72"/>
        <v>-0.22</v>
      </c>
      <c r="AE38" s="82" t="str">
        <f t="shared" si="58"/>
        <v>0.22</v>
      </c>
      <c r="AF38" s="87">
        <f t="shared" si="73"/>
        <v>-17987</v>
      </c>
      <c r="AG38" s="82" t="str">
        <f t="shared" si="58"/>
        <v>17,987</v>
      </c>
      <c r="AH38" s="82" t="str">
        <f t="shared" si="58"/>
        <v>1.1</v>
      </c>
      <c r="AI38" s="82"/>
      <c r="AJ38" s="14"/>
      <c r="AK38" s="84">
        <f t="shared" si="82"/>
        <v>-0.18587541009065672</v>
      </c>
      <c r="AL38" s="85">
        <f t="shared" si="74"/>
        <v>-9575</v>
      </c>
      <c r="AM38" s="83">
        <f t="shared" si="75"/>
        <v>-2.8065207823766397E-2</v>
      </c>
      <c r="AN38" s="157"/>
      <c r="AO38" s="83">
        <f t="shared" si="76"/>
        <v>-0.24</v>
      </c>
      <c r="AP38" s="82" t="str">
        <f t="shared" si="60"/>
        <v>0.24</v>
      </c>
      <c r="AQ38" s="87">
        <f t="shared" si="77"/>
        <v>-61088</v>
      </c>
      <c r="AR38" s="82" t="str">
        <f t="shared" si="60"/>
        <v>61,088</v>
      </c>
      <c r="AS38" s="82" t="str">
        <f t="shared" si="60"/>
        <v>1.1</v>
      </c>
      <c r="AT38" s="83">
        <f t="shared" si="78"/>
        <v>-0.21</v>
      </c>
      <c r="AU38" s="82" t="str">
        <f t="shared" si="60"/>
        <v>0.21</v>
      </c>
      <c r="AV38" s="87">
        <f t="shared" si="79"/>
        <v>-51513</v>
      </c>
      <c r="AW38" s="82" t="str">
        <f t="shared" si="60"/>
        <v>51,513</v>
      </c>
      <c r="AX38" s="82" t="str">
        <f>IF(AX148="","",TRIM(LEFT(AX148,SEARCH(" ",AX148,1))))</f>
        <v>1.0</v>
      </c>
      <c r="AY38" s="14"/>
      <c r="AZ38" s="14"/>
      <c r="BA38" s="174"/>
      <c r="BB38" s="174"/>
      <c r="BC38" s="175"/>
      <c r="BD38" s="157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-8.7047821098434827E-2</v>
      </c>
      <c r="F39" s="85">
        <f t="shared" si="61"/>
        <v>-4021</v>
      </c>
      <c r="G39" s="83">
        <f t="shared" si="62"/>
        <v>-0.1006803155738023</v>
      </c>
      <c r="H39" s="157"/>
      <c r="I39" s="83">
        <f t="shared" si="63"/>
        <v>-1.94</v>
      </c>
      <c r="J39" s="86" t="str">
        <f t="shared" si="64"/>
        <v>1.94</v>
      </c>
      <c r="K39" s="87">
        <f t="shared" si="65"/>
        <v>-50214</v>
      </c>
      <c r="L39" s="82" t="str">
        <f t="shared" si="64"/>
        <v>50,214</v>
      </c>
      <c r="M39" s="82" t="str">
        <f t="shared" si="64"/>
        <v>9.1</v>
      </c>
      <c r="N39" s="83">
        <f t="shared" si="66"/>
        <v>-1.84</v>
      </c>
      <c r="O39" s="86" t="str">
        <f t="shared" si="64"/>
        <v>1.84</v>
      </c>
      <c r="P39" s="87">
        <f t="shared" si="67"/>
        <v>-46193</v>
      </c>
      <c r="Q39" s="82" t="str">
        <f t="shared" si="64"/>
        <v>46,193</v>
      </c>
      <c r="R39" s="82" t="str">
        <f t="shared" si="64"/>
        <v>9.0</v>
      </c>
      <c r="S39" s="82"/>
      <c r="T39" s="60"/>
      <c r="U39" s="84">
        <f t="shared" si="81"/>
        <v>-0.23170595464193944</v>
      </c>
      <c r="V39" s="85">
        <f t="shared" si="68"/>
        <v>-31110</v>
      </c>
      <c r="W39" s="83">
        <f t="shared" si="69"/>
        <v>-0.28071751853961202</v>
      </c>
      <c r="X39" s="163"/>
      <c r="Y39" s="83">
        <f t="shared" si="70"/>
        <v>-1.94</v>
      </c>
      <c r="Z39" s="82" t="str">
        <f t="shared" si="58"/>
        <v>1.94</v>
      </c>
      <c r="AA39" s="87">
        <f t="shared" si="71"/>
        <v>-165375</v>
      </c>
      <c r="AB39" s="82" t="str">
        <f t="shared" si="58"/>
        <v>165,375</v>
      </c>
      <c r="AC39" s="82" t="str">
        <f t="shared" si="58"/>
        <v>9.2</v>
      </c>
      <c r="AD39" s="83">
        <f t="shared" si="72"/>
        <v>-1.66</v>
      </c>
      <c r="AE39" s="82" t="str">
        <f t="shared" si="58"/>
        <v>1.66</v>
      </c>
      <c r="AF39" s="87">
        <f t="shared" si="73"/>
        <v>-134265</v>
      </c>
      <c r="AG39" s="82" t="str">
        <f t="shared" si="58"/>
        <v>134,265</v>
      </c>
      <c r="AH39" s="82" t="str">
        <f t="shared" si="58"/>
        <v>8.2</v>
      </c>
      <c r="AI39" s="82"/>
      <c r="AJ39" s="14"/>
      <c r="AK39" s="84">
        <f t="shared" si="82"/>
        <v>-7.7615582772178782E-2</v>
      </c>
      <c r="AL39" s="85">
        <f t="shared" si="74"/>
        <v>-34348</v>
      </c>
      <c r="AM39" s="83">
        <f t="shared" si="75"/>
        <v>-5.3640947748636814E-2</v>
      </c>
      <c r="AN39" s="157"/>
      <c r="AO39" s="83">
        <f t="shared" si="76"/>
        <v>-1.87</v>
      </c>
      <c r="AP39" s="82" t="str">
        <f t="shared" si="60"/>
        <v>1.87</v>
      </c>
      <c r="AQ39" s="87">
        <f t="shared" si="77"/>
        <v>-476888</v>
      </c>
      <c r="AR39" s="82" t="str">
        <f t="shared" si="60"/>
        <v>476,888</v>
      </c>
      <c r="AS39" s="82" t="str">
        <f t="shared" si="60"/>
        <v>8.9</v>
      </c>
      <c r="AT39" s="83">
        <f t="shared" si="78"/>
        <v>-1.81</v>
      </c>
      <c r="AU39" s="82" t="str">
        <f t="shared" si="60"/>
        <v>1.81</v>
      </c>
      <c r="AV39" s="87">
        <f t="shared" si="79"/>
        <v>-442540</v>
      </c>
      <c r="AW39" s="82" t="str">
        <f t="shared" si="60"/>
        <v>442,540</v>
      </c>
      <c r="AX39" s="82" t="str">
        <f>IF(AX149="","",TRIM(LEFT(AX149,SEARCH(" ",AX149,1))))</f>
        <v>8.9</v>
      </c>
      <c r="AY39" s="14"/>
      <c r="AZ39" s="14"/>
      <c r="BA39" s="174"/>
      <c r="BB39" s="174"/>
      <c r="BC39" s="175"/>
      <c r="BD39" s="157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-8.0229574283794611E-2</v>
      </c>
      <c r="F40" s="145">
        <f t="shared" si="61"/>
        <v>-9911</v>
      </c>
      <c r="G40" s="143">
        <f t="shared" si="62"/>
        <v>-0.23677706171057444</v>
      </c>
      <c r="H40" s="159"/>
      <c r="I40" s="143">
        <f t="shared" si="63"/>
        <v>-5.14</v>
      </c>
      <c r="J40" s="146" t="str">
        <f t="shared" si="64"/>
        <v>5.14</v>
      </c>
      <c r="K40" s="147">
        <f t="shared" si="65"/>
        <v>-133444</v>
      </c>
      <c r="L40" s="142" t="str">
        <f t="shared" si="64"/>
        <v>133,444</v>
      </c>
      <c r="M40" s="142" t="str">
        <f t="shared" si="64"/>
        <v>24.2</v>
      </c>
      <c r="N40" s="143">
        <f t="shared" si="66"/>
        <v>-4.91</v>
      </c>
      <c r="O40" s="146" t="str">
        <f t="shared" si="64"/>
        <v>4.91</v>
      </c>
      <c r="P40" s="147">
        <f t="shared" si="67"/>
        <v>-123533</v>
      </c>
      <c r="Q40" s="142" t="str">
        <f t="shared" si="64"/>
        <v>123,533</v>
      </c>
      <c r="R40" s="142" t="str">
        <f t="shared" si="64"/>
        <v>24.0</v>
      </c>
      <c r="S40" s="142"/>
      <c r="T40" s="152"/>
      <c r="U40" s="144">
        <f t="shared" si="81"/>
        <v>-0.15260773867519223</v>
      </c>
      <c r="V40" s="145">
        <f t="shared" si="68"/>
        <v>-56230</v>
      </c>
      <c r="W40" s="143">
        <f t="shared" si="69"/>
        <v>-0.42793742144623081</v>
      </c>
      <c r="X40" s="162"/>
      <c r="Y40" s="143">
        <f t="shared" si="70"/>
        <v>-4.99</v>
      </c>
      <c r="Z40" s="142" t="str">
        <f t="shared" si="58"/>
        <v>4.99</v>
      </c>
      <c r="AA40" s="147">
        <f t="shared" si="71"/>
        <v>-424691</v>
      </c>
      <c r="AB40" s="142" t="str">
        <f t="shared" si="58"/>
        <v>424,691</v>
      </c>
      <c r="AC40" s="142" t="str">
        <f t="shared" si="58"/>
        <v>23.6</v>
      </c>
      <c r="AD40" s="143">
        <f t="shared" si="72"/>
        <v>-4.5599999999999996</v>
      </c>
      <c r="AE40" s="142" t="str">
        <f t="shared" si="58"/>
        <v>4.56</v>
      </c>
      <c r="AF40" s="147">
        <f t="shared" si="73"/>
        <v>-368461</v>
      </c>
      <c r="AG40" s="142" t="str">
        <f t="shared" si="58"/>
        <v>368,461</v>
      </c>
      <c r="AH40" s="142" t="str">
        <f t="shared" si="58"/>
        <v>22.6</v>
      </c>
      <c r="AI40" s="142"/>
      <c r="AJ40" s="15"/>
      <c r="AK40" s="144">
        <f t="shared" si="82"/>
        <v>-7.7721184844657565E-2</v>
      </c>
      <c r="AL40" s="145">
        <f t="shared" si="74"/>
        <v>-90213</v>
      </c>
      <c r="AM40" s="143">
        <f t="shared" si="75"/>
        <v>-0.14117298729473937</v>
      </c>
      <c r="AN40" s="159"/>
      <c r="AO40" s="143">
        <f t="shared" si="76"/>
        <v>-4.8899999999999997</v>
      </c>
      <c r="AP40" s="142" t="str">
        <f t="shared" si="60"/>
        <v>4.89</v>
      </c>
      <c r="AQ40" s="147">
        <f t="shared" si="77"/>
        <v>-1250939</v>
      </c>
      <c r="AR40" s="142" t="str">
        <f t="shared" si="60"/>
        <v>1,250,939</v>
      </c>
      <c r="AS40" s="142" t="str">
        <f t="shared" si="60"/>
        <v>23.2</v>
      </c>
      <c r="AT40" s="143">
        <f t="shared" si="78"/>
        <v>-4.75</v>
      </c>
      <c r="AU40" s="142" t="str">
        <f t="shared" si="60"/>
        <v>4.75</v>
      </c>
      <c r="AV40" s="147">
        <f t="shared" si="79"/>
        <v>-1160726</v>
      </c>
      <c r="AW40" s="142" t="str">
        <f t="shared" si="60"/>
        <v>1,160,726</v>
      </c>
      <c r="AX40" s="142" t="str">
        <f>IF(AX150="","",TRIM(LEFT(AX150,SEARCH(" ",AX150,1))))</f>
        <v>23.4</v>
      </c>
      <c r="AY40" s="15"/>
      <c r="AZ40" s="15"/>
      <c r="BA40" s="176"/>
      <c r="BB40" s="176"/>
      <c r="BC40" s="177"/>
      <c r="BD40" s="1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-0.26374608851139919</v>
      </c>
      <c r="F41" s="100">
        <f t="shared" si="61"/>
        <v>-1180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5,654</v>
      </c>
      <c r="M41" s="89" t="str">
        <f t="shared" si="64"/>
        <v>4.2</v>
      </c>
      <c r="N41" s="98"/>
      <c r="O41" s="101" t="str">
        <f t="shared" si="64"/>
        <v/>
      </c>
      <c r="P41" s="100"/>
      <c r="Q41" s="89" t="str">
        <f t="shared" si="64"/>
        <v>4,474</v>
      </c>
      <c r="R41" s="89" t="str">
        <f t="shared" si="64"/>
        <v>3.6</v>
      </c>
      <c r="T41" s="60"/>
      <c r="U41" s="99">
        <f t="shared" si="81"/>
        <v>-0.1277770297562946</v>
      </c>
      <c r="V41" s="100">
        <f t="shared" si="68"/>
        <v>-1898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16,752</v>
      </c>
      <c r="AC41" s="89" t="str">
        <f t="shared" si="58"/>
        <v>3.9</v>
      </c>
      <c r="AD41" s="98"/>
      <c r="AE41" s="89" t="str">
        <f t="shared" si="58"/>
        <v/>
      </c>
      <c r="AF41" s="100"/>
      <c r="AG41" s="89" t="str">
        <f t="shared" si="58"/>
        <v>14,854</v>
      </c>
      <c r="AH41" s="89" t="str">
        <f t="shared" si="58"/>
        <v>4.0</v>
      </c>
      <c r="AJ41" s="16"/>
      <c r="AK41" s="99"/>
      <c r="AL41" s="100">
        <f t="shared" si="74"/>
        <v>-8626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48,803</v>
      </c>
      <c r="AS41" s="89" t="str">
        <f t="shared" si="60"/>
        <v>3.9</v>
      </c>
      <c r="AT41" s="98"/>
      <c r="AU41" s="89" t="str">
        <f t="shared" si="60"/>
        <v/>
      </c>
      <c r="AV41" s="100"/>
      <c r="AW41" s="89" t="str">
        <f t="shared" si="60"/>
        <v>40,177</v>
      </c>
      <c r="AX41" s="89" t="str">
        <f>IF(AX151="","",TRIM(LEFT(AX151,SEARCH(" ",AX151,1))))</f>
        <v>3.5</v>
      </c>
      <c r="AY41" s="16"/>
      <c r="AZ41" s="16"/>
      <c r="BA41" s="178"/>
      <c r="BB41" s="178"/>
      <c r="BC41" s="179"/>
      <c r="BD41" s="160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74"/>
      <c r="BB42" s="174"/>
      <c r="BC42" s="175"/>
      <c r="BD42" s="158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-1.3873596124201719E-2</v>
      </c>
      <c r="F43" s="145">
        <f>IFERROR(((Q43)-(L43)),"")</f>
        <v>-189</v>
      </c>
      <c r="G43" s="143">
        <f>IFERROR(((Q43/Q$8)-(L43/L$8)),"")</f>
        <v>8.7370456410243991E-3</v>
      </c>
      <c r="H43" s="159"/>
      <c r="I43" s="143">
        <f>IFERROR(-J43,"")</f>
        <v>-0.53</v>
      </c>
      <c r="J43" s="146" t="str">
        <f t="shared" ref="J43:R49" si="87">IF(J153="","",TRIM(LEFT(J153,SEARCH(" ",J153,1))))</f>
        <v>0.53</v>
      </c>
      <c r="K43" s="147">
        <f>IFERROR(-L43,"")</f>
        <v>-13812</v>
      </c>
      <c r="L43" s="142" t="str">
        <f t="shared" si="87"/>
        <v>13,812</v>
      </c>
      <c r="M43" s="142" t="str">
        <f t="shared" si="87"/>
        <v>16.8</v>
      </c>
      <c r="N43" s="143">
        <f>IFERROR(-O43,"")</f>
        <v>-0.54</v>
      </c>
      <c r="O43" s="146" t="str">
        <f t="shared" si="87"/>
        <v>0.54</v>
      </c>
      <c r="P43" s="147">
        <f>IFERROR(-Q43,"")</f>
        <v>-13623</v>
      </c>
      <c r="Q43" s="142" t="str">
        <f t="shared" si="87"/>
        <v>13,623</v>
      </c>
      <c r="R43" s="142" t="str">
        <f t="shared" si="87"/>
        <v>17.9</v>
      </c>
      <c r="S43" s="142"/>
      <c r="T43" s="152"/>
      <c r="U43" s="144">
        <f t="shared" ref="U43:U49" si="88">IFERROR((AG43-AB43)/ABS(AG43),"")</f>
        <v>-0.11293674661972175</v>
      </c>
      <c r="V43" s="145">
        <f>IFERROR(((AG43)-(AB43)),"")</f>
        <v>-4619</v>
      </c>
      <c r="W43" s="143">
        <f>IFERROR(((AG43/AG$8)-(AB43/AB$8)),"")</f>
        <v>-2.8437468493794804E-2</v>
      </c>
      <c r="X43" s="162"/>
      <c r="Y43" s="143">
        <f>IFERROR(-Z43,"")</f>
        <v>-0.53</v>
      </c>
      <c r="Z43" s="142" t="str">
        <f t="shared" si="84"/>
        <v>0.53</v>
      </c>
      <c r="AA43" s="147">
        <f>IFERROR(-AB43,"")</f>
        <v>-45518</v>
      </c>
      <c r="AB43" s="142" t="str">
        <f t="shared" si="84"/>
        <v>45,518</v>
      </c>
      <c r="AC43" s="142" t="str">
        <f t="shared" si="84"/>
        <v>17.5</v>
      </c>
      <c r="AD43" s="143">
        <f>IFERROR(-AE43,"")</f>
        <v>-0.51</v>
      </c>
      <c r="AE43" s="142" t="str">
        <f t="shared" si="84"/>
        <v>0.51</v>
      </c>
      <c r="AF43" s="147">
        <f>IFERROR(-AG43,"")</f>
        <v>-40899</v>
      </c>
      <c r="AG43" s="142" t="str">
        <f t="shared" si="84"/>
        <v>40,899</v>
      </c>
      <c r="AH43" s="142" t="str">
        <f t="shared" si="84"/>
        <v>17.1</v>
      </c>
      <c r="AI43" s="142"/>
      <c r="AJ43" s="15"/>
      <c r="AK43" s="144">
        <f t="shared" ref="AK43:AK49" si="89">IFERROR((AW43-AR43)/ABS(AW43),"")</f>
        <v>-0.15901290241763749</v>
      </c>
      <c r="AL43" s="145">
        <f>IFERROR(((AW43)-(AR43)),"")</f>
        <v>-19041</v>
      </c>
      <c r="AM43" s="143">
        <f>IFERROR(((AW43/AW$8)-(AR43/AR$8)),"")</f>
        <v>-5.2652895706524094E-2</v>
      </c>
      <c r="AN43" s="159"/>
      <c r="AO43" s="143">
        <f>IFERROR(-AP43,"")</f>
        <v>-0.54</v>
      </c>
      <c r="AP43" s="142" t="str">
        <f t="shared" si="85"/>
        <v>0.54</v>
      </c>
      <c r="AQ43" s="147">
        <f>IFERROR(-AR43,"")</f>
        <v>-138786</v>
      </c>
      <c r="AR43" s="142" t="str">
        <f t="shared" si="85"/>
        <v>138,786</v>
      </c>
      <c r="AS43" s="142" t="str">
        <f t="shared" si="85"/>
        <v>17.1</v>
      </c>
      <c r="AT43" s="143">
        <f>IFERROR(-AU43,"")</f>
        <v>-0.49</v>
      </c>
      <c r="AU43" s="142" t="str">
        <f t="shared" si="85"/>
        <v>0.49</v>
      </c>
      <c r="AV43" s="147">
        <f>IFERROR(-AW43,"")</f>
        <v>-119745</v>
      </c>
      <c r="AW43" s="142" t="str">
        <f t="shared" si="85"/>
        <v>119,745</v>
      </c>
      <c r="AX43" s="142" t="str">
        <f t="shared" si="85"/>
        <v>16.5</v>
      </c>
      <c r="AY43" s="15"/>
      <c r="AZ43" s="15"/>
      <c r="BA43" s="176"/>
      <c r="BB43" s="176"/>
      <c r="BC43" s="177"/>
      <c r="BD43" s="1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4.6826863832409117E-2</v>
      </c>
      <c r="F44" s="85">
        <f>IFERROR(((Q44)-(L44)),"")</f>
        <v>76</v>
      </c>
      <c r="G44" s="83">
        <f>IFERROR(((Q44/Q$8)-(L44/L$8)),"")</f>
        <v>4.8387770626907231E-3</v>
      </c>
      <c r="H44" s="157"/>
      <c r="I44" s="83">
        <f>IFERROR(-J44,"")</f>
        <v>-0.06</v>
      </c>
      <c r="J44" s="86" t="str">
        <f t="shared" si="87"/>
        <v>0.06</v>
      </c>
      <c r="K44" s="87">
        <f>IFERROR(-L44,"")</f>
        <v>-1547</v>
      </c>
      <c r="L44" s="82" t="str">
        <f t="shared" si="87"/>
        <v>1,547</v>
      </c>
      <c r="M44" s="82" t="str">
        <f t="shared" si="87"/>
        <v>11.6</v>
      </c>
      <c r="N44" s="83">
        <f>IFERROR(-O44,"")</f>
        <v>-0.06</v>
      </c>
      <c r="O44" s="86" t="str">
        <f t="shared" si="87"/>
        <v>0.06</v>
      </c>
      <c r="P44" s="87">
        <f>IFERROR(-Q44,"")</f>
        <v>-1623</v>
      </c>
      <c r="Q44" s="82" t="str">
        <f t="shared" si="87"/>
        <v>1,623</v>
      </c>
      <c r="R44" s="82" t="str">
        <f t="shared" si="87"/>
        <v>12.6</v>
      </c>
      <c r="S44" s="82"/>
      <c r="T44" s="60"/>
      <c r="U44" s="84">
        <f t="shared" si="88"/>
        <v>-0.12308673469387756</v>
      </c>
      <c r="V44" s="85">
        <f>IFERROR(((AG44)-(AB44)),"")</f>
        <v>-579</v>
      </c>
      <c r="W44" s="83">
        <f>IFERROR(((AG44/AG$8)-(AB44/AB$8)),"")</f>
        <v>-3.8317161998935034E-3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-5283</v>
      </c>
      <c r="AB44" s="82" t="str">
        <f t="shared" si="84"/>
        <v>5,283</v>
      </c>
      <c r="AC44" s="82" t="str">
        <f t="shared" si="84"/>
        <v>11.4</v>
      </c>
      <c r="AD44" s="83">
        <f>IFERROR(-AE44,"")</f>
        <v>-0.06</v>
      </c>
      <c r="AE44" s="82" t="str">
        <f t="shared" si="84"/>
        <v>0.06</v>
      </c>
      <c r="AF44" s="87">
        <f>IFERROR(-AG44,"")</f>
        <v>-4704</v>
      </c>
      <c r="AG44" s="82" t="str">
        <f t="shared" si="84"/>
        <v>4,704</v>
      </c>
      <c r="AH44" s="82" t="str">
        <f t="shared" si="84"/>
        <v>11.6</v>
      </c>
      <c r="AI44" s="82"/>
      <c r="AJ44" s="14"/>
      <c r="AK44" s="84">
        <f t="shared" si="89"/>
        <v>-0.21619535471195003</v>
      </c>
      <c r="AL44" s="85">
        <f>IFERROR(((AW44)-(AR44)),"")</f>
        <v>-3081</v>
      </c>
      <c r="AM44" s="83">
        <f>IFERROR(((AW44/AW$8)-(AR44/AR$8)),"")</f>
        <v>-9.454910223337748E-3</v>
      </c>
      <c r="AN44" s="157"/>
      <c r="AO44" s="83">
        <f>IFERROR(-AP44,"")</f>
        <v>-7.0000000000000007E-2</v>
      </c>
      <c r="AP44" s="82" t="str">
        <f t="shared" si="85"/>
        <v>0.07</v>
      </c>
      <c r="AQ44" s="87">
        <f>IFERROR(-AR44,"")</f>
        <v>-17332</v>
      </c>
      <c r="AR44" s="82" t="str">
        <f t="shared" si="85"/>
        <v>17,332</v>
      </c>
      <c r="AS44" s="82" t="str">
        <f t="shared" si="85"/>
        <v>12.6</v>
      </c>
      <c r="AT44" s="83">
        <f>IFERROR(-AU44,"")</f>
        <v>-0.06</v>
      </c>
      <c r="AU44" s="82" t="str">
        <f t="shared" si="85"/>
        <v>0.06</v>
      </c>
      <c r="AV44" s="87">
        <f>IFERROR(-AW44,"")</f>
        <v>-14251</v>
      </c>
      <c r="AW44" s="82" t="str">
        <f t="shared" si="85"/>
        <v>14,251</v>
      </c>
      <c r="AX44" s="82" t="str">
        <f t="shared" si="85"/>
        <v>11.8</v>
      </c>
      <c r="AY44" s="14"/>
      <c r="AZ44" s="14"/>
      <c r="BA44" s="174"/>
      <c r="BB44" s="174"/>
      <c r="BC44" s="175"/>
      <c r="BD44" s="157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-0.14798206278026907</v>
      </c>
      <c r="F45" s="85">
        <f>IFERROR(((Q45)-(L45)),"")</f>
        <v>-198</v>
      </c>
      <c r="G45" s="83">
        <f>IFERROR(((Q45/Q$8)-(L45/L$8)),"")</f>
        <v>-6.0592713495836378E-3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-1536</v>
      </c>
      <c r="L45" s="82" t="str">
        <f t="shared" si="87"/>
        <v>1,536</v>
      </c>
      <c r="M45" s="82" t="str">
        <f t="shared" si="87"/>
        <v>22.0</v>
      </c>
      <c r="N45" s="83">
        <f>IFERROR(-O45,"")</f>
        <v>-0.05</v>
      </c>
      <c r="O45" s="86" t="str">
        <f t="shared" si="87"/>
        <v>0.05</v>
      </c>
      <c r="P45" s="87">
        <f>IFERROR(-Q45,"")</f>
        <v>-1338</v>
      </c>
      <c r="Q45" s="82" t="str">
        <f t="shared" si="87"/>
        <v>1,338</v>
      </c>
      <c r="R45" s="82" t="str">
        <f t="shared" si="87"/>
        <v>20.9</v>
      </c>
      <c r="S45" s="82"/>
      <c r="T45" s="60"/>
      <c r="U45" s="84">
        <f t="shared" si="88"/>
        <v>-1.917975923280963E-2</v>
      </c>
      <c r="V45" s="85">
        <f>IFERROR(((AG45)-(AB45)),"")</f>
        <v>-94</v>
      </c>
      <c r="W45" s="83">
        <f>IFERROR(((AG45/AG$8)-(AB45/AB$8)),"")</f>
        <v>1.9911548158403E-3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-4995</v>
      </c>
      <c r="AB45" s="82" t="str">
        <f t="shared" si="84"/>
        <v>4,995</v>
      </c>
      <c r="AC45" s="82" t="str">
        <f t="shared" si="84"/>
        <v>21.5</v>
      </c>
      <c r="AD45" s="83">
        <f>IFERROR(-AE45,"")</f>
        <v>-0.06</v>
      </c>
      <c r="AE45" s="82" t="str">
        <f t="shared" si="84"/>
        <v>0.06</v>
      </c>
      <c r="AF45" s="87">
        <f>IFERROR(-AG45,"")</f>
        <v>-4901</v>
      </c>
      <c r="AG45" s="82" t="str">
        <f t="shared" si="84"/>
        <v>4,901</v>
      </c>
      <c r="AH45" s="82" t="str">
        <f t="shared" si="84"/>
        <v>23.9</v>
      </c>
      <c r="AI45" s="82"/>
      <c r="AJ45" s="14"/>
      <c r="AK45" s="84">
        <f t="shared" si="89"/>
        <v>-8.2454147054049673E-2</v>
      </c>
      <c r="AL45" s="85">
        <f>IFERROR(((AW45)-(AR45)),"")</f>
        <v>-1016</v>
      </c>
      <c r="AM45" s="83">
        <f>IFERROR(((AW45/AW$8)-(AR45/AR$8)),"")</f>
        <v>-1.726856689060495E-3</v>
      </c>
      <c r="AN45" s="157"/>
      <c r="AO45" s="83">
        <f>IFERROR(-AP45,"")</f>
        <v>-0.05</v>
      </c>
      <c r="AP45" s="82" t="str">
        <f t="shared" si="85"/>
        <v>0.05</v>
      </c>
      <c r="AQ45" s="87">
        <f>IFERROR(-AR45,"")</f>
        <v>-13338</v>
      </c>
      <c r="AR45" s="82" t="str">
        <f t="shared" si="85"/>
        <v>13,338</v>
      </c>
      <c r="AS45" s="82" t="str">
        <f t="shared" si="85"/>
        <v>20.3</v>
      </c>
      <c r="AT45" s="83">
        <f>IFERROR(-AU45,"")</f>
        <v>-0.05</v>
      </c>
      <c r="AU45" s="82" t="str">
        <f t="shared" si="85"/>
        <v>0.05</v>
      </c>
      <c r="AV45" s="87">
        <f>IFERROR(-AW45,"")</f>
        <v>-12322</v>
      </c>
      <c r="AW45" s="82" t="str">
        <f t="shared" si="85"/>
        <v>12,322</v>
      </c>
      <c r="AX45" s="82" t="str">
        <f t="shared" si="85"/>
        <v>20.1</v>
      </c>
      <c r="AY45" s="14"/>
      <c r="AZ45" s="14"/>
      <c r="BA45" s="174"/>
      <c r="BB45" s="174"/>
      <c r="BC45" s="175"/>
      <c r="BD45" s="157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-3.8854396154616465E-2</v>
      </c>
      <c r="F46" s="85">
        <f>IFERROR(((Q46)-(L46)),"")</f>
        <v>-194</v>
      </c>
      <c r="G46" s="83">
        <f>IFERROR(((Q46/Q$8)-(L46/L$8)),"")</f>
        <v>-1.6061340690007864E-3</v>
      </c>
      <c r="H46" s="157"/>
      <c r="I46" s="83">
        <f>IFERROR(-J46,"")</f>
        <v>-0.2</v>
      </c>
      <c r="J46" s="86" t="str">
        <f t="shared" si="87"/>
        <v>0.20</v>
      </c>
      <c r="K46" s="87">
        <f>IFERROR(-L46,"")</f>
        <v>-5187</v>
      </c>
      <c r="L46" s="82" t="str">
        <f t="shared" si="87"/>
        <v>5,187</v>
      </c>
      <c r="M46" s="82" t="str">
        <f t="shared" si="87"/>
        <v>25.4</v>
      </c>
      <c r="N46" s="83">
        <f>IFERROR(-O46,"")</f>
        <v>-0.2</v>
      </c>
      <c r="O46" s="86" t="str">
        <f t="shared" si="87"/>
        <v>0.20</v>
      </c>
      <c r="P46" s="87">
        <f>IFERROR(-Q46,"")</f>
        <v>-4993</v>
      </c>
      <c r="Q46" s="82" t="str">
        <f t="shared" si="87"/>
        <v>4,993</v>
      </c>
      <c r="R46" s="82" t="str">
        <f t="shared" si="87"/>
        <v>26.6</v>
      </c>
      <c r="S46" s="82"/>
      <c r="T46" s="60"/>
      <c r="U46" s="84">
        <f t="shared" si="88"/>
        <v>-0.12796408025817316</v>
      </c>
      <c r="V46" s="85">
        <f>IFERROR(((AG46)-(AB46)),"")</f>
        <v>-1824</v>
      </c>
      <c r="W46" s="83">
        <f>IFERROR(((AG46/AG$8)-(AB46/AB$8)),"")</f>
        <v>-1.2427652373172754E-2</v>
      </c>
      <c r="X46" s="163"/>
      <c r="Y46" s="83">
        <f>IFERROR(-Z46,"")</f>
        <v>-0.19</v>
      </c>
      <c r="Z46" s="82" t="str">
        <f t="shared" si="84"/>
        <v>0.19</v>
      </c>
      <c r="AA46" s="87">
        <f>IFERROR(-AB46,"")</f>
        <v>-16078</v>
      </c>
      <c r="AB46" s="82" t="str">
        <f t="shared" si="84"/>
        <v>16,078</v>
      </c>
      <c r="AC46" s="82" t="str">
        <f t="shared" si="84"/>
        <v>26.0</v>
      </c>
      <c r="AD46" s="83">
        <f>IFERROR(-AE46,"")</f>
        <v>-0.18</v>
      </c>
      <c r="AE46" s="82" t="str">
        <f t="shared" si="84"/>
        <v>0.18</v>
      </c>
      <c r="AF46" s="87">
        <f>IFERROR(-AG46,"")</f>
        <v>-14254</v>
      </c>
      <c r="AG46" s="82" t="str">
        <f t="shared" si="84"/>
        <v>14,254</v>
      </c>
      <c r="AH46" s="82" t="str">
        <f t="shared" si="84"/>
        <v>25.3</v>
      </c>
      <c r="AI46" s="82"/>
      <c r="AJ46" s="14"/>
      <c r="AK46" s="84">
        <f t="shared" si="89"/>
        <v>-5.9765633653058058E-2</v>
      </c>
      <c r="AL46" s="85">
        <f>IFERROR(((AW46)-(AR46)),"")</f>
        <v>-2698</v>
      </c>
      <c r="AM46" s="83">
        <f>IFERROR(((AW46/AW$8)-(AR46/AR$8)),"")</f>
        <v>-2.3188615935486601E-3</v>
      </c>
      <c r="AN46" s="157"/>
      <c r="AO46" s="83">
        <f>IFERROR(-AP46,"")</f>
        <v>-0.19</v>
      </c>
      <c r="AP46" s="82" t="str">
        <f t="shared" si="85"/>
        <v>0.19</v>
      </c>
      <c r="AQ46" s="87">
        <f>IFERROR(-AR46,"")</f>
        <v>-47841</v>
      </c>
      <c r="AR46" s="82" t="str">
        <f t="shared" si="85"/>
        <v>47,841</v>
      </c>
      <c r="AS46" s="82" t="str">
        <f t="shared" si="85"/>
        <v>24.0</v>
      </c>
      <c r="AT46" s="83">
        <f>IFERROR(-AU46,"")</f>
        <v>-0.18</v>
      </c>
      <c r="AU46" s="82" t="str">
        <f t="shared" si="85"/>
        <v>0.18</v>
      </c>
      <c r="AV46" s="87">
        <f>IFERROR(-AW46,"")</f>
        <v>-45143</v>
      </c>
      <c r="AW46" s="82" t="str">
        <f t="shared" si="85"/>
        <v>45,143</v>
      </c>
      <c r="AX46" s="82" t="str">
        <f t="shared" si="85"/>
        <v>25.0</v>
      </c>
      <c r="AY46" s="14"/>
      <c r="AZ46" s="14"/>
      <c r="BA46" s="174"/>
      <c r="BB46" s="174"/>
      <c r="BC46" s="175"/>
      <c r="BD46" s="157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2.2402540130534485E-2</v>
      </c>
      <c r="F47" s="85">
        <f>IFERROR(((Q47)-(L47)),"")</f>
        <v>127</v>
      </c>
      <c r="G47" s="83">
        <f>IFERROR(((Q47/Q$8)-(L47/L$8)),"")</f>
        <v>1.1563673996918156E-2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-5542</v>
      </c>
      <c r="L47" s="82" t="str">
        <f t="shared" si="87"/>
        <v>5,542</v>
      </c>
      <c r="M47" s="82" t="str">
        <f t="shared" si="87"/>
        <v>13.4</v>
      </c>
      <c r="N47" s="83">
        <f>IFERROR(-O47,"")</f>
        <v>-0.23</v>
      </c>
      <c r="O47" s="86" t="str">
        <f t="shared" si="87"/>
        <v>0.23</v>
      </c>
      <c r="P47" s="87">
        <f>IFERROR(-Q47,"")</f>
        <v>-5669</v>
      </c>
      <c r="Q47" s="82" t="str">
        <f t="shared" si="87"/>
        <v>5,669</v>
      </c>
      <c r="R47" s="82" t="str">
        <f t="shared" si="87"/>
        <v>14.9</v>
      </c>
      <c r="S47" s="82"/>
      <c r="T47" s="60"/>
      <c r="U47" s="84">
        <f t="shared" si="88"/>
        <v>-0.12459651387992253</v>
      </c>
      <c r="V47" s="85">
        <f>IFERROR(((AG47)-(AB47)),"")</f>
        <v>-2123</v>
      </c>
      <c r="W47" s="83">
        <f>IFERROR(((AG47/AG$8)-(AB47/AB$8)),"")</f>
        <v>-1.4181635724324071E-2</v>
      </c>
      <c r="X47" s="163"/>
      <c r="Y47" s="83">
        <f>IFERROR(-Z47,"")</f>
        <v>-0.23</v>
      </c>
      <c r="Z47" s="82" t="str">
        <f t="shared" si="84"/>
        <v>0.23</v>
      </c>
      <c r="AA47" s="87">
        <f>IFERROR(-AB47,"")</f>
        <v>-19162</v>
      </c>
      <c r="AB47" s="82" t="str">
        <f t="shared" si="84"/>
        <v>19,162</v>
      </c>
      <c r="AC47" s="82" t="str">
        <f t="shared" si="84"/>
        <v>15.0</v>
      </c>
      <c r="AD47" s="83">
        <f>IFERROR(-AE47,"")</f>
        <v>-0.21</v>
      </c>
      <c r="AE47" s="82" t="str">
        <f t="shared" si="84"/>
        <v>0.21</v>
      </c>
      <c r="AF47" s="87">
        <f>IFERROR(-AG47,"")</f>
        <v>-17039</v>
      </c>
      <c r="AG47" s="82" t="str">
        <f t="shared" si="84"/>
        <v>17,039</v>
      </c>
      <c r="AH47" s="82" t="str">
        <f t="shared" si="84"/>
        <v>14.0</v>
      </c>
      <c r="AI47" s="82"/>
      <c r="AJ47" s="14"/>
      <c r="AK47" s="84">
        <f t="shared" si="89"/>
        <v>-0.25494482615032271</v>
      </c>
      <c r="AL47" s="85">
        <f>IFERROR(((AW47)-(AR47)),"")</f>
        <v>-12245</v>
      </c>
      <c r="AM47" s="83">
        <f>IFERROR(((AW47/AW$8)-(AR47/AR$8)),"")</f>
        <v>-3.914817184430161E-2</v>
      </c>
      <c r="AN47" s="157"/>
      <c r="AO47" s="83">
        <f>IFERROR(-AP47,"")</f>
        <v>-0.24</v>
      </c>
      <c r="AP47" s="82" t="str">
        <f t="shared" si="85"/>
        <v>0.24</v>
      </c>
      <c r="AQ47" s="87">
        <f>IFERROR(-AR47,"")</f>
        <v>-60275</v>
      </c>
      <c r="AR47" s="82" t="str">
        <f t="shared" si="85"/>
        <v>60,275</v>
      </c>
      <c r="AS47" s="82" t="str">
        <f t="shared" si="85"/>
        <v>14.8</v>
      </c>
      <c r="AT47" s="83">
        <f>IFERROR(-AU47,"")</f>
        <v>-0.2</v>
      </c>
      <c r="AU47" s="82" t="str">
        <f t="shared" si="85"/>
        <v>0.20</v>
      </c>
      <c r="AV47" s="87">
        <f>IFERROR(-AW47,"")</f>
        <v>-48030</v>
      </c>
      <c r="AW47" s="82" t="str">
        <f t="shared" si="85"/>
        <v>48,030</v>
      </c>
      <c r="AX47" s="82" t="str">
        <f t="shared" si="85"/>
        <v>13.2</v>
      </c>
      <c r="AY47" s="14"/>
      <c r="AZ47" s="14"/>
      <c r="BA47" s="174"/>
      <c r="BB47" s="174"/>
      <c r="BC47" s="175"/>
      <c r="BD47" s="157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-0.28640192539109505</v>
      </c>
      <c r="F48" s="100">
        <f t="shared" ref="F48" si="90">IFERROR(((Q48)-(L48)),"")</f>
        <v>-238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1,069</v>
      </c>
      <c r="M48" s="89" t="str">
        <f t="shared" si="87"/>
        <v>7.7</v>
      </c>
      <c r="N48" s="98"/>
      <c r="O48" s="101" t="str">
        <f t="shared" si="87"/>
        <v/>
      </c>
      <c r="P48" s="100"/>
      <c r="Q48" s="89" t="str">
        <f t="shared" si="87"/>
        <v>831</v>
      </c>
      <c r="R48" s="89" t="str">
        <f t="shared" si="87"/>
        <v>6.1</v>
      </c>
      <c r="T48" s="60"/>
      <c r="U48" s="99">
        <f t="shared" si="88"/>
        <v>-0.33767502442201236</v>
      </c>
      <c r="V48" s="100">
        <f t="shared" ref="V48" si="91">IFERROR(((AG48)-(AB48)),"")</f>
        <v>-1037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4,108</v>
      </c>
      <c r="AC48" s="89" t="str">
        <f t="shared" si="84"/>
        <v>9.0</v>
      </c>
      <c r="AD48" s="98"/>
      <c r="AE48" s="89" t="str">
        <f t="shared" si="84"/>
        <v/>
      </c>
      <c r="AF48" s="100"/>
      <c r="AG48" s="89" t="str">
        <f t="shared" si="84"/>
        <v>3,071</v>
      </c>
      <c r="AH48" s="89" t="str">
        <f t="shared" si="84"/>
        <v>7.5</v>
      </c>
      <c r="AJ48" s="16"/>
      <c r="AK48" s="99">
        <f t="shared" si="89"/>
        <v>8.0776808330987895E-2</v>
      </c>
      <c r="AL48" s="100">
        <f t="shared" ref="AL48" si="92">IFERROR(((AW48)-(AR48)),"")</f>
        <v>1148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13,064</v>
      </c>
      <c r="AS48" s="89" t="str">
        <f t="shared" si="85"/>
        <v>9.4</v>
      </c>
      <c r="AT48" s="98"/>
      <c r="AU48" s="89" t="str">
        <f t="shared" si="85"/>
        <v/>
      </c>
      <c r="AV48" s="100"/>
      <c r="AW48" s="89" t="str">
        <f t="shared" si="85"/>
        <v>14,212</v>
      </c>
      <c r="AX48" s="89" t="str">
        <f t="shared" si="85"/>
        <v>11.9</v>
      </c>
      <c r="AY48" s="16"/>
      <c r="AZ48" s="16"/>
      <c r="BA48" s="178"/>
      <c r="BB48" s="178"/>
      <c r="BC48" s="179"/>
      <c r="BD48" s="160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-7.3638776283939458E-2</v>
      </c>
      <c r="F49" s="145">
        <f>IFERROR(((Q49)-(L49)),"")</f>
        <v>-10100</v>
      </c>
      <c r="G49" s="143">
        <f>IFERROR(((Q49/Q$8)-(L49/L$8)),"")</f>
        <v>-0.22804001606954927</v>
      </c>
      <c r="H49" s="159"/>
      <c r="I49" s="143">
        <f>IFERROR(-(-J49),"")</f>
        <v>5.68</v>
      </c>
      <c r="J49" s="146" t="str">
        <f t="shared" si="87"/>
        <v>5.68</v>
      </c>
      <c r="K49" s="147">
        <f>IFERROR(-L49,"")</f>
        <v>-147256</v>
      </c>
      <c r="L49" s="142" t="str">
        <f t="shared" si="87"/>
        <v>147,256</v>
      </c>
      <c r="M49" s="142" t="str">
        <f t="shared" si="87"/>
        <v>26.7</v>
      </c>
      <c r="N49" s="143">
        <f>IFERROR(-(-O49),"")</f>
        <v>5.45</v>
      </c>
      <c r="O49" s="146" t="str">
        <f t="shared" si="87"/>
        <v>5.45</v>
      </c>
      <c r="P49" s="147">
        <f>IFERROR(-Q49,"")</f>
        <v>-137156</v>
      </c>
      <c r="Q49" s="142" t="str">
        <f t="shared" si="87"/>
        <v>137,156</v>
      </c>
      <c r="R49" s="142" t="str">
        <f t="shared" si="87"/>
        <v>26.6</v>
      </c>
      <c r="S49" s="142"/>
      <c r="T49" s="152"/>
      <c r="U49" s="144">
        <f t="shared" si="88"/>
        <v>-0.14864422513191322</v>
      </c>
      <c r="V49" s="145">
        <f>IFERROR(((AG49)-(AB49)),"")</f>
        <v>-60849</v>
      </c>
      <c r="W49" s="143">
        <f>IFERROR(((AG49/AG$8)-(AB49/AB$8)),"")</f>
        <v>-0.45637488994002506</v>
      </c>
      <c r="X49" s="162"/>
      <c r="Y49" s="143">
        <f>IFERROR(-(-Z49),"")</f>
        <v>5.52</v>
      </c>
      <c r="Z49" s="142" t="str">
        <f t="shared" si="84"/>
        <v>5.52</v>
      </c>
      <c r="AA49" s="147">
        <f>IFERROR(-AB49,"")</f>
        <v>-470209</v>
      </c>
      <c r="AB49" s="142" t="str">
        <f t="shared" si="84"/>
        <v>470,209</v>
      </c>
      <c r="AC49" s="142" t="str">
        <f t="shared" si="84"/>
        <v>26.1</v>
      </c>
      <c r="AD49" s="143">
        <f>IFERROR(-(-AE49),"")</f>
        <v>5.07</v>
      </c>
      <c r="AE49" s="142" t="str">
        <f t="shared" si="84"/>
        <v>5.07</v>
      </c>
      <c r="AF49" s="147">
        <f>IFERROR(-AG49,"")</f>
        <v>-409360</v>
      </c>
      <c r="AG49" s="142" t="str">
        <f t="shared" si="84"/>
        <v>409,360</v>
      </c>
      <c r="AH49" s="142" t="str">
        <f t="shared" si="84"/>
        <v>25.1</v>
      </c>
      <c r="AI49" s="142"/>
      <c r="AJ49" s="15"/>
      <c r="AK49" s="144">
        <f t="shared" si="89"/>
        <v>-8.5322443598922895E-2</v>
      </c>
      <c r="AL49" s="145">
        <f>IFERROR(((AW49)-(AR49)),"")</f>
        <v>-109253</v>
      </c>
      <c r="AM49" s="143">
        <f>IFERROR(((AW49/AW$8)-(AR49/AR$8)),"")</f>
        <v>-0.19382178764498725</v>
      </c>
      <c r="AN49" s="159"/>
      <c r="AO49" s="143">
        <f>IFERROR(-(-AP49),"")</f>
        <v>5.44</v>
      </c>
      <c r="AP49" s="142" t="str">
        <f t="shared" si="85"/>
        <v>5.44</v>
      </c>
      <c r="AQ49" s="147">
        <f>IFERROR(-AR49,"")</f>
        <v>-1389725</v>
      </c>
      <c r="AR49" s="142" t="str">
        <f t="shared" si="85"/>
        <v>1,389,725</v>
      </c>
      <c r="AS49" s="142" t="str">
        <f t="shared" si="85"/>
        <v>25.8</v>
      </c>
      <c r="AT49" s="143">
        <f>IFERROR(-(-AU49),"")</f>
        <v>5.24</v>
      </c>
      <c r="AU49" s="142" t="str">
        <f t="shared" si="85"/>
        <v>5.24</v>
      </c>
      <c r="AV49" s="147">
        <f>IFERROR(-AW49,"")</f>
        <v>-1280472</v>
      </c>
      <c r="AW49" s="142" t="str">
        <f t="shared" si="85"/>
        <v>1,280,472</v>
      </c>
      <c r="AX49" s="142" t="str">
        <f t="shared" si="85"/>
        <v>25.8</v>
      </c>
      <c r="AY49" s="15"/>
      <c r="AZ49" s="15"/>
      <c r="BA49" s="176"/>
      <c r="BB49" s="176"/>
      <c r="BC49" s="177"/>
      <c r="BD49" s="1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74"/>
      <c r="BB50" s="174"/>
      <c r="BC50" s="175"/>
      <c r="BD50" s="158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-8.5555880140966753E-2</v>
      </c>
      <c r="F51" s="85">
        <f t="shared" ref="F51:F56" si="95">IFERROR(((Q51)-(L51)),"")</f>
        <v>-13765</v>
      </c>
      <c r="G51" s="83">
        <f>IFERROR(((Q51/Q$8)-(L51/L$8)),"")</f>
        <v>-0.34141333990686817</v>
      </c>
      <c r="H51" s="157"/>
      <c r="I51" s="83">
        <f>IFERROR(-J51,"")</f>
        <v>-6.73</v>
      </c>
      <c r="J51" s="86" t="str">
        <f t="shared" ref="J51:R59" si="96">IF(J161="","",TRIM(LEFT(J161,SEARCH(" ",J161,1))))</f>
        <v>6.73</v>
      </c>
      <c r="K51" s="87">
        <f>IFERROR(-L51,"")</f>
        <v>-174654</v>
      </c>
      <c r="L51" s="82" t="str">
        <f t="shared" si="96"/>
        <v>174,654</v>
      </c>
      <c r="M51" s="82" t="str">
        <f t="shared" si="96"/>
        <v>31.6</v>
      </c>
      <c r="N51" s="83">
        <f>IFERROR(-O51,"")</f>
        <v>-6.39</v>
      </c>
      <c r="O51" s="86" t="str">
        <f t="shared" si="96"/>
        <v>6.39</v>
      </c>
      <c r="P51" s="87">
        <f>IFERROR(-Q51,"")</f>
        <v>-160889</v>
      </c>
      <c r="Q51" s="82" t="str">
        <f t="shared" si="96"/>
        <v>160,889</v>
      </c>
      <c r="R51" s="82" t="str">
        <f t="shared" si="96"/>
        <v>31.2</v>
      </c>
      <c r="S51" s="82"/>
      <c r="T51" s="60"/>
      <c r="U51" s="84">
        <f t="shared" ref="U51:U56" si="97">IFERROR((AG51-AB51)/ABS(AG51),"")</f>
        <v>-9.0101458092116879E-2</v>
      </c>
      <c r="V51" s="85">
        <f t="shared" ref="V51:V56" si="98">IFERROR(((AG51)-(AB51)),"")</f>
        <v>-45913</v>
      </c>
      <c r="W51" s="83">
        <f>IFERROR(((AG51/AG$8)-(AB51/AB$8)),"")</f>
        <v>-0.21759125309444549</v>
      </c>
      <c r="X51" s="163"/>
      <c r="Y51" s="83">
        <f>IFERROR(-Z51,"")</f>
        <v>-6.53</v>
      </c>
      <c r="Z51" s="82" t="str">
        <f t="shared" si="84"/>
        <v>6.53</v>
      </c>
      <c r="AA51" s="87">
        <f>IFERROR(-AB51,"")</f>
        <v>-555483</v>
      </c>
      <c r="AB51" s="82" t="str">
        <f t="shared" si="84"/>
        <v>555,483</v>
      </c>
      <c r="AC51" s="82" t="str">
        <f t="shared" si="84"/>
        <v>30.8</v>
      </c>
      <c r="AD51" s="83">
        <f>IFERROR(-AE51,"")</f>
        <v>-6.31</v>
      </c>
      <c r="AE51" s="82" t="str">
        <f t="shared" si="84"/>
        <v>6.31</v>
      </c>
      <c r="AF51" s="87">
        <f>IFERROR(-AG51,"")</f>
        <v>-509570</v>
      </c>
      <c r="AG51" s="82" t="str">
        <f t="shared" si="84"/>
        <v>509,570</v>
      </c>
      <c r="AH51" s="82" t="str">
        <f t="shared" si="84"/>
        <v>31.2</v>
      </c>
      <c r="AI51" s="82"/>
      <c r="AJ51" s="14"/>
      <c r="AK51" s="84">
        <f t="shared" ref="AK51:AK56" si="99">IFERROR((AW51-AR51)/ABS(AW51),"")</f>
        <v>-5.4985568691293445E-2</v>
      </c>
      <c r="AL51" s="85">
        <f t="shared" ref="AL51:AL56" si="100">IFERROR(((AW51)-(AR51)),"")</f>
        <v>-85519</v>
      </c>
      <c r="AM51" s="83">
        <f>IFERROR(((AW51/AW$8)-(AR51/AR$8)),"")</f>
        <v>-5.0801135963212118E-2</v>
      </c>
      <c r="AN51" s="157"/>
      <c r="AO51" s="83">
        <f>IFERROR(-AP51,"")</f>
        <v>-6.42</v>
      </c>
      <c r="AP51" s="82" t="str">
        <f t="shared" si="85"/>
        <v>6.42</v>
      </c>
      <c r="AQ51" s="87">
        <f>IFERROR(-AR51,"")</f>
        <v>-1640818</v>
      </c>
      <c r="AR51" s="82" t="str">
        <f t="shared" si="85"/>
        <v>1,640,818</v>
      </c>
      <c r="AS51" s="82" t="str">
        <f t="shared" si="85"/>
        <v>30.5</v>
      </c>
      <c r="AT51" s="83">
        <f>IFERROR(-AU51,"")</f>
        <v>-6.37</v>
      </c>
      <c r="AU51" s="82" t="str">
        <f t="shared" si="85"/>
        <v>6.37</v>
      </c>
      <c r="AV51" s="87">
        <f>IFERROR(-AW51,"")</f>
        <v>-1555299</v>
      </c>
      <c r="AW51" s="82" t="str">
        <f t="shared" si="85"/>
        <v>1,555,299</v>
      </c>
      <c r="AX51" s="82" t="str">
        <f t="shared" si="85"/>
        <v>31.4</v>
      </c>
      <c r="AY51" s="14"/>
      <c r="AZ51" s="14"/>
      <c r="BA51" s="174"/>
      <c r="BB51" s="174"/>
      <c r="BC51" s="175"/>
      <c r="BD51" s="157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0.29303201506591336</v>
      </c>
      <c r="F52" s="85">
        <f t="shared" si="95"/>
        <v>778</v>
      </c>
      <c r="G52" s="83">
        <f>IFERROR(((Q52/Q$8)-(L52/L$8)),"")</f>
        <v>3.3115045893657963E-2</v>
      </c>
      <c r="H52" s="157"/>
      <c r="I52" s="83">
        <f>IFERROR(-J52,"")</f>
        <v>-7.0000000000000007E-2</v>
      </c>
      <c r="J52" s="86" t="str">
        <f t="shared" si="96"/>
        <v>0.07</v>
      </c>
      <c r="K52" s="87">
        <f>IFERROR(-L52,"")</f>
        <v>-1877</v>
      </c>
      <c r="L52" s="82" t="str">
        <f t="shared" si="96"/>
        <v>1,877</v>
      </c>
      <c r="M52" s="82" t="str">
        <f t="shared" si="96"/>
        <v>0.3</v>
      </c>
      <c r="N52" s="83">
        <f>IFERROR(-O52,"")</f>
        <v>-0.11</v>
      </c>
      <c r="O52" s="86" t="str">
        <f t="shared" si="96"/>
        <v>0.11</v>
      </c>
      <c r="P52" s="87">
        <f>IFERROR(-Q52,"")</f>
        <v>-2655</v>
      </c>
      <c r="Q52" s="82" t="str">
        <f t="shared" si="96"/>
        <v>2,655</v>
      </c>
      <c r="R52" s="82" t="str">
        <f t="shared" si="96"/>
        <v>0.5</v>
      </c>
      <c r="S52" s="82"/>
      <c r="T52" s="60"/>
      <c r="U52" s="84">
        <f t="shared" si="97"/>
        <v>-4.5529047532325622E-3</v>
      </c>
      <c r="V52" s="85">
        <f t="shared" si="98"/>
        <v>-25</v>
      </c>
      <c r="W52" s="83">
        <f>IFERROR(((AG52/AG$8)-(AB52/AB$8)),"")</f>
        <v>3.1745196783319052E-3</v>
      </c>
      <c r="X52" s="163"/>
      <c r="Y52" s="83">
        <f>IFERROR(-Z52,"")</f>
        <v>-0.06</v>
      </c>
      <c r="Z52" s="82" t="str">
        <f t="shared" si="84"/>
        <v>0.06</v>
      </c>
      <c r="AA52" s="87">
        <f>IFERROR(-AB52,"")</f>
        <v>-5516</v>
      </c>
      <c r="AB52" s="82" t="str">
        <f t="shared" si="84"/>
        <v>5,516</v>
      </c>
      <c r="AC52" s="82" t="str">
        <f t="shared" si="84"/>
        <v>0.3</v>
      </c>
      <c r="AD52" s="83">
        <f>IFERROR(-AE52,"")</f>
        <v>-7.0000000000000007E-2</v>
      </c>
      <c r="AE52" s="82" t="str">
        <f t="shared" si="84"/>
        <v>0.07</v>
      </c>
      <c r="AF52" s="87">
        <f>IFERROR(-AG52,"")</f>
        <v>-5491</v>
      </c>
      <c r="AG52" s="82" t="str">
        <f t="shared" si="84"/>
        <v>5,491</v>
      </c>
      <c r="AH52" s="82" t="str">
        <f t="shared" si="84"/>
        <v>0.3</v>
      </c>
      <c r="AI52" s="82"/>
      <c r="AJ52" s="14"/>
      <c r="AK52" s="84">
        <f t="shared" si="99"/>
        <v>-0.43206533419299376</v>
      </c>
      <c r="AL52" s="85">
        <f t="shared" si="100"/>
        <v>-10052</v>
      </c>
      <c r="AM52" s="83">
        <f>IFERROR(((AW52/AW$8)-(AR52/AR$8)),"")</f>
        <v>-3.5086567729071136E-2</v>
      </c>
      <c r="AN52" s="157"/>
      <c r="AO52" s="83">
        <f>IFERROR(-AP52,"")</f>
        <v>-0.13</v>
      </c>
      <c r="AP52" s="82" t="str">
        <f t="shared" si="85"/>
        <v>0.13</v>
      </c>
      <c r="AQ52" s="87">
        <f>IFERROR(-AR52,"")</f>
        <v>-33317</v>
      </c>
      <c r="AR52" s="82" t="str">
        <f t="shared" si="85"/>
        <v>33,317</v>
      </c>
      <c r="AS52" s="82" t="str">
        <f t="shared" si="85"/>
        <v>0.6</v>
      </c>
      <c r="AT52" s="83">
        <f>IFERROR(-AU52,"")</f>
        <v>-0.1</v>
      </c>
      <c r="AU52" s="82" t="str">
        <f t="shared" si="85"/>
        <v>0.10</v>
      </c>
      <c r="AV52" s="87">
        <f>IFERROR(-AW52,"")</f>
        <v>-23265</v>
      </c>
      <c r="AW52" s="82" t="str">
        <f t="shared" si="85"/>
        <v>23,265</v>
      </c>
      <c r="AX52" s="82" t="str">
        <f t="shared" si="85"/>
        <v>0.5</v>
      </c>
      <c r="AY52" s="14"/>
      <c r="AZ52" s="14"/>
      <c r="BA52" s="174"/>
      <c r="BB52" s="174"/>
      <c r="BC52" s="175"/>
      <c r="BD52" s="157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74"/>
      <c r="BB53" s="174"/>
      <c r="BC53" s="175"/>
      <c r="BD53" s="157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-7.940982243310668E-2</v>
      </c>
      <c r="F54" s="145">
        <f t="shared" si="95"/>
        <v>-12987</v>
      </c>
      <c r="G54" s="143">
        <f>IFERROR(((Q54/Q$8)-(L54/L$8)),"")</f>
        <v>-0.30829829401321085</v>
      </c>
      <c r="H54" s="159"/>
      <c r="I54" s="143">
        <f>IFERROR(-J54,"")</f>
        <v>-6.81</v>
      </c>
      <c r="J54" s="146" t="str">
        <f t="shared" si="96"/>
        <v>6.81</v>
      </c>
      <c r="K54" s="147">
        <f>IFERROR(-L54,"")</f>
        <v>-176531</v>
      </c>
      <c r="L54" s="142" t="str">
        <f t="shared" si="96"/>
        <v>176,531</v>
      </c>
      <c r="M54" s="142" t="str">
        <f t="shared" si="96"/>
        <v>32.0</v>
      </c>
      <c r="N54" s="143">
        <f>IFERROR(-O54,"")</f>
        <v>-6.5</v>
      </c>
      <c r="O54" s="146" t="str">
        <f t="shared" si="96"/>
        <v>6.50</v>
      </c>
      <c r="P54" s="147">
        <f>IFERROR(-Q54,"")</f>
        <v>-163544</v>
      </c>
      <c r="Q54" s="142" t="str">
        <f t="shared" si="96"/>
        <v>163,544</v>
      </c>
      <c r="R54" s="142" t="str">
        <f t="shared" si="96"/>
        <v>31.7</v>
      </c>
      <c r="S54" s="142"/>
      <c r="T54" s="152"/>
      <c r="U54" s="144">
        <f t="shared" si="97"/>
        <v>-8.9189435814398685E-2</v>
      </c>
      <c r="V54" s="145">
        <f t="shared" si="98"/>
        <v>-45938</v>
      </c>
      <c r="W54" s="143">
        <f>IFERROR(((AG54/AG$8)-(AB54/AB$8)),"")</f>
        <v>-0.21441673341611356</v>
      </c>
      <c r="X54" s="162"/>
      <c r="Y54" s="143">
        <f>IFERROR(-Z54,"")</f>
        <v>-6.59</v>
      </c>
      <c r="Z54" s="142" t="str">
        <f t="shared" si="84"/>
        <v>6.59</v>
      </c>
      <c r="AA54" s="147">
        <f>IFERROR(-AB54,"")</f>
        <v>-560999</v>
      </c>
      <c r="AB54" s="142" t="str">
        <f t="shared" si="84"/>
        <v>560,999</v>
      </c>
      <c r="AC54" s="142" t="str">
        <f t="shared" si="84"/>
        <v>31.1</v>
      </c>
      <c r="AD54" s="143">
        <f>IFERROR(-AE54,"")</f>
        <v>-6.38</v>
      </c>
      <c r="AE54" s="142" t="str">
        <f t="shared" si="84"/>
        <v>6.38</v>
      </c>
      <c r="AF54" s="147">
        <f>IFERROR(-AG54,"")</f>
        <v>-515061</v>
      </c>
      <c r="AG54" s="142" t="str">
        <f t="shared" si="84"/>
        <v>515,061</v>
      </c>
      <c r="AH54" s="142" t="str">
        <f t="shared" si="84"/>
        <v>31.5</v>
      </c>
      <c r="AI54" s="142"/>
      <c r="AJ54" s="15"/>
      <c r="AK54" s="144">
        <f t="shared" si="99"/>
        <v>-6.0542328000430773E-2</v>
      </c>
      <c r="AL54" s="145">
        <f t="shared" si="100"/>
        <v>-95570</v>
      </c>
      <c r="AM54" s="143">
        <f>IFERROR(((AW54/AW$8)-(AR54/AR$8)),"")</f>
        <v>-8.5883608336007278E-2</v>
      </c>
      <c r="AN54" s="159"/>
      <c r="AO54" s="143">
        <f>IFERROR(-AP54,"")</f>
        <v>-6.55</v>
      </c>
      <c r="AP54" s="142" t="str">
        <f t="shared" si="85"/>
        <v>6.55</v>
      </c>
      <c r="AQ54" s="147">
        <f>IFERROR(-AR54,"")</f>
        <v>-1674135</v>
      </c>
      <c r="AR54" s="142" t="str">
        <f t="shared" si="85"/>
        <v>1,674,135</v>
      </c>
      <c r="AS54" s="142" t="str">
        <f t="shared" si="85"/>
        <v>31.1</v>
      </c>
      <c r="AT54" s="143">
        <f>IFERROR(-AU54,"")</f>
        <v>-6.46</v>
      </c>
      <c r="AU54" s="142" t="str">
        <f t="shared" si="85"/>
        <v>6.46</v>
      </c>
      <c r="AV54" s="147">
        <f>IFERROR(-AW54,"")</f>
        <v>-1578565</v>
      </c>
      <c r="AW54" s="142" t="str">
        <f t="shared" si="85"/>
        <v>1,578,565</v>
      </c>
      <c r="AX54" s="142" t="str">
        <f t="shared" si="85"/>
        <v>31.9</v>
      </c>
      <c r="AY54" s="15"/>
      <c r="AZ54" s="15"/>
      <c r="BA54" s="176"/>
      <c r="BB54" s="176"/>
      <c r="BC54" s="177"/>
      <c r="BD54" s="1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0.29223744292237441</v>
      </c>
      <c r="F55" s="100">
        <f t="shared" si="95"/>
        <v>256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620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876</v>
      </c>
      <c r="R55" s="89" t="str">
        <f t="shared" si="96"/>
        <v/>
      </c>
      <c r="T55" s="60"/>
      <c r="U55" s="99">
        <f t="shared" si="97"/>
        <v>-4.4150110375275938E-3</v>
      </c>
      <c r="V55" s="100">
        <f t="shared" si="98"/>
        <v>-8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1,820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1,812</v>
      </c>
      <c r="AH55" s="89" t="str">
        <f t="shared" si="84"/>
        <v/>
      </c>
      <c r="AJ55" s="16"/>
      <c r="AK55" s="99">
        <f t="shared" si="99"/>
        <v>-0.43201354519406093</v>
      </c>
      <c r="AL55" s="100">
        <f t="shared" si="100"/>
        <v>-3317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10,995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7,678</v>
      </c>
      <c r="AX55" s="89" t="str">
        <f t="shared" si="85"/>
        <v/>
      </c>
      <c r="AY55" s="16"/>
      <c r="AZ55" s="16"/>
      <c r="BA55" s="178"/>
      <c r="BB55" s="178"/>
      <c r="BC55" s="179"/>
      <c r="BD55" s="161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0.29285714285714287</v>
      </c>
      <c r="F56" s="106">
        <f t="shared" si="95"/>
        <v>41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99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140</v>
      </c>
      <c r="R56" s="89" t="str">
        <f t="shared" si="96"/>
        <v/>
      </c>
      <c r="T56" s="60"/>
      <c r="U56" s="99">
        <f t="shared" si="97"/>
        <v>-3.4602076124567475E-3</v>
      </c>
      <c r="V56" s="106">
        <f t="shared" si="98"/>
        <v>-1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290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289</v>
      </c>
      <c r="AH56" s="89" t="str">
        <f t="shared" si="84"/>
        <v/>
      </c>
      <c r="AJ56" s="16"/>
      <c r="AK56" s="99">
        <f t="shared" si="99"/>
        <v>-0.43300653594771243</v>
      </c>
      <c r="AL56" s="106">
        <f t="shared" si="100"/>
        <v>-530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1,754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1,224</v>
      </c>
      <c r="AX56" s="89" t="str">
        <f t="shared" si="85"/>
        <v/>
      </c>
      <c r="AY56" s="16"/>
      <c r="AZ56" s="16"/>
      <c r="BA56" s="178"/>
      <c r="BB56" s="178"/>
      <c r="BC56" s="21"/>
      <c r="BD56" s="161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0.47018572825024441</v>
      </c>
      <c r="F57" s="106">
        <f>IFERROR(O57-J57,"")</f>
        <v>9.620000000000001</v>
      </c>
      <c r="G57" s="103">
        <f>IFERROR(O57-J57,"")</f>
        <v>9.620000000000001</v>
      </c>
      <c r="H57" s="161"/>
      <c r="I57" s="98"/>
      <c r="J57" s="101" t="str">
        <f t="shared" si="96"/>
        <v>10.84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20.46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1.0465380249716232</v>
      </c>
      <c r="V57" s="106">
        <f>IFERROR(AE57-Z57,"")</f>
        <v>18.440000000000001</v>
      </c>
      <c r="W57" s="103">
        <f>IFERROR(AE57-Z57,"")</f>
        <v>18.440000000000001</v>
      </c>
      <c r="X57" s="161"/>
      <c r="Y57" s="98"/>
      <c r="Z57" s="89" t="str">
        <f t="shared" si="84"/>
        <v>-0.82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17.62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1.0943193997856377</v>
      </c>
      <c r="AL57" s="106">
        <f>IFERROR(AU57-AP57,"")</f>
        <v>51.05</v>
      </c>
      <c r="AM57" s="103">
        <f>IFERROR(AU57-AP57,"")</f>
        <v>51.05</v>
      </c>
      <c r="AN57" s="161"/>
      <c r="AO57" s="98"/>
      <c r="AP57" s="89" t="str">
        <f t="shared" si="85"/>
        <v>-4.40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46.65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78"/>
      <c r="BB57" s="178"/>
      <c r="BC57" s="21"/>
      <c r="BD57" s="161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-3.4194528875379882E-2</v>
      </c>
      <c r="F58" s="98"/>
      <c r="G58" s="103">
        <f>IFERROR(O58-J58,"")</f>
        <v>-0.44999999999999929</v>
      </c>
      <c r="H58" s="161"/>
      <c r="I58" s="98"/>
      <c r="J58" s="101" t="str">
        <f t="shared" si="96"/>
        <v>13.61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13.16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-4.5003813882532412E-2</v>
      </c>
      <c r="V58" s="98"/>
      <c r="W58" s="103">
        <f>IFERROR(AE58-Z58,"")</f>
        <v>-0.58999999999999986</v>
      </c>
      <c r="X58" s="161"/>
      <c r="Y58" s="98"/>
      <c r="Z58" s="89" t="str">
        <f t="shared" ref="Z58:AH59" si="101">IF(Z168="","",TRIM(LEFT(Z168,SEARCH(" ",Z168,1))))</f>
        <v>13.70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13.11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-2.6535253980288071E-2</v>
      </c>
      <c r="AL58" s="98"/>
      <c r="AM58" s="104">
        <f>IFERROR(AU58-AP58,"")</f>
        <v>-0.34999999999999964</v>
      </c>
      <c r="AN58" s="161"/>
      <c r="AO58" s="98"/>
      <c r="AP58" s="89" t="str">
        <f t="shared" ref="AP58:AX59" si="102">IF(AP168="","",TRIM(LEFT(AP168,SEARCH(" ",AP168,1))))</f>
        <v>13.54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13.19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78"/>
      <c r="BB58" s="178"/>
      <c r="BC58" s="160"/>
      <c r="BD58" s="161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6.1082048778219523E-2</v>
      </c>
      <c r="F59" s="134">
        <f>IFERROR(((L59)-(Q59)),"")</f>
        <v>13136</v>
      </c>
      <c r="G59" s="132">
        <f>IFERROR(((L59/L$8)-(Q59/Q$8)),"")</f>
        <v>0.25345614768695235</v>
      </c>
      <c r="H59" s="156"/>
      <c r="I59" s="132">
        <f>IFERROR(-(-J59),"")</f>
        <v>8.8000000000000007</v>
      </c>
      <c r="J59" s="135" t="str">
        <f t="shared" si="96"/>
        <v>8.80</v>
      </c>
      <c r="K59" s="136">
        <f>IFERROR(-(-L59),"")</f>
        <v>228191</v>
      </c>
      <c r="L59" s="137" t="str">
        <f t="shared" si="96"/>
        <v>228,191</v>
      </c>
      <c r="M59" s="137" t="str">
        <f t="shared" si="96"/>
        <v>41.3</v>
      </c>
      <c r="N59" s="132">
        <f>IFERROR(-(-O59),"")</f>
        <v>8.5399999999999991</v>
      </c>
      <c r="O59" s="135" t="str">
        <f t="shared" si="96"/>
        <v>8.54</v>
      </c>
      <c r="P59" s="136">
        <f>IFERROR(-(-Q59),"")</f>
        <v>215055</v>
      </c>
      <c r="Q59" s="137" t="str">
        <f t="shared" si="96"/>
        <v>215,055</v>
      </c>
      <c r="R59" s="137" t="str">
        <f t="shared" si="96"/>
        <v>41.7</v>
      </c>
      <c r="T59" s="152"/>
      <c r="U59" s="133">
        <f>IFERROR((AB59-AG59)/ABS(AG59),"")</f>
        <v>8.6987956901350888E-2</v>
      </c>
      <c r="V59" s="134">
        <f>IFERROR(((AB59)-(AG59)),"")</f>
        <v>61721</v>
      </c>
      <c r="W59" s="132">
        <f>IFERROR(((AB59/AB$8)-(AG59/AG$8)),"")</f>
        <v>0.27702225228480515</v>
      </c>
      <c r="X59" s="164"/>
      <c r="Y59" s="132">
        <f>IFERROR(-(-Z59),"")</f>
        <v>9.06</v>
      </c>
      <c r="Z59" s="137" t="str">
        <f t="shared" si="101"/>
        <v>9.06</v>
      </c>
      <c r="AA59" s="136">
        <f>IFERROR(-(-AB59),"")</f>
        <v>771256</v>
      </c>
      <c r="AB59" s="137" t="str">
        <f t="shared" si="101"/>
        <v>771,256</v>
      </c>
      <c r="AC59" s="137" t="str">
        <f t="shared" si="101"/>
        <v>42.8</v>
      </c>
      <c r="AD59" s="132">
        <f>IFERROR(-(-AE59),"")</f>
        <v>8.7799999999999994</v>
      </c>
      <c r="AE59" s="137" t="str">
        <f t="shared" si="101"/>
        <v>8.78</v>
      </c>
      <c r="AF59" s="136">
        <f>IFERROR(-(-AG59),"")</f>
        <v>709535</v>
      </c>
      <c r="AG59" s="137" t="str">
        <f t="shared" si="101"/>
        <v>709,535</v>
      </c>
      <c r="AH59" s="137" t="str">
        <f t="shared" si="101"/>
        <v>43.4</v>
      </c>
      <c r="AJ59" s="13"/>
      <c r="AK59" s="133">
        <f>IFERROR((AR59-AW59)/ABS(AW59),"")</f>
        <v>0.10575479311706672</v>
      </c>
      <c r="AL59" s="134">
        <f>IFERROR(((AR59)-(AW59)),"")</f>
        <v>221720</v>
      </c>
      <c r="AM59" s="132">
        <f>IFERROR(((AR59/AR$8)-(AW59/AW$8)),"")</f>
        <v>0.48496624303065161</v>
      </c>
      <c r="AN59" s="156"/>
      <c r="AO59" s="132">
        <f>IFERROR(-(-AP59),"")</f>
        <v>9.07</v>
      </c>
      <c r="AP59" s="137" t="str">
        <f t="shared" si="102"/>
        <v>9.07</v>
      </c>
      <c r="AQ59" s="136">
        <f>IFERROR(-(-AR59),"")</f>
        <v>2318268</v>
      </c>
      <c r="AR59" s="137" t="str">
        <f t="shared" si="102"/>
        <v>2,318,268</v>
      </c>
      <c r="AS59" s="137" t="str">
        <f t="shared" si="102"/>
        <v>43.1</v>
      </c>
      <c r="AT59" s="132">
        <f>IFERROR(-(-AU59),"")</f>
        <v>8.59</v>
      </c>
      <c r="AU59" s="137" t="str">
        <f t="shared" si="102"/>
        <v>8.59</v>
      </c>
      <c r="AV59" s="136">
        <f>IFERROR(-(-AW59),"")</f>
        <v>2096548</v>
      </c>
      <c r="AW59" s="137" t="str">
        <f t="shared" si="102"/>
        <v>2,096,548</v>
      </c>
      <c r="AX59" s="137" t="str">
        <f t="shared" si="102"/>
        <v>42.3</v>
      </c>
      <c r="AY59" s="13"/>
      <c r="AZ59" s="13"/>
      <c r="BA59" s="170"/>
      <c r="BB59" s="170"/>
      <c r="BC59" s="171"/>
      <c r="BD59" s="156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74"/>
      <c r="BB60" s="174"/>
      <c r="BC60" s="175"/>
      <c r="BD60" s="158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74"/>
      <c r="BB61" s="174"/>
      <c r="BC61" s="175"/>
      <c r="BD61" s="14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74"/>
      <c r="BB62" s="174"/>
      <c r="BC62" s="175"/>
      <c r="BD62" s="14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74"/>
      <c r="BB63" s="174"/>
      <c r="BC63" s="175"/>
      <c r="BD63" s="14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80"/>
      <c r="BB64" s="180"/>
      <c r="BC64" s="181"/>
      <c r="BD64" s="19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-0.21643663739021329</v>
      </c>
      <c r="F65" s="145">
        <f t="shared" ref="F65:F71" si="104">IFERROR(((Q65)-(L65)),"")</f>
        <v>-1035</v>
      </c>
      <c r="G65" s="148">
        <f t="shared" ref="G65:G71" si="105">IFERROR(((Q65/Q$8)-(L65/L$8)),"")</f>
        <v>-3.4275279370146183E-2</v>
      </c>
      <c r="H65" s="162"/>
      <c r="I65" s="143">
        <f t="shared" ref="I65:I71" si="106">IFERROR(-J65,"")</f>
        <v>-0.22</v>
      </c>
      <c r="J65" s="146" t="str">
        <f t="shared" ref="J65:R72" si="107">IF(J257="","",TRIM(LEFT(J257,SEARCH(" ",J257,1))))</f>
        <v>0.22</v>
      </c>
      <c r="K65" s="147">
        <f t="shared" ref="K65:K71" si="108">IFERROR(-L65,"")</f>
        <v>-5817</v>
      </c>
      <c r="L65" s="142" t="str">
        <f t="shared" si="107"/>
        <v>5,817</v>
      </c>
      <c r="M65" s="142" t="str">
        <f t="shared" si="107"/>
        <v>1.1</v>
      </c>
      <c r="N65" s="143">
        <f t="shared" ref="N65:N71" si="109">IFERROR(-O65,"")</f>
        <v>-0.19</v>
      </c>
      <c r="O65" s="146" t="str">
        <f t="shared" si="107"/>
        <v>0.19</v>
      </c>
      <c r="P65" s="147">
        <f t="shared" ref="P65:P71" si="110">IFERROR(-Q65,"")</f>
        <v>-4782</v>
      </c>
      <c r="Q65" s="142" t="str">
        <f t="shared" si="107"/>
        <v>4,782</v>
      </c>
      <c r="R65" s="142" t="str">
        <f t="shared" si="107"/>
        <v>0.9</v>
      </c>
      <c r="S65" s="142"/>
      <c r="T65" s="152"/>
      <c r="U65" s="144">
        <f t="shared" ref="U65:U71" si="111">IFERROR((AG65-AB65)/ABS(AG65),"")</f>
        <v>-0.12179614544009537</v>
      </c>
      <c r="V65" s="145">
        <f t="shared" ref="V65:V71" si="112">IFERROR(((AG65)-(AB65)),"")</f>
        <v>-1839</v>
      </c>
      <c r="W65" s="148">
        <f t="shared" ref="W65:W71" si="113">IFERROR(((AG65/AG$8)-(AB65/AB$8)),"")</f>
        <v>-1.2070169553514171E-2</v>
      </c>
      <c r="X65" s="162"/>
      <c r="Y65" s="143">
        <f t="shared" ref="Y65:Y71" si="114">IFERROR(-Z65,"")</f>
        <v>-0.2</v>
      </c>
      <c r="Z65" s="142" t="str">
        <f t="shared" ref="Z65:AG72" si="115">IF(Z257="","",TRIM(LEFT(Z257,SEARCH(" ",Z257,1))))</f>
        <v>0.20</v>
      </c>
      <c r="AA65" s="147">
        <f t="shared" ref="AA65:AA71" si="116">IFERROR(-AB65,"")</f>
        <v>-16938</v>
      </c>
      <c r="AB65" s="142" t="str">
        <f t="shared" ref="AB65:AH72" si="117">IF(AB257="","",TRIM(LEFT(AB257,SEARCH(" ",AB257,1))))</f>
        <v>16,938</v>
      </c>
      <c r="AC65" s="142" t="str">
        <f t="shared" si="117"/>
        <v>0.9</v>
      </c>
      <c r="AD65" s="143">
        <f t="shared" ref="AD65:AD71" si="118">IFERROR(-AE65,"")</f>
        <v>-0.19</v>
      </c>
      <c r="AE65" s="142" t="str">
        <f t="shared" si="117"/>
        <v>0.19</v>
      </c>
      <c r="AF65" s="147">
        <f t="shared" ref="AF65:AF71" si="119">IFERROR(-AG65,"")</f>
        <v>-15099</v>
      </c>
      <c r="AG65" s="142" t="str">
        <f t="shared" si="117"/>
        <v>15,099</v>
      </c>
      <c r="AH65" s="142" t="str">
        <f t="shared" si="117"/>
        <v>0.9</v>
      </c>
      <c r="AI65" s="142"/>
      <c r="AJ65" s="15"/>
      <c r="AK65" s="144">
        <f t="shared" ref="AK65:AK71" si="120">IFERROR((AW65-AR65)/ABS(AW65),"")</f>
        <v>1.5307274033035806E-2</v>
      </c>
      <c r="AL65" s="145">
        <f t="shared" ref="AL65:AL71" si="121">IFERROR(((AW65)-(AR65)),"")</f>
        <v>746</v>
      </c>
      <c r="AM65" s="148">
        <f t="shared" ref="AM65:AM71" si="122">IFERROR(((AW65/AW$8)-(AR65/AR$8)),"")</f>
        <v>1.1812553647143925E-2</v>
      </c>
      <c r="AN65" s="162"/>
      <c r="AO65" s="143">
        <f t="shared" ref="AO65:AO71" si="123">IFERROR(-AP65,"")</f>
        <v>-0.19</v>
      </c>
      <c r="AP65" s="142" t="str">
        <f t="shared" ref="AP65:AX72" si="124">IF(AP257="","",TRIM(LEFT(AP257,SEARCH(" ",AP257,1))))</f>
        <v>0.19</v>
      </c>
      <c r="AQ65" s="147">
        <f t="shared" ref="AQ65:AQ71" si="125">IFERROR(-AR65,"")</f>
        <v>-47989</v>
      </c>
      <c r="AR65" s="142" t="str">
        <f t="shared" si="124"/>
        <v>47,989</v>
      </c>
      <c r="AS65" s="142" t="str">
        <f t="shared" si="124"/>
        <v>0.9</v>
      </c>
      <c r="AT65" s="143">
        <f t="shared" ref="AT65:AT71" si="126">IFERROR(-AU65,"")</f>
        <v>-0.2</v>
      </c>
      <c r="AU65" s="142" t="str">
        <f t="shared" si="124"/>
        <v>0.20</v>
      </c>
      <c r="AV65" s="147">
        <f t="shared" ref="AV65:AV71" si="127">IFERROR(-AW65,"")</f>
        <v>-48735</v>
      </c>
      <c r="AW65" s="142" t="str">
        <f t="shared" si="124"/>
        <v>48,735</v>
      </c>
      <c r="AX65" s="142" t="str">
        <f t="shared" si="124"/>
        <v>1.0</v>
      </c>
      <c r="AY65" s="15"/>
      <c r="AZ65" s="15"/>
      <c r="BA65" s="176"/>
      <c r="BB65" s="176"/>
      <c r="BC65" s="177"/>
      <c r="BD65" s="162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8.0515297906602254E-4</v>
      </c>
      <c r="F66" s="85">
        <f t="shared" si="104"/>
        <v>2</v>
      </c>
      <c r="G66" s="88">
        <f t="shared" si="105"/>
        <v>2.998730338968747E-3</v>
      </c>
      <c r="H66" s="163"/>
      <c r="I66" s="83">
        <f t="shared" si="106"/>
        <v>-0.1</v>
      </c>
      <c r="J66" s="86" t="str">
        <f t="shared" si="107"/>
        <v>0.10</v>
      </c>
      <c r="K66" s="87">
        <f t="shared" si="108"/>
        <v>-2482</v>
      </c>
      <c r="L66" s="82" t="str">
        <f t="shared" si="107"/>
        <v>2,482</v>
      </c>
      <c r="M66" s="82" t="str">
        <f t="shared" si="107"/>
        <v>0.4</v>
      </c>
      <c r="N66" s="83">
        <f t="shared" si="109"/>
        <v>-0.1</v>
      </c>
      <c r="O66" s="86" t="str">
        <f t="shared" si="107"/>
        <v>0.10</v>
      </c>
      <c r="P66" s="87">
        <f t="shared" si="110"/>
        <v>-2484</v>
      </c>
      <c r="Q66" s="82" t="str">
        <f t="shared" si="107"/>
        <v>2,484</v>
      </c>
      <c r="R66" s="82" t="str">
        <f t="shared" si="107"/>
        <v>0.5</v>
      </c>
      <c r="S66" s="82"/>
      <c r="T66" s="60"/>
      <c r="U66" s="84">
        <f t="shared" si="111"/>
        <v>-9.2081031307550648E-4</v>
      </c>
      <c r="V66" s="85">
        <f t="shared" si="112"/>
        <v>-6</v>
      </c>
      <c r="W66" s="88">
        <f t="shared" si="113"/>
        <v>4.0451733547535174E-3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-6522</v>
      </c>
      <c r="AB66" s="82" t="str">
        <f t="shared" si="115"/>
        <v>6,522</v>
      </c>
      <c r="AC66" s="82" t="str">
        <f t="shared" si="115"/>
        <v>0.4</v>
      </c>
      <c r="AD66" s="83">
        <f t="shared" si="118"/>
        <v>-0.08</v>
      </c>
      <c r="AE66" s="82" t="str">
        <f t="shared" si="115"/>
        <v>0.08</v>
      </c>
      <c r="AF66" s="87">
        <f t="shared" si="119"/>
        <v>-6516</v>
      </c>
      <c r="AG66" s="82" t="str">
        <f t="shared" si="115"/>
        <v>6,516</v>
      </c>
      <c r="AH66" s="82" t="str">
        <f t="shared" si="117"/>
        <v>0.4</v>
      </c>
      <c r="AI66" s="82"/>
      <c r="AJ66" s="14"/>
      <c r="AK66" s="84">
        <f t="shared" si="120"/>
        <v>-3.7906828334396937E-2</v>
      </c>
      <c r="AL66" s="85">
        <f t="shared" si="121"/>
        <v>-891</v>
      </c>
      <c r="AM66" s="88">
        <f t="shared" si="122"/>
        <v>8.030154336366585E-4</v>
      </c>
      <c r="AN66" s="163"/>
      <c r="AO66" s="83">
        <f t="shared" si="123"/>
        <v>-0.1</v>
      </c>
      <c r="AP66" s="82" t="str">
        <f t="shared" si="124"/>
        <v>0.10</v>
      </c>
      <c r="AQ66" s="87">
        <f t="shared" si="125"/>
        <v>-24396</v>
      </c>
      <c r="AR66" s="82" t="str">
        <f t="shared" si="124"/>
        <v>24,396</v>
      </c>
      <c r="AS66" s="82" t="str">
        <f t="shared" si="124"/>
        <v>0.5</v>
      </c>
      <c r="AT66" s="83">
        <f t="shared" si="126"/>
        <v>-0.1</v>
      </c>
      <c r="AU66" s="82" t="str">
        <f t="shared" si="124"/>
        <v>0.10</v>
      </c>
      <c r="AV66" s="87">
        <f t="shared" si="127"/>
        <v>-23505</v>
      </c>
      <c r="AW66" s="82" t="str">
        <f t="shared" si="124"/>
        <v>23,505</v>
      </c>
      <c r="AX66" s="82" t="str">
        <f t="shared" si="124"/>
        <v>0.5</v>
      </c>
      <c r="AY66" s="14"/>
      <c r="AZ66" s="14"/>
      <c r="BA66" s="174"/>
      <c r="BB66" s="174"/>
      <c r="BC66" s="175"/>
      <c r="BD66" s="163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-7.1174377224199295E-2</v>
      </c>
      <c r="F67" s="85">
        <f t="shared" si="104"/>
        <v>-180</v>
      </c>
      <c r="G67" s="88">
        <f t="shared" si="105"/>
        <v>-3.9645328038239447E-3</v>
      </c>
      <c r="H67" s="163"/>
      <c r="I67" s="83">
        <f t="shared" si="106"/>
        <v>-0.1</v>
      </c>
      <c r="J67" s="86" t="str">
        <f t="shared" si="107"/>
        <v>0.10</v>
      </c>
      <c r="K67" s="87">
        <f t="shared" si="108"/>
        <v>-2709</v>
      </c>
      <c r="L67" s="82" t="str">
        <f t="shared" si="107"/>
        <v>2,709</v>
      </c>
      <c r="M67" s="82" t="str">
        <f t="shared" si="107"/>
        <v>0.5</v>
      </c>
      <c r="N67" s="83">
        <f t="shared" si="109"/>
        <v>-0.1</v>
      </c>
      <c r="O67" s="86" t="str">
        <f t="shared" si="107"/>
        <v>0.10</v>
      </c>
      <c r="P67" s="87">
        <f t="shared" si="110"/>
        <v>-2529</v>
      </c>
      <c r="Q67" s="82" t="str">
        <f t="shared" si="107"/>
        <v>2,529</v>
      </c>
      <c r="R67" s="82" t="str">
        <f t="shared" si="107"/>
        <v>0.5</v>
      </c>
      <c r="S67" s="82"/>
      <c r="T67" s="60"/>
      <c r="U67" s="84">
        <f t="shared" si="111"/>
        <v>0.19642024797240606</v>
      </c>
      <c r="V67" s="85">
        <f t="shared" si="112"/>
        <v>2107</v>
      </c>
      <c r="W67" s="88">
        <f t="shared" si="113"/>
        <v>3.1531350063241842E-2</v>
      </c>
      <c r="X67" s="163"/>
      <c r="Y67" s="83">
        <f t="shared" si="114"/>
        <v>-0.1</v>
      </c>
      <c r="Z67" s="82" t="str">
        <f t="shared" si="115"/>
        <v>0.10</v>
      </c>
      <c r="AA67" s="87">
        <f t="shared" si="116"/>
        <v>-8620</v>
      </c>
      <c r="AB67" s="82" t="str">
        <f t="shared" si="115"/>
        <v>8,620</v>
      </c>
      <c r="AC67" s="82" t="str">
        <f t="shared" si="115"/>
        <v>0.5</v>
      </c>
      <c r="AD67" s="83">
        <f t="shared" si="118"/>
        <v>-0.13</v>
      </c>
      <c r="AE67" s="82" t="str">
        <f t="shared" si="115"/>
        <v>0.13</v>
      </c>
      <c r="AF67" s="87">
        <f t="shared" si="119"/>
        <v>-10727</v>
      </c>
      <c r="AG67" s="82" t="str">
        <f t="shared" si="115"/>
        <v>10,727</v>
      </c>
      <c r="AH67" s="82" t="str">
        <f t="shared" si="117"/>
        <v>0.7</v>
      </c>
      <c r="AI67" s="82"/>
      <c r="AJ67" s="14"/>
      <c r="AK67" s="84">
        <f t="shared" si="120"/>
        <v>-0.29641759663593725</v>
      </c>
      <c r="AL67" s="85">
        <f t="shared" si="121"/>
        <v>-7331</v>
      </c>
      <c r="AM67" s="88">
        <f t="shared" si="122"/>
        <v>-2.4171943287618777E-2</v>
      </c>
      <c r="AN67" s="163"/>
      <c r="AO67" s="83">
        <f t="shared" si="123"/>
        <v>-0.13</v>
      </c>
      <c r="AP67" s="82" t="str">
        <f t="shared" si="124"/>
        <v>0.13</v>
      </c>
      <c r="AQ67" s="87">
        <f t="shared" si="125"/>
        <v>-32063</v>
      </c>
      <c r="AR67" s="82" t="str">
        <f t="shared" si="124"/>
        <v>32,063</v>
      </c>
      <c r="AS67" s="82" t="str">
        <f t="shared" si="124"/>
        <v>0.6</v>
      </c>
      <c r="AT67" s="83">
        <f t="shared" si="126"/>
        <v>-0.1</v>
      </c>
      <c r="AU67" s="82" t="str">
        <f t="shared" si="124"/>
        <v>0.10</v>
      </c>
      <c r="AV67" s="87">
        <f t="shared" si="127"/>
        <v>-24732</v>
      </c>
      <c r="AW67" s="82" t="str">
        <f t="shared" si="124"/>
        <v>24,732</v>
      </c>
      <c r="AX67" s="82" t="str">
        <f t="shared" si="124"/>
        <v>0.5</v>
      </c>
      <c r="AY67" s="14"/>
      <c r="AZ67" s="14"/>
      <c r="BA67" s="174"/>
      <c r="BB67" s="174"/>
      <c r="BC67" s="175"/>
      <c r="BD67" s="163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-0.37698103403481426</v>
      </c>
      <c r="F68" s="85">
        <f t="shared" si="104"/>
        <v>-2902</v>
      </c>
      <c r="G68" s="88">
        <f t="shared" si="105"/>
        <v>-0.10281932624285089</v>
      </c>
      <c r="H68" s="163"/>
      <c r="I68" s="83">
        <f t="shared" si="106"/>
        <v>-0.41</v>
      </c>
      <c r="J68" s="86" t="str">
        <f t="shared" si="107"/>
        <v>0.41</v>
      </c>
      <c r="K68" s="87">
        <f t="shared" si="108"/>
        <v>-10600</v>
      </c>
      <c r="L68" s="82" t="str">
        <f t="shared" si="107"/>
        <v>10,600</v>
      </c>
      <c r="M68" s="82" t="str">
        <f t="shared" si="107"/>
        <v>1.9</v>
      </c>
      <c r="N68" s="83">
        <f t="shared" si="109"/>
        <v>-0.31</v>
      </c>
      <c r="O68" s="86" t="str">
        <f t="shared" si="107"/>
        <v>0.31</v>
      </c>
      <c r="P68" s="87">
        <f t="shared" si="110"/>
        <v>-7698</v>
      </c>
      <c r="Q68" s="82" t="str">
        <f t="shared" si="107"/>
        <v>7,698</v>
      </c>
      <c r="R68" s="82" t="str">
        <f t="shared" si="107"/>
        <v>1.5</v>
      </c>
      <c r="S68" s="82"/>
      <c r="T68" s="60"/>
      <c r="U68" s="84">
        <f t="shared" si="111"/>
        <v>-0.228345798688004</v>
      </c>
      <c r="V68" s="85">
        <f t="shared" si="112"/>
        <v>-5465</v>
      </c>
      <c r="W68" s="88">
        <f t="shared" si="113"/>
        <v>-4.9093581683655574E-2</v>
      </c>
      <c r="X68" s="163"/>
      <c r="Y68" s="83">
        <f t="shared" si="114"/>
        <v>-0.35</v>
      </c>
      <c r="Z68" s="82" t="str">
        <f t="shared" si="115"/>
        <v>0.35</v>
      </c>
      <c r="AA68" s="87">
        <f t="shared" si="116"/>
        <v>-29398</v>
      </c>
      <c r="AB68" s="82" t="str">
        <f t="shared" si="115"/>
        <v>29,398</v>
      </c>
      <c r="AC68" s="82" t="str">
        <f t="shared" si="115"/>
        <v>1.6</v>
      </c>
      <c r="AD68" s="83">
        <f t="shared" si="118"/>
        <v>-0.3</v>
      </c>
      <c r="AE68" s="82" t="str">
        <f t="shared" si="115"/>
        <v>0.30</v>
      </c>
      <c r="AF68" s="87">
        <f t="shared" si="119"/>
        <v>-23933</v>
      </c>
      <c r="AG68" s="82" t="str">
        <f t="shared" si="115"/>
        <v>23,933</v>
      </c>
      <c r="AH68" s="82" t="str">
        <f t="shared" si="117"/>
        <v>1.5</v>
      </c>
      <c r="AI68" s="82"/>
      <c r="AJ68" s="14"/>
      <c r="AK68" s="84">
        <f t="shared" si="120"/>
        <v>-7.8943169427971166E-2</v>
      </c>
      <c r="AL68" s="85">
        <f t="shared" si="121"/>
        <v>-5937</v>
      </c>
      <c r="AM68" s="88">
        <f t="shared" si="122"/>
        <v>-9.5065043378931846E-3</v>
      </c>
      <c r="AN68" s="163"/>
      <c r="AO68" s="83">
        <f t="shared" si="123"/>
        <v>-0.32</v>
      </c>
      <c r="AP68" s="82" t="str">
        <f t="shared" si="124"/>
        <v>0.32</v>
      </c>
      <c r="AQ68" s="87">
        <f t="shared" si="125"/>
        <v>-81143</v>
      </c>
      <c r="AR68" s="82" t="str">
        <f t="shared" si="124"/>
        <v>81,143</v>
      </c>
      <c r="AS68" s="82" t="str">
        <f t="shared" si="124"/>
        <v>1.5</v>
      </c>
      <c r="AT68" s="83">
        <f t="shared" si="126"/>
        <v>-0.31</v>
      </c>
      <c r="AU68" s="82" t="str">
        <f t="shared" si="124"/>
        <v>0.31</v>
      </c>
      <c r="AV68" s="87">
        <f t="shared" si="127"/>
        <v>-75206</v>
      </c>
      <c r="AW68" s="82" t="str">
        <f t="shared" si="124"/>
        <v>75,206</v>
      </c>
      <c r="AX68" s="82" t="str">
        <f t="shared" si="124"/>
        <v>1.5</v>
      </c>
      <c r="AY68" s="14"/>
      <c r="AZ68" s="14"/>
      <c r="BA68" s="174"/>
      <c r="BB68" s="174"/>
      <c r="BC68" s="175"/>
      <c r="BD68" s="163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9.8360655737704916E-2</v>
      </c>
      <c r="F69" s="85">
        <f t="shared" si="104"/>
        <v>162</v>
      </c>
      <c r="G69" s="88">
        <f t="shared" si="105"/>
        <v>8.1823484649206357E-3</v>
      </c>
      <c r="H69" s="163"/>
      <c r="I69" s="83">
        <f t="shared" si="106"/>
        <v>-0.06</v>
      </c>
      <c r="J69" s="86" t="str">
        <f t="shared" si="107"/>
        <v>0.06</v>
      </c>
      <c r="K69" s="87">
        <f t="shared" si="108"/>
        <v>-1485</v>
      </c>
      <c r="L69" s="82" t="str">
        <f t="shared" si="107"/>
        <v>1,485</v>
      </c>
      <c r="M69" s="82" t="str">
        <f t="shared" si="107"/>
        <v>0.3</v>
      </c>
      <c r="N69" s="83">
        <f t="shared" si="109"/>
        <v>-7.0000000000000007E-2</v>
      </c>
      <c r="O69" s="86" t="str">
        <f t="shared" si="107"/>
        <v>0.07</v>
      </c>
      <c r="P69" s="87">
        <f t="shared" si="110"/>
        <v>-1647</v>
      </c>
      <c r="Q69" s="82" t="str">
        <f t="shared" si="107"/>
        <v>1,647</v>
      </c>
      <c r="R69" s="82" t="str">
        <f t="shared" si="107"/>
        <v>0.3</v>
      </c>
      <c r="S69" s="82"/>
      <c r="T69" s="60"/>
      <c r="U69" s="84">
        <f t="shared" si="111"/>
        <v>-0.37170753860127159</v>
      </c>
      <c r="V69" s="85">
        <f t="shared" si="112"/>
        <v>-1637</v>
      </c>
      <c r="W69" s="88">
        <f t="shared" si="113"/>
        <v>-1.6452029375040401E-2</v>
      </c>
      <c r="X69" s="163"/>
      <c r="Y69" s="83">
        <f t="shared" si="114"/>
        <v>-7.0000000000000007E-2</v>
      </c>
      <c r="Z69" s="82" t="str">
        <f t="shared" si="115"/>
        <v>0.07</v>
      </c>
      <c r="AA69" s="87">
        <f t="shared" si="116"/>
        <v>-6041</v>
      </c>
      <c r="AB69" s="82" t="str">
        <f t="shared" si="115"/>
        <v>6,041</v>
      </c>
      <c r="AC69" s="82" t="str">
        <f t="shared" si="115"/>
        <v>0.3</v>
      </c>
      <c r="AD69" s="83">
        <f t="shared" si="118"/>
        <v>-0.05</v>
      </c>
      <c r="AE69" s="82" t="str">
        <f t="shared" si="115"/>
        <v>0.05</v>
      </c>
      <c r="AF69" s="87">
        <f t="shared" si="119"/>
        <v>-4404</v>
      </c>
      <c r="AG69" s="82" t="str">
        <f t="shared" si="115"/>
        <v>4,404</v>
      </c>
      <c r="AH69" s="82" t="str">
        <f t="shared" si="117"/>
        <v>0.3</v>
      </c>
      <c r="AI69" s="82"/>
      <c r="AJ69" s="14"/>
      <c r="AK69" s="84">
        <f t="shared" si="120"/>
        <v>0.20401378226440187</v>
      </c>
      <c r="AL69" s="85">
        <f t="shared" si="121"/>
        <v>3375</v>
      </c>
      <c r="AM69" s="88">
        <f t="shared" si="122"/>
        <v>1.6224829752374242E-2</v>
      </c>
      <c r="AN69" s="163"/>
      <c r="AO69" s="83">
        <f t="shared" si="123"/>
        <v>-0.05</v>
      </c>
      <c r="AP69" s="82" t="str">
        <f t="shared" si="124"/>
        <v>0.05</v>
      </c>
      <c r="AQ69" s="87">
        <f t="shared" si="125"/>
        <v>-13168</v>
      </c>
      <c r="AR69" s="82" t="str">
        <f t="shared" si="124"/>
        <v>13,168</v>
      </c>
      <c r="AS69" s="82" t="str">
        <f t="shared" si="124"/>
        <v>0.2</v>
      </c>
      <c r="AT69" s="83">
        <f t="shared" si="126"/>
        <v>-7.0000000000000007E-2</v>
      </c>
      <c r="AU69" s="82" t="str">
        <f t="shared" si="124"/>
        <v>0.07</v>
      </c>
      <c r="AV69" s="87">
        <f t="shared" si="127"/>
        <v>-16543</v>
      </c>
      <c r="AW69" s="82" t="str">
        <f t="shared" si="124"/>
        <v>16,543</v>
      </c>
      <c r="AX69" s="82" t="str">
        <f t="shared" si="124"/>
        <v>0.3</v>
      </c>
      <c r="AY69" s="14"/>
      <c r="AZ69" s="14"/>
      <c r="BA69" s="174"/>
      <c r="BB69" s="174"/>
      <c r="BC69" s="175"/>
      <c r="BD69" s="163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-0.11796246648793565</v>
      </c>
      <c r="F70" s="85">
        <f t="shared" si="104"/>
        <v>-264</v>
      </c>
      <c r="G70" s="88">
        <f t="shared" si="105"/>
        <v>-7.545043072052865E-3</v>
      </c>
      <c r="H70" s="163"/>
      <c r="I70" s="83">
        <f t="shared" si="106"/>
        <v>-0.1</v>
      </c>
      <c r="J70" s="86" t="str">
        <f t="shared" si="107"/>
        <v>0.10</v>
      </c>
      <c r="K70" s="87">
        <f t="shared" si="108"/>
        <v>-2502</v>
      </c>
      <c r="L70" s="82" t="str">
        <f t="shared" si="107"/>
        <v>2,502</v>
      </c>
      <c r="M70" s="82" t="str">
        <f t="shared" si="107"/>
        <v>0.5</v>
      </c>
      <c r="N70" s="83">
        <f t="shared" si="109"/>
        <v>-0.09</v>
      </c>
      <c r="O70" s="86" t="str">
        <f t="shared" si="107"/>
        <v>0.09</v>
      </c>
      <c r="P70" s="87">
        <f t="shared" si="110"/>
        <v>-2238</v>
      </c>
      <c r="Q70" s="82" t="str">
        <f t="shared" si="107"/>
        <v>2,238</v>
      </c>
      <c r="R70" s="82" t="str">
        <f t="shared" si="107"/>
        <v>0.4</v>
      </c>
      <c r="S70" s="82"/>
      <c r="T70" s="60"/>
      <c r="U70" s="84">
        <f t="shared" si="111"/>
        <v>0.20230553536192752</v>
      </c>
      <c r="V70" s="85">
        <f t="shared" si="112"/>
        <v>1948</v>
      </c>
      <c r="W70" s="88">
        <f t="shared" si="113"/>
        <v>2.8969676986686121E-2</v>
      </c>
      <c r="X70" s="163"/>
      <c r="Y70" s="83">
        <f t="shared" si="114"/>
        <v>-0.09</v>
      </c>
      <c r="Z70" s="82" t="str">
        <f t="shared" si="115"/>
        <v>0.09</v>
      </c>
      <c r="AA70" s="87">
        <f t="shared" si="116"/>
        <v>-7681</v>
      </c>
      <c r="AB70" s="82" t="str">
        <f t="shared" si="115"/>
        <v>7,681</v>
      </c>
      <c r="AC70" s="82" t="str">
        <f t="shared" si="115"/>
        <v>0.4</v>
      </c>
      <c r="AD70" s="83">
        <f t="shared" si="118"/>
        <v>-0.12</v>
      </c>
      <c r="AE70" s="82" t="str">
        <f t="shared" si="115"/>
        <v>0.12</v>
      </c>
      <c r="AF70" s="87">
        <f t="shared" si="119"/>
        <v>-9629</v>
      </c>
      <c r="AG70" s="82" t="str">
        <f t="shared" si="115"/>
        <v>9,629</v>
      </c>
      <c r="AH70" s="82" t="str">
        <f t="shared" si="117"/>
        <v>0.6</v>
      </c>
      <c r="AI70" s="82"/>
      <c r="AJ70" s="14"/>
      <c r="AK70" s="84">
        <f t="shared" si="120"/>
        <v>-3.1728210246174317E-2</v>
      </c>
      <c r="AL70" s="85">
        <f t="shared" si="121"/>
        <v>-763</v>
      </c>
      <c r="AM70" s="88">
        <f t="shared" si="122"/>
        <v>1.4029535675711274E-3</v>
      </c>
      <c r="AN70" s="163"/>
      <c r="AO70" s="83">
        <f t="shared" si="123"/>
        <v>-0.1</v>
      </c>
      <c r="AP70" s="82" t="str">
        <f t="shared" si="124"/>
        <v>0.10</v>
      </c>
      <c r="AQ70" s="87">
        <f t="shared" si="125"/>
        <v>-24811</v>
      </c>
      <c r="AR70" s="82" t="str">
        <f t="shared" si="124"/>
        <v>24,811</v>
      </c>
      <c r="AS70" s="82" t="str">
        <f t="shared" si="124"/>
        <v>0.5</v>
      </c>
      <c r="AT70" s="83">
        <f t="shared" si="126"/>
        <v>-0.1</v>
      </c>
      <c r="AU70" s="82" t="str">
        <f t="shared" si="124"/>
        <v>0.10</v>
      </c>
      <c r="AV70" s="87">
        <f t="shared" si="127"/>
        <v>-24048</v>
      </c>
      <c r="AW70" s="82" t="str">
        <f t="shared" si="124"/>
        <v>24,048</v>
      </c>
      <c r="AX70" s="82" t="str">
        <f t="shared" si="124"/>
        <v>0.5</v>
      </c>
      <c r="AY70" s="14"/>
      <c r="AZ70" s="14"/>
      <c r="BA70" s="174"/>
      <c r="BB70" s="174"/>
      <c r="BC70" s="175"/>
      <c r="BD70" s="163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-4.6051136950370719E-2</v>
      </c>
      <c r="F71" s="85">
        <f t="shared" si="104"/>
        <v>-8919</v>
      </c>
      <c r="G71" s="88">
        <f t="shared" si="105"/>
        <v>-0.11603422118124929</v>
      </c>
      <c r="H71" s="163"/>
      <c r="I71" s="83">
        <f t="shared" si="106"/>
        <v>-7.81</v>
      </c>
      <c r="J71" s="86" t="str">
        <f t="shared" si="107"/>
        <v>7.81</v>
      </c>
      <c r="K71" s="87">
        <f t="shared" si="108"/>
        <v>-202595</v>
      </c>
      <c r="L71" s="82" t="str">
        <f t="shared" si="107"/>
        <v>202,595</v>
      </c>
      <c r="M71" s="82" t="str">
        <f t="shared" si="107"/>
        <v>36.7</v>
      </c>
      <c r="N71" s="83">
        <f t="shared" si="109"/>
        <v>-7.69</v>
      </c>
      <c r="O71" s="86" t="str">
        <f t="shared" si="107"/>
        <v>7.69</v>
      </c>
      <c r="P71" s="87">
        <f t="shared" si="110"/>
        <v>-193676</v>
      </c>
      <c r="Q71" s="82" t="str">
        <f t="shared" si="107"/>
        <v>193,676</v>
      </c>
      <c r="R71" s="82" t="str">
        <f t="shared" si="107"/>
        <v>37.6</v>
      </c>
      <c r="S71" s="82"/>
      <c r="T71" s="60"/>
      <c r="U71" s="84">
        <f t="shared" si="111"/>
        <v>-8.8904393751192842E-2</v>
      </c>
      <c r="V71" s="85">
        <f t="shared" si="112"/>
        <v>-56830</v>
      </c>
      <c r="W71" s="88">
        <f t="shared" si="113"/>
        <v>-0.26396505306503304</v>
      </c>
      <c r="X71" s="163"/>
      <c r="Y71" s="83">
        <f t="shared" si="114"/>
        <v>-8.18</v>
      </c>
      <c r="Z71" s="82" t="str">
        <f t="shared" si="115"/>
        <v>8.18</v>
      </c>
      <c r="AA71" s="87">
        <f t="shared" si="116"/>
        <v>-696056</v>
      </c>
      <c r="AB71" s="82" t="str">
        <f t="shared" si="115"/>
        <v>696,056</v>
      </c>
      <c r="AC71" s="82" t="str">
        <f t="shared" si="115"/>
        <v>38.6</v>
      </c>
      <c r="AD71" s="83">
        <f t="shared" si="118"/>
        <v>-7.91</v>
      </c>
      <c r="AE71" s="82" t="str">
        <f t="shared" si="115"/>
        <v>7.91</v>
      </c>
      <c r="AF71" s="87">
        <f t="shared" si="119"/>
        <v>-639226</v>
      </c>
      <c r="AG71" s="82" t="str">
        <f t="shared" si="115"/>
        <v>639,226</v>
      </c>
      <c r="AH71" s="82" t="str">
        <f t="shared" si="117"/>
        <v>39.1</v>
      </c>
      <c r="AI71" s="82"/>
      <c r="AJ71" s="14"/>
      <c r="AK71" s="84">
        <f t="shared" si="120"/>
        <v>-0.11196642493625844</v>
      </c>
      <c r="AL71" s="85">
        <f t="shared" si="121"/>
        <v>-210920</v>
      </c>
      <c r="AM71" s="88">
        <f t="shared" si="122"/>
        <v>-0.48153506067411644</v>
      </c>
      <c r="AN71" s="163"/>
      <c r="AO71" s="83">
        <f t="shared" si="123"/>
        <v>-8.1999999999999993</v>
      </c>
      <c r="AP71" s="82" t="str">
        <f t="shared" si="124"/>
        <v>8.20</v>
      </c>
      <c r="AQ71" s="87">
        <f t="shared" si="125"/>
        <v>-2094699</v>
      </c>
      <c r="AR71" s="82" t="str">
        <f t="shared" si="124"/>
        <v>2,094,699</v>
      </c>
      <c r="AS71" s="82" t="str">
        <f t="shared" si="124"/>
        <v>38.9</v>
      </c>
      <c r="AT71" s="83">
        <f t="shared" si="126"/>
        <v>-7.71</v>
      </c>
      <c r="AU71" s="82" t="str">
        <f t="shared" si="124"/>
        <v>7.71</v>
      </c>
      <c r="AV71" s="87">
        <f t="shared" si="127"/>
        <v>-1883779</v>
      </c>
      <c r="AW71" s="82" t="str">
        <f t="shared" si="124"/>
        <v>1,883,779</v>
      </c>
      <c r="AX71" s="82" t="str">
        <f t="shared" si="124"/>
        <v>38.0</v>
      </c>
      <c r="AY71" s="14"/>
      <c r="AZ71" s="14"/>
      <c r="BA71" s="174"/>
      <c r="BB71" s="174"/>
      <c r="BC71" s="175"/>
      <c r="BD71" s="163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-0.10805860805860806</v>
      </c>
      <c r="F72" s="134">
        <f>IFERROR(((L72)-(Q72)),"")</f>
        <v>-1534</v>
      </c>
      <c r="G72" s="141">
        <f>IFERROR(((L72/L$8)-(Q72/Q$8)),"")</f>
        <v>-7.5833509862324511E-2</v>
      </c>
      <c r="H72" s="164"/>
      <c r="I72" s="132">
        <f>IFERROR(-(-J72),"")</f>
        <v>3165.47</v>
      </c>
      <c r="J72" s="135" t="str">
        <f t="shared" si="107"/>
        <v>3,165.47</v>
      </c>
      <c r="K72" s="136" t="str">
        <f>IFERROR(L72,"")</f>
        <v>12,662</v>
      </c>
      <c r="L72" s="137" t="str">
        <f t="shared" si="107"/>
        <v>12,662</v>
      </c>
      <c r="M72" s="137" t="str">
        <f t="shared" si="107"/>
        <v>2.3</v>
      </c>
      <c r="N72" s="132">
        <f>IFERROR(-(-O72),"")</f>
        <v>3549.1</v>
      </c>
      <c r="O72" s="135" t="str">
        <f t="shared" si="107"/>
        <v>3,549.10</v>
      </c>
      <c r="P72" s="136" t="str">
        <f>IFERROR(Q72,"")</f>
        <v>14,196</v>
      </c>
      <c r="Q72" s="137" t="str">
        <f t="shared" si="107"/>
        <v>14,196</v>
      </c>
      <c r="R72" s="137" t="str">
        <f t="shared" si="107"/>
        <v>2.8</v>
      </c>
      <c r="T72" s="152"/>
      <c r="U72" s="133">
        <f>IFERROR((AB72-AG72)/ABS(AG72),"")</f>
        <v>6.894329896907217E-2</v>
      </c>
      <c r="V72" s="134">
        <f>IFERROR(((AB72)-(AG72)),"")</f>
        <v>3210</v>
      </c>
      <c r="W72" s="141">
        <f>IFERROR(((AB72/AB$8)-(AG72/AG$8)),"")</f>
        <v>8.3069865743703453E-3</v>
      </c>
      <c r="X72" s="164"/>
      <c r="Y72" s="132">
        <f>IFERROR(-(-Z72),"")</f>
        <v>3828.45</v>
      </c>
      <c r="Z72" s="137" t="str">
        <f t="shared" si="115"/>
        <v>3,828.45</v>
      </c>
      <c r="AA72" s="136" t="str">
        <f>IFERROR(AB72,"")</f>
        <v>49,770</v>
      </c>
      <c r="AB72" s="137" t="str">
        <f t="shared" si="115"/>
        <v>49,770</v>
      </c>
      <c r="AC72" s="137" t="str">
        <f t="shared" si="115"/>
        <v>2.8</v>
      </c>
      <c r="AD72" s="132">
        <f>IFERROR(-(-AE72),"")</f>
        <v>3581.56</v>
      </c>
      <c r="AE72" s="137" t="str">
        <f t="shared" si="115"/>
        <v>3,581.56</v>
      </c>
      <c r="AF72" s="136" t="str">
        <f>IFERROR(AG72,"")</f>
        <v>46,560</v>
      </c>
      <c r="AG72" s="137" t="str">
        <f t="shared" si="115"/>
        <v>46,560</v>
      </c>
      <c r="AH72" s="137" t="str">
        <f t="shared" si="117"/>
        <v>2.8</v>
      </c>
      <c r="AJ72" s="13"/>
      <c r="AK72" s="133">
        <f>IFERROR((AR72-AW72)/ABS(AW72),"")</f>
        <v>0.19216682202861107</v>
      </c>
      <c r="AL72" s="134">
        <f>IFERROR(((AR72)-(AW72)),"")</f>
        <v>26181</v>
      </c>
      <c r="AM72" s="141">
        <f>IFERROR(((AR72/AR$8)-(AW72/AW$8)),"")</f>
        <v>7.7580452538143385E-2</v>
      </c>
      <c r="AN72" s="164"/>
      <c r="AO72" s="132">
        <f>IFERROR(-(-AP72),"")</f>
        <v>4164.66</v>
      </c>
      <c r="AP72" s="137" t="str">
        <f t="shared" si="124"/>
        <v>4,164.66</v>
      </c>
      <c r="AQ72" s="136" t="str">
        <f>IFERROR(AR72,"")</f>
        <v>162,422</v>
      </c>
      <c r="AR72" s="137" t="str">
        <f t="shared" si="124"/>
        <v>162,422</v>
      </c>
      <c r="AS72" s="137" t="str">
        <f t="shared" si="124"/>
        <v>3.0</v>
      </c>
      <c r="AT72" s="132">
        <f>IFERROR(-(-AU72),"")</f>
        <v>3493.36</v>
      </c>
      <c r="AU72" s="137" t="str">
        <f t="shared" si="124"/>
        <v>3,493.36</v>
      </c>
      <c r="AV72" s="136" t="str">
        <f>IFERROR(AW72,"")</f>
        <v>136,241</v>
      </c>
      <c r="AW72" s="137" t="str">
        <f t="shared" si="124"/>
        <v>136,241</v>
      </c>
      <c r="AX72" s="137" t="str">
        <f t="shared" si="124"/>
        <v>2.7</v>
      </c>
      <c r="AY72" s="13"/>
      <c r="AZ72" s="13"/>
      <c r="BA72" s="170"/>
      <c r="BB72" s="170"/>
      <c r="BC72" s="171"/>
      <c r="BD72" s="164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80"/>
      <c r="BB73" s="180"/>
      <c r="BC73" s="181"/>
      <c r="BD73" s="19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-3.3227848101265819E-2</v>
      </c>
      <c r="F74" s="145">
        <f>IFERROR(((Q74)-(L74)),"")</f>
        <v>-21</v>
      </c>
      <c r="G74" s="148">
        <f>IFERROR(((Q74/Q$8)-(L74/L$8)),"")</f>
        <v>-6.6215218020145017E-5</v>
      </c>
      <c r="H74" s="162"/>
      <c r="I74" s="143">
        <f>IFERROR((-L74/L$8),"")</f>
        <v>-2.5173477255204319E-2</v>
      </c>
      <c r="J74" s="146" t="str">
        <f t="shared" ref="J74:R89" si="131">IF(J266="","",TRIM(LEFT(J266,SEARCH(" ",J266,1))))</f>
        <v>163.15</v>
      </c>
      <c r="K74" s="147">
        <f>IFERROR(-L74,"")</f>
        <v>-653</v>
      </c>
      <c r="L74" s="142" t="str">
        <f t="shared" si="131"/>
        <v>653</v>
      </c>
      <c r="M74" s="142" t="str">
        <f t="shared" si="131"/>
        <v>0.1</v>
      </c>
      <c r="N74" s="143">
        <f>IFERROR((-Q74/L$8),"")</f>
        <v>-2.4363916730917503E-2</v>
      </c>
      <c r="O74" s="146" t="str">
        <f t="shared" si="131"/>
        <v>157.92</v>
      </c>
      <c r="P74" s="147">
        <f>IFERROR(-Q74,"")</f>
        <v>-632</v>
      </c>
      <c r="Q74" s="142" t="str">
        <f t="shared" si="131"/>
        <v>632</v>
      </c>
      <c r="R74" s="142" t="str">
        <f>IF(R266="","",TRIM(LEFT(R266,SEARCH(" ",R266,1))))</f>
        <v>0.1</v>
      </c>
      <c r="S74" s="142"/>
      <c r="T74" s="152"/>
      <c r="U74" s="144">
        <f t="shared" ref="U74:U78" si="132">IFERROR((AG74-AB74)/ABS(AG74),"")</f>
        <v>-4.7549733139252787E-2</v>
      </c>
      <c r="V74" s="145">
        <f>IFERROR(((AG74)-(AB74)),"")</f>
        <v>-98</v>
      </c>
      <c r="W74" s="148">
        <f>IFERROR(((AG74/AG$8)-(AB74/AB$8)),"")</f>
        <v>1.5034191637981406E-4</v>
      </c>
      <c r="X74" s="162"/>
      <c r="Y74" s="143">
        <f>IFERROR((-AB74/AB$8),"")</f>
        <v>-2.5366873847093796E-2</v>
      </c>
      <c r="Z74" s="142" t="str">
        <f t="shared" ref="Z74:AH89" si="133">IF(Z266="","",TRIM(LEFT(Z266,SEARCH(" ",Z266,1))))</f>
        <v>166.06</v>
      </c>
      <c r="AA74" s="147">
        <f>IFERROR(-AB74,"")</f>
        <v>-2159</v>
      </c>
      <c r="AB74" s="142" t="str">
        <f t="shared" si="133"/>
        <v>2,159</v>
      </c>
      <c r="AC74" s="142" t="str">
        <f t="shared" si="133"/>
        <v>0.1</v>
      </c>
      <c r="AD74" s="143">
        <f>IFERROR((-AG74/AB$8),"")</f>
        <v>-2.4215436312580042E-2</v>
      </c>
      <c r="AE74" s="142" t="str">
        <f t="shared" si="133"/>
        <v>158.51</v>
      </c>
      <c r="AF74" s="147">
        <f>IFERROR(-AG74,"")</f>
        <v>-2061</v>
      </c>
      <c r="AG74" s="142" t="str">
        <f t="shared" si="133"/>
        <v>2,061</v>
      </c>
      <c r="AH74" s="142" t="str">
        <f t="shared" si="133"/>
        <v>0.1</v>
      </c>
      <c r="AI74" s="142"/>
      <c r="AJ74" s="15"/>
      <c r="AK74" s="144">
        <f t="shared" ref="AK74:AK78" si="134">IFERROR((AW74-AR74)/ABS(AW74),"")</f>
        <v>-2.3607647547797175E-2</v>
      </c>
      <c r="AL74" s="145">
        <f>IFERROR(((AW74)-(AR74)),"")</f>
        <v>-142</v>
      </c>
      <c r="AM74" s="148">
        <f>IFERROR(((AW74/AW$8)-(AR74/AR$8)),"")</f>
        <v>5.420381831482933E-4</v>
      </c>
      <c r="AN74" s="162"/>
      <c r="AO74" s="143">
        <f>IFERROR((-AR74/AR$8),"")</f>
        <v>-2.4091529814099628E-2</v>
      </c>
      <c r="AP74" s="142" t="str">
        <f t="shared" ref="AP74:AX89" si="135">IF(AP266="","",TRIM(LEFT(AP266,SEARCH(" ",AP266,1))))</f>
        <v>157.88</v>
      </c>
      <c r="AQ74" s="147">
        <f>IFERROR(-AR74,"")</f>
        <v>-6157</v>
      </c>
      <c r="AR74" s="142" t="str">
        <f t="shared" si="135"/>
        <v>6,157</v>
      </c>
      <c r="AS74" s="142" t="str">
        <f t="shared" si="135"/>
        <v>0.1</v>
      </c>
      <c r="AT74" s="143">
        <f>IFERROR((-AW74/AR$8),"")</f>
        <v>-2.3535902522626162E-2</v>
      </c>
      <c r="AU74" s="142" t="str">
        <f t="shared" si="135"/>
        <v>154.24</v>
      </c>
      <c r="AV74" s="147">
        <f>IFERROR(-AW74,"")</f>
        <v>-6015</v>
      </c>
      <c r="AW74" s="142" t="str">
        <f t="shared" si="135"/>
        <v>6,015</v>
      </c>
      <c r="AX74" s="142" t="str">
        <f>IF(AX266="","",TRIM(LEFT(AX266,SEARCH(" ",AX266,1))))</f>
        <v>0.1</v>
      </c>
      <c r="AY74" s="15"/>
      <c r="AZ74" s="15"/>
      <c r="BA74" s="176"/>
      <c r="BB74" s="176"/>
      <c r="BC74" s="177"/>
      <c r="BD74" s="162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0.12903483541067434</v>
      </c>
      <c r="F75" s="85">
        <f>IFERROR(((Q75)-(L75)),"")</f>
        <v>1615</v>
      </c>
      <c r="G75" s="88">
        <f>IFERROR(((Q75/Q$8)-(L75/L$8)),"")</f>
        <v>7.6980119262128832E-2</v>
      </c>
      <c r="H75" s="163"/>
      <c r="I75" s="83">
        <f>IFERROR((-L75/L$8),"")</f>
        <v>-0.42023901310717038</v>
      </c>
      <c r="J75" s="86" t="str">
        <f t="shared" si="131"/>
        <v>2,725.20</v>
      </c>
      <c r="K75" s="87">
        <f>IFERROR(-L75,"")</f>
        <v>-10901</v>
      </c>
      <c r="L75" s="82" t="str">
        <f t="shared" si="131"/>
        <v>10,901</v>
      </c>
      <c r="M75" s="82" t="str">
        <f t="shared" si="131"/>
        <v>2.0</v>
      </c>
      <c r="N75" s="83">
        <f>IFERROR((-Q75/L$8),"")</f>
        <v>-0.4824980724749422</v>
      </c>
      <c r="O75" s="86" t="str">
        <f t="shared" si="131"/>
        <v>3,129.04</v>
      </c>
      <c r="P75" s="87">
        <f>IFERROR(-Q75,"")</f>
        <v>-12516</v>
      </c>
      <c r="Q75" s="82" t="str">
        <f t="shared" si="131"/>
        <v>12,516</v>
      </c>
      <c r="R75" s="82" t="str">
        <f>IF(R267="","",TRIM(LEFT(R267,SEARCH(" ",R267,1))))</f>
        <v>2.4</v>
      </c>
      <c r="S75" s="82"/>
      <c r="T75" s="60"/>
      <c r="U75" s="84">
        <f t="shared" si="132"/>
        <v>-5.7426555856204098E-2</v>
      </c>
      <c r="V75" s="85">
        <f>IFERROR(((AG75)-(AB75)),"")</f>
        <v>-2377</v>
      </c>
      <c r="W75" s="88">
        <f>IFERROR(((AG75/AG$8)-(AB75/AB$8)),"")</f>
        <v>-1.7840063481883162E-3</v>
      </c>
      <c r="X75" s="163"/>
      <c r="Y75" s="83">
        <f>IFERROR((-AB75/AB$8),"")</f>
        <v>-0.51425785151155545</v>
      </c>
      <c r="Z75" s="82" t="str">
        <f t="shared" si="133"/>
        <v>3,366.87</v>
      </c>
      <c r="AA75" s="87">
        <f>IFERROR(-AB75,"")</f>
        <v>-43769</v>
      </c>
      <c r="AB75" s="82" t="str">
        <f t="shared" si="133"/>
        <v>43,769</v>
      </c>
      <c r="AC75" s="82" t="str">
        <f t="shared" si="133"/>
        <v>2.4</v>
      </c>
      <c r="AD75" s="83">
        <f>IFERROR((-AG75/AB$8),"")</f>
        <v>-0.48632961661829843</v>
      </c>
      <c r="AE75" s="82" t="str">
        <f t="shared" si="133"/>
        <v>3,183.97</v>
      </c>
      <c r="AF75" s="87">
        <f>IFERROR(-AG75,"")</f>
        <v>-41392</v>
      </c>
      <c r="AG75" s="82" t="str">
        <f t="shared" si="133"/>
        <v>41,392</v>
      </c>
      <c r="AH75" s="82" t="str">
        <f t="shared" si="133"/>
        <v>2.5</v>
      </c>
      <c r="AI75" s="82"/>
      <c r="AJ75" s="14"/>
      <c r="AK75" s="84">
        <f t="shared" si="134"/>
        <v>-0.21990914708485729</v>
      </c>
      <c r="AL75" s="85">
        <f>IFERROR(((AW75)-(AR75)),"")</f>
        <v>-26335</v>
      </c>
      <c r="AM75" s="88">
        <f>IFERROR(((AW75/AW$8)-(AR75/AR$8)),"")</f>
        <v>-8.1191714328429865E-2</v>
      </c>
      <c r="AN75" s="163"/>
      <c r="AO75" s="83">
        <f>IFERROR((-AR75/AR$8),"")</f>
        <v>-0.5716270097469548</v>
      </c>
      <c r="AP75" s="82" t="str">
        <f t="shared" si="135"/>
        <v>3,745.87</v>
      </c>
      <c r="AQ75" s="87">
        <f>IFERROR(-AR75,"")</f>
        <v>-146089</v>
      </c>
      <c r="AR75" s="82" t="str">
        <f t="shared" si="135"/>
        <v>146,089</v>
      </c>
      <c r="AS75" s="82" t="str">
        <f t="shared" si="135"/>
        <v>2.7</v>
      </c>
      <c r="AT75" s="83">
        <f>IFERROR((-AW75/AR$8),"")</f>
        <v>-0.46858162438812523</v>
      </c>
      <c r="AU75" s="82" t="str">
        <f t="shared" si="135"/>
        <v>3,070.63</v>
      </c>
      <c r="AV75" s="87">
        <f>IFERROR(-AW75,"")</f>
        <v>-119754</v>
      </c>
      <c r="AW75" s="82" t="str">
        <f t="shared" si="135"/>
        <v>119,754</v>
      </c>
      <c r="AX75" s="82" t="str">
        <f>IF(AX267="","",TRIM(LEFT(AX267,SEARCH(" ",AX267,1))))</f>
        <v>2.4</v>
      </c>
      <c r="AY75" s="14"/>
      <c r="AZ75" s="14"/>
      <c r="BA75" s="174"/>
      <c r="BB75" s="174"/>
      <c r="BC75" s="175"/>
      <c r="BD75" s="163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-0.12133891213389121</v>
      </c>
      <c r="F76" s="85">
        <f>IFERROR(((Q76)-(L76)),"")</f>
        <v>-29</v>
      </c>
      <c r="G76" s="88">
        <f>IFERROR(((Q76/Q$8)-(L76/L$8)),"")</f>
        <v>-8.3685768512479879E-4</v>
      </c>
      <c r="H76" s="163"/>
      <c r="I76" s="83">
        <f>IFERROR((-L76/L$8),"")</f>
        <v>-1.0331534309946029E-2</v>
      </c>
      <c r="J76" s="86" t="str">
        <f t="shared" si="131"/>
        <v>66.96</v>
      </c>
      <c r="K76" s="87">
        <f>IFERROR(-L76,"")</f>
        <v>-268</v>
      </c>
      <c r="L76" s="82" t="str">
        <f t="shared" si="131"/>
        <v>268</v>
      </c>
      <c r="M76" s="82" t="str">
        <f t="shared" si="131"/>
        <v>0.0</v>
      </c>
      <c r="N76" s="83">
        <f>IFERROR((-Q76/L$8),"")</f>
        <v>-9.2135697764070927E-3</v>
      </c>
      <c r="O76" s="86" t="str">
        <f t="shared" si="131"/>
        <v>59.69</v>
      </c>
      <c r="P76" s="87">
        <f>IFERROR(-Q76,"")</f>
        <v>-239</v>
      </c>
      <c r="Q76" s="82" t="str">
        <f t="shared" si="131"/>
        <v>239</v>
      </c>
      <c r="R76" s="82" t="str">
        <f>IF(R268="","",TRIM(LEFT(R268,SEARCH(" ",R268,1))))</f>
        <v>0.0</v>
      </c>
      <c r="S76" s="82"/>
      <c r="T76" s="60"/>
      <c r="U76" s="84">
        <f t="shared" si="132"/>
        <v>-7.2727272727272724E-2</v>
      </c>
      <c r="V76" s="85">
        <f>IFERROR(((AG76)-(AB76)),"")</f>
        <v>-64</v>
      </c>
      <c r="W76" s="88">
        <f>IFERROR(((AG76/AG$8)-(AB76/AB$8)),"")</f>
        <v>-1.9612906706394095E-4</v>
      </c>
      <c r="X76" s="163"/>
      <c r="Y76" s="83">
        <f>IFERROR((-AB76/AB$8),"")</f>
        <v>-1.1091398291642678E-2</v>
      </c>
      <c r="Z76" s="82" t="str">
        <f t="shared" si="133"/>
        <v>72.59</v>
      </c>
      <c r="AA76" s="87">
        <f>IFERROR(-AB76,"")</f>
        <v>-944</v>
      </c>
      <c r="AB76" s="82" t="str">
        <f t="shared" si="133"/>
        <v>944</v>
      </c>
      <c r="AC76" s="82" t="str">
        <f t="shared" si="133"/>
        <v>0.1</v>
      </c>
      <c r="AD76" s="83">
        <f>IFERROR((-AG76/AB$8),"")</f>
        <v>-1.0339439085429615E-2</v>
      </c>
      <c r="AE76" s="82" t="str">
        <f t="shared" si="133"/>
        <v>67.71</v>
      </c>
      <c r="AF76" s="87">
        <f>IFERROR(-AG76,"")</f>
        <v>-880</v>
      </c>
      <c r="AG76" s="82" t="str">
        <f t="shared" si="133"/>
        <v>880</v>
      </c>
      <c r="AH76" s="82" t="str">
        <f t="shared" si="133"/>
        <v>0.1</v>
      </c>
      <c r="AI76" s="82"/>
      <c r="AJ76" s="14"/>
      <c r="AK76" s="84">
        <f t="shared" si="134"/>
        <v>6.584362139917696E-2</v>
      </c>
      <c r="AL76" s="85">
        <f>IFERROR(((AW76)-(AR76)),"")</f>
        <v>160</v>
      </c>
      <c r="AM76" s="88">
        <f>IFERROR(((AW76/AW$8)-(AR76/AR$8)),"")</f>
        <v>1.0695048224357538E-3</v>
      </c>
      <c r="AN76" s="163"/>
      <c r="AO76" s="83">
        <f>IFERROR((-AR76/AR$8),"")</f>
        <v>-8.8822109270758742E-3</v>
      </c>
      <c r="AP76" s="82" t="str">
        <f t="shared" si="135"/>
        <v>58.20</v>
      </c>
      <c r="AQ76" s="87">
        <f>IFERROR(-AR76,"")</f>
        <v>-2270</v>
      </c>
      <c r="AR76" s="82" t="str">
        <f t="shared" si="135"/>
        <v>2,270</v>
      </c>
      <c r="AS76" s="82" t="str">
        <f t="shared" si="135"/>
        <v>0.0</v>
      </c>
      <c r="AT76" s="83">
        <f>IFERROR((-AW76/AR$8),"")</f>
        <v>-9.50826984704598E-3</v>
      </c>
      <c r="AU76" s="82" t="str">
        <f t="shared" si="135"/>
        <v>62.31</v>
      </c>
      <c r="AV76" s="87">
        <f>IFERROR(-AW76,"")</f>
        <v>-2430</v>
      </c>
      <c r="AW76" s="82" t="str">
        <f t="shared" si="135"/>
        <v>2,430</v>
      </c>
      <c r="AX76" s="82" t="str">
        <f>IF(AX268="","",TRIM(LEFT(AX268,SEARCH(" ",AX268,1))))</f>
        <v>0.0</v>
      </c>
      <c r="AY76" s="14"/>
      <c r="AZ76" s="14"/>
      <c r="BA76" s="174"/>
      <c r="BB76" s="174"/>
      <c r="BC76" s="175"/>
      <c r="BD76" s="163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-3.8271604938271607E-2</v>
      </c>
      <c r="F77" s="85">
        <f>IFERROR(((Q77)-(L77)),"")</f>
        <v>-31</v>
      </c>
      <c r="G77" s="88">
        <f>IFERROR(((Q77/Q$8)-(L77/L$8)),"")</f>
        <v>-2.4236031737727426E-4</v>
      </c>
      <c r="H77" s="163"/>
      <c r="I77" s="83">
        <f>IFERROR((-L77/L$8),"")</f>
        <v>-3.2420971472629144E-2</v>
      </c>
      <c r="J77" s="86" t="str">
        <f t="shared" si="131"/>
        <v>210.16</v>
      </c>
      <c r="K77" s="87">
        <f>IFERROR(-L77,"")</f>
        <v>-841</v>
      </c>
      <c r="L77" s="82" t="str">
        <f t="shared" si="131"/>
        <v>841</v>
      </c>
      <c r="M77" s="82" t="str">
        <f t="shared" si="131"/>
        <v>0.2</v>
      </c>
      <c r="N77" s="83">
        <f>IFERROR((-Q77/L$8),"")</f>
        <v>-3.1225905936777178E-2</v>
      </c>
      <c r="O77" s="86" t="str">
        <f t="shared" si="131"/>
        <v>202.45</v>
      </c>
      <c r="P77" s="87">
        <f>IFERROR(-Q77,"")</f>
        <v>-810</v>
      </c>
      <c r="Q77" s="82" t="str">
        <f t="shared" si="131"/>
        <v>810</v>
      </c>
      <c r="R77" s="82" t="str">
        <f>IF(R269="","",TRIM(LEFT(R269,SEARCH(" ",R269,1))))</f>
        <v>0.2</v>
      </c>
      <c r="S77" s="82"/>
      <c r="T77" s="60"/>
      <c r="U77" s="84">
        <f t="shared" si="132"/>
        <v>-0.3007181328545781</v>
      </c>
      <c r="V77" s="85">
        <f>IFERROR(((AG77)-(AB77)),"")</f>
        <v>-670</v>
      </c>
      <c r="W77" s="88">
        <f>IFERROR(((AG77/AG$8)-(AB77/AB$8)),"")</f>
        <v>-6.4648120877427266E-3</v>
      </c>
      <c r="X77" s="163"/>
      <c r="Y77" s="83">
        <f>IFERROR((-AB77/AB$8),"")</f>
        <v>-3.4049652806335255E-2</v>
      </c>
      <c r="Z77" s="82" t="str">
        <f t="shared" si="133"/>
        <v>222.92</v>
      </c>
      <c r="AA77" s="87">
        <f>IFERROR(-AB77,"")</f>
        <v>-2898</v>
      </c>
      <c r="AB77" s="82" t="str">
        <f t="shared" si="133"/>
        <v>2,898</v>
      </c>
      <c r="AC77" s="82" t="str">
        <f t="shared" si="133"/>
        <v>0.2</v>
      </c>
      <c r="AD77" s="83">
        <f>IFERROR((-AG77/AB$8),"")</f>
        <v>-2.6177579866292253E-2</v>
      </c>
      <c r="AE77" s="82" t="str">
        <f t="shared" si="133"/>
        <v>171.37</v>
      </c>
      <c r="AF77" s="87">
        <f>IFERROR(-AG77,"")</f>
        <v>-2228</v>
      </c>
      <c r="AG77" s="82" t="str">
        <f t="shared" si="133"/>
        <v>2,228</v>
      </c>
      <c r="AH77" s="82" t="str">
        <f t="shared" si="133"/>
        <v>0.1</v>
      </c>
      <c r="AI77" s="82"/>
      <c r="AJ77" s="14"/>
      <c r="AK77" s="84">
        <f t="shared" si="134"/>
        <v>1.6913319238900635E-2</v>
      </c>
      <c r="AL77" s="85">
        <f>IFERROR(((AW77)-(AR77)),"")</f>
        <v>136</v>
      </c>
      <c r="AM77" s="88">
        <f>IFERROR(((AW77/AW$8)-(AR77/AR$8)),"")</f>
        <v>1.9995362966767662E-3</v>
      </c>
      <c r="AN77" s="163"/>
      <c r="AO77" s="83">
        <f>IFERROR((-AR77/AR$8),"")</f>
        <v>-3.0931223514773034E-2</v>
      </c>
      <c r="AP77" s="82" t="str">
        <f t="shared" si="135"/>
        <v>202.70</v>
      </c>
      <c r="AQ77" s="87">
        <f>IFERROR(-AR77,"")</f>
        <v>-7905</v>
      </c>
      <c r="AR77" s="82" t="str">
        <f t="shared" si="135"/>
        <v>7,905</v>
      </c>
      <c r="AS77" s="82" t="str">
        <f t="shared" si="135"/>
        <v>0.1</v>
      </c>
      <c r="AT77" s="83">
        <f>IFERROR((-AW77/AR$8),"")</f>
        <v>-3.1463373596747626E-2</v>
      </c>
      <c r="AU77" s="82" t="str">
        <f t="shared" si="135"/>
        <v>206.18</v>
      </c>
      <c r="AV77" s="87">
        <f>IFERROR(-AW77,"")</f>
        <v>-8041</v>
      </c>
      <c r="AW77" s="82" t="str">
        <f t="shared" si="135"/>
        <v>8,041</v>
      </c>
      <c r="AX77" s="82" t="str">
        <f>IF(AX269="","",TRIM(LEFT(AX269,SEARCH(" ",AX269,1))))</f>
        <v>0.2</v>
      </c>
      <c r="AY77" s="14"/>
      <c r="AZ77" s="14"/>
      <c r="BA77" s="174"/>
      <c r="BB77" s="174"/>
      <c r="BC77" s="175"/>
      <c r="BD77" s="163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-0.13308283602249565</v>
      </c>
      <c r="F78" s="85">
        <f>IFERROR(((Q78)-(L78)),"")</f>
        <v>-5419</v>
      </c>
      <c r="G78" s="88">
        <f>IFERROR(((Q78/Q$8)-(L78/L$8)),"")</f>
        <v>-0.1610123215806476</v>
      </c>
      <c r="H78" s="163"/>
      <c r="I78" s="83">
        <f>IFERROR((-L78/L$8),"")</f>
        <v>-1.7786430223592906</v>
      </c>
      <c r="J78" s="86" t="str">
        <f t="shared" si="131"/>
        <v>11,534.51</v>
      </c>
      <c r="K78" s="87">
        <f>IFERROR(-L78,"")</f>
        <v>-46138</v>
      </c>
      <c r="L78" s="82" t="str">
        <f t="shared" si="131"/>
        <v>46,138</v>
      </c>
      <c r="M78" s="82" t="str">
        <f t="shared" si="131"/>
        <v>8.4</v>
      </c>
      <c r="N78" s="83">
        <f>IFERROR((-Q78/L$8),"")</f>
        <v>-1.5697378565921356</v>
      </c>
      <c r="O78" s="86" t="str">
        <f t="shared" si="131"/>
        <v>10,179.70</v>
      </c>
      <c r="P78" s="87">
        <f>IFERROR(-Q78,"")</f>
        <v>-40719</v>
      </c>
      <c r="Q78" s="82" t="str">
        <f t="shared" si="131"/>
        <v>40,719</v>
      </c>
      <c r="R78" s="82" t="str">
        <f>IF(R270="","",TRIM(LEFT(R270,SEARCH(" ",R270,1))))</f>
        <v>7.9</v>
      </c>
      <c r="S78" s="82"/>
      <c r="T78" s="60"/>
      <c r="U78" s="84">
        <f t="shared" si="132"/>
        <v>-0.1720959808773731</v>
      </c>
      <c r="V78" s="85">
        <f>IFERROR(((AG78)-(AB78)),"")</f>
        <v>-22463</v>
      </c>
      <c r="W78" s="88">
        <f>IFERROR(((AG78/AG$8)-(AB78/AB$8)),"")</f>
        <v>-0.18148242662889458</v>
      </c>
      <c r="X78" s="163"/>
      <c r="Y78" s="83">
        <f>IFERROR((-AB78/AB$8),"")</f>
        <v>-1.7975232343645358</v>
      </c>
      <c r="Z78" s="82" t="str">
        <f t="shared" si="133"/>
        <v>11,768.38</v>
      </c>
      <c r="AA78" s="87">
        <f>IFERROR(-AB78,"")</f>
        <v>-152989</v>
      </c>
      <c r="AB78" s="82" t="str">
        <f t="shared" si="133"/>
        <v>152,989</v>
      </c>
      <c r="AC78" s="82" t="str">
        <f t="shared" si="133"/>
        <v>8.5</v>
      </c>
      <c r="AD78" s="83">
        <f>IFERROR((-AG78/AB$8),"")</f>
        <v>-1.5335973023463476</v>
      </c>
      <c r="AE78" s="82" t="str">
        <f t="shared" si="133"/>
        <v>10,040.43</v>
      </c>
      <c r="AF78" s="87">
        <f>IFERROR(-AG78,"")</f>
        <v>-130526</v>
      </c>
      <c r="AG78" s="82" t="str">
        <f t="shared" si="133"/>
        <v>130,526</v>
      </c>
      <c r="AH78" s="82" t="str">
        <f t="shared" si="133"/>
        <v>8.0</v>
      </c>
      <c r="AI78" s="82"/>
      <c r="AJ78" s="14"/>
      <c r="AK78" s="84">
        <f t="shared" si="134"/>
        <v>-0.13699542176606122</v>
      </c>
      <c r="AL78" s="85">
        <f>IFERROR(((AW78)-(AR78)),"")</f>
        <v>-54939</v>
      </c>
      <c r="AM78" s="88">
        <f>IFERROR(((AW78/AW$8)-(AR78/AR$8)),"")</f>
        <v>-0.14178626080364798</v>
      </c>
      <c r="AN78" s="163"/>
      <c r="AO78" s="83">
        <f>IFERROR((-AR78/AR$8),"")</f>
        <v>-1.7841387972625573</v>
      </c>
      <c r="AP78" s="82" t="str">
        <f t="shared" si="135"/>
        <v>11,691.47</v>
      </c>
      <c r="AQ78" s="87">
        <f>IFERROR(-AR78,"")</f>
        <v>-455967</v>
      </c>
      <c r="AR78" s="82" t="str">
        <f t="shared" si="135"/>
        <v>455,967</v>
      </c>
      <c r="AS78" s="82" t="str">
        <f t="shared" si="135"/>
        <v>8.5</v>
      </c>
      <c r="AT78" s="83">
        <f>IFERROR((-AW78/AR$8),"")</f>
        <v>-1.5691697284860722</v>
      </c>
      <c r="AU78" s="82" t="str">
        <f t="shared" si="135"/>
        <v>10,282.76</v>
      </c>
      <c r="AV78" s="87">
        <f>IFERROR(-AW78,"")</f>
        <v>-401028</v>
      </c>
      <c r="AW78" s="82" t="str">
        <f t="shared" si="135"/>
        <v>401,028</v>
      </c>
      <c r="AX78" s="82" t="str">
        <f>IF(AX270="","",TRIM(LEFT(AX270,SEARCH(" ",AX270,1))))</f>
        <v>8.1</v>
      </c>
      <c r="AY78" s="14"/>
      <c r="AZ78" s="14"/>
      <c r="BA78" s="174"/>
      <c r="BB78" s="174"/>
      <c r="BC78" s="175"/>
      <c r="BD78" s="163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74"/>
      <c r="BB79" s="174"/>
      <c r="BC79" s="175"/>
      <c r="BD79" s="163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-0.11499570418346441</v>
      </c>
      <c r="F80" s="145">
        <f t="shared" ref="F80:F85" si="137">IFERROR(((Q80)-(L80)),"")</f>
        <v>-1740</v>
      </c>
      <c r="G80" s="148">
        <f t="shared" ref="G80:G85" si="138">IFERROR(((Q80/Q$8)-(L80/L$8)),"")</f>
        <v>-4.9281103295372497E-2</v>
      </c>
      <c r="H80" s="162"/>
      <c r="I80" s="143">
        <f t="shared" ref="I80:I85" si="139">IFERROR((-L80/L$8),"")</f>
        <v>-0.65038550501156511</v>
      </c>
      <c r="J80" s="146" t="str">
        <f t="shared" si="131"/>
        <v>4,217.83</v>
      </c>
      <c r="K80" s="147">
        <f t="shared" ref="K80:K85" si="140">IFERROR(-L80,"")</f>
        <v>-16871</v>
      </c>
      <c r="L80" s="142" t="str">
        <f t="shared" si="131"/>
        <v>16,871</v>
      </c>
      <c r="M80" s="142" t="str">
        <f t="shared" si="131"/>
        <v>3.1</v>
      </c>
      <c r="N80" s="143">
        <f t="shared" ref="N80:N85" si="141">IFERROR((-Q80/L$8),"")</f>
        <v>-0.58330763299922894</v>
      </c>
      <c r="O80" s="146" t="str">
        <f t="shared" si="131"/>
        <v>3,782.67</v>
      </c>
      <c r="P80" s="147">
        <f t="shared" ref="P80:P85" si="142">IFERROR(-Q80,"")</f>
        <v>-15131</v>
      </c>
      <c r="Q80" s="142" t="str">
        <f t="shared" si="131"/>
        <v>15,131</v>
      </c>
      <c r="R80" s="142" t="str">
        <f t="shared" si="131"/>
        <v>2.9</v>
      </c>
      <c r="S80" s="142"/>
      <c r="T80" s="152"/>
      <c r="U80" s="144">
        <f t="shared" ref="U80:U85" si="143">IFERROR((AG80-AB80)/ABS(AG80),"")</f>
        <v>-0.13300802111038976</v>
      </c>
      <c r="V80" s="145">
        <f t="shared" ref="V80:V85" si="144">IFERROR(((AG80)-(AB80)),"")</f>
        <v>-6351</v>
      </c>
      <c r="W80" s="148">
        <f t="shared" ref="W80:W85" si="145">IFERROR(((AG80/AG$8)-(AB80/AB$8)),"")</f>
        <v>-4.4460732178786433E-2</v>
      </c>
      <c r="X80" s="162"/>
      <c r="Y80" s="143">
        <f t="shared" ref="Y80:Y85" si="146">IFERROR((-AB80/AB$8),"")</f>
        <v>-0.63564051650197972</v>
      </c>
      <c r="Z80" s="142" t="str">
        <f t="shared" si="133"/>
        <v>4,161.57</v>
      </c>
      <c r="AA80" s="147">
        <f t="shared" ref="AA80:AA85" si="147">IFERROR(-AB80,"")</f>
        <v>-54100</v>
      </c>
      <c r="AB80" s="142" t="str">
        <f t="shared" si="133"/>
        <v>54,100</v>
      </c>
      <c r="AC80" s="142" t="str">
        <f t="shared" si="133"/>
        <v>3.0</v>
      </c>
      <c r="AD80" s="143">
        <f t="shared" ref="AD80:AD85" si="148">IFERROR((-AG80/AB$8),"")</f>
        <v>-0.56102031464793034</v>
      </c>
      <c r="AE80" s="142" t="str">
        <f t="shared" si="133"/>
        <v>3,672.98</v>
      </c>
      <c r="AF80" s="147">
        <f t="shared" ref="AF80:AF85" si="149">IFERROR(-AG80,"")</f>
        <v>-47749</v>
      </c>
      <c r="AG80" s="142" t="str">
        <f t="shared" si="133"/>
        <v>47,749</v>
      </c>
      <c r="AH80" s="142" t="str">
        <f t="shared" si="133"/>
        <v>2.9</v>
      </c>
      <c r="AI80" s="142"/>
      <c r="AJ80" s="15"/>
      <c r="AK80" s="144">
        <f t="shared" ref="AK80:AK85" si="150">IFERROR((AW80-AR80)/ABS(AW80),"")</f>
        <v>-0.14283235103691788</v>
      </c>
      <c r="AL80" s="145">
        <f t="shared" ref="AL80:AL85" si="151">IFERROR(((AW80)-(AR80)),"")</f>
        <v>-21399</v>
      </c>
      <c r="AM80" s="148">
        <f t="shared" ref="AM80:AM85" si="152">IFERROR(((AW80/AW$8)-(AR80/AR$8)),"")</f>
        <v>-5.6391294154500282E-2</v>
      </c>
      <c r="AN80" s="162"/>
      <c r="AO80" s="143">
        <f t="shared" ref="AO80:AO85" si="153">IFERROR((-AR80/AR$8),"")</f>
        <v>-0.66995347599650967</v>
      </c>
      <c r="AP80" s="142" t="str">
        <f t="shared" si="135"/>
        <v>4,390.20</v>
      </c>
      <c r="AQ80" s="147">
        <f t="shared" ref="AQ80:AQ85" si="154">IFERROR(-AR80,"")</f>
        <v>-171218</v>
      </c>
      <c r="AR80" s="142" t="str">
        <f t="shared" si="135"/>
        <v>171,218</v>
      </c>
      <c r="AS80" s="142" t="str">
        <f t="shared" si="135"/>
        <v>3.2</v>
      </c>
      <c r="AT80" s="143">
        <f t="shared" ref="AT80:AT85" si="155">IFERROR((-AW80/AR$8),"")</f>
        <v>-0.58622200831875793</v>
      </c>
      <c r="AU80" s="142" t="str">
        <f t="shared" si="135"/>
        <v>3,841.52</v>
      </c>
      <c r="AV80" s="147">
        <f t="shared" ref="AV80:AV85" si="156">IFERROR(-AW80,"")</f>
        <v>-149819</v>
      </c>
      <c r="AW80" s="142" t="str">
        <f t="shared" si="135"/>
        <v>149,819</v>
      </c>
      <c r="AX80" s="142" t="str">
        <f t="shared" si="135"/>
        <v>3.0</v>
      </c>
      <c r="AY80" s="15"/>
      <c r="AZ80" s="15"/>
      <c r="BA80" s="176"/>
      <c r="BB80" s="176"/>
      <c r="BC80" s="177"/>
      <c r="BD80" s="162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-3.303349875930521E-2</v>
      </c>
      <c r="F81" s="85">
        <f t="shared" si="137"/>
        <v>-213</v>
      </c>
      <c r="G81" s="88">
        <f t="shared" si="138"/>
        <v>-6.2725273556635264E-4</v>
      </c>
      <c r="H81" s="163"/>
      <c r="I81" s="83">
        <f t="shared" si="139"/>
        <v>-0.25678488820354667</v>
      </c>
      <c r="J81" s="86" t="str">
        <f t="shared" si="131"/>
        <v>1,665.13</v>
      </c>
      <c r="K81" s="87">
        <f t="shared" si="140"/>
        <v>-6661</v>
      </c>
      <c r="L81" s="82" t="str">
        <f t="shared" si="131"/>
        <v>6,661</v>
      </c>
      <c r="M81" s="82" t="str">
        <f t="shared" si="131"/>
        <v>1.2</v>
      </c>
      <c r="N81" s="83">
        <f t="shared" si="141"/>
        <v>-0.24857363145720895</v>
      </c>
      <c r="O81" s="86" t="str">
        <f t="shared" si="131"/>
        <v>1,612.09</v>
      </c>
      <c r="P81" s="87">
        <f t="shared" si="142"/>
        <v>-6448</v>
      </c>
      <c r="Q81" s="82" t="str">
        <f t="shared" si="131"/>
        <v>6,448</v>
      </c>
      <c r="R81" s="82" t="str">
        <f t="shared" si="131"/>
        <v>1.3</v>
      </c>
      <c r="S81" s="82"/>
      <c r="T81" s="60"/>
      <c r="U81" s="84">
        <f t="shared" si="143"/>
        <v>-2.1853055235300282E-2</v>
      </c>
      <c r="V81" s="85">
        <f t="shared" si="144"/>
        <v>-417</v>
      </c>
      <c r="W81" s="88">
        <f t="shared" si="145"/>
        <v>7.1531870643402051E-3</v>
      </c>
      <c r="X81" s="163"/>
      <c r="Y81" s="83">
        <f t="shared" si="146"/>
        <v>-0.22910082128044554</v>
      </c>
      <c r="Z81" s="82" t="str">
        <f t="shared" si="133"/>
        <v>1,499.89</v>
      </c>
      <c r="AA81" s="87">
        <f t="shared" si="147"/>
        <v>-19499</v>
      </c>
      <c r="AB81" s="82" t="str">
        <f t="shared" si="133"/>
        <v>19,499</v>
      </c>
      <c r="AC81" s="82" t="str">
        <f t="shared" si="133"/>
        <v>1.1</v>
      </c>
      <c r="AD81" s="83">
        <f t="shared" si="148"/>
        <v>-0.22420133707746354</v>
      </c>
      <c r="AE81" s="82" t="str">
        <f t="shared" si="133"/>
        <v>1,467.87</v>
      </c>
      <c r="AF81" s="87">
        <f t="shared" si="149"/>
        <v>-19082</v>
      </c>
      <c r="AG81" s="82" t="str">
        <f t="shared" si="133"/>
        <v>19,082</v>
      </c>
      <c r="AH81" s="82" t="str">
        <f t="shared" si="133"/>
        <v>1.2</v>
      </c>
      <c r="AI81" s="82"/>
      <c r="AJ81" s="14"/>
      <c r="AK81" s="84">
        <f t="shared" si="150"/>
        <v>-0.13889545285757687</v>
      </c>
      <c r="AL81" s="85">
        <f t="shared" si="151"/>
        <v>-8229</v>
      </c>
      <c r="AM81" s="88">
        <f t="shared" si="152"/>
        <v>-2.1387307256733157E-2</v>
      </c>
      <c r="AN81" s="163"/>
      <c r="AO81" s="83">
        <f t="shared" si="153"/>
        <v>-0.26402078515614302</v>
      </c>
      <c r="AP81" s="82" t="str">
        <f t="shared" si="135"/>
        <v>1,730.14</v>
      </c>
      <c r="AQ81" s="87">
        <f t="shared" si="154"/>
        <v>-67475</v>
      </c>
      <c r="AR81" s="82" t="str">
        <f t="shared" si="135"/>
        <v>67,475</v>
      </c>
      <c r="AS81" s="82" t="str">
        <f t="shared" si="135"/>
        <v>1.3</v>
      </c>
      <c r="AT81" s="83">
        <f t="shared" si="155"/>
        <v>-0.2318217923284305</v>
      </c>
      <c r="AU81" s="82" t="str">
        <f t="shared" si="135"/>
        <v>1,519.13</v>
      </c>
      <c r="AV81" s="87">
        <f t="shared" si="156"/>
        <v>-59246</v>
      </c>
      <c r="AW81" s="82" t="str">
        <f t="shared" si="135"/>
        <v>59,246</v>
      </c>
      <c r="AX81" s="82" t="str">
        <f t="shared" si="135"/>
        <v>1.2</v>
      </c>
      <c r="AY81" s="14"/>
      <c r="AZ81" s="14"/>
      <c r="BA81" s="174"/>
      <c r="BB81" s="174"/>
      <c r="BC81" s="175"/>
      <c r="BD81" s="163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-0.30692167577413482</v>
      </c>
      <c r="F82" s="85">
        <f t="shared" si="137"/>
        <v>-1011</v>
      </c>
      <c r="G82" s="88">
        <f t="shared" si="138"/>
        <v>-3.5100222114106294E-2</v>
      </c>
      <c r="H82" s="163"/>
      <c r="I82" s="83">
        <f t="shared" si="139"/>
        <v>-0.16595990747879721</v>
      </c>
      <c r="J82" s="86" t="str">
        <f t="shared" si="131"/>
        <v>1,076.34</v>
      </c>
      <c r="K82" s="87">
        <f t="shared" si="140"/>
        <v>-4305</v>
      </c>
      <c r="L82" s="82" t="str">
        <f t="shared" si="131"/>
        <v>4,305</v>
      </c>
      <c r="M82" s="82" t="str">
        <f t="shared" si="131"/>
        <v>0.8</v>
      </c>
      <c r="N82" s="83">
        <f t="shared" si="141"/>
        <v>-0.12698535080956053</v>
      </c>
      <c r="O82" s="86" t="str">
        <f t="shared" si="131"/>
        <v>823.61</v>
      </c>
      <c r="P82" s="87">
        <f t="shared" si="142"/>
        <v>-3294</v>
      </c>
      <c r="Q82" s="82" t="str">
        <f t="shared" si="131"/>
        <v>3,294</v>
      </c>
      <c r="R82" s="82" t="str">
        <f t="shared" si="131"/>
        <v>0.6</v>
      </c>
      <c r="S82" s="82"/>
      <c r="T82" s="60"/>
      <c r="U82" s="84">
        <f t="shared" si="143"/>
        <v>-0.2351380042462845</v>
      </c>
      <c r="V82" s="85">
        <f t="shared" si="144"/>
        <v>-2658</v>
      </c>
      <c r="W82" s="88">
        <f t="shared" si="145"/>
        <v>-2.4089914995602535E-2</v>
      </c>
      <c r="X82" s="163"/>
      <c r="Y82" s="83">
        <f t="shared" si="146"/>
        <v>-0.1640446005804185</v>
      </c>
      <c r="Z82" s="82" t="str">
        <f t="shared" si="133"/>
        <v>1,074.00</v>
      </c>
      <c r="AA82" s="87">
        <f t="shared" si="147"/>
        <v>-13962</v>
      </c>
      <c r="AB82" s="82" t="str">
        <f t="shared" si="133"/>
        <v>13,962</v>
      </c>
      <c r="AC82" s="82" t="str">
        <f t="shared" si="133"/>
        <v>0.8</v>
      </c>
      <c r="AD82" s="83">
        <f t="shared" si="148"/>
        <v>-0.13281479479738223</v>
      </c>
      <c r="AE82" s="82" t="str">
        <f t="shared" si="133"/>
        <v>869.52</v>
      </c>
      <c r="AF82" s="87">
        <f t="shared" si="149"/>
        <v>-11304</v>
      </c>
      <c r="AG82" s="82" t="str">
        <f t="shared" si="133"/>
        <v>11,304</v>
      </c>
      <c r="AH82" s="82" t="str">
        <f t="shared" si="133"/>
        <v>0.7</v>
      </c>
      <c r="AI82" s="82"/>
      <c r="AJ82" s="14"/>
      <c r="AK82" s="84">
        <f t="shared" si="150"/>
        <v>4.4208268330733227E-2</v>
      </c>
      <c r="AL82" s="85">
        <f t="shared" si="151"/>
        <v>2267</v>
      </c>
      <c r="AM82" s="88">
        <f t="shared" si="152"/>
        <v>1.8228458280531545E-2</v>
      </c>
      <c r="AN82" s="163"/>
      <c r="AO82" s="83">
        <f t="shared" si="153"/>
        <v>-0.19178141152809244</v>
      </c>
      <c r="AP82" s="82" t="str">
        <f t="shared" si="135"/>
        <v>1,256.73</v>
      </c>
      <c r="AQ82" s="87">
        <f t="shared" si="154"/>
        <v>-49013</v>
      </c>
      <c r="AR82" s="82" t="str">
        <f t="shared" si="135"/>
        <v>49,013</v>
      </c>
      <c r="AS82" s="82" t="str">
        <f t="shared" si="135"/>
        <v>0.9</v>
      </c>
      <c r="AT82" s="83">
        <f t="shared" si="155"/>
        <v>-0.20065188385041888</v>
      </c>
      <c r="AU82" s="82" t="str">
        <f t="shared" si="135"/>
        <v>1,314.87</v>
      </c>
      <c r="AV82" s="87">
        <f t="shared" si="156"/>
        <v>-51280</v>
      </c>
      <c r="AW82" s="82" t="str">
        <f t="shared" si="135"/>
        <v>51,280</v>
      </c>
      <c r="AX82" s="82" t="str">
        <f t="shared" si="135"/>
        <v>1.0</v>
      </c>
      <c r="AY82" s="14"/>
      <c r="AZ82" s="14"/>
      <c r="BA82" s="174"/>
      <c r="BB82" s="174"/>
      <c r="BC82" s="175"/>
      <c r="BD82" s="163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-0.133505737837401</v>
      </c>
      <c r="F83" s="85">
        <f t="shared" si="137"/>
        <v>-826</v>
      </c>
      <c r="G83" s="88">
        <f t="shared" si="138"/>
        <v>-2.4565692737129691E-2</v>
      </c>
      <c r="H83" s="163"/>
      <c r="I83" s="83">
        <f t="shared" si="139"/>
        <v>-0.27035466461063995</v>
      </c>
      <c r="J83" s="86" t="str">
        <f t="shared" si="131"/>
        <v>1,753.29</v>
      </c>
      <c r="K83" s="87">
        <f t="shared" si="140"/>
        <v>-7013</v>
      </c>
      <c r="L83" s="82" t="str">
        <f t="shared" si="131"/>
        <v>7,013</v>
      </c>
      <c r="M83" s="82" t="str">
        <f t="shared" si="131"/>
        <v>1.3</v>
      </c>
      <c r="N83" s="83">
        <f t="shared" si="141"/>
        <v>-0.23851195065535852</v>
      </c>
      <c r="O83" s="86" t="str">
        <f t="shared" si="131"/>
        <v>1,546.63</v>
      </c>
      <c r="P83" s="87">
        <f t="shared" si="142"/>
        <v>-6187</v>
      </c>
      <c r="Q83" s="82" t="str">
        <f t="shared" si="131"/>
        <v>6,187</v>
      </c>
      <c r="R83" s="82" t="str">
        <f t="shared" si="131"/>
        <v>1.2</v>
      </c>
      <c r="S83" s="82"/>
      <c r="T83" s="60"/>
      <c r="U83" s="84">
        <f t="shared" si="143"/>
        <v>-0.21360311782606375</v>
      </c>
      <c r="V83" s="85">
        <f t="shared" si="144"/>
        <v>-4001</v>
      </c>
      <c r="W83" s="88">
        <f t="shared" si="145"/>
        <v>-3.5178228914092807E-2</v>
      </c>
      <c r="X83" s="163"/>
      <c r="Y83" s="83">
        <f t="shared" si="146"/>
        <v>-0.26708651055680227</v>
      </c>
      <c r="Z83" s="82" t="str">
        <f t="shared" si="133"/>
        <v>1,748.64</v>
      </c>
      <c r="AA83" s="87">
        <f t="shared" si="147"/>
        <v>-22732</v>
      </c>
      <c r="AB83" s="82" t="str">
        <f t="shared" si="133"/>
        <v>22,732</v>
      </c>
      <c r="AC83" s="82" t="str">
        <f t="shared" si="133"/>
        <v>1.3</v>
      </c>
      <c r="AD83" s="83">
        <f t="shared" si="148"/>
        <v>-0.22007731080588877</v>
      </c>
      <c r="AE83" s="82" t="str">
        <f t="shared" si="133"/>
        <v>1,440.82</v>
      </c>
      <c r="AF83" s="87">
        <f t="shared" si="149"/>
        <v>-18731</v>
      </c>
      <c r="AG83" s="82" t="str">
        <f t="shared" si="133"/>
        <v>18,731</v>
      </c>
      <c r="AH83" s="82" t="str">
        <f t="shared" si="133"/>
        <v>1.1</v>
      </c>
      <c r="AI83" s="82"/>
      <c r="AJ83" s="14"/>
      <c r="AK83" s="84">
        <f t="shared" si="150"/>
        <v>-0.30031666109395588</v>
      </c>
      <c r="AL83" s="85">
        <f t="shared" si="151"/>
        <v>-15269</v>
      </c>
      <c r="AM83" s="88">
        <f t="shared" si="152"/>
        <v>-5.046734661542554E-2</v>
      </c>
      <c r="AN83" s="163"/>
      <c r="AO83" s="83">
        <f t="shared" si="153"/>
        <v>-0.25868754573164765</v>
      </c>
      <c r="AP83" s="82" t="str">
        <f t="shared" si="135"/>
        <v>1,695.18</v>
      </c>
      <c r="AQ83" s="87">
        <f t="shared" si="154"/>
        <v>-66112</v>
      </c>
      <c r="AR83" s="82" t="str">
        <f t="shared" si="135"/>
        <v>66,112</v>
      </c>
      <c r="AS83" s="82" t="str">
        <f t="shared" si="135"/>
        <v>1.2</v>
      </c>
      <c r="AT83" s="83">
        <f t="shared" si="155"/>
        <v>-0.19894196042525053</v>
      </c>
      <c r="AU83" s="82" t="str">
        <f t="shared" si="135"/>
        <v>1,303.66</v>
      </c>
      <c r="AV83" s="87">
        <f t="shared" si="156"/>
        <v>-50843</v>
      </c>
      <c r="AW83" s="82" t="str">
        <f t="shared" si="135"/>
        <v>50,843</v>
      </c>
      <c r="AX83" s="82" t="str">
        <f t="shared" si="135"/>
        <v>1.0</v>
      </c>
      <c r="AY83" s="14"/>
      <c r="AZ83" s="14"/>
      <c r="BA83" s="174"/>
      <c r="BB83" s="174"/>
      <c r="BC83" s="175"/>
      <c r="BD83" s="163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-0.16865099906822653</v>
      </c>
      <c r="F84" s="85">
        <f t="shared" si="137"/>
        <v>-1629</v>
      </c>
      <c r="G84" s="88">
        <f t="shared" si="138"/>
        <v>-5.1438050698472848E-2</v>
      </c>
      <c r="H84" s="163"/>
      <c r="I84" s="83">
        <f t="shared" si="139"/>
        <v>-0.4351580570547417</v>
      </c>
      <c r="J84" s="86" t="str">
        <f t="shared" si="131"/>
        <v>2,821.92</v>
      </c>
      <c r="K84" s="87">
        <f t="shared" si="140"/>
        <v>-11288</v>
      </c>
      <c r="L84" s="82" t="str">
        <f t="shared" si="131"/>
        <v>11,288</v>
      </c>
      <c r="M84" s="82" t="str">
        <f t="shared" si="131"/>
        <v>2.0</v>
      </c>
      <c r="N84" s="83">
        <f t="shared" si="141"/>
        <v>-0.37235929067077872</v>
      </c>
      <c r="O84" s="86" t="str">
        <f t="shared" si="131"/>
        <v>2,414.69</v>
      </c>
      <c r="P84" s="87">
        <f t="shared" si="142"/>
        <v>-9659</v>
      </c>
      <c r="Q84" s="82" t="str">
        <f t="shared" si="131"/>
        <v>9,659</v>
      </c>
      <c r="R84" s="82" t="str">
        <f t="shared" si="131"/>
        <v>1.9</v>
      </c>
      <c r="S84" s="82"/>
      <c r="T84" s="60"/>
      <c r="U84" s="84">
        <f t="shared" si="143"/>
        <v>-0.26844919786096255</v>
      </c>
      <c r="V84" s="85">
        <f t="shared" si="144"/>
        <v>-9036</v>
      </c>
      <c r="W84" s="88">
        <f t="shared" si="145"/>
        <v>-8.4906737604752924E-2</v>
      </c>
      <c r="X84" s="163"/>
      <c r="Y84" s="83">
        <f t="shared" si="146"/>
        <v>-0.50165078544488961</v>
      </c>
      <c r="Z84" s="82" t="str">
        <f t="shared" si="133"/>
        <v>3,284.28</v>
      </c>
      <c r="AA84" s="87">
        <f t="shared" si="147"/>
        <v>-42696</v>
      </c>
      <c r="AB84" s="82" t="str">
        <f t="shared" si="133"/>
        <v>42,696</v>
      </c>
      <c r="AC84" s="82" t="str">
        <f t="shared" si="133"/>
        <v>2.4</v>
      </c>
      <c r="AD84" s="83">
        <f t="shared" si="148"/>
        <v>-0.39548354501768279</v>
      </c>
      <c r="AE84" s="82" t="str">
        <f t="shared" si="133"/>
        <v>2,589.24</v>
      </c>
      <c r="AF84" s="87">
        <f t="shared" si="149"/>
        <v>-33660</v>
      </c>
      <c r="AG84" s="82" t="str">
        <f t="shared" si="133"/>
        <v>33,660</v>
      </c>
      <c r="AH84" s="82" t="str">
        <f t="shared" si="133"/>
        <v>2.1</v>
      </c>
      <c r="AI84" s="82"/>
      <c r="AJ84" s="14"/>
      <c r="AK84" s="84">
        <f t="shared" si="150"/>
        <v>-0.1370213713268032</v>
      </c>
      <c r="AL84" s="85">
        <f t="shared" si="151"/>
        <v>-12310</v>
      </c>
      <c r="AM84" s="88">
        <f t="shared" si="152"/>
        <v>-3.1772683925770429E-2</v>
      </c>
      <c r="AN84" s="163"/>
      <c r="AO84" s="83">
        <f t="shared" si="153"/>
        <v>-0.39969949171841435</v>
      </c>
      <c r="AP84" s="82" t="str">
        <f t="shared" si="135"/>
        <v>2,619.23</v>
      </c>
      <c r="AQ84" s="87">
        <f t="shared" si="154"/>
        <v>-102150</v>
      </c>
      <c r="AR84" s="82" t="str">
        <f t="shared" si="135"/>
        <v>102,150</v>
      </c>
      <c r="AS84" s="82" t="str">
        <f t="shared" si="135"/>
        <v>1.9</v>
      </c>
      <c r="AT84" s="83">
        <f t="shared" si="155"/>
        <v>-0.35153208356321436</v>
      </c>
      <c r="AU84" s="82" t="str">
        <f t="shared" si="135"/>
        <v>2,303.58</v>
      </c>
      <c r="AV84" s="87">
        <f t="shared" si="156"/>
        <v>-89840</v>
      </c>
      <c r="AW84" s="82" t="str">
        <f t="shared" si="135"/>
        <v>89,840</v>
      </c>
      <c r="AX84" s="82" t="str">
        <f t="shared" si="135"/>
        <v>1.8</v>
      </c>
      <c r="AY84" s="14"/>
      <c r="AZ84" s="14"/>
      <c r="BA84" s="174"/>
      <c r="BB84" s="174"/>
      <c r="BC84" s="175"/>
      <c r="BD84" s="163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-3.2160731385621623E-2</v>
      </c>
      <c r="F85" s="85">
        <f t="shared" si="137"/>
        <v>-1780</v>
      </c>
      <c r="G85" s="88">
        <f t="shared" si="138"/>
        <v>-3.5218973340058746E-3</v>
      </c>
      <c r="H85" s="163"/>
      <c r="I85" s="83">
        <f t="shared" si="139"/>
        <v>-2.2022744795682345</v>
      </c>
      <c r="J85" s="86" t="str">
        <f t="shared" si="131"/>
        <v>14,281.68</v>
      </c>
      <c r="K85" s="87">
        <f t="shared" si="140"/>
        <v>-57127</v>
      </c>
      <c r="L85" s="82" t="str">
        <f t="shared" si="131"/>
        <v>57,127</v>
      </c>
      <c r="M85" s="82" t="str">
        <f t="shared" si="131"/>
        <v>10.3</v>
      </c>
      <c r="N85" s="83">
        <f t="shared" si="141"/>
        <v>-2.1336545875096378</v>
      </c>
      <c r="O85" s="86" t="str">
        <f t="shared" si="131"/>
        <v>13,836.65</v>
      </c>
      <c r="P85" s="87">
        <f t="shared" si="142"/>
        <v>-55347</v>
      </c>
      <c r="Q85" s="82" t="str">
        <f t="shared" si="131"/>
        <v>55,347</v>
      </c>
      <c r="R85" s="82" t="str">
        <f t="shared" si="131"/>
        <v>10.7</v>
      </c>
      <c r="S85" s="82"/>
      <c r="T85" s="60"/>
      <c r="U85" s="84">
        <f t="shared" si="143"/>
        <v>-4.5148263266556257E-2</v>
      </c>
      <c r="V85" s="85">
        <f t="shared" si="144"/>
        <v>-7960</v>
      </c>
      <c r="W85" s="88">
        <f t="shared" si="145"/>
        <v>1.7835642105776817E-2</v>
      </c>
      <c r="X85" s="163"/>
      <c r="Y85" s="83">
        <f t="shared" si="146"/>
        <v>-2.165031547038573</v>
      </c>
      <c r="Z85" s="82" t="str">
        <f t="shared" si="133"/>
        <v>14,174.45</v>
      </c>
      <c r="AA85" s="87">
        <f t="shared" si="147"/>
        <v>-184268</v>
      </c>
      <c r="AB85" s="82" t="str">
        <f t="shared" si="133"/>
        <v>184,268</v>
      </c>
      <c r="AC85" s="82" t="str">
        <f t="shared" si="133"/>
        <v>10.2</v>
      </c>
      <c r="AD85" s="83">
        <f t="shared" si="148"/>
        <v>-2.0715066207658235</v>
      </c>
      <c r="AE85" s="82" t="str">
        <f t="shared" si="133"/>
        <v>13,562.17</v>
      </c>
      <c r="AF85" s="87">
        <f t="shared" si="149"/>
        <v>-176308</v>
      </c>
      <c r="AG85" s="82" t="str">
        <f t="shared" si="133"/>
        <v>176,308</v>
      </c>
      <c r="AH85" s="82" t="str">
        <f t="shared" si="133"/>
        <v>10.8</v>
      </c>
      <c r="AI85" s="82"/>
      <c r="AJ85" s="14"/>
      <c r="AK85" s="84">
        <f t="shared" si="150"/>
        <v>-0.11596495656970819</v>
      </c>
      <c r="AL85" s="85">
        <f t="shared" si="151"/>
        <v>-62014</v>
      </c>
      <c r="AM85" s="88">
        <f t="shared" si="152"/>
        <v>-0.14506440257722897</v>
      </c>
      <c r="AN85" s="163"/>
      <c r="AO85" s="83">
        <f t="shared" si="153"/>
        <v>-2.3351176012552481</v>
      </c>
      <c r="AP85" s="82" t="str">
        <f t="shared" si="135"/>
        <v>15,302.03</v>
      </c>
      <c r="AQ85" s="87">
        <f t="shared" si="154"/>
        <v>-596779</v>
      </c>
      <c r="AR85" s="82" t="str">
        <f t="shared" si="135"/>
        <v>596,779</v>
      </c>
      <c r="AS85" s="82" t="str">
        <f t="shared" si="135"/>
        <v>11.1</v>
      </c>
      <c r="AT85" s="83">
        <f t="shared" si="155"/>
        <v>-2.0924649896113348</v>
      </c>
      <c r="AU85" s="82" t="str">
        <f t="shared" si="135"/>
        <v>13,711.91</v>
      </c>
      <c r="AV85" s="87">
        <f t="shared" si="156"/>
        <v>-534765</v>
      </c>
      <c r="AW85" s="82" t="str">
        <f t="shared" si="135"/>
        <v>534,765</v>
      </c>
      <c r="AX85" s="82" t="str">
        <f t="shared" si="135"/>
        <v>10.8</v>
      </c>
      <c r="AY85" s="14"/>
      <c r="AZ85" s="14"/>
      <c r="BA85" s="174"/>
      <c r="BB85" s="174"/>
      <c r="BC85" s="175"/>
      <c r="BD85" s="163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74"/>
      <c r="BB86" s="174"/>
      <c r="BC86" s="175"/>
      <c r="BD86" s="163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2.2582642215696391E-2</v>
      </c>
      <c r="H87" s="162"/>
      <c r="I87" s="143">
        <f>IFERROR((-L87/L$8),"")</f>
        <v>-0.74016962220508864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3.5</v>
      </c>
      <c r="N87" s="143">
        <f>IFERROR((-Q87/L$8),"")</f>
        <v>-0.74016962220508864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3.7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3.9413409866937754E-2</v>
      </c>
      <c r="X87" s="162"/>
      <c r="Y87" s="143">
        <f>IFERROR((-AB87/AB$8),"")</f>
        <v>-0.73316022605773634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3.5</v>
      </c>
      <c r="AD87" s="143">
        <f>IFERROR((-AG87/AB$8),"")</f>
        <v>-0.73316022605773634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3.8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3.4161758412168508E-2</v>
      </c>
      <c r="AN87" s="162"/>
      <c r="AO87" s="143">
        <f>IFERROR((-AR87/AR$8),"")</f>
        <v>-0.73248893636502366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3.5</v>
      </c>
      <c r="AT87" s="143">
        <f>IFERROR((-AW87/AR$8),"")</f>
        <v>-0.73248893636502366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3.8</v>
      </c>
      <c r="AY87" s="15"/>
      <c r="AZ87" s="15"/>
      <c r="BA87" s="176"/>
      <c r="BB87" s="176"/>
      <c r="BC87" s="177"/>
      <c r="BD87" s="162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9.2518560822387214E-2</v>
      </c>
      <c r="F88" s="85">
        <f>IFERROR(((Q88)-(L88)),"")</f>
        <v>162</v>
      </c>
      <c r="G88" s="88">
        <f>IFERROR(((Q88/Q$8)-(L88/L$8)),"")</f>
        <v>8.3046711102556584E-3</v>
      </c>
      <c r="H88" s="163"/>
      <c r="I88" s="83">
        <f>IFERROR((-L88/L$8),"")</f>
        <v>-6.1256746337702388E-2</v>
      </c>
      <c r="J88" s="86" t="str">
        <f t="shared" si="131"/>
        <v>397.33</v>
      </c>
      <c r="K88" s="87">
        <f>IFERROR(-L88,"")</f>
        <v>-1589</v>
      </c>
      <c r="L88" s="82" t="str">
        <f t="shared" si="131"/>
        <v>1,589</v>
      </c>
      <c r="M88" s="82" t="str">
        <f t="shared" si="131"/>
        <v>0.3</v>
      </c>
      <c r="N88" s="83">
        <f>IFERROR((-Q88/L$8),"")</f>
        <v>-6.750192752505782E-2</v>
      </c>
      <c r="O88" s="86" t="str">
        <f t="shared" si="131"/>
        <v>437.65</v>
      </c>
      <c r="P88" s="87">
        <f>IFERROR(-Q88,"")</f>
        <v>-1751</v>
      </c>
      <c r="Q88" s="82" t="str">
        <f t="shared" si="131"/>
        <v>1,751</v>
      </c>
      <c r="R88" s="82" t="str">
        <f>IF(R280="","",TRIM(LEFT(R280,SEARCH(" ",R280,1))))</f>
        <v>0.3</v>
      </c>
      <c r="S88" s="82"/>
      <c r="T88" s="60"/>
      <c r="U88" s="84">
        <f t="shared" si="158"/>
        <v>0.4173393606716177</v>
      </c>
      <c r="V88" s="85">
        <f>IFERROR(((AG88)-(AB88)),"")</f>
        <v>2585</v>
      </c>
      <c r="W88" s="88">
        <f>IFERROR(((AG88/AG$8)-(AB88/AB$8)),"")</f>
        <v>3.4284388542869561E-2</v>
      </c>
      <c r="X88" s="163"/>
      <c r="Y88" s="83">
        <f>IFERROR((-AB88/AB$8),"")</f>
        <v>-4.2403449612858503E-2</v>
      </c>
      <c r="Z88" s="82" t="str">
        <f t="shared" si="133"/>
        <v>277.59</v>
      </c>
      <c r="AA88" s="87">
        <f>IFERROR(-AB88,"")</f>
        <v>-3609</v>
      </c>
      <c r="AB88" s="82" t="str">
        <f t="shared" si="133"/>
        <v>3,609</v>
      </c>
      <c r="AC88" s="82" t="str">
        <f t="shared" si="133"/>
        <v>0.2</v>
      </c>
      <c r="AD88" s="83">
        <f>IFERROR((-AG88/AB$8),"")</f>
        <v>-7.2775551926307996E-2</v>
      </c>
      <c r="AE88" s="82" t="str">
        <f t="shared" si="133"/>
        <v>476.48</v>
      </c>
      <c r="AF88" s="87">
        <f>IFERROR(-AG88,"")</f>
        <v>-6194</v>
      </c>
      <c r="AG88" s="82" t="str">
        <f t="shared" si="133"/>
        <v>6,194</v>
      </c>
      <c r="AH88" s="82" t="str">
        <f t="shared" si="133"/>
        <v>0.4</v>
      </c>
      <c r="AI88" s="82"/>
      <c r="AJ88" s="14"/>
      <c r="AK88" s="84">
        <f t="shared" si="159"/>
        <v>-1.5428571428571429</v>
      </c>
      <c r="AL88" s="85">
        <f>IFERROR(((AW88)-(AR88)),"")</f>
        <v>-13176</v>
      </c>
      <c r="AM88" s="88">
        <f>IFERROR(((AW88/AW$8)-(AR88/AR$8)),"")</f>
        <v>-4.9997504320008726E-2</v>
      </c>
      <c r="AN88" s="163"/>
      <c r="AO88" s="83">
        <f>IFERROR((-AR88/AR$8),"")</f>
        <v>-8.49718469129426E-2</v>
      </c>
      <c r="AP88" s="82" t="str">
        <f t="shared" si="135"/>
        <v>556.83</v>
      </c>
      <c r="AQ88" s="87">
        <f>IFERROR(-AR88,"")</f>
        <v>-21716</v>
      </c>
      <c r="AR88" s="82" t="str">
        <f t="shared" si="135"/>
        <v>21,716</v>
      </c>
      <c r="AS88" s="82" t="str">
        <f t="shared" si="135"/>
        <v>0.4</v>
      </c>
      <c r="AT88" s="83">
        <f>IFERROR((-AW88/AR$8),"")</f>
        <v>-3.341589485340439E-2</v>
      </c>
      <c r="AU88" s="82" t="str">
        <f t="shared" si="135"/>
        <v>218.98</v>
      </c>
      <c r="AV88" s="87">
        <f>IFERROR(-AW88,"")</f>
        <v>-8540</v>
      </c>
      <c r="AW88" s="82" t="str">
        <f t="shared" si="135"/>
        <v>8,540</v>
      </c>
      <c r="AX88" s="82" t="str">
        <f>IF(AX280="","",TRIM(LEFT(AX280,SEARCH(" ",AX280,1))))</f>
        <v>0.2</v>
      </c>
      <c r="AY88" s="14"/>
      <c r="AZ88" s="14"/>
      <c r="BA88" s="174"/>
      <c r="BB88" s="174"/>
      <c r="BC88" s="175"/>
      <c r="BD88" s="163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-5.6430980346551925E-2</v>
      </c>
      <c r="F89" s="85">
        <f>IFERROR(((Q89)-(L89)),"")</f>
        <v>-1941</v>
      </c>
      <c r="G89" s="88">
        <f>IFERROR(((Q89/Q$8)-(L89/L$8)),"")</f>
        <v>-3.4370660158801192E-2</v>
      </c>
      <c r="H89" s="163"/>
      <c r="I89" s="83">
        <f>IFERROR((-L89/L$8),"")</f>
        <v>-1.4008095605242867</v>
      </c>
      <c r="J89" s="86" t="str">
        <f t="shared" si="131"/>
        <v>9,084.35</v>
      </c>
      <c r="K89" s="87">
        <f>IFERROR(-L89,"")</f>
        <v>-36337</v>
      </c>
      <c r="L89" s="82" t="str">
        <f t="shared" si="131"/>
        <v>36,337</v>
      </c>
      <c r="M89" s="82" t="str">
        <f t="shared" si="131"/>
        <v>6.6</v>
      </c>
      <c r="N89" s="83">
        <f>IFERROR((-Q89/L$8),"")</f>
        <v>-1.3259830377794912</v>
      </c>
      <c r="O89" s="86" t="str">
        <f t="shared" si="131"/>
        <v>8,599.00</v>
      </c>
      <c r="P89" s="87">
        <f>IFERROR(-Q89,"")</f>
        <v>-34396</v>
      </c>
      <c r="Q89" s="82" t="str">
        <f t="shared" si="131"/>
        <v>34,396</v>
      </c>
      <c r="R89" s="82" t="str">
        <f>IF(R281="","",TRIM(LEFT(R281,SEARCH(" ",R281,1))))</f>
        <v>6.7</v>
      </c>
      <c r="S89" s="82"/>
      <c r="T89" s="60"/>
      <c r="U89" s="84">
        <f t="shared" si="158"/>
        <v>-9.7898137660842599E-2</v>
      </c>
      <c r="V89" s="85">
        <f>IFERROR(((AG89)-(AB89)),"")</f>
        <v>-10545</v>
      </c>
      <c r="W89" s="88">
        <f>IFERROR(((AG89/AG$8)-(AB89/AB$8)),"")</f>
        <v>-5.5862156304030464E-2</v>
      </c>
      <c r="X89" s="163"/>
      <c r="Y89" s="83">
        <f>IFERROR((-AB89/AB$8),"")</f>
        <v>-1.3894678713679782</v>
      </c>
      <c r="Z89" s="82" t="str">
        <f t="shared" si="133"/>
        <v>9,096.87</v>
      </c>
      <c r="AA89" s="87">
        <f>IFERROR(-AB89,"")</f>
        <v>-118259</v>
      </c>
      <c r="AB89" s="82" t="str">
        <f t="shared" si="133"/>
        <v>118,259</v>
      </c>
      <c r="AC89" s="82" t="str">
        <f t="shared" si="133"/>
        <v>6.6</v>
      </c>
      <c r="AD89" s="83">
        <f>IFERROR((-AG89/AB$8),"")</f>
        <v>-1.2655708427817791</v>
      </c>
      <c r="AE89" s="82" t="str">
        <f t="shared" si="133"/>
        <v>8,285.69</v>
      </c>
      <c r="AF89" s="87">
        <f>IFERROR(-AG89,"")</f>
        <v>-107714</v>
      </c>
      <c r="AG89" s="82" t="str">
        <f t="shared" si="133"/>
        <v>107,714</v>
      </c>
      <c r="AH89" s="82" t="str">
        <f t="shared" si="133"/>
        <v>6.6</v>
      </c>
      <c r="AI89" s="82"/>
      <c r="AJ89" s="14"/>
      <c r="AK89" s="84">
        <f t="shared" si="159"/>
        <v>-0.14405764783614139</v>
      </c>
      <c r="AL89" s="85">
        <f>IFERROR(((AW89)-(AR89)),"")</f>
        <v>-48839</v>
      </c>
      <c r="AM89" s="88">
        <f>IFERROR(((AW89/AW$8)-(AR89/AR$8)),"")</f>
        <v>-0.12923275202566442</v>
      </c>
      <c r="AN89" s="163"/>
      <c r="AO89" s="83">
        <f>IFERROR((-AR89/AR$8),"")</f>
        <v>-1.5176568179772818</v>
      </c>
      <c r="AP89" s="82" t="str">
        <f t="shared" si="135"/>
        <v>9,945.20</v>
      </c>
      <c r="AQ89" s="87">
        <f>IFERROR(-AR89,"")</f>
        <v>-387863</v>
      </c>
      <c r="AR89" s="82" t="str">
        <f t="shared" si="135"/>
        <v>387,863</v>
      </c>
      <c r="AS89" s="82" t="str">
        <f t="shared" si="135"/>
        <v>7.2</v>
      </c>
      <c r="AT89" s="83">
        <f>IFERROR((-AW89/AR$8),"")</f>
        <v>-1.3265562455246569</v>
      </c>
      <c r="AU89" s="82" t="str">
        <f t="shared" si="135"/>
        <v>8,692.94</v>
      </c>
      <c r="AV89" s="87">
        <f>IFERROR(-AW89,"")</f>
        <v>-339024</v>
      </c>
      <c r="AW89" s="82" t="str">
        <f t="shared" si="135"/>
        <v>339,024</v>
      </c>
      <c r="AX89" s="82" t="str">
        <f>IF(AX281="","",TRIM(LEFT(AX281,SEARCH(" ",AX281,1))))</f>
        <v>6.8</v>
      </c>
      <c r="AY89" s="14"/>
      <c r="AZ89" s="14"/>
      <c r="BA89" s="174"/>
      <c r="BB89" s="174"/>
      <c r="BC89" s="175"/>
      <c r="BD89" s="163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-0.1486344537815126</v>
      </c>
      <c r="F90" s="85">
        <f>IFERROR(((Q90)-(L90)),"")</f>
        <v>-283</v>
      </c>
      <c r="G90" s="88">
        <f>IFERROR(((Q90/Q$8)-(L90/L$8)),"")</f>
        <v>-8.6703464742372005E-3</v>
      </c>
      <c r="H90" s="163"/>
      <c r="I90" s="83">
        <f>IFERROR((-L90/L$8),"")</f>
        <v>-8.430994602929838E-2</v>
      </c>
      <c r="J90" s="86" t="str">
        <f t="shared" ref="J90:Q102" si="160">IF(J282="","",TRIM(LEFT(J282,SEARCH(" ",J282,1))))</f>
        <v>546.80</v>
      </c>
      <c r="K90" s="87">
        <f>IFERROR(-L90,"")</f>
        <v>-2187</v>
      </c>
      <c r="L90" s="82" t="str">
        <f t="shared" si="160"/>
        <v>2,187</v>
      </c>
      <c r="M90" s="82" t="str">
        <f t="shared" si="160"/>
        <v>0.4</v>
      </c>
      <c r="N90" s="83">
        <f>IFERROR((-Q90/L$8),"")</f>
        <v>-7.340015420200463E-2</v>
      </c>
      <c r="O90" s="86" t="str">
        <f t="shared" si="160"/>
        <v>475.98</v>
      </c>
      <c r="P90" s="87">
        <f>IFERROR(-Q90,"")</f>
        <v>-1904</v>
      </c>
      <c r="Q90" s="82" t="str">
        <f t="shared" si="160"/>
        <v>1,904</v>
      </c>
      <c r="R90" s="82" t="str">
        <f>IF(R282="","",TRIM(LEFT(R282,SEARCH(" ",R282,1))))</f>
        <v>0.4</v>
      </c>
      <c r="S90" s="82"/>
      <c r="T90" s="60"/>
      <c r="U90" s="84">
        <f t="shared" si="158"/>
        <v>-0.58086008479709272</v>
      </c>
      <c r="V90" s="85">
        <f>IFERROR(((AG90)-(AB90)),"")</f>
        <v>-2877</v>
      </c>
      <c r="W90" s="88">
        <f>IFERROR(((AG90/AG$8)-(AB90/AB$8)),"")</f>
        <v>-3.0674476783608406E-2</v>
      </c>
      <c r="X90" s="163"/>
      <c r="Y90" s="83">
        <f>IFERROR((-AB90/AB$8),"")</f>
        <v>-9.1997509135129413E-2</v>
      </c>
      <c r="Z90" s="82" t="str">
        <f t="shared" ref="Z90:AH102" si="161">IF(Z282="","",TRIM(LEFT(Z282,SEARCH(" ",Z282,1))))</f>
        <v>602.32</v>
      </c>
      <c r="AA90" s="87">
        <f>IFERROR(-AB90,"")</f>
        <v>-7830</v>
      </c>
      <c r="AB90" s="82" t="str">
        <f t="shared" si="161"/>
        <v>7,830</v>
      </c>
      <c r="AC90" s="82" t="str">
        <f t="shared" si="161"/>
        <v>0.4</v>
      </c>
      <c r="AD90" s="83">
        <f>IFERROR((-AG90/AB$8),"")</f>
        <v>-5.8194592943332825E-2</v>
      </c>
      <c r="AE90" s="82" t="str">
        <f t="shared" si="161"/>
        <v>380.99</v>
      </c>
      <c r="AF90" s="87">
        <f>IFERROR(-AG90,"")</f>
        <v>-4953</v>
      </c>
      <c r="AG90" s="82" t="str">
        <f t="shared" si="161"/>
        <v>4,953</v>
      </c>
      <c r="AH90" s="82" t="str">
        <f t="shared" si="161"/>
        <v>0.3</v>
      </c>
      <c r="AI90" s="82"/>
      <c r="AJ90" s="14"/>
      <c r="AK90" s="84">
        <f t="shared" si="159"/>
        <v>-0.21076670117532428</v>
      </c>
      <c r="AL90" s="85">
        <f>IFERROR(((AW90)-(AR90)),"")</f>
        <v>-3461</v>
      </c>
      <c r="AM90" s="88">
        <f>IFERROR(((AW90/AW$8)-(AR90/AR$8)),"")</f>
        <v>-1.0545801142484656E-2</v>
      </c>
      <c r="AN90" s="163"/>
      <c r="AO90" s="83">
        <f>IFERROR((-AR90/AR$8),"")</f>
        <v>-7.7795646542785257E-2</v>
      </c>
      <c r="AP90" s="82" t="str">
        <f t="shared" ref="AP90:AW102" si="162">IF(AP282="","",TRIM(LEFT(AP282,SEARCH(" ",AP282,1))))</f>
        <v>509.81</v>
      </c>
      <c r="AQ90" s="87">
        <f>IFERROR(-AR90,"")</f>
        <v>-19882</v>
      </c>
      <c r="AR90" s="82" t="str">
        <f t="shared" si="162"/>
        <v>19,882</v>
      </c>
      <c r="AS90" s="82" t="str">
        <f t="shared" si="162"/>
        <v>0.4</v>
      </c>
      <c r="AT90" s="83">
        <f>IFERROR((-AW90/AR$8),"")</f>
        <v>-6.4253209530181904E-2</v>
      </c>
      <c r="AU90" s="82" t="str">
        <f t="shared" si="162"/>
        <v>421.06</v>
      </c>
      <c r="AV90" s="87">
        <f>IFERROR(-AW90,"")</f>
        <v>-16421</v>
      </c>
      <c r="AW90" s="82" t="str">
        <f t="shared" si="162"/>
        <v>16,421</v>
      </c>
      <c r="AX90" s="82" t="str">
        <f>IF(AX282="","",TRIM(LEFT(AX282,SEARCH(" ",AX282,1))))</f>
        <v>0.3</v>
      </c>
      <c r="AY90" s="14"/>
      <c r="AZ90" s="14"/>
      <c r="BA90" s="174"/>
      <c r="BB90" s="174"/>
      <c r="BC90" s="175"/>
      <c r="BD90" s="163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74"/>
      <c r="BB91" s="174"/>
      <c r="BC91" s="175"/>
      <c r="BD91" s="163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176"/>
      <c r="BB92" s="176"/>
      <c r="BC92" s="177"/>
      <c r="BD92" s="162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-0.1486344537815126</v>
      </c>
      <c r="F93" s="85">
        <f>IFERROR(((Q93)-(L93)),"")</f>
        <v>-283</v>
      </c>
      <c r="G93" s="88">
        <f>IFERROR(((Q93/Q$8)-(L93/L$8)),"")</f>
        <v>-8.6703464742372005E-3</v>
      </c>
      <c r="H93" s="163"/>
      <c r="I93" s="83">
        <f>IFERROR((-L93/L$8),"")</f>
        <v>-8.430994602929838E-2</v>
      </c>
      <c r="J93" s="86" t="str">
        <f t="shared" si="160"/>
        <v>546.80</v>
      </c>
      <c r="K93" s="87">
        <f>IFERROR(-L93,"")</f>
        <v>-2187</v>
      </c>
      <c r="L93" s="82" t="str">
        <f t="shared" si="160"/>
        <v>2,187</v>
      </c>
      <c r="M93" s="82" t="str">
        <f t="shared" si="160"/>
        <v>0.4</v>
      </c>
      <c r="N93" s="83">
        <f>IFERROR((-Q93/L$8),"")</f>
        <v>-7.340015420200463E-2</v>
      </c>
      <c r="O93" s="86" t="str">
        <f t="shared" si="160"/>
        <v>475.98</v>
      </c>
      <c r="P93" s="87">
        <f>IFERROR(-Q93,"")</f>
        <v>-1904</v>
      </c>
      <c r="Q93" s="82" t="str">
        <f t="shared" si="160"/>
        <v>1,904</v>
      </c>
      <c r="R93" s="82" t="str">
        <f>IF(R285="","",TRIM(LEFT(R285,SEARCH(" ",R285,1))))</f>
        <v>0.4</v>
      </c>
      <c r="S93" s="82"/>
      <c r="T93" s="60"/>
      <c r="U93" s="84">
        <f t="shared" si="164"/>
        <v>-0.58086008479709272</v>
      </c>
      <c r="V93" s="85">
        <f>IFERROR(((AG93)-(AB93)),"")</f>
        <v>-2877</v>
      </c>
      <c r="W93" s="88">
        <f>IFERROR(((AG93/AG$8)-(AB93/AB$8)),"")</f>
        <v>-3.0674476783608406E-2</v>
      </c>
      <c r="X93" s="163"/>
      <c r="Y93" s="83">
        <f>IFERROR((-AB93/AB$8),"")</f>
        <v>-9.1997509135129413E-2</v>
      </c>
      <c r="Z93" s="82" t="str">
        <f t="shared" si="161"/>
        <v>602.32</v>
      </c>
      <c r="AA93" s="87">
        <f>IFERROR(-AB93,"")</f>
        <v>-7830</v>
      </c>
      <c r="AB93" s="82" t="str">
        <f t="shared" si="161"/>
        <v>7,830</v>
      </c>
      <c r="AC93" s="82" t="str">
        <f t="shared" si="161"/>
        <v>0.4</v>
      </c>
      <c r="AD93" s="83">
        <f>IFERROR((-AG93/AB$8),"")</f>
        <v>-5.8194592943332825E-2</v>
      </c>
      <c r="AE93" s="82" t="str">
        <f t="shared" si="161"/>
        <v>380.99</v>
      </c>
      <c r="AF93" s="87">
        <f>IFERROR(-AG93,"")</f>
        <v>-4953</v>
      </c>
      <c r="AG93" s="82" t="str">
        <f t="shared" si="161"/>
        <v>4,953</v>
      </c>
      <c r="AH93" s="82" t="str">
        <f t="shared" si="161"/>
        <v>0.3</v>
      </c>
      <c r="AI93" s="82"/>
      <c r="AJ93" s="14"/>
      <c r="AK93" s="84">
        <f t="shared" si="165"/>
        <v>-0.21076670117532428</v>
      </c>
      <c r="AL93" s="85">
        <f>IFERROR(((AW93)-(AR93)),"")</f>
        <v>-3461</v>
      </c>
      <c r="AM93" s="88">
        <f>IFERROR(((AW93/AW$8)-(AR93/AR$8)),"")</f>
        <v>-1.0545801142484656E-2</v>
      </c>
      <c r="AN93" s="163"/>
      <c r="AO93" s="83">
        <f>IFERROR((-AR93/AR$8),"")</f>
        <v>-7.7795646542785257E-2</v>
      </c>
      <c r="AP93" s="82" t="str">
        <f t="shared" si="162"/>
        <v>509.81</v>
      </c>
      <c r="AQ93" s="87">
        <f>IFERROR(-AR93,"")</f>
        <v>-19882</v>
      </c>
      <c r="AR93" s="82" t="str">
        <f t="shared" si="162"/>
        <v>19,882</v>
      </c>
      <c r="AS93" s="82" t="str">
        <f t="shared" si="162"/>
        <v>0.4</v>
      </c>
      <c r="AT93" s="83">
        <f>IFERROR((-AW93/AR$8),"")</f>
        <v>-6.4253209530181904E-2</v>
      </c>
      <c r="AU93" s="82" t="str">
        <f t="shared" si="162"/>
        <v>421.06</v>
      </c>
      <c r="AV93" s="87">
        <f>IFERROR(-AW93,"")</f>
        <v>-16421</v>
      </c>
      <c r="AW93" s="82" t="str">
        <f t="shared" si="162"/>
        <v>16,421</v>
      </c>
      <c r="AX93" s="82" t="str">
        <f>IF(AX285="","",TRIM(LEFT(AX285,SEARCH(" ",AX285,1))))</f>
        <v>0.3</v>
      </c>
      <c r="AY93" s="14"/>
      <c r="AZ93" s="14"/>
      <c r="BA93" s="174"/>
      <c r="BB93" s="174"/>
      <c r="BC93" s="175"/>
      <c r="BD93" s="163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-0.10078064012490243</v>
      </c>
      <c r="F94" s="85">
        <f>IFERROR(((Q94)-(L94)),"")</f>
        <v>-2582</v>
      </c>
      <c r="G94" s="88">
        <f>IFERROR(((Q94/Q$8)-(L94/L$8)),"")</f>
        <v>-6.9403680779552168E-2</v>
      </c>
      <c r="H94" s="163"/>
      <c r="I94" s="83">
        <f>IFERROR((-L94/L$8),"")</f>
        <v>-1.087201233616037</v>
      </c>
      <c r="J94" s="86" t="str">
        <f t="shared" si="160"/>
        <v>7,050.50</v>
      </c>
      <c r="K94" s="87">
        <f>IFERROR(-L94,"")</f>
        <v>-28202</v>
      </c>
      <c r="L94" s="82" t="str">
        <f t="shared" si="160"/>
        <v>28,202</v>
      </c>
      <c r="M94" s="82" t="str">
        <f t="shared" si="160"/>
        <v>5.1</v>
      </c>
      <c r="N94" s="83">
        <f>IFERROR((-Q94/L$8),"")</f>
        <v>-0.98766383962991522</v>
      </c>
      <c r="O94" s="86" t="str">
        <f t="shared" si="160"/>
        <v>6,404.92</v>
      </c>
      <c r="P94" s="87">
        <f>IFERROR(-Q94,"")</f>
        <v>-25620</v>
      </c>
      <c r="Q94" s="82" t="str">
        <f t="shared" si="160"/>
        <v>25,620</v>
      </c>
      <c r="R94" s="82" t="str">
        <f>IF(R286="","",TRIM(LEFT(R286,SEARCH(" ",R286,1))))</f>
        <v>5.0</v>
      </c>
      <c r="S94" s="82"/>
      <c r="T94" s="60"/>
      <c r="U94" s="84">
        <f t="shared" si="164"/>
        <v>-9.7738564330991942E-2</v>
      </c>
      <c r="V94" s="85">
        <f>IFERROR(((AG94)-(AB94)),"")</f>
        <v>-7987</v>
      </c>
      <c r="W94" s="88">
        <f>IFERROR(((AG94/AG$8)-(AB94/AB$8)),"")</f>
        <v>-4.2227014391293727E-2</v>
      </c>
      <c r="X94" s="163"/>
      <c r="Y94" s="83">
        <f>IFERROR((-AB94/AB$8),"")</f>
        <v>-1.0539765717709815</v>
      </c>
      <c r="Z94" s="82" t="str">
        <f t="shared" si="161"/>
        <v>6,900.42</v>
      </c>
      <c r="AA94" s="87">
        <f>IFERROR(-AB94,"")</f>
        <v>-89705</v>
      </c>
      <c r="AB94" s="82" t="str">
        <f t="shared" si="161"/>
        <v>89,705</v>
      </c>
      <c r="AC94" s="82" t="str">
        <f t="shared" si="161"/>
        <v>5.0</v>
      </c>
      <c r="AD94" s="83">
        <f>IFERROR((-AG94/AB$8),"")</f>
        <v>-0.96013441270811062</v>
      </c>
      <c r="AE94" s="82" t="str">
        <f t="shared" si="161"/>
        <v>6,286.02</v>
      </c>
      <c r="AF94" s="87">
        <f>IFERROR(-AG94,"")</f>
        <v>-81718</v>
      </c>
      <c r="AG94" s="82" t="str">
        <f t="shared" si="161"/>
        <v>81,718</v>
      </c>
      <c r="AH94" s="82" t="str">
        <f t="shared" si="161"/>
        <v>5.0</v>
      </c>
      <c r="AI94" s="82"/>
      <c r="AJ94" s="14"/>
      <c r="AK94" s="84">
        <f t="shared" si="165"/>
        <v>-4.7463175122749592E-2</v>
      </c>
      <c r="AL94" s="85">
        <f>IFERROR(((AW94)-(AR94)),"")</f>
        <v>-12035</v>
      </c>
      <c r="AM94" s="88">
        <f>IFERROR(((AW94/AW$8)-(AR94/AR$8)),"")</f>
        <v>-8.1879314835231476E-4</v>
      </c>
      <c r="AN94" s="163"/>
      <c r="AO94" s="83">
        <f>IFERROR((-AR94/AR$8),"")</f>
        <v>-1.0392578071503755</v>
      </c>
      <c r="AP94" s="82" t="str">
        <f t="shared" si="162"/>
        <v>6,810.26</v>
      </c>
      <c r="AQ94" s="87">
        <f>IFERROR(-AR94,"")</f>
        <v>-265600</v>
      </c>
      <c r="AR94" s="82" t="str">
        <f t="shared" si="162"/>
        <v>265,600</v>
      </c>
      <c r="AS94" s="82" t="str">
        <f t="shared" si="162"/>
        <v>4.9</v>
      </c>
      <c r="AT94" s="83">
        <f>IFERROR((-AW94/AR$8),"")</f>
        <v>-0.99216643776387403</v>
      </c>
      <c r="AU94" s="82" t="str">
        <f t="shared" si="162"/>
        <v>6,501.66</v>
      </c>
      <c r="AV94" s="87">
        <f>IFERROR(-AW94,"")</f>
        <v>-253565</v>
      </c>
      <c r="AW94" s="82" t="str">
        <f t="shared" si="162"/>
        <v>253,565</v>
      </c>
      <c r="AX94" s="82" t="str">
        <f>IF(AX286="","",TRIM(LEFT(AX286,SEARCH(" ",AX286,1))))</f>
        <v>5.1</v>
      </c>
      <c r="AY94" s="14"/>
      <c r="AZ94" s="14"/>
      <c r="BA94" s="174"/>
      <c r="BB94" s="174"/>
      <c r="BC94" s="175"/>
      <c r="BD94" s="163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74"/>
      <c r="BB95" s="174"/>
      <c r="BC95" s="175"/>
      <c r="BD95" s="163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-6.942083698627686E-3</v>
      </c>
      <c r="F96" s="85">
        <f>IFERROR((Q96)-(L96),"")</f>
        <v>-388</v>
      </c>
      <c r="G96" s="88">
        <f>IFERROR((Q96/Q$8)-(L96/L$8),"")</f>
        <v>5.0780241805307824E-2</v>
      </c>
      <c r="H96" s="163"/>
      <c r="I96" s="83">
        <f>IFERROR((-L96/L$8),"")</f>
        <v>-2.1695836545875098</v>
      </c>
      <c r="J96" s="86" t="str">
        <f t="shared" si="160"/>
        <v>14,069.80</v>
      </c>
      <c r="K96" s="87">
        <f>IFERROR(-L96,"")</f>
        <v>-56279</v>
      </c>
      <c r="L96" s="82" t="str">
        <f t="shared" si="160"/>
        <v>56,279</v>
      </c>
      <c r="M96" s="82" t="str">
        <f t="shared" si="160"/>
        <v>10.2</v>
      </c>
      <c r="N96" s="83">
        <f>IFERROR((-Q96/L$8),"")</f>
        <v>-2.1546260601387819</v>
      </c>
      <c r="O96" s="86" t="str">
        <f t="shared" si="160"/>
        <v>13,972.67</v>
      </c>
      <c r="P96" s="87">
        <f>IFERROR(-Q96,"")</f>
        <v>-55891</v>
      </c>
      <c r="Q96" s="82" t="str">
        <f t="shared" si="160"/>
        <v>55,891</v>
      </c>
      <c r="R96" s="82" t="str">
        <f>IF(R288="","",TRIM(LEFT(R288,SEARCH(" ",R288,1))))</f>
        <v>10.8</v>
      </c>
      <c r="S96" s="82"/>
      <c r="T96" s="60"/>
      <c r="U96" s="84">
        <f>IFERROR((AG96-AB96)/ABS(AG96),"")</f>
        <v>-6.1924774428728513E-2</v>
      </c>
      <c r="V96" s="85">
        <f>IFERROR((AG96)-(AB96),"")</f>
        <v>-12333</v>
      </c>
      <c r="W96" s="88">
        <f>IFERROR((AG96/AG$8)-(AB96/AB$8),"")</f>
        <v>-1.9109790792642301E-2</v>
      </c>
      <c r="X96" s="163"/>
      <c r="Y96" s="83">
        <f>IFERROR((-AB96/AB$8),"")</f>
        <v>-2.4849196931066491</v>
      </c>
      <c r="Z96" s="82" t="str">
        <f t="shared" si="161"/>
        <v>16,268.74</v>
      </c>
      <c r="AA96" s="87">
        <f>IFERROR(-AB96,"")</f>
        <v>-211494</v>
      </c>
      <c r="AB96" s="82" t="str">
        <f t="shared" si="161"/>
        <v>211,494</v>
      </c>
      <c r="AC96" s="82" t="str">
        <f t="shared" si="161"/>
        <v>11.7</v>
      </c>
      <c r="AD96" s="83">
        <f>IFERROR((-AG96/AB$8),"")</f>
        <v>-2.3400148041968722</v>
      </c>
      <c r="AE96" s="82" t="str">
        <f t="shared" si="161"/>
        <v>15,320.08</v>
      </c>
      <c r="AF96" s="87">
        <f>IFERROR(-AG96,"")</f>
        <v>-199161</v>
      </c>
      <c r="AG96" s="82" t="str">
        <f t="shared" si="161"/>
        <v>199,161</v>
      </c>
      <c r="AH96" s="82" t="str">
        <f>IF(AH288="","",TRIM(LEFT(AH288,SEARCH(" ",AH288,1))))</f>
        <v>12.2</v>
      </c>
      <c r="AI96" s="82"/>
      <c r="AJ96" s="14"/>
      <c r="AK96" s="84">
        <f>IFERROR((AW96-AR96)/ABS(AW96),"")</f>
        <v>-9.651708601056927E-2</v>
      </c>
      <c r="AL96" s="85">
        <f>IFERROR((AW96)-(AR96),"")</f>
        <v>-52289</v>
      </c>
      <c r="AM96" s="88">
        <f>IFERROR((AW96/AW$8)-(AR96/AR$8),"")</f>
        <v>-0.10573543759600845</v>
      </c>
      <c r="AN96" s="163"/>
      <c r="AO96" s="83">
        <f>IFERROR((-AR96/AR$8),"")</f>
        <v>-2.3244315580650086</v>
      </c>
      <c r="AP96" s="82" t="str">
        <f t="shared" si="162"/>
        <v>15,232.00</v>
      </c>
      <c r="AQ96" s="87">
        <f>IFERROR(-AR96,"")</f>
        <v>-594048</v>
      </c>
      <c r="AR96" s="82" t="str">
        <f t="shared" si="162"/>
        <v>594,048</v>
      </c>
      <c r="AS96" s="82" t="str">
        <f t="shared" si="162"/>
        <v>11.0</v>
      </c>
      <c r="AT96" s="83">
        <f>IFERROR((-AW96/AR$8),"")</f>
        <v>-2.119831590150528</v>
      </c>
      <c r="AU96" s="82" t="str">
        <f t="shared" si="162"/>
        <v>13,891.27</v>
      </c>
      <c r="AV96" s="87">
        <f>IFERROR(-AW96,"")</f>
        <v>-541759</v>
      </c>
      <c r="AW96" s="82" t="str">
        <f t="shared" si="162"/>
        <v>541,759</v>
      </c>
      <c r="AX96" s="82" t="str">
        <f>IF(AX288="","",TRIM(LEFT(AX288,SEARCH(" ",AX288,1))))</f>
        <v>10.9</v>
      </c>
      <c r="AY96" s="14"/>
      <c r="AZ96" s="14"/>
      <c r="BA96" s="174"/>
      <c r="BB96" s="174"/>
      <c r="BC96" s="175"/>
      <c r="BD96" s="163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74"/>
      <c r="BB97" s="174"/>
      <c r="BC97" s="175"/>
      <c r="BD97" s="163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4.087285249092338E-2</v>
      </c>
      <c r="F98" s="134">
        <f>IFERROR((L98)-(Q98),"")</f>
        <v>1092</v>
      </c>
      <c r="G98" s="141">
        <f>IFERROR((L98/L$8)-(Q98/Q$8),"")</f>
        <v>1.0673165383916494E-2</v>
      </c>
      <c r="H98" s="164"/>
      <c r="I98" s="132">
        <f>IFERROR((-(-L98)/L$8),"")</f>
        <v>1.0720508866615266</v>
      </c>
      <c r="J98" s="135" t="str">
        <f t="shared" si="160"/>
        <v>6,952.34</v>
      </c>
      <c r="K98" s="136">
        <f>IFERROR(-(-L98),"")</f>
        <v>27809</v>
      </c>
      <c r="L98" s="137" t="str">
        <f t="shared" si="160"/>
        <v>27,809</v>
      </c>
      <c r="M98" s="137" t="str">
        <f t="shared" si="160"/>
        <v>5.0</v>
      </c>
      <c r="N98" s="132">
        <f>IFERROR((-(-Q98)/L$8),"")</f>
        <v>1.0299537393986122</v>
      </c>
      <c r="O98" s="135" t="str">
        <f t="shared" si="160"/>
        <v>6,679.25</v>
      </c>
      <c r="P98" s="136">
        <f>IFERROR(-(-Q98),"")</f>
        <v>26717</v>
      </c>
      <c r="Q98" s="137" t="str">
        <f t="shared" si="160"/>
        <v>26,717</v>
      </c>
      <c r="R98" s="137" t="str">
        <f>IF(R290="","",TRIM(LEFT(R290,SEARCH(" ",R290,1))))</f>
        <v>5.2</v>
      </c>
      <c r="T98" s="152"/>
      <c r="U98" s="133">
        <f>IFERROR((AB98-AG98)/ABS(AG98),"")</f>
        <v>8.1165430857525867E-2</v>
      </c>
      <c r="V98" s="134">
        <f>IFERROR((AB98)-(AG98),"")</f>
        <v>7750</v>
      </c>
      <c r="W98" s="141">
        <f>IFERROR((AB98/AB$8)-(AG98/AG$8),"")</f>
        <v>3.0747463529050778E-2</v>
      </c>
      <c r="X98" s="164"/>
      <c r="Y98" s="132">
        <f>IFERROR((-(-AB98)/AB$8),"")</f>
        <v>1.2129336983468646</v>
      </c>
      <c r="Z98" s="137" t="str">
        <f t="shared" si="161"/>
        <v>7,941.07</v>
      </c>
      <c r="AA98" s="136">
        <f>IFERROR(-(-AB98),"")</f>
        <v>103234</v>
      </c>
      <c r="AB98" s="137" t="str">
        <f t="shared" si="161"/>
        <v>103,234</v>
      </c>
      <c r="AC98" s="137" t="str">
        <f t="shared" si="161"/>
        <v>5.7</v>
      </c>
      <c r="AD98" s="132">
        <f>IFERROR((-(-AG98)/AB$8),"")</f>
        <v>1.1218761382195015</v>
      </c>
      <c r="AE98" s="137" t="str">
        <f t="shared" si="161"/>
        <v>7,344.94</v>
      </c>
      <c r="AF98" s="136">
        <f>IFERROR(-(-AG98),"")</f>
        <v>95484</v>
      </c>
      <c r="AG98" s="137" t="str">
        <f t="shared" si="161"/>
        <v>95,484</v>
      </c>
      <c r="AH98" s="137" t="str">
        <f>IF(AH290="","",TRIM(LEFT(AH290,SEARCH(" ",AH290,1))))</f>
        <v>5.8</v>
      </c>
      <c r="AJ98" s="13"/>
      <c r="AK98" s="133">
        <f>IFERROR((AR98-AW98)/ABS(AW98),"")</f>
        <v>0.15939074374519682</v>
      </c>
      <c r="AL98" s="134">
        <f>IFERROR((AR98)-(AW98),"")</f>
        <v>44799</v>
      </c>
      <c r="AM98" s="141">
        <f>IFERROR((AR98/AR$8)-(AW98/AW$8),"")</f>
        <v>0.12400177026634074</v>
      </c>
      <c r="AN98" s="164"/>
      <c r="AO98" s="132">
        <f>IFERROR((-(-AR98)/AR$8),"")</f>
        <v>1.275058986488866</v>
      </c>
      <c r="AP98" s="137" t="str">
        <f t="shared" si="162"/>
        <v>8,355.47</v>
      </c>
      <c r="AQ98" s="136">
        <f>IFERROR(-(-AR98),"")</f>
        <v>325863</v>
      </c>
      <c r="AR98" s="137" t="str">
        <f t="shared" si="162"/>
        <v>325,863</v>
      </c>
      <c r="AS98" s="137" t="str">
        <f t="shared" si="162"/>
        <v>6.1</v>
      </c>
      <c r="AT98" s="132">
        <f>IFERROR((-(-AW98)/AR$8),"")</f>
        <v>1.0997664017654862</v>
      </c>
      <c r="AU98" s="137" t="str">
        <f t="shared" si="162"/>
        <v>7,206.76</v>
      </c>
      <c r="AV98" s="136">
        <f>IFERROR(-(-AW98),"")</f>
        <v>281064</v>
      </c>
      <c r="AW98" s="137" t="str">
        <f t="shared" si="162"/>
        <v>281,064</v>
      </c>
      <c r="AX98" s="137" t="str">
        <f>IF(AX290="","",TRIM(LEFT(AX290,SEARCH(" ",AX290,1))))</f>
        <v>5.7</v>
      </c>
      <c r="AY98" s="13"/>
      <c r="AZ98" s="13"/>
      <c r="BA98" s="170"/>
      <c r="BB98" s="170"/>
      <c r="BC98" s="171"/>
      <c r="BD98" s="164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76"/>
      <c r="BB99" s="176"/>
      <c r="BC99" s="177"/>
      <c r="BD99" s="162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 t="shared" ref="E100" si="166">IFERROR((Q100-L100)/ABS(Q100),"")</f>
        <v>2.4131075615273875E-2</v>
      </c>
      <c r="F100" s="85">
        <f>IFERROR((Q100)-(L100),"")</f>
        <v>704</v>
      </c>
      <c r="G100" s="88">
        <f>IFERROR((Q100/Q$8)-(L100/L$8),"")</f>
        <v>6.1453407189224318E-2</v>
      </c>
      <c r="H100" s="163"/>
      <c r="I100" s="83">
        <f>IFERROR((-L100/L$8),"")</f>
        <v>-1.097532767925983</v>
      </c>
      <c r="J100" s="86" t="str">
        <f t="shared" si="160"/>
        <v>7,117.46</v>
      </c>
      <c r="K100" s="87">
        <f>IFERROR(-L100,"")</f>
        <v>-28470</v>
      </c>
      <c r="L100" s="82" t="str">
        <f t="shared" si="160"/>
        <v>28,470</v>
      </c>
      <c r="M100" s="82" t="str">
        <f t="shared" si="160"/>
        <v>5.2</v>
      </c>
      <c r="N100" s="83">
        <f>IFERROR((-Q100/L$8),"")</f>
        <v>-1.1246723207401697</v>
      </c>
      <c r="O100" s="86" t="str">
        <f t="shared" si="160"/>
        <v>7,293.42</v>
      </c>
      <c r="P100" s="87">
        <f>IFERROR(-Q100,"")</f>
        <v>-29174</v>
      </c>
      <c r="Q100" s="82" t="str">
        <f t="shared" si="160"/>
        <v>29,174</v>
      </c>
      <c r="R100" s="82" t="str">
        <f>IF(R292="","",TRIM(LEFT(R292,SEARCH(" ",R292,1))))</f>
        <v>5.7</v>
      </c>
      <c r="S100" s="82"/>
      <c r="T100" s="60"/>
      <c r="U100" s="84">
        <f>IFERROR((AG100-AB100)/ABS(AG100),"")</f>
        <v>-4.4204596969433914E-2</v>
      </c>
      <c r="V100" s="85">
        <f>IFERROR((AG100)-(AB100),"")</f>
        <v>-4583</v>
      </c>
      <c r="W100" s="88">
        <f>IFERROR((AG100/AG$8)-(AB100/AB$8),"")</f>
        <v>1.16376727364087E-2</v>
      </c>
      <c r="X100" s="163"/>
      <c r="Y100" s="83">
        <f>IFERROR((-AB100/AB$8),"")</f>
        <v>-1.2719859947597842</v>
      </c>
      <c r="Z100" s="82" t="str">
        <f t="shared" si="161"/>
        <v>8,327.68</v>
      </c>
      <c r="AA100" s="87">
        <f>IFERROR(-AB100,"")</f>
        <v>-108260</v>
      </c>
      <c r="AB100" s="82" t="str">
        <f t="shared" si="161"/>
        <v>108,260</v>
      </c>
      <c r="AC100" s="82" t="str">
        <f t="shared" si="161"/>
        <v>6.0</v>
      </c>
      <c r="AD100" s="83">
        <f>IFERROR((-AG100/AB$8),"")</f>
        <v>-1.2181386659773707</v>
      </c>
      <c r="AE100" s="82" t="str">
        <f t="shared" si="161"/>
        <v>7,975.14</v>
      </c>
      <c r="AF100" s="87">
        <f>IFERROR(-AG100,"")</f>
        <v>-103677</v>
      </c>
      <c r="AG100" s="82" t="str">
        <f t="shared" si="161"/>
        <v>103,677</v>
      </c>
      <c r="AH100" s="82" t="str">
        <f>IF(AH292="","",TRIM(LEFT(AH292,SEARCH(" ",AH292,1))))</f>
        <v>6.3</v>
      </c>
      <c r="AI100" s="82"/>
      <c r="AJ100" s="14"/>
      <c r="AK100" s="84">
        <f>IFERROR((AW100-AR100)/ABS(AW100),"")</f>
        <v>-2.8723110442814618E-2</v>
      </c>
      <c r="AL100" s="85">
        <f>IFERROR((AW100)-(AR100),"")</f>
        <v>-7488</v>
      </c>
      <c r="AM100" s="88">
        <f>IFERROR((AW100/AW$8)-(AR100/AR$8),"")</f>
        <v>1.8274340894857577E-2</v>
      </c>
      <c r="AN100" s="163"/>
      <c r="AO100" s="83">
        <f>IFERROR((-AR100/AR$8),"")</f>
        <v>-1.0493686587078928</v>
      </c>
      <c r="AP100" s="82" t="str">
        <f t="shared" si="162"/>
        <v>6,876.52</v>
      </c>
      <c r="AQ100" s="87">
        <f>IFERROR(-AR100,"")</f>
        <v>-268184</v>
      </c>
      <c r="AR100" s="82" t="str">
        <f t="shared" si="162"/>
        <v>268,184</v>
      </c>
      <c r="AS100" s="82" t="str">
        <f t="shared" si="162"/>
        <v>5.0</v>
      </c>
      <c r="AT100" s="83">
        <f>IFERROR((-AW100/AR$8),"")</f>
        <v>-1.0200691012532916</v>
      </c>
      <c r="AU100" s="82" t="str">
        <f t="shared" si="162"/>
        <v>6,684.50</v>
      </c>
      <c r="AV100" s="87">
        <f>IFERROR(-AW100,"")</f>
        <v>-260696</v>
      </c>
      <c r="AW100" s="82" t="str">
        <f t="shared" si="162"/>
        <v>260,696</v>
      </c>
      <c r="AX100" s="82" t="str">
        <f>IF(AX292="","",TRIM(LEFT(AX292,SEARCH(" ",AX292,1))))</f>
        <v>5.3</v>
      </c>
      <c r="AY100" s="14"/>
      <c r="AZ100" s="14"/>
      <c r="BA100" s="174"/>
      <c r="BB100" s="174"/>
      <c r="BC100" s="175"/>
      <c r="BD100" s="163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74"/>
      <c r="BB101" s="174"/>
      <c r="BC101" s="175"/>
      <c r="BD101" s="163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70"/>
      <c r="BB102" s="170"/>
      <c r="BC102" s="171"/>
      <c r="BD102" s="164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144,800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135,298 145,489 131,888 144,809 133,333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144,800 135,298 145,489 131,888 144,809 133,333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145,489 131,888 144,809 133,333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131,888 144,809 133,333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144,809 133,333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133,333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6,485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25,940 6,293 25,172 6,547 85,111 6,213 80,769 6,553 255,567 6,261 244,179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6,293 25,172 6,547 85,111 6,213 80,769 6,553 255,567 6,261 244,179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25,172 6,547 85,111 6,213 80,769 6,553 255,567 6,261 244,179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6,485 25,940 6,293 25,172 6,547 85,111 6,213 80,769 6,553 255,567 6,261 244,179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6,547 85,111 6,213 80,769 6,553 255,567 6,261 244,179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85,111 6,213 80,769 6,553 255,567 6,261 244,179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6,213 80,769 6,553 255,567 6,261 244,179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80,769 6,553 255,567 6,261 244,179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6,553 255,567 6,261 244,179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255,567 6,261 244,179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6,261 244,179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244,179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7">IF(C211="","",IF(RIGHT(D120,1)="-",LEFT(D120,AY120-2),D120))</f>
        <v xml:space="preserve">SALES - Food </v>
      </c>
      <c r="D120" s="47" t="str">
        <f t="shared" ref="D120:D128" si="168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9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15.23 </v>
      </c>
      <c r="K120" s="47"/>
      <c r="L120" s="47" t="str">
        <f t="shared" ref="L120:L128" si="170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395,099 71.6 14.77 371,722 72.1 15.41 1,311,346 72.8 14.67 1,184,680 72.5 15.09 3,855,808 71.6 14.60 3,565,440 71.9  </v>
      </c>
      <c r="M120" s="47" t="str">
        <f t="shared" ref="M120:M128" si="171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71.6 14.77 371,722 72.1 15.41 1,311,346 72.8 14.67 1,184,680 72.5 15.09 3,855,808 71.6 14.60 3,565,440 71.9  </v>
      </c>
      <c r="N120" s="47"/>
      <c r="O120" s="47" t="str">
        <f t="shared" ref="O120:O128" si="172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14.77 371,722 72.1 15.41 1,311,346 72.8 14.67 1,184,680 72.5 15.09 3,855,808 71.6 14.60 3,565,440 71.9  </v>
      </c>
      <c r="P120" s="47"/>
      <c r="Q120" s="47" t="str">
        <f t="shared" ref="Q120:Q128" si="173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371,722 72.1 15.41 1,311,346 72.8 14.67 1,184,680 72.5 15.09 3,855,808 71.6 14.60 3,565,440 71.9  </v>
      </c>
      <c r="R120" s="47" t="str">
        <f t="shared" ref="R120:R128" si="174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72.1 15.41 1,311,346 72.8 14.67 1,184,680 72.5 15.09 3,855,808 71.6 14.60 3,565,440 71.9  </v>
      </c>
      <c r="S120" s="47" t="str">
        <f t="shared" ref="S120:S128" si="175">(RIGHT(C211,LEN(C211) - LEN(C120)))&amp;" "</f>
        <v xml:space="preserve">15.23 395,099 71.6 14.77 371,722 72.1 15.41 1,311,346 72.8 14.67 1,184,680 72.5 15.09 3,855,808 71.6 14.60 3,565,440 71.9  </v>
      </c>
      <c r="T120" s="47"/>
      <c r="U120" s="47"/>
      <c r="V120" s="47"/>
      <c r="W120" s="11"/>
      <c r="X120" s="11"/>
      <c r="Y120" s="11"/>
      <c r="Z120" s="47" t="str">
        <f t="shared" ref="Z120:Z128" si="176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15.41 1,311,346 72.8 14.67 1,184,680 72.5 15.09 3,855,808 71.6 14.60 3,565,440 71.9  </v>
      </c>
      <c r="AA120" s="47"/>
      <c r="AB120" s="47" t="str">
        <f t="shared" ref="AB120:AB128" si="177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1,311,346 72.8 14.67 1,184,680 72.5 15.09 3,855,808 71.6 14.60 3,565,440 71.9  </v>
      </c>
      <c r="AC120" s="47" t="str">
        <f t="shared" ref="AC120:AC128" si="178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72.8 14.67 1,184,680 72.5 15.09 3,855,808 71.6 14.60 3,565,440 71.9  </v>
      </c>
      <c r="AD120" s="47"/>
      <c r="AE120" s="47" t="str">
        <f t="shared" ref="AE120:AE128" si="179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14.67 1,184,680 72.5 15.09 3,855,808 71.6 14.60 3,565,440 71.9  </v>
      </c>
      <c r="AF120" s="47"/>
      <c r="AG120" s="47" t="str">
        <f t="shared" ref="AG120:AG128" si="180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1,184,680 72.5 15.09 3,855,808 71.6 14.60 3,565,440 71.9  </v>
      </c>
      <c r="AH120" s="47" t="str">
        <f t="shared" ref="AH120:AH128" si="181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72.5 15.09 3,855,808 71.6 14.60 3,565,440 71.9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2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15.09 3,855,808 71.6 14.60 3,565,440 71.9  </v>
      </c>
      <c r="AQ120" s="47"/>
      <c r="AR120" s="47" t="str">
        <f t="shared" ref="AR120:AR128" si="183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3,855,808 71.6 14.60 3,565,440 71.9  </v>
      </c>
      <c r="AS120" s="48" t="str">
        <f t="shared" ref="AS120:AS128" si="184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71.6 14.60 3,565,440 71.9  </v>
      </c>
      <c r="AT120" s="48"/>
      <c r="AU120" s="47" t="str">
        <f t="shared" ref="AU120:AU128" si="185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14.60 3,565,440 71.9  </v>
      </c>
      <c r="AV120" s="47"/>
      <c r="AW120" s="47" t="str">
        <f t="shared" ref="AW120:AW128" si="186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3,565,440 71.9  </v>
      </c>
      <c r="AX120" s="48" t="str">
        <f t="shared" ref="AX120:AX128" si="187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71.9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7"/>
        <v xml:space="preserve">- Appetizers </v>
      </c>
      <c r="D121" s="47" t="str">
        <f t="shared" si="168"/>
        <v xml:space="preserve">- Appetizers </v>
      </c>
      <c r="E121" s="22"/>
      <c r="F121" s="45"/>
      <c r="G121" s="11"/>
      <c r="H121" s="11"/>
      <c r="I121" s="11"/>
      <c r="J121" s="47" t="str">
        <f t="shared" si="169"/>
        <v xml:space="preserve">2.05 </v>
      </c>
      <c r="K121" s="47"/>
      <c r="L121" s="47" t="str">
        <f t="shared" si="170"/>
        <v xml:space="preserve">53,126 9.6 1.98 49,747 9.6 1.96 166,825 9.3 1.84 148,217 9.1 2.01 513,334 9.5 1.99 484,843 9.8  </v>
      </c>
      <c r="M121" s="47" t="str">
        <f t="shared" si="171"/>
        <v xml:space="preserve">9.6 1.98 49,747 9.6 1.96 166,825 9.3 1.84 148,217 9.1 2.01 513,334 9.5 1.99 484,843 9.8  </v>
      </c>
      <c r="N121" s="47"/>
      <c r="O121" s="47" t="str">
        <f t="shared" si="172"/>
        <v xml:space="preserve">1.98 49,747 9.6 1.96 166,825 9.3 1.84 148,217 9.1 2.01 513,334 9.5 1.99 484,843 9.8  </v>
      </c>
      <c r="P121" s="47"/>
      <c r="Q121" s="47" t="str">
        <f t="shared" si="173"/>
        <v xml:space="preserve">49,747 9.6 1.96 166,825 9.3 1.84 148,217 9.1 2.01 513,334 9.5 1.99 484,843 9.8  </v>
      </c>
      <c r="R121" s="47" t="str">
        <f t="shared" si="174"/>
        <v xml:space="preserve">9.6 1.96 166,825 9.3 1.84 148,217 9.1 2.01 513,334 9.5 1.99 484,843 9.8  </v>
      </c>
      <c r="S121" s="47" t="str">
        <f t="shared" si="175"/>
        <v xml:space="preserve">2.05 53,126 9.6 1.98 49,747 9.6 1.96 166,825 9.3 1.84 148,217 9.1 2.01 513,334 9.5 1.99 484,843 9.8  </v>
      </c>
      <c r="T121" s="47"/>
      <c r="U121" s="47"/>
      <c r="V121" s="47"/>
      <c r="W121" s="11"/>
      <c r="X121" s="11"/>
      <c r="Y121" s="11"/>
      <c r="Z121" s="47" t="str">
        <f t="shared" si="176"/>
        <v xml:space="preserve">1.96 166,825 9.3 1.84 148,217 9.1 2.01 513,334 9.5 1.99 484,843 9.8  </v>
      </c>
      <c r="AA121" s="47"/>
      <c r="AB121" s="47" t="str">
        <f t="shared" si="177"/>
        <v xml:space="preserve">166,825 9.3 1.84 148,217 9.1 2.01 513,334 9.5 1.99 484,843 9.8  </v>
      </c>
      <c r="AC121" s="47" t="str">
        <f t="shared" si="178"/>
        <v xml:space="preserve">9.3 1.84 148,217 9.1 2.01 513,334 9.5 1.99 484,843 9.8  </v>
      </c>
      <c r="AD121" s="47"/>
      <c r="AE121" s="47" t="str">
        <f t="shared" si="179"/>
        <v xml:space="preserve">1.84 148,217 9.1 2.01 513,334 9.5 1.99 484,843 9.8  </v>
      </c>
      <c r="AF121" s="47"/>
      <c r="AG121" s="47" t="str">
        <f t="shared" si="180"/>
        <v xml:space="preserve">148,217 9.1 2.01 513,334 9.5 1.99 484,843 9.8  </v>
      </c>
      <c r="AH121" s="47" t="str">
        <f t="shared" si="181"/>
        <v xml:space="preserve">9.1 2.01 513,334 9.5 1.99 484,843 9.8  </v>
      </c>
      <c r="AI121" s="47"/>
      <c r="AJ121" s="47"/>
      <c r="AK121" s="47"/>
      <c r="AL121" s="47"/>
      <c r="AM121" s="11"/>
      <c r="AN121" s="11"/>
      <c r="AO121" s="11"/>
      <c r="AP121" s="47" t="str">
        <f t="shared" si="182"/>
        <v xml:space="preserve">2.01 513,334 9.5 1.99 484,843 9.8  </v>
      </c>
      <c r="AQ121" s="47"/>
      <c r="AR121" s="47" t="str">
        <f t="shared" si="183"/>
        <v xml:space="preserve">513,334 9.5 1.99 484,843 9.8  </v>
      </c>
      <c r="AS121" s="48" t="str">
        <f t="shared" si="184"/>
        <v xml:space="preserve">9.5 1.99 484,843 9.8  </v>
      </c>
      <c r="AT121" s="48"/>
      <c r="AU121" s="47" t="str">
        <f t="shared" si="185"/>
        <v xml:space="preserve">1.99 484,843 9.8  </v>
      </c>
      <c r="AV121" s="47"/>
      <c r="AW121" s="47" t="str">
        <f t="shared" si="186"/>
        <v xml:space="preserve">484,843 9.8  </v>
      </c>
      <c r="AX121" s="48" t="str">
        <f t="shared" si="187"/>
        <v xml:space="preserve">9.8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7"/>
        <v xml:space="preserve">- Desserts </v>
      </c>
      <c r="D122" s="47" t="str">
        <f t="shared" si="168"/>
        <v xml:space="preserve">- Desserts </v>
      </c>
      <c r="E122" s="22"/>
      <c r="F122" s="45"/>
      <c r="G122" s="11"/>
      <c r="H122" s="11"/>
      <c r="I122" s="11"/>
      <c r="J122" s="47" t="str">
        <f t="shared" si="169"/>
        <v xml:space="preserve">0.75 </v>
      </c>
      <c r="K122" s="47"/>
      <c r="L122" s="47" t="str">
        <f t="shared" si="170"/>
        <v xml:space="preserve">19,492 3.5 0.70 17,721 3.4 0.71 60,582 3.4 0.73 58,732 3.6 0.73 186,877 3.5 0.73 177,418 3.6  </v>
      </c>
      <c r="M122" s="47" t="str">
        <f t="shared" si="171"/>
        <v xml:space="preserve">3.5 0.70 17,721 3.4 0.71 60,582 3.4 0.73 58,732 3.6 0.73 186,877 3.5 0.73 177,418 3.6  </v>
      </c>
      <c r="N122" s="47"/>
      <c r="O122" s="47" t="str">
        <f t="shared" si="172"/>
        <v xml:space="preserve">0.70 17,721 3.4 0.71 60,582 3.4 0.73 58,732 3.6 0.73 186,877 3.5 0.73 177,418 3.6  </v>
      </c>
      <c r="P122" s="47"/>
      <c r="Q122" s="47" t="str">
        <f t="shared" si="173"/>
        <v xml:space="preserve">17,721 3.4 0.71 60,582 3.4 0.73 58,732 3.6 0.73 186,877 3.5 0.73 177,418 3.6  </v>
      </c>
      <c r="R122" s="47" t="str">
        <f t="shared" si="174"/>
        <v xml:space="preserve">3.4 0.71 60,582 3.4 0.73 58,732 3.6 0.73 186,877 3.5 0.73 177,418 3.6  </v>
      </c>
      <c r="S122" s="47" t="str">
        <f t="shared" si="175"/>
        <v xml:space="preserve">0.75 19,492 3.5 0.70 17,721 3.4 0.71 60,582 3.4 0.73 58,732 3.6 0.73 186,877 3.5 0.73 177,418 3.6  </v>
      </c>
      <c r="T122" s="47"/>
      <c r="U122" s="47"/>
      <c r="V122" s="47"/>
      <c r="W122" s="11"/>
      <c r="X122" s="11"/>
      <c r="Y122" s="11"/>
      <c r="Z122" s="47" t="str">
        <f t="shared" si="176"/>
        <v xml:space="preserve">0.71 60,582 3.4 0.73 58,732 3.6 0.73 186,877 3.5 0.73 177,418 3.6  </v>
      </c>
      <c r="AA122" s="47"/>
      <c r="AB122" s="47" t="str">
        <f t="shared" si="177"/>
        <v xml:space="preserve">60,582 3.4 0.73 58,732 3.6 0.73 186,877 3.5 0.73 177,418 3.6  </v>
      </c>
      <c r="AC122" s="47" t="str">
        <f t="shared" si="178"/>
        <v xml:space="preserve">3.4 0.73 58,732 3.6 0.73 186,877 3.5 0.73 177,418 3.6  </v>
      </c>
      <c r="AD122" s="47"/>
      <c r="AE122" s="47" t="str">
        <f t="shared" si="179"/>
        <v xml:space="preserve">0.73 58,732 3.6 0.73 186,877 3.5 0.73 177,418 3.6  </v>
      </c>
      <c r="AF122" s="47"/>
      <c r="AG122" s="47" t="str">
        <f t="shared" si="180"/>
        <v xml:space="preserve">58,732 3.6 0.73 186,877 3.5 0.73 177,418 3.6  </v>
      </c>
      <c r="AH122" s="47" t="str">
        <f t="shared" si="181"/>
        <v xml:space="preserve">3.6 0.73 186,877 3.5 0.73 177,418 3.6  </v>
      </c>
      <c r="AI122" s="47"/>
      <c r="AJ122" s="47"/>
      <c r="AK122" s="47"/>
      <c r="AL122" s="47"/>
      <c r="AM122" s="11"/>
      <c r="AN122" s="11"/>
      <c r="AO122" s="11"/>
      <c r="AP122" s="47" t="str">
        <f t="shared" si="182"/>
        <v xml:space="preserve">0.73 186,877 3.5 0.73 177,418 3.6  </v>
      </c>
      <c r="AQ122" s="47"/>
      <c r="AR122" s="47" t="str">
        <f t="shared" si="183"/>
        <v xml:space="preserve">186,877 3.5 0.73 177,418 3.6  </v>
      </c>
      <c r="AS122" s="48" t="str">
        <f t="shared" si="184"/>
        <v xml:space="preserve">3.5 0.73 177,418 3.6  </v>
      </c>
      <c r="AT122" s="48"/>
      <c r="AU122" s="47" t="str">
        <f t="shared" si="185"/>
        <v xml:space="preserve">0.73 177,418 3.6  </v>
      </c>
      <c r="AV122" s="47"/>
      <c r="AW122" s="47" t="str">
        <f t="shared" si="186"/>
        <v xml:space="preserve">177,418 3.6  </v>
      </c>
      <c r="AX122" s="48" t="str">
        <f t="shared" si="187"/>
        <v xml:space="preserve">3.6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7"/>
        <v xml:space="preserve">- Total Alc Bev </v>
      </c>
      <c r="D123" s="47" t="str">
        <f t="shared" si="168"/>
        <v xml:space="preserve">- Total Alc Bev </v>
      </c>
      <c r="E123" s="22"/>
      <c r="F123" s="45"/>
      <c r="G123" s="11"/>
      <c r="H123" s="11"/>
      <c r="I123" s="11"/>
      <c r="J123" s="47" t="str">
        <f t="shared" si="169"/>
        <v xml:space="preserve">1.57 </v>
      </c>
      <c r="K123" s="47"/>
      <c r="L123" s="47" t="str">
        <f t="shared" si="170"/>
        <v xml:space="preserve">40,744 7.4 1.51 38,046 7.4 1.54 131,473 7.3 1.45 117,319 7.2 1.58 402,750 7.5 1.48 362,137 7.3  </v>
      </c>
      <c r="M123" s="47" t="str">
        <f t="shared" si="171"/>
        <v xml:space="preserve">7.4 1.51 38,046 7.4 1.54 131,473 7.3 1.45 117,319 7.2 1.58 402,750 7.5 1.48 362,137 7.3  </v>
      </c>
      <c r="N123" s="47"/>
      <c r="O123" s="47" t="str">
        <f t="shared" si="172"/>
        <v xml:space="preserve">1.51 38,046 7.4 1.54 131,473 7.3 1.45 117,319 7.2 1.58 402,750 7.5 1.48 362,137 7.3  </v>
      </c>
      <c r="P123" s="47"/>
      <c r="Q123" s="47" t="str">
        <f t="shared" si="173"/>
        <v xml:space="preserve">38,046 7.4 1.54 131,473 7.3 1.45 117,319 7.2 1.58 402,750 7.5 1.48 362,137 7.3  </v>
      </c>
      <c r="R123" s="47" t="str">
        <f t="shared" si="174"/>
        <v xml:space="preserve">7.4 1.54 131,473 7.3 1.45 117,319 7.2 1.58 402,750 7.5 1.48 362,137 7.3  </v>
      </c>
      <c r="S123" s="47" t="str">
        <f t="shared" si="175"/>
        <v xml:space="preserve">1.57 40,744 7.4 1.51 38,046 7.4 1.54 131,473 7.3 1.45 117,319 7.2 1.58 402,750 7.5 1.48 362,137 7.3  </v>
      </c>
      <c r="T123" s="47"/>
      <c r="U123" s="47"/>
      <c r="V123" s="47"/>
      <c r="W123" s="11"/>
      <c r="X123" s="11"/>
      <c r="Y123" s="11"/>
      <c r="Z123" s="47" t="str">
        <f t="shared" si="176"/>
        <v xml:space="preserve">1.54 131,473 7.3 1.45 117,319 7.2 1.58 402,750 7.5 1.48 362,137 7.3  </v>
      </c>
      <c r="AA123" s="47"/>
      <c r="AB123" s="47" t="str">
        <f t="shared" si="177"/>
        <v xml:space="preserve">131,473 7.3 1.45 117,319 7.2 1.58 402,750 7.5 1.48 362,137 7.3  </v>
      </c>
      <c r="AC123" s="47" t="str">
        <f t="shared" si="178"/>
        <v xml:space="preserve">7.3 1.45 117,319 7.2 1.58 402,750 7.5 1.48 362,137 7.3  </v>
      </c>
      <c r="AD123" s="47"/>
      <c r="AE123" s="47" t="str">
        <f t="shared" si="179"/>
        <v xml:space="preserve">1.45 117,319 7.2 1.58 402,750 7.5 1.48 362,137 7.3  </v>
      </c>
      <c r="AF123" s="47"/>
      <c r="AG123" s="47" t="str">
        <f t="shared" si="180"/>
        <v xml:space="preserve">117,319 7.2 1.58 402,750 7.5 1.48 362,137 7.3  </v>
      </c>
      <c r="AH123" s="47" t="str">
        <f t="shared" si="181"/>
        <v xml:space="preserve">7.2 1.58 402,750 7.5 1.48 362,137 7.3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2"/>
        <v xml:space="preserve">1.58 402,750 7.5 1.48 362,137 7.3  </v>
      </c>
      <c r="AQ123" s="47"/>
      <c r="AR123" s="47" t="str">
        <f t="shared" si="183"/>
        <v xml:space="preserve">402,750 7.5 1.48 362,137 7.3  </v>
      </c>
      <c r="AS123" s="48" t="str">
        <f t="shared" si="184"/>
        <v xml:space="preserve">7.5 1.48 362,137 7.3  </v>
      </c>
      <c r="AT123" s="48"/>
      <c r="AU123" s="47" t="str">
        <f t="shared" si="185"/>
        <v xml:space="preserve">1.48 362,137 7.3  </v>
      </c>
      <c r="AV123" s="47"/>
      <c r="AW123" s="47" t="str">
        <f t="shared" si="186"/>
        <v xml:space="preserve">362,137 7.3  </v>
      </c>
      <c r="AX123" s="48" t="str">
        <f t="shared" si="187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7"/>
        <v xml:space="preserve">- Liquor </v>
      </c>
      <c r="D124" s="47" t="str">
        <f t="shared" si="168"/>
        <v xml:space="preserve">- Liquor </v>
      </c>
      <c r="E124" s="22"/>
      <c r="F124" s="45"/>
      <c r="G124" s="11"/>
      <c r="H124" s="11"/>
      <c r="I124" s="11"/>
      <c r="J124" s="47" t="str">
        <f t="shared" si="169"/>
        <v xml:space="preserve">0.52 </v>
      </c>
      <c r="K124" s="47"/>
      <c r="L124" s="47" t="str">
        <f t="shared" si="170"/>
        <v xml:space="preserve">13,374 2.4 0.51 12,850 2.5 0.55 46,454 2.6 0.50 40,576 2.5 0.54 137,851 2.6 0.49 120,323 2.4  </v>
      </c>
      <c r="M124" s="47" t="str">
        <f t="shared" si="171"/>
        <v xml:space="preserve">2.4 0.51 12,850 2.5 0.55 46,454 2.6 0.50 40,576 2.5 0.54 137,851 2.6 0.49 120,323 2.4  </v>
      </c>
      <c r="N124" s="47"/>
      <c r="O124" s="47" t="str">
        <f t="shared" si="172"/>
        <v xml:space="preserve">0.51 12,850 2.5 0.55 46,454 2.6 0.50 40,576 2.5 0.54 137,851 2.6 0.49 120,323 2.4  </v>
      </c>
      <c r="P124" s="47"/>
      <c r="Q124" s="47" t="str">
        <f t="shared" si="173"/>
        <v xml:space="preserve">12,850 2.5 0.55 46,454 2.6 0.50 40,576 2.5 0.54 137,851 2.6 0.49 120,323 2.4  </v>
      </c>
      <c r="R124" s="47" t="str">
        <f t="shared" si="174"/>
        <v xml:space="preserve">2.5 0.55 46,454 2.6 0.50 40,576 2.5 0.54 137,851 2.6 0.49 120,323 2.4  </v>
      </c>
      <c r="S124" s="47" t="str">
        <f t="shared" si="175"/>
        <v xml:space="preserve">0.52 13,374 2.4 0.51 12,850 2.5 0.55 46,454 2.6 0.50 40,576 2.5 0.54 137,851 2.6 0.49 120,323 2.4  </v>
      </c>
      <c r="T124" s="47"/>
      <c r="U124" s="47"/>
      <c r="V124" s="47"/>
      <c r="W124" s="11"/>
      <c r="X124" s="11"/>
      <c r="Y124" s="11"/>
      <c r="Z124" s="47" t="str">
        <f t="shared" si="176"/>
        <v xml:space="preserve">0.55 46,454 2.6 0.50 40,576 2.5 0.54 137,851 2.6 0.49 120,323 2.4  </v>
      </c>
      <c r="AA124" s="47"/>
      <c r="AB124" s="47" t="str">
        <f t="shared" si="177"/>
        <v xml:space="preserve">46,454 2.6 0.50 40,576 2.5 0.54 137,851 2.6 0.49 120,323 2.4  </v>
      </c>
      <c r="AC124" s="47" t="str">
        <f t="shared" si="178"/>
        <v xml:space="preserve">2.6 0.50 40,576 2.5 0.54 137,851 2.6 0.49 120,323 2.4  </v>
      </c>
      <c r="AD124" s="47"/>
      <c r="AE124" s="47" t="str">
        <f t="shared" si="179"/>
        <v xml:space="preserve">0.50 40,576 2.5 0.54 137,851 2.6 0.49 120,323 2.4  </v>
      </c>
      <c r="AF124" s="47"/>
      <c r="AG124" s="47" t="str">
        <f t="shared" si="180"/>
        <v xml:space="preserve">40,576 2.5 0.54 137,851 2.6 0.49 120,323 2.4  </v>
      </c>
      <c r="AH124" s="47" t="str">
        <f t="shared" si="181"/>
        <v xml:space="preserve">2.5 0.54 137,851 2.6 0.49 120,323 2.4  </v>
      </c>
      <c r="AI124" s="47"/>
      <c r="AJ124" s="47"/>
      <c r="AK124" s="47"/>
      <c r="AL124" s="47"/>
      <c r="AM124" s="11"/>
      <c r="AN124" s="11"/>
      <c r="AO124" s="11"/>
      <c r="AP124" s="47" t="str">
        <f t="shared" si="182"/>
        <v xml:space="preserve">0.54 137,851 2.6 0.49 120,323 2.4  </v>
      </c>
      <c r="AQ124" s="47"/>
      <c r="AR124" s="47" t="str">
        <f t="shared" si="183"/>
        <v xml:space="preserve">137,851 2.6 0.49 120,323 2.4  </v>
      </c>
      <c r="AS124" s="48" t="str">
        <f t="shared" si="184"/>
        <v xml:space="preserve">2.6 0.49 120,323 2.4  </v>
      </c>
      <c r="AT124" s="48"/>
      <c r="AU124" s="47" t="str">
        <f t="shared" si="185"/>
        <v xml:space="preserve">0.49 120,323 2.4  </v>
      </c>
      <c r="AV124" s="47"/>
      <c r="AW124" s="47" t="str">
        <f t="shared" si="186"/>
        <v xml:space="preserve">120,323 2.4  </v>
      </c>
      <c r="AX124" s="48" t="str">
        <f t="shared" si="187"/>
        <v xml:space="preserve">2.4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7"/>
        <v xml:space="preserve">- Beer </v>
      </c>
      <c r="D125" s="47" t="str">
        <f t="shared" si="168"/>
        <v xml:space="preserve">- Beer </v>
      </c>
      <c r="E125" s="22"/>
      <c r="F125" s="45"/>
      <c r="G125" s="11"/>
      <c r="H125" s="11"/>
      <c r="I125" s="11"/>
      <c r="J125" s="47" t="str">
        <f t="shared" si="169"/>
        <v xml:space="preserve">0.27 </v>
      </c>
      <c r="K125" s="47"/>
      <c r="L125" s="47" t="str">
        <f t="shared" si="170"/>
        <v xml:space="preserve">6,983 1.3 0.25 6,398 1.2 0.27 23,189 1.3 0.25 20,505 1.3 0.26 65,800 1.2 0.25 61,313 1.2  </v>
      </c>
      <c r="M125" s="47" t="str">
        <f t="shared" si="171"/>
        <v xml:space="preserve">1.3 0.25 6,398 1.2 0.27 23,189 1.3 0.25 20,505 1.3 0.26 65,800 1.2 0.25 61,313 1.2  </v>
      </c>
      <c r="N125" s="47"/>
      <c r="O125" s="47" t="str">
        <f t="shared" si="172"/>
        <v xml:space="preserve">0.25 6,398 1.2 0.27 23,189 1.3 0.25 20,505 1.3 0.26 65,800 1.2 0.25 61,313 1.2  </v>
      </c>
      <c r="P125" s="47"/>
      <c r="Q125" s="47" t="str">
        <f t="shared" si="173"/>
        <v xml:space="preserve">6,398 1.2 0.27 23,189 1.3 0.25 20,505 1.3 0.26 65,800 1.2 0.25 61,313 1.2  </v>
      </c>
      <c r="R125" s="47" t="str">
        <f t="shared" si="174"/>
        <v xml:space="preserve">1.2 0.27 23,189 1.3 0.25 20,505 1.3 0.26 65,800 1.2 0.25 61,313 1.2  </v>
      </c>
      <c r="S125" s="47" t="str">
        <f t="shared" si="175"/>
        <v xml:space="preserve">0.27 6,983 1.3 0.25 6,398 1.2 0.27 23,189 1.3 0.25 20,505 1.3 0.26 65,800 1.2 0.25 61,313 1.2  </v>
      </c>
      <c r="T125" s="47"/>
      <c r="U125" s="47"/>
      <c r="V125" s="47"/>
      <c r="W125" s="11"/>
      <c r="X125" s="11"/>
      <c r="Y125" s="11"/>
      <c r="Z125" s="47" t="str">
        <f t="shared" si="176"/>
        <v xml:space="preserve">0.27 23,189 1.3 0.25 20,505 1.3 0.26 65,800 1.2 0.25 61,313 1.2  </v>
      </c>
      <c r="AA125" s="47"/>
      <c r="AB125" s="47" t="str">
        <f t="shared" si="177"/>
        <v xml:space="preserve">23,189 1.3 0.25 20,505 1.3 0.26 65,800 1.2 0.25 61,313 1.2  </v>
      </c>
      <c r="AC125" s="47" t="str">
        <f t="shared" si="178"/>
        <v xml:space="preserve">1.3 0.25 20,505 1.3 0.26 65,800 1.2 0.25 61,313 1.2  </v>
      </c>
      <c r="AD125" s="47"/>
      <c r="AE125" s="47" t="str">
        <f t="shared" si="179"/>
        <v xml:space="preserve">0.25 20,505 1.3 0.26 65,800 1.2 0.25 61,313 1.2  </v>
      </c>
      <c r="AF125" s="47"/>
      <c r="AG125" s="47" t="str">
        <f t="shared" si="180"/>
        <v xml:space="preserve">20,505 1.3 0.26 65,800 1.2 0.25 61,313 1.2  </v>
      </c>
      <c r="AH125" s="47" t="str">
        <f t="shared" si="181"/>
        <v xml:space="preserve">1.3 0.26 65,800 1.2 0.25 61,313 1.2  </v>
      </c>
      <c r="AI125" s="47"/>
      <c r="AJ125" s="47"/>
      <c r="AK125" s="47"/>
      <c r="AL125" s="47"/>
      <c r="AM125" s="11"/>
      <c r="AN125" s="11"/>
      <c r="AO125" s="11"/>
      <c r="AP125" s="47" t="str">
        <f t="shared" si="182"/>
        <v xml:space="preserve">0.26 65,800 1.2 0.25 61,313 1.2  </v>
      </c>
      <c r="AQ125" s="47"/>
      <c r="AR125" s="47" t="str">
        <f t="shared" si="183"/>
        <v xml:space="preserve">65,800 1.2 0.25 61,313 1.2  </v>
      </c>
      <c r="AS125" s="48" t="str">
        <f t="shared" si="184"/>
        <v xml:space="preserve">1.2 0.25 61,313 1.2  </v>
      </c>
      <c r="AT125" s="48"/>
      <c r="AU125" s="47" t="str">
        <f t="shared" si="185"/>
        <v xml:space="preserve">0.25 61,313 1.2  </v>
      </c>
      <c r="AV125" s="47"/>
      <c r="AW125" s="47" t="str">
        <f t="shared" si="186"/>
        <v xml:space="preserve">61,313 1.2  </v>
      </c>
      <c r="AX125" s="48" t="str">
        <f t="shared" si="187"/>
        <v xml:space="preserve">1.2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7"/>
        <v xml:space="preserve">- Wine </v>
      </c>
      <c r="D126" s="47" t="str">
        <f t="shared" si="168"/>
        <v xml:space="preserve">- Wine </v>
      </c>
      <c r="E126" s="22"/>
      <c r="F126" s="45"/>
      <c r="G126" s="11"/>
      <c r="H126" s="11"/>
      <c r="I126" s="11"/>
      <c r="J126" s="47" t="str">
        <f t="shared" si="169"/>
        <v xml:space="preserve">0.79 </v>
      </c>
      <c r="K126" s="47"/>
      <c r="L126" s="47" t="str">
        <f t="shared" si="170"/>
        <v xml:space="preserve">20,387 3.7 0.75 18,798 3.6 0.73 61,830 3.4 0.70 56,238 3.4 0.78 199,099 3.7 0.74 180,500 3.6  </v>
      </c>
      <c r="M126" s="47" t="str">
        <f t="shared" si="171"/>
        <v xml:space="preserve">3.7 0.75 18,798 3.6 0.73 61,830 3.4 0.70 56,238 3.4 0.78 199,099 3.7 0.74 180,500 3.6  </v>
      </c>
      <c r="N126" s="47"/>
      <c r="O126" s="47" t="str">
        <f t="shared" si="172"/>
        <v xml:space="preserve">0.75 18,798 3.6 0.73 61,830 3.4 0.70 56,238 3.4 0.78 199,099 3.7 0.74 180,500 3.6  </v>
      </c>
      <c r="P126" s="47"/>
      <c r="Q126" s="47" t="str">
        <f t="shared" si="173"/>
        <v xml:space="preserve">18,798 3.6 0.73 61,830 3.4 0.70 56,238 3.4 0.78 199,099 3.7 0.74 180,500 3.6  </v>
      </c>
      <c r="R126" s="47" t="str">
        <f t="shared" si="174"/>
        <v xml:space="preserve">3.6 0.73 61,830 3.4 0.70 56,238 3.4 0.78 199,099 3.7 0.74 180,500 3.6  </v>
      </c>
      <c r="S126" s="47" t="str">
        <f t="shared" si="175"/>
        <v xml:space="preserve">0.79 20,387 3.7 0.75 18,798 3.6 0.73 61,830 3.4 0.70 56,238 3.4 0.78 199,099 3.7 0.74 180,500 3.6  </v>
      </c>
      <c r="T126" s="47"/>
      <c r="U126" s="47"/>
      <c r="V126" s="47"/>
      <c r="W126" s="11"/>
      <c r="X126" s="11"/>
      <c r="Y126" s="11"/>
      <c r="Z126" s="47" t="str">
        <f t="shared" si="176"/>
        <v xml:space="preserve">0.73 61,830 3.4 0.70 56,238 3.4 0.78 199,099 3.7 0.74 180,500 3.6  </v>
      </c>
      <c r="AA126" s="47"/>
      <c r="AB126" s="47" t="str">
        <f t="shared" si="177"/>
        <v xml:space="preserve">61,830 3.4 0.70 56,238 3.4 0.78 199,099 3.7 0.74 180,500 3.6  </v>
      </c>
      <c r="AC126" s="47" t="str">
        <f t="shared" si="178"/>
        <v xml:space="preserve">3.4 0.70 56,238 3.4 0.78 199,099 3.7 0.74 180,500 3.6  </v>
      </c>
      <c r="AD126" s="47"/>
      <c r="AE126" s="47" t="str">
        <f t="shared" si="179"/>
        <v xml:space="preserve">0.70 56,238 3.4 0.78 199,099 3.7 0.74 180,500 3.6  </v>
      </c>
      <c r="AF126" s="47"/>
      <c r="AG126" s="47" t="str">
        <f t="shared" si="180"/>
        <v xml:space="preserve">56,238 3.4 0.78 199,099 3.7 0.74 180,500 3.6  </v>
      </c>
      <c r="AH126" s="47" t="str">
        <f t="shared" si="181"/>
        <v xml:space="preserve">3.4 0.78 199,099 3.7 0.74 180,500 3.6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2"/>
        <v xml:space="preserve">0.78 199,099 3.7 0.74 180,500 3.6  </v>
      </c>
      <c r="AQ126" s="47"/>
      <c r="AR126" s="47" t="str">
        <f t="shared" si="183"/>
        <v xml:space="preserve">199,099 3.7 0.74 180,500 3.6  </v>
      </c>
      <c r="AS126" s="48" t="str">
        <f t="shared" si="184"/>
        <v xml:space="preserve">3.7 0.74 180,500 3.6  </v>
      </c>
      <c r="AT126" s="48"/>
      <c r="AU126" s="47" t="str">
        <f t="shared" si="185"/>
        <v xml:space="preserve">0.74 180,500 3.6  </v>
      </c>
      <c r="AV126" s="47"/>
      <c r="AW126" s="47" t="str">
        <f t="shared" si="186"/>
        <v xml:space="preserve">180,500 3.6  </v>
      </c>
      <c r="AX126" s="48" t="str">
        <f t="shared" si="187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7"/>
        <v xml:space="preserve">- Non-Alch Bev </v>
      </c>
      <c r="D127" s="47" t="str">
        <f t="shared" si="168"/>
        <v xml:space="preserve">- Non-Alch Bev </v>
      </c>
      <c r="E127" s="22"/>
      <c r="F127" s="45"/>
      <c r="G127" s="11"/>
      <c r="H127" s="11"/>
      <c r="I127" s="11"/>
      <c r="J127" s="47" t="str">
        <f t="shared" si="169"/>
        <v xml:space="preserve">1.60 </v>
      </c>
      <c r="K127" s="47"/>
      <c r="L127" s="47" t="str">
        <f t="shared" si="170"/>
        <v xml:space="preserve">41,465 7.5 1.51 38,071 7.4 1.51 128,134 7.1 1.51 121,961 7.5 1.59 407,590 7.6 1.49 362,898 7.3  </v>
      </c>
      <c r="M127" s="47" t="str">
        <f t="shared" si="171"/>
        <v xml:space="preserve">7.5 1.51 38,071 7.4 1.51 128,134 7.1 1.51 121,961 7.5 1.59 407,590 7.6 1.49 362,898 7.3  </v>
      </c>
      <c r="N127" s="47"/>
      <c r="O127" s="47" t="str">
        <f t="shared" si="172"/>
        <v xml:space="preserve">1.51 38,071 7.4 1.51 128,134 7.1 1.51 121,961 7.5 1.59 407,590 7.6 1.49 362,898 7.3  </v>
      </c>
      <c r="P127" s="47"/>
      <c r="Q127" s="47" t="str">
        <f t="shared" si="173"/>
        <v xml:space="preserve">38,071 7.4 1.51 128,134 7.1 1.51 121,961 7.5 1.59 407,590 7.6 1.49 362,898 7.3  </v>
      </c>
      <c r="R127" s="47" t="str">
        <f t="shared" si="174"/>
        <v xml:space="preserve">7.4 1.51 128,134 7.1 1.51 121,961 7.5 1.59 407,590 7.6 1.49 362,898 7.3  </v>
      </c>
      <c r="S127" s="47" t="str">
        <f t="shared" si="175"/>
        <v xml:space="preserve">1.60 41,465 7.5 1.51 38,071 7.4 1.51 128,134 7.1 1.51 121,961 7.5 1.59 407,590 7.6 1.49 362,898 7.3  </v>
      </c>
      <c r="T127" s="47"/>
      <c r="U127" s="47"/>
      <c r="V127" s="47"/>
      <c r="W127" s="11"/>
      <c r="X127" s="11"/>
      <c r="Y127" s="11"/>
      <c r="Z127" s="47" t="str">
        <f t="shared" si="176"/>
        <v xml:space="preserve">1.51 128,134 7.1 1.51 121,961 7.5 1.59 407,590 7.6 1.49 362,898 7.3  </v>
      </c>
      <c r="AA127" s="47"/>
      <c r="AB127" s="47" t="str">
        <f t="shared" si="177"/>
        <v xml:space="preserve">128,134 7.1 1.51 121,961 7.5 1.59 407,590 7.6 1.49 362,898 7.3  </v>
      </c>
      <c r="AC127" s="47" t="str">
        <f t="shared" si="178"/>
        <v xml:space="preserve">7.1 1.51 121,961 7.5 1.59 407,590 7.6 1.49 362,898 7.3  </v>
      </c>
      <c r="AD127" s="47"/>
      <c r="AE127" s="47" t="str">
        <f t="shared" si="179"/>
        <v xml:space="preserve">1.51 121,961 7.5 1.59 407,590 7.6 1.49 362,898 7.3  </v>
      </c>
      <c r="AF127" s="47"/>
      <c r="AG127" s="47" t="str">
        <f t="shared" si="180"/>
        <v xml:space="preserve">121,961 7.5 1.59 407,590 7.6 1.49 362,898 7.3  </v>
      </c>
      <c r="AH127" s="47" t="str">
        <f t="shared" si="181"/>
        <v xml:space="preserve">7.5 1.59 407,590 7.6 1.49 362,898 7.3  </v>
      </c>
      <c r="AI127" s="47"/>
      <c r="AJ127" s="47"/>
      <c r="AK127" s="47"/>
      <c r="AL127" s="47"/>
      <c r="AM127" s="11"/>
      <c r="AN127" s="11"/>
      <c r="AO127" s="11"/>
      <c r="AP127" s="47" t="str">
        <f t="shared" si="182"/>
        <v xml:space="preserve">1.59 407,590 7.6 1.49 362,898 7.3  </v>
      </c>
      <c r="AQ127" s="47"/>
      <c r="AR127" s="47" t="str">
        <f t="shared" si="183"/>
        <v xml:space="preserve">407,590 7.6 1.49 362,898 7.3  </v>
      </c>
      <c r="AS127" s="48" t="str">
        <f t="shared" si="184"/>
        <v xml:space="preserve">7.6 1.49 362,898 7.3  </v>
      </c>
      <c r="AT127" s="48"/>
      <c r="AU127" s="47" t="str">
        <f t="shared" si="185"/>
        <v xml:space="preserve">1.49 362,898 7.3  </v>
      </c>
      <c r="AV127" s="47"/>
      <c r="AW127" s="47" t="str">
        <f t="shared" si="186"/>
        <v xml:space="preserve">362,898 7.3  </v>
      </c>
      <c r="AX127" s="48" t="str">
        <f t="shared" si="187"/>
        <v xml:space="preserve">7.3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7"/>
        <v xml:space="preserve">- Other </v>
      </c>
      <c r="D128" s="47" t="str">
        <f t="shared" si="168"/>
        <v xml:space="preserve">- Other </v>
      </c>
      <c r="E128" s="22"/>
      <c r="F128" s="45"/>
      <c r="G128" s="11"/>
      <c r="H128" s="11"/>
      <c r="I128" s="11"/>
      <c r="J128" s="47" t="str">
        <f t="shared" si="169"/>
        <v xml:space="preserve">1.13 </v>
      </c>
      <c r="K128" s="47"/>
      <c r="L128" s="47" t="str">
        <f t="shared" si="170"/>
        <v xml:space="preserve">29,273 5.3 1.03 25,885 5.0 1.09 92,997 5.2 1.04 83,630 5.1 1.10 281,203 5.2 1.01 247,248 5.0  </v>
      </c>
      <c r="M128" s="47" t="str">
        <f t="shared" si="171"/>
        <v xml:space="preserve">5.3 1.03 25,885 5.0 1.09 92,997 5.2 1.04 83,630 5.1 1.10 281,203 5.2 1.01 247,248 5.0  </v>
      </c>
      <c r="N128" s="47"/>
      <c r="O128" s="47" t="str">
        <f t="shared" si="172"/>
        <v xml:space="preserve">1.03 25,885 5.0 1.09 92,997 5.2 1.04 83,630 5.1 1.10 281,203 5.2 1.01 247,248 5.0  </v>
      </c>
      <c r="P128" s="47"/>
      <c r="Q128" s="47" t="str">
        <f t="shared" si="173"/>
        <v xml:space="preserve">25,885 5.0 1.09 92,997 5.2 1.04 83,630 5.1 1.10 281,203 5.2 1.01 247,248 5.0  </v>
      </c>
      <c r="R128" s="47" t="str">
        <f t="shared" si="174"/>
        <v xml:space="preserve">5.0 1.09 92,997 5.2 1.04 83,630 5.1 1.10 281,203 5.2 1.01 247,248 5.0  </v>
      </c>
      <c r="S128" s="47" t="str">
        <f t="shared" si="175"/>
        <v xml:space="preserve">1.13 29,273 5.3 1.03 25,885 5.0 1.09 92,997 5.2 1.04 83,630 5.1 1.10 281,203 5.2 1.01 247,248 5.0  </v>
      </c>
      <c r="T128" s="47"/>
      <c r="U128" s="47"/>
      <c r="V128" s="47"/>
      <c r="W128" s="11"/>
      <c r="X128" s="11"/>
      <c r="Y128" s="11"/>
      <c r="Z128" s="47" t="str">
        <f t="shared" si="176"/>
        <v xml:space="preserve">1.09 92,997 5.2 1.04 83,630 5.1 1.10 281,203 5.2 1.01 247,248 5.0  </v>
      </c>
      <c r="AA128" s="47"/>
      <c r="AB128" s="47" t="str">
        <f t="shared" si="177"/>
        <v xml:space="preserve">92,997 5.2 1.04 83,630 5.1 1.10 281,203 5.2 1.01 247,248 5.0  </v>
      </c>
      <c r="AC128" s="47" t="str">
        <f t="shared" si="178"/>
        <v xml:space="preserve">5.2 1.04 83,630 5.1 1.10 281,203 5.2 1.01 247,248 5.0  </v>
      </c>
      <c r="AD128" s="47"/>
      <c r="AE128" s="47" t="str">
        <f t="shared" si="179"/>
        <v xml:space="preserve">1.04 83,630 5.1 1.10 281,203 5.2 1.01 247,248 5.0  </v>
      </c>
      <c r="AF128" s="47"/>
      <c r="AG128" s="47" t="str">
        <f t="shared" si="180"/>
        <v xml:space="preserve">83,630 5.1 1.10 281,203 5.2 1.01 247,248 5.0  </v>
      </c>
      <c r="AH128" s="47" t="str">
        <f t="shared" si="181"/>
        <v xml:space="preserve">5.1 1.10 281,203 5.2 1.01 247,248 5.0  </v>
      </c>
      <c r="AI128" s="47"/>
      <c r="AJ128" s="47"/>
      <c r="AK128" s="47"/>
      <c r="AL128" s="47"/>
      <c r="AM128" s="11"/>
      <c r="AN128" s="11"/>
      <c r="AO128" s="11"/>
      <c r="AP128" s="47" t="str">
        <f t="shared" si="182"/>
        <v xml:space="preserve">1.10 281,203 5.2 1.01 247,248 5.0  </v>
      </c>
      <c r="AQ128" s="47"/>
      <c r="AR128" s="47" t="str">
        <f t="shared" si="183"/>
        <v xml:space="preserve">281,203 5.2 1.01 247,248 5.0  </v>
      </c>
      <c r="AS128" s="48" t="str">
        <f t="shared" si="184"/>
        <v xml:space="preserve">5.2 1.01 247,248 5.0  </v>
      </c>
      <c r="AT128" s="48"/>
      <c r="AU128" s="47" t="str">
        <f t="shared" si="185"/>
        <v xml:space="preserve">1.01 247,248 5.0  </v>
      </c>
      <c r="AV128" s="47"/>
      <c r="AW128" s="47" t="str">
        <f t="shared" si="186"/>
        <v xml:space="preserve">247,248 5.0  </v>
      </c>
      <c r="AX128" s="48" t="str">
        <f t="shared" si="187"/>
        <v xml:space="preserve">5.0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7.10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184,101 33.4 6.73 169,469 32.9 6.81 580,011 32.2 6.56 529,859 32.4 7.01 1,791,755 33.3 6.69 1,634,544 33.0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33.4 6.73 169,469 32.9 6.81 580,011 32.2 6.56 529,859 32.4 7.01 1,791,755 33.3 6.69 1,634,544 33.0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6.73 169,469 32.9 6.81 580,011 32.2 6.56 529,859 32.4 7.01 1,791,755 33.3 6.69 1,634,544 33.0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169,469 32.9 6.81 580,011 32.2 6.56 529,859 32.4 7.01 1,791,755 33.3 6.69 1,634,544 33.0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32.9 6.81 580,011 32.2 6.56 529,859 32.4 7.01 1,791,755 33.3 6.69 1,634,544 33.0  </v>
      </c>
      <c r="S130" s="47" t="str">
        <f>(RIGHT(C220,LEN(C220) - LEN(C130)))&amp;" "</f>
        <v xml:space="preserve">7.10 184,101 33.4 6.73 169,469 32.9 6.81 580,011 32.2 6.56 529,859 32.4 7.01 1,791,755 33.3 6.69 1,634,544 33.0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6.81 580,011 32.2 6.56 529,859 32.4 7.01 1,791,755 33.3 6.69 1,634,544 33.0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580,011 32.2 6.56 529,859 32.4 7.01 1,791,755 33.3 6.69 1,634,544 33.0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32.2 6.56 529,859 32.4 7.01 1,791,755 33.3 6.69 1,634,544 33.0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6.56 529,859 32.4 7.01 1,791,755 33.3 6.69 1,634,544 33.0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529,859 32.4 7.01 1,791,755 33.3 6.69 1,634,544 33.0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32.4 7.01 1,791,755 33.3 6.69 1,634,544 33.0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7.01 1,791,755 33.3 6.69 1,634,544 33.0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1,791,755 33.3 6.69 1,634,544 33.0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33.3 6.69 1,634,544 33.0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6.69 1,634,544 33.0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1,634,544 33.0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33.0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81,189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81,197 257,179 268,973 886,271 655,249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81,189 81,197 257,179 268,973 886,271 655,249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257,179 268,973 886,271 655,249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268,973 886,271 655,249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886,271 655,249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655,249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8">IF(C223="","",IF(RIGHT(D134,1)="-",LEFT(D134,AY134-2),D134))</f>
        <v xml:space="preserve">Total Gross Sales </v>
      </c>
      <c r="D134" s="47" t="str">
        <f t="shared" ref="D134:D139" si="189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90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22.33 </v>
      </c>
      <c r="K134" s="47"/>
      <c r="L134" s="47" t="str">
        <f t="shared" ref="L134:L139" si="191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579,200 104.9 21.50 541,191 104.9 22.22 1,891,358 104.9 21.23 1,714,539 104.9 22.10 5,647,563 104.9 21.30 5,199,984 104.9  </v>
      </c>
      <c r="M134" s="47" t="str">
        <f t="shared" ref="M134:M139" si="192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104.9 21.50 541,191 104.9 22.22 1,891,358 104.9 21.23 1,714,539 104.9 22.10 5,647,563 104.9 21.30 5,199,984 104.9  </v>
      </c>
      <c r="N134" s="47"/>
      <c r="O134" s="47" t="str">
        <f t="shared" ref="O134:O139" si="193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21.50 541,191 104.9 22.22 1,891,358 104.9 21.23 1,714,539 104.9 22.10 5,647,563 104.9 21.30 5,199,984 104.9  </v>
      </c>
      <c r="P134" s="47"/>
      <c r="Q134" s="47" t="str">
        <f t="shared" ref="Q134:Q139" si="194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541,191 104.9 22.22 1,891,358 104.9 21.23 1,714,539 104.9 22.10 5,647,563 104.9 21.30 5,199,984 104.9  </v>
      </c>
      <c r="R134" s="47" t="str">
        <f t="shared" ref="R134:R139" si="195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104.9 22.22 1,891,358 104.9 21.23 1,714,539 104.9 22.10 5,647,563 104.9 21.30 5,199,984 104.9  </v>
      </c>
      <c r="S134" s="47" t="str">
        <f t="shared" ref="S134:S139" si="196">(RIGHT(C223,LEN(C223) - LEN(C134)))&amp;" "</f>
        <v xml:space="preserve">22.33 579,200 104.9 21.50 541,191 104.9 22.22 1,891,358 104.9 21.23 1,714,539 104.9 22.10 5,647,563 104.9 21.30 5,199,984 104.9  </v>
      </c>
      <c r="T134" s="47"/>
      <c r="U134" s="47"/>
      <c r="V134" s="47"/>
      <c r="W134" s="11"/>
      <c r="X134" s="11"/>
      <c r="Y134" s="11"/>
      <c r="Z134" s="47" t="str">
        <f t="shared" ref="Z134:Z139" si="197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22.22 1,891,358 104.9 21.23 1,714,539 104.9 22.10 5,647,563 104.9 21.30 5,199,984 104.9  </v>
      </c>
      <c r="AA134" s="47"/>
      <c r="AB134" s="47" t="str">
        <f t="shared" ref="AB134:AB139" si="198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1,891,358 104.9 21.23 1,714,539 104.9 22.10 5,647,563 104.9 21.30 5,199,984 104.9  </v>
      </c>
      <c r="AC134" s="47" t="str">
        <f t="shared" ref="AC134:AC139" si="199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104.9 21.23 1,714,539 104.9 22.10 5,647,563 104.9 21.30 5,199,984 104.9  </v>
      </c>
      <c r="AD134" s="47"/>
      <c r="AE134" s="47" t="str">
        <f t="shared" ref="AE134:AE139" si="200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21.23 1,714,539 104.9 22.10 5,647,563 104.9 21.30 5,199,984 104.9  </v>
      </c>
      <c r="AF134" s="47"/>
      <c r="AG134" s="47" t="str">
        <f t="shared" ref="AG134:AG139" si="201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1,714,539 104.9 22.10 5,647,563 104.9 21.30 5,199,984 104.9  </v>
      </c>
      <c r="AH134" s="47" t="str">
        <f t="shared" ref="AH134:AH139" si="202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104.9 22.10 5,647,563 104.9 21.30 5,199,984 104.9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3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22.10 5,647,563 104.9 21.30 5,199,984 104.9  </v>
      </c>
      <c r="AQ134" s="47"/>
      <c r="AR134" s="47" t="str">
        <f t="shared" ref="AR134:AR139" si="204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5,647,563 104.9 21.30 5,199,984 104.9  </v>
      </c>
      <c r="AS134" s="48" t="str">
        <f t="shared" ref="AS134:AS139" si="205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104.9 21.30 5,199,984 104.9  </v>
      </c>
      <c r="AT134" s="48"/>
      <c r="AU134" s="47" t="str">
        <f t="shared" ref="AU134:AU139" si="206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21.30 5,199,984 104.9  </v>
      </c>
      <c r="AV134" s="47"/>
      <c r="AW134" s="47" t="str">
        <f t="shared" ref="AW134:AW139" si="207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5,199,984 104.9  </v>
      </c>
      <c r="AX134" s="48" t="str">
        <f t="shared" ref="AX134:AX139" si="208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8"/>
        <v xml:space="preserve">- Mgr/Empl Meal </v>
      </c>
      <c r="D135" s="47" t="str">
        <f t="shared" si="189"/>
        <v>- Mgr/Empl Meal -</v>
      </c>
      <c r="E135" s="22"/>
      <c r="F135" s="45"/>
      <c r="G135" s="11"/>
      <c r="H135" s="11"/>
      <c r="I135" s="11"/>
      <c r="J135" s="47" t="str">
        <f t="shared" si="190"/>
        <v xml:space="preserve">-0.34 </v>
      </c>
      <c r="K135" s="47"/>
      <c r="L135" s="47" t="str">
        <f t="shared" si="191"/>
        <v xml:space="preserve">-8,711 -1.6 -0.32 -8,140 -1.6 -0.33 -28,446 -1.6 -0.32 -25,787 -1.6 -0.29 -74,322 -1.4 -0.28 -68,432 -1.4  </v>
      </c>
      <c r="M135" s="47" t="str">
        <f t="shared" si="192"/>
        <v xml:space="preserve">-1.6 -0.32 -8,140 -1.6 -0.33 -28,446 -1.6 -0.32 -25,787 -1.6 -0.29 -74,322 -1.4 -0.28 -68,432 -1.4  </v>
      </c>
      <c r="N135" s="47"/>
      <c r="O135" s="47" t="str">
        <f t="shared" si="193"/>
        <v xml:space="preserve">-0.32 -8,140 -1.6 -0.33 -28,446 -1.6 -0.32 -25,787 -1.6 -0.29 -74,322 -1.4 -0.28 -68,432 -1.4  </v>
      </c>
      <c r="P135" s="47"/>
      <c r="Q135" s="47" t="str">
        <f t="shared" si="194"/>
        <v xml:space="preserve">-8,140 -1.6 -0.33 -28,446 -1.6 -0.32 -25,787 -1.6 -0.29 -74,322 -1.4 -0.28 -68,432 -1.4  </v>
      </c>
      <c r="R135" s="47" t="str">
        <f t="shared" si="195"/>
        <v xml:space="preserve">-1.6 -0.33 -28,446 -1.6 -0.32 -25,787 -1.6 -0.29 -74,322 -1.4 -0.28 -68,432 -1.4  </v>
      </c>
      <c r="S135" s="47" t="str">
        <f t="shared" si="196"/>
        <v xml:space="preserve">-0.34 -8,711 -1.6 -0.32 -8,140 -1.6 -0.33 -28,446 -1.6 -0.32 -25,787 -1.6 -0.29 -74,322 -1.4 -0.28 -68,432 -1.4  </v>
      </c>
      <c r="T135" s="47"/>
      <c r="U135" s="47"/>
      <c r="V135" s="47"/>
      <c r="W135" s="11"/>
      <c r="X135" s="11"/>
      <c r="Y135" s="11"/>
      <c r="Z135" s="47" t="str">
        <f t="shared" si="197"/>
        <v xml:space="preserve">-0.33 -28,446 -1.6 -0.32 -25,787 -1.6 -0.29 -74,322 -1.4 -0.28 -68,432 -1.4  </v>
      </c>
      <c r="AA135" s="47"/>
      <c r="AB135" s="47" t="str">
        <f t="shared" si="198"/>
        <v xml:space="preserve">-28,446 -1.6 -0.32 -25,787 -1.6 -0.29 -74,322 -1.4 -0.28 -68,432 -1.4  </v>
      </c>
      <c r="AC135" s="47" t="str">
        <f t="shared" si="199"/>
        <v xml:space="preserve">-1.6 -0.32 -25,787 -1.6 -0.29 -74,322 -1.4 -0.28 -68,432 -1.4  </v>
      </c>
      <c r="AD135" s="47"/>
      <c r="AE135" s="47" t="str">
        <f t="shared" si="200"/>
        <v xml:space="preserve">-0.32 -25,787 -1.6 -0.29 -74,322 -1.4 -0.28 -68,432 -1.4  </v>
      </c>
      <c r="AF135" s="47"/>
      <c r="AG135" s="47" t="str">
        <f t="shared" si="201"/>
        <v xml:space="preserve">-25,787 -1.6 -0.29 -74,322 -1.4 -0.28 -68,432 -1.4  </v>
      </c>
      <c r="AH135" s="47" t="str">
        <f t="shared" si="202"/>
        <v xml:space="preserve">-1.6 -0.29 -74,322 -1.4 -0.28 -68,432 -1.4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3"/>
        <v xml:space="preserve">-0.29 -74,322 -1.4 -0.28 -68,432 -1.4  </v>
      </c>
      <c r="AQ135" s="47"/>
      <c r="AR135" s="47" t="str">
        <f t="shared" si="204"/>
        <v xml:space="preserve">-74,322 -1.4 -0.28 -68,432 -1.4  </v>
      </c>
      <c r="AS135" s="48" t="str">
        <f t="shared" si="205"/>
        <v xml:space="preserve">-1.4 -0.28 -68,432 -1.4  </v>
      </c>
      <c r="AT135" s="48"/>
      <c r="AU135" s="47" t="str">
        <f t="shared" si="206"/>
        <v xml:space="preserve">-0.28 -68,432 -1.4  </v>
      </c>
      <c r="AV135" s="47"/>
      <c r="AW135" s="47" t="str">
        <f t="shared" si="207"/>
        <v xml:space="preserve">-68,432 -1.4  </v>
      </c>
      <c r="AX135" s="48" t="str">
        <f t="shared" si="208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8"/>
        <v xml:space="preserve">- Coupons </v>
      </c>
      <c r="D136" s="47" t="str">
        <f t="shared" si="189"/>
        <v>- Coupons -</v>
      </c>
      <c r="E136" s="22"/>
      <c r="F136" s="45"/>
      <c r="G136" s="11"/>
      <c r="H136" s="11"/>
      <c r="I136" s="11"/>
      <c r="J136" s="47" t="str">
        <f t="shared" si="190"/>
        <v xml:space="preserve">-0.13 </v>
      </c>
      <c r="K136" s="47"/>
      <c r="L136" s="47" t="str">
        <f t="shared" si="191"/>
        <v xml:space="preserve">-3,267 -0.6 -0.12 -3,052 -0.6 -0.13 -10,667 -0.6 -0.12 -9,670 -0.6 -0.12 -31,852 -0.6 -0.12 -29,328 -0.6  </v>
      </c>
      <c r="M136" s="47" t="str">
        <f t="shared" si="192"/>
        <v xml:space="preserve">-0.6 -0.12 -3,052 -0.6 -0.13 -10,667 -0.6 -0.12 -9,670 -0.6 -0.12 -31,852 -0.6 -0.12 -29,328 -0.6  </v>
      </c>
      <c r="N136" s="47"/>
      <c r="O136" s="47" t="str">
        <f t="shared" si="193"/>
        <v xml:space="preserve">-0.12 -3,052 -0.6 -0.13 -10,667 -0.6 -0.12 -9,670 -0.6 -0.12 -31,852 -0.6 -0.12 -29,328 -0.6  </v>
      </c>
      <c r="P136" s="47"/>
      <c r="Q136" s="47" t="str">
        <f t="shared" si="194"/>
        <v xml:space="preserve">-3,052 -0.6 -0.13 -10,667 -0.6 -0.12 -9,670 -0.6 -0.12 -31,852 -0.6 -0.12 -29,328 -0.6  </v>
      </c>
      <c r="R136" s="47" t="str">
        <f t="shared" si="195"/>
        <v xml:space="preserve">-0.6 -0.13 -10,667 -0.6 -0.12 -9,670 -0.6 -0.12 -31,852 -0.6 -0.12 -29,328 -0.6  </v>
      </c>
      <c r="S136" s="47" t="str">
        <f t="shared" si="196"/>
        <v xml:space="preserve">-0.13 -3,267 -0.6 -0.12 -3,052 -0.6 -0.13 -10,667 -0.6 -0.12 -9,670 -0.6 -0.12 -31,852 -0.6 -0.12 -29,328 -0.6  </v>
      </c>
      <c r="T136" s="47"/>
      <c r="U136" s="47"/>
      <c r="V136" s="47"/>
      <c r="W136" s="11"/>
      <c r="X136" s="11"/>
      <c r="Y136" s="11"/>
      <c r="Z136" s="47" t="str">
        <f t="shared" si="197"/>
        <v xml:space="preserve">-0.13 -10,667 -0.6 -0.12 -9,670 -0.6 -0.12 -31,852 -0.6 -0.12 -29,328 -0.6  </v>
      </c>
      <c r="AA136" s="47"/>
      <c r="AB136" s="47" t="str">
        <f t="shared" si="198"/>
        <v xml:space="preserve">-10,667 -0.6 -0.12 -9,670 -0.6 -0.12 -31,852 -0.6 -0.12 -29,328 -0.6  </v>
      </c>
      <c r="AC136" s="47" t="str">
        <f t="shared" si="199"/>
        <v xml:space="preserve">-0.6 -0.12 -9,670 -0.6 -0.12 -31,852 -0.6 -0.12 -29,328 -0.6  </v>
      </c>
      <c r="AD136" s="47"/>
      <c r="AE136" s="47" t="str">
        <f t="shared" si="200"/>
        <v xml:space="preserve">-0.12 -9,670 -0.6 -0.12 -31,852 -0.6 -0.12 -29,328 -0.6  </v>
      </c>
      <c r="AF136" s="47"/>
      <c r="AG136" s="47" t="str">
        <f t="shared" si="201"/>
        <v xml:space="preserve">-9,670 -0.6 -0.12 -31,852 -0.6 -0.12 -29,328 -0.6  </v>
      </c>
      <c r="AH136" s="47" t="str">
        <f t="shared" si="202"/>
        <v xml:space="preserve">-0.6 -0.12 -31,852 -0.6 -0.12 -29,328 -0.6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3"/>
        <v xml:space="preserve">-0.12 -31,852 -0.6 -0.12 -29,328 -0.6  </v>
      </c>
      <c r="AQ136" s="47"/>
      <c r="AR136" s="47" t="str">
        <f t="shared" si="204"/>
        <v xml:space="preserve">-31,852 -0.6 -0.12 -29,328 -0.6  </v>
      </c>
      <c r="AS136" s="48" t="str">
        <f t="shared" si="205"/>
        <v xml:space="preserve">-0.6 -0.12 -29,328 -0.6  </v>
      </c>
      <c r="AT136" s="48"/>
      <c r="AU136" s="47" t="str">
        <f t="shared" si="206"/>
        <v xml:space="preserve">-0.12 -29,328 -0.6  </v>
      </c>
      <c r="AV136" s="47"/>
      <c r="AW136" s="47" t="str">
        <f t="shared" si="207"/>
        <v xml:space="preserve">-29,328 -0.6  </v>
      </c>
      <c r="AX136" s="48" t="str">
        <f t="shared" si="208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8"/>
        <v xml:space="preserve">- Returns/Comps </v>
      </c>
      <c r="D137" s="47" t="str">
        <f t="shared" si="189"/>
        <v>- Returns/Comps -</v>
      </c>
      <c r="E137" s="22"/>
      <c r="F137" s="45"/>
      <c r="G137" s="11"/>
      <c r="H137" s="11"/>
      <c r="I137" s="11"/>
      <c r="J137" s="47" t="str">
        <f t="shared" si="190"/>
        <v xml:space="preserve">-0.59 </v>
      </c>
      <c r="K137" s="47"/>
      <c r="L137" s="47" t="str">
        <f t="shared" si="191"/>
        <v xml:space="preserve">-15,245 -2.8 -0.57 -14,244 -2.8 -0.58 -49,781 -2.8 -0.56 -45,127 -2.8 -0.58 -148,644 -2.8 -0.56 -136,864 -2.8  </v>
      </c>
      <c r="M137" s="47" t="str">
        <f t="shared" si="192"/>
        <v xml:space="preserve">-2.8 -0.57 -14,244 -2.8 -0.58 -49,781 -2.8 -0.56 -45,127 -2.8 -0.58 -148,644 -2.8 -0.56 -136,864 -2.8  </v>
      </c>
      <c r="N137" s="47"/>
      <c r="O137" s="47" t="str">
        <f t="shared" si="193"/>
        <v xml:space="preserve">-0.57 -14,244 -2.8 -0.58 -49,781 -2.8 -0.56 -45,127 -2.8 -0.58 -148,644 -2.8 -0.56 -136,864 -2.8  </v>
      </c>
      <c r="P137" s="47"/>
      <c r="Q137" s="47" t="str">
        <f t="shared" si="194"/>
        <v xml:space="preserve">-14,244 -2.8 -0.58 -49,781 -2.8 -0.56 -45,127 -2.8 -0.58 -148,644 -2.8 -0.56 -136,864 -2.8  </v>
      </c>
      <c r="R137" s="47" t="str">
        <f t="shared" si="195"/>
        <v xml:space="preserve">-2.8 -0.58 -49,781 -2.8 -0.56 -45,127 -2.8 -0.58 -148,644 -2.8 -0.56 -136,864 -2.8  </v>
      </c>
      <c r="S137" s="47" t="str">
        <f t="shared" si="196"/>
        <v xml:space="preserve">-0.59 -15,245 -2.8 -0.57 -14,244 -2.8 -0.58 -49,781 -2.8 -0.56 -45,127 -2.8 -0.58 -148,644 -2.8 -0.56 -136,864 -2.8  </v>
      </c>
      <c r="T137" s="47"/>
      <c r="U137" s="47"/>
      <c r="V137" s="47"/>
      <c r="W137" s="11"/>
      <c r="X137" s="11"/>
      <c r="Y137" s="11"/>
      <c r="Z137" s="47" t="str">
        <f t="shared" si="197"/>
        <v xml:space="preserve">-0.58 -49,781 -2.8 -0.56 -45,127 -2.8 -0.58 -148,644 -2.8 -0.56 -136,864 -2.8  </v>
      </c>
      <c r="AA137" s="47"/>
      <c r="AB137" s="47" t="str">
        <f t="shared" si="198"/>
        <v xml:space="preserve">-49,781 -2.8 -0.56 -45,127 -2.8 -0.58 -148,644 -2.8 -0.56 -136,864 -2.8  </v>
      </c>
      <c r="AC137" s="47" t="str">
        <f t="shared" si="199"/>
        <v xml:space="preserve">-2.8 -0.56 -45,127 -2.8 -0.58 -148,644 -2.8 -0.56 -136,864 -2.8  </v>
      </c>
      <c r="AD137" s="47"/>
      <c r="AE137" s="47" t="str">
        <f t="shared" si="200"/>
        <v xml:space="preserve">-0.56 -45,127 -2.8 -0.58 -148,644 -2.8 -0.56 -136,864 -2.8  </v>
      </c>
      <c r="AF137" s="47"/>
      <c r="AG137" s="47" t="str">
        <f t="shared" si="201"/>
        <v xml:space="preserve">-45,127 -2.8 -0.58 -148,644 -2.8 -0.56 -136,864 -2.8  </v>
      </c>
      <c r="AH137" s="47" t="str">
        <f t="shared" si="202"/>
        <v xml:space="preserve">-2.8 -0.58 -148,644 -2.8 -0.56 -136,864 -2.8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3"/>
        <v xml:space="preserve">-0.58 -148,644 -2.8 -0.56 -136,864 -2.8  </v>
      </c>
      <c r="AQ137" s="47"/>
      <c r="AR137" s="47" t="str">
        <f t="shared" si="204"/>
        <v xml:space="preserve">-148,644 -2.8 -0.56 -136,864 -2.8  </v>
      </c>
      <c r="AS137" s="48" t="str">
        <f t="shared" si="205"/>
        <v xml:space="preserve">-2.8 -0.56 -136,864 -2.8  </v>
      </c>
      <c r="AT137" s="48"/>
      <c r="AU137" s="47" t="str">
        <f t="shared" si="206"/>
        <v xml:space="preserve">-0.56 -136,864 -2.8  </v>
      </c>
      <c r="AV137" s="47"/>
      <c r="AW137" s="47" t="str">
        <f t="shared" si="207"/>
        <v xml:space="preserve">-136,864 -2.8  </v>
      </c>
      <c r="AX137" s="48" t="str">
        <f t="shared" si="208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8"/>
        <v xml:space="preserve">- Other </v>
      </c>
      <c r="D138" s="47" t="str">
        <f t="shared" si="189"/>
        <v>- Other -</v>
      </c>
      <c r="E138" s="22"/>
      <c r="F138" s="45"/>
      <c r="G138" s="11"/>
      <c r="H138" s="11"/>
      <c r="I138" s="11"/>
      <c r="J138" s="47" t="str">
        <f t="shared" si="190"/>
        <v xml:space="preserve">-0.00 </v>
      </c>
      <c r="K138" s="47"/>
      <c r="L138" s="47" t="str">
        <f t="shared" si="191"/>
        <v xml:space="preserve">0 -0.0 -0.00 0 -0.0 -0.00 0 -0.0 -0.00 0 -0.0 -0.04 -10,617 -0.2 -0.04 -9,776 -0.2  </v>
      </c>
      <c r="M138" s="47" t="str">
        <f t="shared" si="192"/>
        <v xml:space="preserve">-0.0 -0.00 0 -0.0 -0.00 0 -0.0 -0.00 0 -0.0 -0.04 -10,617 -0.2 -0.04 -9,776 -0.2  </v>
      </c>
      <c r="N138" s="47"/>
      <c r="O138" s="47" t="str">
        <f t="shared" si="193"/>
        <v xml:space="preserve">-0.00 0 -0.0 -0.00 0 -0.0 -0.00 0 -0.0 -0.04 -10,617 -0.2 -0.04 -9,776 -0.2  </v>
      </c>
      <c r="P138" s="47"/>
      <c r="Q138" s="47" t="str">
        <f t="shared" si="194"/>
        <v xml:space="preserve">0 -0.0 -0.00 0 -0.0 -0.00 0 -0.0 -0.04 -10,617 -0.2 -0.04 -9,776 -0.2  </v>
      </c>
      <c r="R138" s="47" t="str">
        <f t="shared" si="195"/>
        <v xml:space="preserve">-0.0 -0.00 0 -0.0 -0.00 0 -0.0 -0.04 -10,617 -0.2 -0.04 -9,776 -0.2  </v>
      </c>
      <c r="S138" s="47" t="str">
        <f t="shared" si="196"/>
        <v xml:space="preserve">-0.00 0 -0.0 -0.00 0 -0.0 -0.00 0 -0.0 -0.00 0 -0.0 -0.04 -10,617 -0.2 -0.04 -9,776 -0.2  </v>
      </c>
      <c r="T138" s="47"/>
      <c r="U138" s="47"/>
      <c r="V138" s="47"/>
      <c r="W138" s="11"/>
      <c r="X138" s="11"/>
      <c r="Y138" s="11"/>
      <c r="Z138" s="47" t="str">
        <f t="shared" si="197"/>
        <v xml:space="preserve">-0.00 0 -0.0 -0.00 0 -0.0 -0.04 -10,617 -0.2 -0.04 -9,776 -0.2  </v>
      </c>
      <c r="AA138" s="47"/>
      <c r="AB138" s="47" t="str">
        <f t="shared" si="198"/>
        <v xml:space="preserve">0 -0.0 -0.00 0 -0.0 -0.04 -10,617 -0.2 -0.04 -9,776 -0.2  </v>
      </c>
      <c r="AC138" s="47" t="str">
        <f t="shared" si="199"/>
        <v xml:space="preserve">-0.0 -0.00 0 -0.0 -0.04 -10,617 -0.2 -0.04 -9,776 -0.2  </v>
      </c>
      <c r="AD138" s="47"/>
      <c r="AE138" s="47" t="str">
        <f t="shared" si="200"/>
        <v xml:space="preserve">-0.00 0 -0.0 -0.04 -10,617 -0.2 -0.04 -9,776 -0.2  </v>
      </c>
      <c r="AF138" s="47"/>
      <c r="AG138" s="47" t="str">
        <f t="shared" si="201"/>
        <v xml:space="preserve">0 -0.0 -0.04 -10,617 -0.2 -0.04 -9,776 -0.2  </v>
      </c>
      <c r="AH138" s="47" t="str">
        <f t="shared" si="202"/>
        <v xml:space="preserve">-0.0 -0.04 -10,617 -0.2 -0.04 -9,776 -0.2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3"/>
        <v xml:space="preserve">-0.04 -10,617 -0.2 -0.04 -9,776 -0.2  </v>
      </c>
      <c r="AQ138" s="47"/>
      <c r="AR138" s="47" t="str">
        <f t="shared" si="204"/>
        <v xml:space="preserve">-10,617 -0.2 -0.04 -9,776 -0.2  </v>
      </c>
      <c r="AS138" s="48" t="str">
        <f t="shared" si="205"/>
        <v xml:space="preserve">-0.2 -0.04 -9,776 -0.2  </v>
      </c>
      <c r="AT138" s="48"/>
      <c r="AU138" s="47" t="str">
        <f t="shared" si="206"/>
        <v xml:space="preserve">-0.04 -9,776 -0.2  </v>
      </c>
      <c r="AV138" s="47"/>
      <c r="AW138" s="47" t="str">
        <f t="shared" si="207"/>
        <v xml:space="preserve">-9,776 -0.2  </v>
      </c>
      <c r="AX138" s="48" t="str">
        <f t="shared" si="208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8"/>
        <v xml:space="preserve">Net Sales </v>
      </c>
      <c r="D139" s="47" t="str">
        <f t="shared" si="189"/>
        <v xml:space="preserve">Net Sales </v>
      </c>
      <c r="E139" s="22"/>
      <c r="F139" s="45"/>
      <c r="G139" s="11"/>
      <c r="H139" s="11"/>
      <c r="I139" s="11"/>
      <c r="J139" s="47" t="str">
        <f t="shared" si="190"/>
        <v xml:space="preserve">21.28 </v>
      </c>
      <c r="K139" s="47"/>
      <c r="L139" s="47" t="str">
        <f t="shared" si="191"/>
        <v xml:space="preserve">551,977 100.0 20.49 515,755 100.0 21.18 1,802,464 100.0 20.23 1,633,956 100.0 21.06 5,382,127 100.0 20.29 4,955,584 100.0  </v>
      </c>
      <c r="M139" s="47" t="str">
        <f t="shared" si="192"/>
        <v xml:space="preserve">100.0 20.49 515,755 100.0 21.18 1,802,464 100.0 20.23 1,633,956 100.0 21.06 5,382,127 100.0 20.29 4,955,584 100.0  </v>
      </c>
      <c r="N139" s="47"/>
      <c r="O139" s="47" t="str">
        <f t="shared" si="193"/>
        <v xml:space="preserve">20.49 515,755 100.0 21.18 1,802,464 100.0 20.23 1,633,956 100.0 21.06 5,382,127 100.0 20.29 4,955,584 100.0  </v>
      </c>
      <c r="P139" s="47"/>
      <c r="Q139" s="47" t="str">
        <f t="shared" si="194"/>
        <v xml:space="preserve">515,755 100.0 21.18 1,802,464 100.0 20.23 1,633,956 100.0 21.06 5,382,127 100.0 20.29 4,955,584 100.0  </v>
      </c>
      <c r="R139" s="47" t="str">
        <f t="shared" si="195"/>
        <v xml:space="preserve">100.0 21.18 1,802,464 100.0 20.23 1,633,956 100.0 21.06 5,382,127 100.0 20.29 4,955,584 100.0  </v>
      </c>
      <c r="S139" s="47" t="str">
        <f t="shared" si="196"/>
        <v xml:space="preserve">21.28 551,977 100.0 20.49 515,755 100.0 21.18 1,802,464 100.0 20.23 1,633,956 100.0 21.06 5,382,127 100.0 20.29 4,955,584 100.0  </v>
      </c>
      <c r="T139" s="47"/>
      <c r="U139" s="47"/>
      <c r="V139" s="47"/>
      <c r="W139" s="11"/>
      <c r="X139" s="11"/>
      <c r="Y139" s="11"/>
      <c r="Z139" s="47" t="str">
        <f t="shared" si="197"/>
        <v xml:space="preserve">21.18 1,802,464 100.0 20.23 1,633,956 100.0 21.06 5,382,127 100.0 20.29 4,955,584 100.0  </v>
      </c>
      <c r="AA139" s="47"/>
      <c r="AB139" s="47" t="str">
        <f t="shared" si="198"/>
        <v xml:space="preserve">1,802,464 100.0 20.23 1,633,956 100.0 21.06 5,382,127 100.0 20.29 4,955,584 100.0  </v>
      </c>
      <c r="AC139" s="47" t="str">
        <f t="shared" si="199"/>
        <v xml:space="preserve">100.0 20.23 1,633,956 100.0 21.06 5,382,127 100.0 20.29 4,955,584 100.0  </v>
      </c>
      <c r="AD139" s="47"/>
      <c r="AE139" s="47" t="str">
        <f t="shared" si="200"/>
        <v xml:space="preserve">20.23 1,633,956 100.0 21.06 5,382,127 100.0 20.29 4,955,584 100.0  </v>
      </c>
      <c r="AF139" s="47"/>
      <c r="AG139" s="47" t="str">
        <f t="shared" si="201"/>
        <v xml:space="preserve">1,633,956 100.0 21.06 5,382,127 100.0 20.29 4,955,584 100.0  </v>
      </c>
      <c r="AH139" s="47" t="str">
        <f t="shared" si="202"/>
        <v xml:space="preserve">100.0 21.06 5,382,127 100.0 20.29 4,955,584 100.0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3"/>
        <v xml:space="preserve">21.06 5,382,127 100.0 20.29 4,955,584 100.0  </v>
      </c>
      <c r="AQ139" s="47"/>
      <c r="AR139" s="47" t="str">
        <f t="shared" si="204"/>
        <v xml:space="preserve">5,382,127 100.0 20.29 4,955,584 100.0  </v>
      </c>
      <c r="AS139" s="48" t="str">
        <f t="shared" si="205"/>
        <v xml:space="preserve">100.0 20.29 4,955,584 100.0  </v>
      </c>
      <c r="AT139" s="48"/>
      <c r="AU139" s="47" t="str">
        <f t="shared" si="206"/>
        <v xml:space="preserve">20.29 4,955,584 100.0  </v>
      </c>
      <c r="AV139" s="47"/>
      <c r="AW139" s="47" t="str">
        <f t="shared" si="207"/>
        <v xml:space="preserve">4,955,584 100.0  </v>
      </c>
      <c r="AX139" s="48" t="str">
        <f t="shared" si="208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9">IF(C229="","",IF(RIGHT(D141,1)="-",LEFT(D141,AY141-2),D141))</f>
        <v xml:space="preserve">COS - Beef and Chicken </v>
      </c>
      <c r="D141" s="47" t="str">
        <f t="shared" ref="D141:D151" si="210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1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0.89 </v>
      </c>
      <c r="K141" s="47"/>
      <c r="L141" s="47" t="str">
        <f t="shared" ref="L141:L151" si="212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23,069 4.2 0.79 19,947 3.9 0.81 69,127 3.8 0.79 64,106 3.9 0.80 205,549 3.8 0.79 193,959 3.9  </v>
      </c>
      <c r="M141" s="47" t="str">
        <f t="shared" ref="M141:M151" si="213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4.2 0.79 19,947 3.9 0.81 69,127 3.8 0.79 64,106 3.9 0.80 205,549 3.8 0.79 193,959 3.9  </v>
      </c>
      <c r="N141" s="47"/>
      <c r="O141" s="47" t="str">
        <f t="shared" ref="O141:O151" si="214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0.79 19,947 3.9 0.81 69,127 3.8 0.79 64,106 3.9 0.80 205,549 3.8 0.79 193,959 3.9  </v>
      </c>
      <c r="P141" s="47"/>
      <c r="Q141" s="47" t="str">
        <f t="shared" ref="Q141:Q151" si="215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19,947 3.9 0.81 69,127 3.8 0.79 64,106 3.9 0.80 205,549 3.8 0.79 193,959 3.9  </v>
      </c>
      <c r="R141" s="47" t="str">
        <f t="shared" ref="R141:R151" si="216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3.9 0.81 69,127 3.8 0.79 64,106 3.9 0.80 205,549 3.8 0.79 193,959 3.9  </v>
      </c>
      <c r="S141" s="47" t="str">
        <f t="shared" ref="S141:S151" si="217">(RIGHT(C229,LEN(C229) - LEN(C141)))&amp;" "</f>
        <v xml:space="preserve">0.89 23,069 4.2 0.79 19,947 3.9 0.81 69,127 3.8 0.79 64,106 3.9 0.80 205,549 3.8 0.79 193,959 3.9  </v>
      </c>
      <c r="T141" s="47"/>
      <c r="U141" s="47"/>
      <c r="V141" s="47"/>
      <c r="W141" s="11"/>
      <c r="X141" s="11"/>
      <c r="Y141" s="11"/>
      <c r="Z141" s="47" t="str">
        <f t="shared" ref="Z141:Z151" si="218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0.81 69,127 3.8 0.79 64,106 3.9 0.80 205,549 3.8 0.79 193,959 3.9  </v>
      </c>
      <c r="AA141" s="47"/>
      <c r="AB141" s="47" t="str">
        <f t="shared" ref="AB141:AB151" si="219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69,127 3.8 0.79 64,106 3.9 0.80 205,549 3.8 0.79 193,959 3.9  </v>
      </c>
      <c r="AC141" s="47" t="str">
        <f t="shared" ref="AC141:AC151" si="220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3.8 0.79 64,106 3.9 0.80 205,549 3.8 0.79 193,959 3.9  </v>
      </c>
      <c r="AD141" s="47"/>
      <c r="AE141" s="47" t="str">
        <f t="shared" ref="AE141:AE151" si="221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0.79 64,106 3.9 0.80 205,549 3.8 0.79 193,959 3.9  </v>
      </c>
      <c r="AF141" s="47"/>
      <c r="AG141" s="47" t="str">
        <f t="shared" ref="AG141:AG151" si="222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64,106 3.9 0.80 205,549 3.8 0.79 193,959 3.9  </v>
      </c>
      <c r="AH141" s="47" t="str">
        <f t="shared" ref="AH141:AH151" si="223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3.9 0.80 205,549 3.8 0.79 193,959 3.9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4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0.80 205,549 3.8 0.79 193,959 3.9  </v>
      </c>
      <c r="AQ141" s="47"/>
      <c r="AR141" s="47" t="str">
        <f t="shared" ref="AR141:AR151" si="225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205,549 3.8 0.79 193,959 3.9  </v>
      </c>
      <c r="AS141" s="48" t="str">
        <f t="shared" ref="AS141:AS151" si="226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3.8 0.79 193,959 3.9  </v>
      </c>
      <c r="AT141" s="48"/>
      <c r="AU141" s="47" t="str">
        <f t="shared" ref="AU141:AU151" si="227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0.79 193,959 3.9  </v>
      </c>
      <c r="AV141" s="47"/>
      <c r="AW141" s="47" t="str">
        <f t="shared" ref="AW141:AW151" si="228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193,959 3.9  </v>
      </c>
      <c r="AX141" s="48" t="str">
        <f t="shared" ref="AX141:AX151" si="229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3.9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9"/>
        <v xml:space="preserve">- Seafood </v>
      </c>
      <c r="D142" s="47" t="str">
        <f t="shared" si="210"/>
        <v xml:space="preserve">- Seafood </v>
      </c>
      <c r="E142" s="22"/>
      <c r="F142" s="45"/>
      <c r="G142" s="11"/>
      <c r="H142" s="11"/>
      <c r="I142" s="11"/>
      <c r="J142" s="47" t="str">
        <f t="shared" si="211"/>
        <v xml:space="preserve">0.49 </v>
      </c>
      <c r="K142" s="47"/>
      <c r="L142" s="47" t="str">
        <f t="shared" si="212"/>
        <v xml:space="preserve">12,783 2.3 0.52 13,011 2.5 0.49 41,439 2.3 0.46 37,196 2.3 0.50 128,796 2.4 0.49 120,378 2.4  </v>
      </c>
      <c r="M142" s="47" t="str">
        <f t="shared" si="213"/>
        <v xml:space="preserve">2.3 0.52 13,011 2.5 0.49 41,439 2.3 0.46 37,196 2.3 0.50 128,796 2.4 0.49 120,378 2.4  </v>
      </c>
      <c r="N142" s="47"/>
      <c r="O142" s="47" t="str">
        <f t="shared" si="214"/>
        <v xml:space="preserve">0.52 13,011 2.5 0.49 41,439 2.3 0.46 37,196 2.3 0.50 128,796 2.4 0.49 120,378 2.4  </v>
      </c>
      <c r="P142" s="47"/>
      <c r="Q142" s="47" t="str">
        <f t="shared" si="215"/>
        <v xml:space="preserve">13,011 2.5 0.49 41,439 2.3 0.46 37,196 2.3 0.50 128,796 2.4 0.49 120,378 2.4  </v>
      </c>
      <c r="R142" s="47" t="str">
        <f t="shared" si="216"/>
        <v xml:space="preserve">2.5 0.49 41,439 2.3 0.46 37,196 2.3 0.50 128,796 2.4 0.49 120,378 2.4  </v>
      </c>
      <c r="S142" s="47" t="str">
        <f t="shared" si="217"/>
        <v xml:space="preserve">0.49 12,783 2.3 0.52 13,011 2.5 0.49 41,439 2.3 0.46 37,196 2.3 0.50 128,796 2.4 0.49 120,378 2.4  </v>
      </c>
      <c r="T142" s="47"/>
      <c r="U142" s="47"/>
      <c r="V142" s="47"/>
      <c r="W142" s="11"/>
      <c r="X142" s="11"/>
      <c r="Y142" s="11"/>
      <c r="Z142" s="47" t="str">
        <f t="shared" si="218"/>
        <v xml:space="preserve">0.49 41,439 2.3 0.46 37,196 2.3 0.50 128,796 2.4 0.49 120,378 2.4  </v>
      </c>
      <c r="AA142" s="47"/>
      <c r="AB142" s="47" t="str">
        <f t="shared" si="219"/>
        <v xml:space="preserve">41,439 2.3 0.46 37,196 2.3 0.50 128,796 2.4 0.49 120,378 2.4  </v>
      </c>
      <c r="AC142" s="47" t="str">
        <f t="shared" si="220"/>
        <v xml:space="preserve">2.3 0.46 37,196 2.3 0.50 128,796 2.4 0.49 120,378 2.4  </v>
      </c>
      <c r="AD142" s="47"/>
      <c r="AE142" s="47" t="str">
        <f t="shared" si="221"/>
        <v xml:space="preserve">0.46 37,196 2.3 0.50 128,796 2.4 0.49 120,378 2.4  </v>
      </c>
      <c r="AF142" s="47"/>
      <c r="AG142" s="47" t="str">
        <f t="shared" si="222"/>
        <v xml:space="preserve">37,196 2.3 0.50 128,796 2.4 0.49 120,378 2.4  </v>
      </c>
      <c r="AH142" s="47" t="str">
        <f t="shared" si="223"/>
        <v xml:space="preserve">2.3 0.50 128,796 2.4 0.49 120,378 2.4  </v>
      </c>
      <c r="AI142" s="47"/>
      <c r="AJ142" s="47"/>
      <c r="AK142" s="47"/>
      <c r="AL142" s="47"/>
      <c r="AM142" s="11"/>
      <c r="AN142" s="11"/>
      <c r="AO142" s="11"/>
      <c r="AP142" s="47" t="str">
        <f t="shared" si="224"/>
        <v xml:space="preserve">0.50 128,796 2.4 0.49 120,378 2.4  </v>
      </c>
      <c r="AQ142" s="47"/>
      <c r="AR142" s="47" t="str">
        <f t="shared" si="225"/>
        <v xml:space="preserve">128,796 2.4 0.49 120,378 2.4  </v>
      </c>
      <c r="AS142" s="48" t="str">
        <f t="shared" si="226"/>
        <v xml:space="preserve">2.4 0.49 120,378 2.4  </v>
      </c>
      <c r="AT142" s="48"/>
      <c r="AU142" s="47" t="str">
        <f t="shared" si="227"/>
        <v xml:space="preserve">0.49 120,378 2.4  </v>
      </c>
      <c r="AV142" s="47"/>
      <c r="AW142" s="47" t="str">
        <f t="shared" si="228"/>
        <v xml:space="preserve">120,378 2.4  </v>
      </c>
      <c r="AX142" s="48" t="str">
        <f t="shared" si="229"/>
        <v xml:space="preserve">2.4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9"/>
        <v xml:space="preserve">- Fresh Seafood </v>
      </c>
      <c r="D143" s="47" t="str">
        <f t="shared" si="210"/>
        <v xml:space="preserve">- Fresh Seafood </v>
      </c>
      <c r="E143" s="22"/>
      <c r="F143" s="45"/>
      <c r="G143" s="11"/>
      <c r="H143" s="11"/>
      <c r="I143" s="11"/>
      <c r="J143" s="47" t="str">
        <f t="shared" si="211"/>
        <v xml:space="preserve">0.00 </v>
      </c>
      <c r="K143" s="47"/>
      <c r="L143" s="47" t="str">
        <f t="shared" si="212"/>
        <v xml:space="preserve">0 0.0 0.00 0 0.0 0.00 0 0.0 0.00 0 0.0 0.00 0 0.0 0.00 0 0.0  </v>
      </c>
      <c r="M143" s="47" t="str">
        <f t="shared" si="213"/>
        <v xml:space="preserve">0.0 0.00 0 0.0 0.00 0 0.0 0.00 0 0.0 0.00 0 0.0 0.00 0 0.0  </v>
      </c>
      <c r="N143" s="47"/>
      <c r="O143" s="47" t="str">
        <f t="shared" si="214"/>
        <v xml:space="preserve">0.00 0 0.0 0.00 0 0.0 0.00 0 0.0 0.00 0 0.0 0.00 0 0.0  </v>
      </c>
      <c r="P143" s="47"/>
      <c r="Q143" s="47" t="str">
        <f t="shared" si="215"/>
        <v xml:space="preserve">0 0.0 0.00 0 0.0 0.00 0 0.0 0.00 0 0.0 0.00 0 0.0  </v>
      </c>
      <c r="R143" s="47" t="str">
        <f t="shared" si="216"/>
        <v xml:space="preserve">0.0 0.00 0 0.0 0.00 0 0.0 0.00 0 0.0 0.00 0 0.0  </v>
      </c>
      <c r="S143" s="47" t="str">
        <f t="shared" si="217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8"/>
        <v xml:space="preserve">0.00 0 0.0 0.00 0 0.0 0.00 0 0.0 0.00 0 0.0  </v>
      </c>
      <c r="AA143" s="47"/>
      <c r="AB143" s="47" t="str">
        <f t="shared" si="219"/>
        <v xml:space="preserve">0 0.0 0.00 0 0.0 0.00 0 0.0 0.00 0 0.0  </v>
      </c>
      <c r="AC143" s="47" t="str">
        <f t="shared" si="220"/>
        <v xml:space="preserve">0.0 0.00 0 0.0 0.00 0 0.0 0.00 0 0.0  </v>
      </c>
      <c r="AD143" s="47"/>
      <c r="AE143" s="47" t="str">
        <f t="shared" si="221"/>
        <v xml:space="preserve">0.00 0 0.0 0.00 0 0.0 0.00 0 0.0  </v>
      </c>
      <c r="AF143" s="47"/>
      <c r="AG143" s="47" t="str">
        <f t="shared" si="222"/>
        <v xml:space="preserve">0 0.0 0.00 0 0.0 0.00 0 0.0  </v>
      </c>
      <c r="AH143" s="47" t="str">
        <f t="shared" si="223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4"/>
        <v xml:space="preserve">0.00 0 0.0 0.00 0 0.0  </v>
      </c>
      <c r="AQ143" s="47"/>
      <c r="AR143" s="47" t="str">
        <f t="shared" si="225"/>
        <v xml:space="preserve">0 0.0 0.00 0 0.0  </v>
      </c>
      <c r="AS143" s="48" t="str">
        <f t="shared" si="226"/>
        <v xml:space="preserve">0.0 0.00 0 0.0  </v>
      </c>
      <c r="AT143" s="48"/>
      <c r="AU143" s="47" t="str">
        <f t="shared" si="227"/>
        <v xml:space="preserve">0.00 0 0.0  </v>
      </c>
      <c r="AV143" s="47"/>
      <c r="AW143" s="47" t="str">
        <f t="shared" si="228"/>
        <v xml:space="preserve">0 0.0  </v>
      </c>
      <c r="AX143" s="48" t="str">
        <f t="shared" si="229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9"/>
        <v xml:space="preserve">- Other Protein </v>
      </c>
      <c r="D144" s="47" t="str">
        <f t="shared" si="210"/>
        <v xml:space="preserve">- Other Protein </v>
      </c>
      <c r="E144" s="22"/>
      <c r="F144" s="45"/>
      <c r="G144" s="11"/>
      <c r="H144" s="11"/>
      <c r="I144" s="11"/>
      <c r="J144" s="47" t="str">
        <f t="shared" si="211"/>
        <v xml:space="preserve">0.00 </v>
      </c>
      <c r="K144" s="47"/>
      <c r="L144" s="47" t="str">
        <f t="shared" si="212"/>
        <v xml:space="preserve">0 0.0 0.00 0 0.0 0.00 0 0.0 0.00 0 0.0 0.00 0 0.0 0.00 0 0.0  </v>
      </c>
      <c r="M144" s="47" t="str">
        <f t="shared" si="213"/>
        <v xml:space="preserve">0.0 0.00 0 0.0 0.00 0 0.0 0.00 0 0.0 0.00 0 0.0 0.00 0 0.0  </v>
      </c>
      <c r="N144" s="47"/>
      <c r="O144" s="47" t="str">
        <f t="shared" si="214"/>
        <v xml:space="preserve">0.00 0 0.0 0.00 0 0.0 0.00 0 0.0 0.00 0 0.0 0.00 0 0.0  </v>
      </c>
      <c r="P144" s="47"/>
      <c r="Q144" s="47" t="str">
        <f t="shared" si="215"/>
        <v xml:space="preserve">0 0.0 0.00 0 0.0 0.00 0 0.0 0.00 0 0.0 0.00 0 0.0  </v>
      </c>
      <c r="R144" s="47" t="str">
        <f t="shared" si="216"/>
        <v xml:space="preserve">0.0 0.00 0 0.0 0.00 0 0.0 0.00 0 0.0 0.00 0 0.0  </v>
      </c>
      <c r="S144" s="47" t="str">
        <f t="shared" si="217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8"/>
        <v xml:space="preserve">0.00 0 0.0 0.00 0 0.0 0.00 0 0.0 0.00 0 0.0  </v>
      </c>
      <c r="AA144" s="47"/>
      <c r="AB144" s="47" t="str">
        <f t="shared" si="219"/>
        <v xml:space="preserve">0 0.0 0.00 0 0.0 0.00 0 0.0 0.00 0 0.0  </v>
      </c>
      <c r="AC144" s="47" t="str">
        <f t="shared" si="220"/>
        <v xml:space="preserve">0.0 0.00 0 0.0 0.00 0 0.0 0.00 0 0.0  </v>
      </c>
      <c r="AD144" s="47"/>
      <c r="AE144" s="47" t="str">
        <f t="shared" si="221"/>
        <v xml:space="preserve">0.00 0 0.0 0.00 0 0.0 0.00 0 0.0  </v>
      </c>
      <c r="AF144" s="47"/>
      <c r="AG144" s="47" t="str">
        <f t="shared" si="222"/>
        <v xml:space="preserve">0 0.0 0.00 0 0.0 0.00 0 0.0  </v>
      </c>
      <c r="AH144" s="47" t="str">
        <f t="shared" si="223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4"/>
        <v xml:space="preserve">0.00 0 0.0 0.00 0 0.0  </v>
      </c>
      <c r="AQ144" s="47"/>
      <c r="AR144" s="47" t="str">
        <f t="shared" si="225"/>
        <v xml:space="preserve">0 0.0 0.00 0 0.0  </v>
      </c>
      <c r="AS144" s="48" t="str">
        <f t="shared" si="226"/>
        <v xml:space="preserve">0.0 0.00 0 0.0  </v>
      </c>
      <c r="AT144" s="48"/>
      <c r="AU144" s="47" t="str">
        <f t="shared" si="227"/>
        <v xml:space="preserve">0.00 0 0.0  </v>
      </c>
      <c r="AV144" s="47"/>
      <c r="AW144" s="47" t="str">
        <f t="shared" si="228"/>
        <v xml:space="preserve">0 0.0  </v>
      </c>
      <c r="AX144" s="48" t="str">
        <f t="shared" si="229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9"/>
        <v xml:space="preserve">- Total Protein </v>
      </c>
      <c r="D145" s="47" t="str">
        <f t="shared" si="210"/>
        <v xml:space="preserve">- Total Protein </v>
      </c>
      <c r="E145" s="22"/>
      <c r="F145" s="45"/>
      <c r="G145" s="11"/>
      <c r="H145" s="11"/>
      <c r="I145" s="11"/>
      <c r="J145" s="47" t="str">
        <f t="shared" si="211"/>
        <v xml:space="preserve">1.38 </v>
      </c>
      <c r="K145" s="47"/>
      <c r="L145" s="47" t="str">
        <f t="shared" si="212"/>
        <v xml:space="preserve">35,852 6.5 1.31 32,958 6.4 1.30 110,567 6.1 1.25 101,301 6.2 1.31 334,346 6.2 1.29 314,337 6.3  </v>
      </c>
      <c r="M145" s="47" t="str">
        <f t="shared" si="213"/>
        <v xml:space="preserve">6.5 1.31 32,958 6.4 1.30 110,567 6.1 1.25 101,301 6.2 1.31 334,346 6.2 1.29 314,337 6.3  </v>
      </c>
      <c r="N145" s="47"/>
      <c r="O145" s="47" t="str">
        <f t="shared" si="214"/>
        <v xml:space="preserve">1.31 32,958 6.4 1.30 110,567 6.1 1.25 101,301 6.2 1.31 334,346 6.2 1.29 314,337 6.3  </v>
      </c>
      <c r="P145" s="47"/>
      <c r="Q145" s="47" t="str">
        <f t="shared" si="215"/>
        <v xml:space="preserve">32,958 6.4 1.30 110,567 6.1 1.25 101,301 6.2 1.31 334,346 6.2 1.29 314,337 6.3  </v>
      </c>
      <c r="R145" s="47" t="str">
        <f t="shared" si="216"/>
        <v xml:space="preserve">6.4 1.30 110,567 6.1 1.25 101,301 6.2 1.31 334,346 6.2 1.29 314,337 6.3  </v>
      </c>
      <c r="S145" s="47" t="str">
        <f t="shared" si="217"/>
        <v xml:space="preserve">1.38 35,852 6.5 1.31 32,958 6.4 1.30 110,567 6.1 1.25 101,301 6.2 1.31 334,346 6.2 1.29 314,337 6.3  </v>
      </c>
      <c r="T145" s="47"/>
      <c r="U145" s="47"/>
      <c r="V145" s="47"/>
      <c r="W145" s="11"/>
      <c r="X145" s="11"/>
      <c r="Y145" s="11"/>
      <c r="Z145" s="47" t="str">
        <f t="shared" si="218"/>
        <v xml:space="preserve">1.30 110,567 6.1 1.25 101,301 6.2 1.31 334,346 6.2 1.29 314,337 6.3  </v>
      </c>
      <c r="AA145" s="47"/>
      <c r="AB145" s="47" t="str">
        <f t="shared" si="219"/>
        <v xml:space="preserve">110,567 6.1 1.25 101,301 6.2 1.31 334,346 6.2 1.29 314,337 6.3  </v>
      </c>
      <c r="AC145" s="47" t="str">
        <f t="shared" si="220"/>
        <v xml:space="preserve">6.1 1.25 101,301 6.2 1.31 334,346 6.2 1.29 314,337 6.3  </v>
      </c>
      <c r="AD145" s="47"/>
      <c r="AE145" s="47" t="str">
        <f t="shared" si="221"/>
        <v xml:space="preserve">1.25 101,301 6.2 1.31 334,346 6.2 1.29 314,337 6.3  </v>
      </c>
      <c r="AF145" s="47"/>
      <c r="AG145" s="47" t="str">
        <f t="shared" si="222"/>
        <v xml:space="preserve">101,301 6.2 1.31 334,346 6.2 1.29 314,337 6.3  </v>
      </c>
      <c r="AH145" s="47" t="str">
        <f t="shared" si="223"/>
        <v xml:space="preserve">6.2 1.31 334,346 6.2 1.29 314,337 6.3  </v>
      </c>
      <c r="AI145" s="47"/>
      <c r="AJ145" s="47"/>
      <c r="AK145" s="47"/>
      <c r="AL145" s="47"/>
      <c r="AM145" s="11"/>
      <c r="AN145" s="11"/>
      <c r="AO145" s="11"/>
      <c r="AP145" s="47" t="str">
        <f t="shared" si="224"/>
        <v xml:space="preserve">1.31 334,346 6.2 1.29 314,337 6.3  </v>
      </c>
      <c r="AQ145" s="47"/>
      <c r="AR145" s="47" t="str">
        <f t="shared" si="225"/>
        <v xml:space="preserve">334,346 6.2 1.29 314,337 6.3  </v>
      </c>
      <c r="AS145" s="48" t="str">
        <f t="shared" si="226"/>
        <v xml:space="preserve">6.2 1.29 314,337 6.3  </v>
      </c>
      <c r="AT145" s="48"/>
      <c r="AU145" s="47" t="str">
        <f t="shared" si="227"/>
        <v xml:space="preserve">1.29 314,337 6.3  </v>
      </c>
      <c r="AV145" s="47"/>
      <c r="AW145" s="47" t="str">
        <f t="shared" si="228"/>
        <v xml:space="preserve">314,337 6.3  </v>
      </c>
      <c r="AX145" s="48" t="str">
        <f t="shared" si="229"/>
        <v xml:space="preserve">6.3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9"/>
        <v xml:space="preserve">- Non-Perishable </v>
      </c>
      <c r="D146" s="47" t="str">
        <f t="shared" si="210"/>
        <v xml:space="preserve">- Non-Perishable </v>
      </c>
      <c r="E146" s="22"/>
      <c r="F146" s="45"/>
      <c r="G146" s="11"/>
      <c r="H146" s="11"/>
      <c r="I146" s="11"/>
      <c r="J146" s="47" t="str">
        <f t="shared" si="211"/>
        <v xml:space="preserve">1.03 </v>
      </c>
      <c r="K146" s="47"/>
      <c r="L146" s="47" t="str">
        <f t="shared" si="212"/>
        <v xml:space="preserve">26,648 4.8 0.99 24,841 4.8 1.01 86,185 4.8 0.92 74,552 4.6 0.97 247,781 4.6 0.94 230,678 4.7  </v>
      </c>
      <c r="M146" s="47" t="str">
        <f t="shared" si="213"/>
        <v xml:space="preserve">4.8 0.99 24,841 4.8 1.01 86,185 4.8 0.92 74,552 4.6 0.97 247,781 4.6 0.94 230,678 4.7  </v>
      </c>
      <c r="N146" s="47"/>
      <c r="O146" s="47" t="str">
        <f t="shared" si="214"/>
        <v xml:space="preserve">0.99 24,841 4.8 1.01 86,185 4.8 0.92 74,552 4.6 0.97 247,781 4.6 0.94 230,678 4.7  </v>
      </c>
      <c r="P146" s="47"/>
      <c r="Q146" s="47" t="str">
        <f t="shared" si="215"/>
        <v xml:space="preserve">24,841 4.8 1.01 86,185 4.8 0.92 74,552 4.6 0.97 247,781 4.6 0.94 230,678 4.7  </v>
      </c>
      <c r="R146" s="47" t="str">
        <f t="shared" si="216"/>
        <v xml:space="preserve">4.8 1.01 86,185 4.8 0.92 74,552 4.6 0.97 247,781 4.6 0.94 230,678 4.7  </v>
      </c>
      <c r="S146" s="47" t="str">
        <f t="shared" si="217"/>
        <v xml:space="preserve">1.03 26,648 4.8 0.99 24,841 4.8 1.01 86,185 4.8 0.92 74,552 4.6 0.97 247,781 4.6 0.94 230,678 4.7  </v>
      </c>
      <c r="T146" s="47"/>
      <c r="U146" s="47"/>
      <c r="V146" s="47"/>
      <c r="W146" s="11"/>
      <c r="X146" s="11"/>
      <c r="Y146" s="11"/>
      <c r="Z146" s="47" t="str">
        <f t="shared" si="218"/>
        <v xml:space="preserve">1.01 86,185 4.8 0.92 74,552 4.6 0.97 247,781 4.6 0.94 230,678 4.7  </v>
      </c>
      <c r="AA146" s="47"/>
      <c r="AB146" s="47" t="str">
        <f t="shared" si="219"/>
        <v xml:space="preserve">86,185 4.8 0.92 74,552 4.6 0.97 247,781 4.6 0.94 230,678 4.7  </v>
      </c>
      <c r="AC146" s="47" t="str">
        <f t="shared" si="220"/>
        <v xml:space="preserve">4.8 0.92 74,552 4.6 0.97 247,781 4.6 0.94 230,678 4.7  </v>
      </c>
      <c r="AD146" s="47"/>
      <c r="AE146" s="47" t="str">
        <f t="shared" si="221"/>
        <v xml:space="preserve">0.92 74,552 4.6 0.97 247,781 4.6 0.94 230,678 4.7  </v>
      </c>
      <c r="AF146" s="47"/>
      <c r="AG146" s="47" t="str">
        <f t="shared" si="222"/>
        <v xml:space="preserve">74,552 4.6 0.97 247,781 4.6 0.94 230,678 4.7  </v>
      </c>
      <c r="AH146" s="47" t="str">
        <f t="shared" si="223"/>
        <v xml:space="preserve">4.6 0.97 247,781 4.6 0.94 230,678 4.7  </v>
      </c>
      <c r="AI146" s="47"/>
      <c r="AJ146" s="47"/>
      <c r="AK146" s="47"/>
      <c r="AL146" s="47"/>
      <c r="AM146" s="11"/>
      <c r="AN146" s="11"/>
      <c r="AO146" s="11"/>
      <c r="AP146" s="47" t="str">
        <f t="shared" si="224"/>
        <v xml:space="preserve">0.97 247,781 4.6 0.94 230,678 4.7  </v>
      </c>
      <c r="AQ146" s="47"/>
      <c r="AR146" s="47" t="str">
        <f t="shared" si="225"/>
        <v xml:space="preserve">247,781 4.6 0.94 230,678 4.7  </v>
      </c>
      <c r="AS146" s="48" t="str">
        <f t="shared" si="226"/>
        <v xml:space="preserve">4.6 0.94 230,678 4.7  </v>
      </c>
      <c r="AT146" s="48"/>
      <c r="AU146" s="47" t="str">
        <f t="shared" si="227"/>
        <v xml:space="preserve">0.94 230,678 4.7  </v>
      </c>
      <c r="AV146" s="47"/>
      <c r="AW146" s="47" t="str">
        <f t="shared" si="228"/>
        <v xml:space="preserve">230,678 4.7  </v>
      </c>
      <c r="AX146" s="48" t="str">
        <f t="shared" si="229"/>
        <v xml:space="preserve">4.7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9"/>
        <v xml:space="preserve">- Produce </v>
      </c>
      <c r="D147" s="47" t="str">
        <f t="shared" si="210"/>
        <v xml:space="preserve">- Produce </v>
      </c>
      <c r="E147" s="22"/>
      <c r="F147" s="45"/>
      <c r="G147" s="11"/>
      <c r="H147" s="11"/>
      <c r="I147" s="11"/>
      <c r="J147" s="47" t="str">
        <f t="shared" si="211"/>
        <v xml:space="preserve">0.56 </v>
      </c>
      <c r="K147" s="47"/>
      <c r="L147" s="47" t="str">
        <f t="shared" si="212"/>
        <v xml:space="preserve">14,595 2.6 0.54 13,659 2.6 0.50 42,361 2.4 0.50 40,355 2.5 0.51 130,836 2.4 0.50 121,659 2.5  </v>
      </c>
      <c r="M147" s="47" t="str">
        <f t="shared" si="213"/>
        <v xml:space="preserve">2.6 0.54 13,659 2.6 0.50 42,361 2.4 0.50 40,355 2.5 0.51 130,836 2.4 0.50 121,659 2.5  </v>
      </c>
      <c r="N147" s="47"/>
      <c r="O147" s="47" t="str">
        <f t="shared" si="214"/>
        <v xml:space="preserve">0.54 13,659 2.6 0.50 42,361 2.4 0.50 40,355 2.5 0.51 130,836 2.4 0.50 121,659 2.5  </v>
      </c>
      <c r="P147" s="47"/>
      <c r="Q147" s="47" t="str">
        <f t="shared" si="215"/>
        <v xml:space="preserve">13,659 2.6 0.50 42,361 2.4 0.50 40,355 2.5 0.51 130,836 2.4 0.50 121,659 2.5  </v>
      </c>
      <c r="R147" s="47" t="str">
        <f t="shared" si="216"/>
        <v xml:space="preserve">2.6 0.50 42,361 2.4 0.50 40,355 2.5 0.51 130,836 2.4 0.50 121,659 2.5  </v>
      </c>
      <c r="S147" s="47" t="str">
        <f t="shared" si="217"/>
        <v xml:space="preserve">0.56 14,595 2.6 0.54 13,659 2.6 0.50 42,361 2.4 0.50 40,355 2.5 0.51 130,836 2.4 0.50 121,659 2.5  </v>
      </c>
      <c r="T147" s="47"/>
      <c r="U147" s="47"/>
      <c r="V147" s="47"/>
      <c r="W147" s="11"/>
      <c r="X147" s="11"/>
      <c r="Y147" s="11"/>
      <c r="Z147" s="47" t="str">
        <f t="shared" si="218"/>
        <v xml:space="preserve">0.50 42,361 2.4 0.50 40,355 2.5 0.51 130,836 2.4 0.50 121,659 2.5  </v>
      </c>
      <c r="AA147" s="47"/>
      <c r="AB147" s="47" t="str">
        <f t="shared" si="219"/>
        <v xml:space="preserve">42,361 2.4 0.50 40,355 2.5 0.51 130,836 2.4 0.50 121,659 2.5  </v>
      </c>
      <c r="AC147" s="47" t="str">
        <f t="shared" si="220"/>
        <v xml:space="preserve">2.4 0.50 40,355 2.5 0.51 130,836 2.4 0.50 121,659 2.5  </v>
      </c>
      <c r="AD147" s="47"/>
      <c r="AE147" s="47" t="str">
        <f t="shared" si="221"/>
        <v xml:space="preserve">0.50 40,355 2.5 0.51 130,836 2.4 0.50 121,659 2.5  </v>
      </c>
      <c r="AF147" s="47"/>
      <c r="AG147" s="47" t="str">
        <f t="shared" si="222"/>
        <v xml:space="preserve">40,355 2.5 0.51 130,836 2.4 0.50 121,659 2.5  </v>
      </c>
      <c r="AH147" s="47" t="str">
        <f t="shared" si="223"/>
        <v xml:space="preserve">2.5 0.51 130,836 2.4 0.50 121,659 2.5  </v>
      </c>
      <c r="AI147" s="47"/>
      <c r="AJ147" s="47"/>
      <c r="AK147" s="47"/>
      <c r="AL147" s="47"/>
      <c r="AM147" s="11"/>
      <c r="AN147" s="11"/>
      <c r="AO147" s="11"/>
      <c r="AP147" s="47" t="str">
        <f t="shared" si="224"/>
        <v xml:space="preserve">0.51 130,836 2.4 0.50 121,659 2.5  </v>
      </c>
      <c r="AQ147" s="47"/>
      <c r="AR147" s="47" t="str">
        <f t="shared" si="225"/>
        <v xml:space="preserve">130,836 2.4 0.50 121,659 2.5  </v>
      </c>
      <c r="AS147" s="48" t="str">
        <f t="shared" si="226"/>
        <v xml:space="preserve">2.4 0.50 121,659 2.5  </v>
      </c>
      <c r="AT147" s="48"/>
      <c r="AU147" s="47" t="str">
        <f t="shared" si="227"/>
        <v xml:space="preserve">0.50 121,659 2.5  </v>
      </c>
      <c r="AV147" s="47"/>
      <c r="AW147" s="47" t="str">
        <f t="shared" si="228"/>
        <v xml:space="preserve">121,659 2.5  </v>
      </c>
      <c r="AX147" s="48" t="str">
        <f t="shared" si="229"/>
        <v xml:space="preserve">2.5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9"/>
        <v xml:space="preserve">- Dessert </v>
      </c>
      <c r="D148" s="47" t="str">
        <f t="shared" si="210"/>
        <v xml:space="preserve">- Dessert </v>
      </c>
      <c r="E148" s="22"/>
      <c r="F148" s="45"/>
      <c r="G148" s="11"/>
      <c r="H148" s="11"/>
      <c r="I148" s="11"/>
      <c r="J148" s="47" t="str">
        <f t="shared" si="211"/>
        <v xml:space="preserve">0.24 </v>
      </c>
      <c r="K148" s="47"/>
      <c r="L148" s="47" t="str">
        <f t="shared" si="212"/>
        <v xml:space="preserve">6,135 1.1 0.23 5,881 1.1 0.24 20,204 1.1 0.22 17,987 1.1 0.24 61,088 1.1 0.21 51,513 1.0  </v>
      </c>
      <c r="M148" s="47" t="str">
        <f t="shared" si="213"/>
        <v xml:space="preserve">1.1 0.23 5,881 1.1 0.24 20,204 1.1 0.22 17,987 1.1 0.24 61,088 1.1 0.21 51,513 1.0  </v>
      </c>
      <c r="N148" s="47"/>
      <c r="O148" s="47" t="str">
        <f t="shared" si="214"/>
        <v xml:space="preserve">0.23 5,881 1.1 0.24 20,204 1.1 0.22 17,987 1.1 0.24 61,088 1.1 0.21 51,513 1.0  </v>
      </c>
      <c r="P148" s="47"/>
      <c r="Q148" s="47" t="str">
        <f t="shared" si="215"/>
        <v xml:space="preserve">5,881 1.1 0.24 20,204 1.1 0.22 17,987 1.1 0.24 61,088 1.1 0.21 51,513 1.0  </v>
      </c>
      <c r="R148" s="47" t="str">
        <f t="shared" si="216"/>
        <v xml:space="preserve">1.1 0.24 20,204 1.1 0.22 17,987 1.1 0.24 61,088 1.1 0.21 51,513 1.0  </v>
      </c>
      <c r="S148" s="47" t="str">
        <f t="shared" si="217"/>
        <v xml:space="preserve">0.24 6,135 1.1 0.23 5,881 1.1 0.24 20,204 1.1 0.22 17,987 1.1 0.24 61,088 1.1 0.21 51,513 1.0  </v>
      </c>
      <c r="T148" s="47"/>
      <c r="U148" s="47"/>
      <c r="V148" s="47"/>
      <c r="W148" s="11"/>
      <c r="X148" s="11"/>
      <c r="Y148" s="11"/>
      <c r="Z148" s="47" t="str">
        <f t="shared" si="218"/>
        <v xml:space="preserve">0.24 20,204 1.1 0.22 17,987 1.1 0.24 61,088 1.1 0.21 51,513 1.0  </v>
      </c>
      <c r="AA148" s="47"/>
      <c r="AB148" s="47" t="str">
        <f t="shared" si="219"/>
        <v xml:space="preserve">20,204 1.1 0.22 17,987 1.1 0.24 61,088 1.1 0.21 51,513 1.0  </v>
      </c>
      <c r="AC148" s="47" t="str">
        <f t="shared" si="220"/>
        <v xml:space="preserve">1.1 0.22 17,987 1.1 0.24 61,088 1.1 0.21 51,513 1.0  </v>
      </c>
      <c r="AD148" s="47"/>
      <c r="AE148" s="47" t="str">
        <f t="shared" si="221"/>
        <v xml:space="preserve">0.22 17,987 1.1 0.24 61,088 1.1 0.21 51,513 1.0  </v>
      </c>
      <c r="AF148" s="47"/>
      <c r="AG148" s="47" t="str">
        <f t="shared" si="222"/>
        <v xml:space="preserve">17,987 1.1 0.24 61,088 1.1 0.21 51,513 1.0  </v>
      </c>
      <c r="AH148" s="47" t="str">
        <f t="shared" si="223"/>
        <v xml:space="preserve">1.1 0.24 61,088 1.1 0.21 51,513 1.0  </v>
      </c>
      <c r="AI148" s="47"/>
      <c r="AJ148" s="47"/>
      <c r="AK148" s="47"/>
      <c r="AL148" s="47"/>
      <c r="AM148" s="11"/>
      <c r="AN148" s="11"/>
      <c r="AO148" s="11"/>
      <c r="AP148" s="47" t="str">
        <f t="shared" si="224"/>
        <v xml:space="preserve">0.24 61,088 1.1 0.21 51,513 1.0  </v>
      </c>
      <c r="AQ148" s="47"/>
      <c r="AR148" s="47" t="str">
        <f t="shared" si="225"/>
        <v xml:space="preserve">61,088 1.1 0.21 51,513 1.0  </v>
      </c>
      <c r="AS148" s="48" t="str">
        <f t="shared" si="226"/>
        <v xml:space="preserve">1.1 0.21 51,513 1.0  </v>
      </c>
      <c r="AT148" s="48"/>
      <c r="AU148" s="47" t="str">
        <f t="shared" si="227"/>
        <v xml:space="preserve">0.21 51,513 1.0  </v>
      </c>
      <c r="AV148" s="47"/>
      <c r="AW148" s="47" t="str">
        <f t="shared" si="228"/>
        <v xml:space="preserve">51,513 1.0  </v>
      </c>
      <c r="AX148" s="48" t="str">
        <f t="shared" si="229"/>
        <v xml:space="preserve">1.0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9"/>
        <v xml:space="preserve">- Other/Freight </v>
      </c>
      <c r="D149" s="47" t="str">
        <f t="shared" si="210"/>
        <v xml:space="preserve">- Other/Freight </v>
      </c>
      <c r="E149" s="22"/>
      <c r="F149" s="45"/>
      <c r="G149" s="11"/>
      <c r="H149" s="11"/>
      <c r="I149" s="11"/>
      <c r="J149" s="47" t="str">
        <f t="shared" si="211"/>
        <v xml:space="preserve">1.94 </v>
      </c>
      <c r="K149" s="47"/>
      <c r="L149" s="47" t="str">
        <f t="shared" si="212"/>
        <v xml:space="preserve">50,214 9.1 1.84 46,193 9.0 1.94 165,375 9.2 1.66 134,265 8.2 1.87 476,888 8.9 1.81 442,540 8.9  </v>
      </c>
      <c r="M149" s="47" t="str">
        <f t="shared" si="213"/>
        <v xml:space="preserve">9.1 1.84 46,193 9.0 1.94 165,375 9.2 1.66 134,265 8.2 1.87 476,888 8.9 1.81 442,540 8.9  </v>
      </c>
      <c r="N149" s="47"/>
      <c r="O149" s="47" t="str">
        <f t="shared" si="214"/>
        <v xml:space="preserve">1.84 46,193 9.0 1.94 165,375 9.2 1.66 134,265 8.2 1.87 476,888 8.9 1.81 442,540 8.9  </v>
      </c>
      <c r="P149" s="47"/>
      <c r="Q149" s="47" t="str">
        <f t="shared" si="215"/>
        <v xml:space="preserve">46,193 9.0 1.94 165,375 9.2 1.66 134,265 8.2 1.87 476,888 8.9 1.81 442,540 8.9  </v>
      </c>
      <c r="R149" s="47" t="str">
        <f t="shared" si="216"/>
        <v xml:space="preserve">9.0 1.94 165,375 9.2 1.66 134,265 8.2 1.87 476,888 8.9 1.81 442,540 8.9  </v>
      </c>
      <c r="S149" s="47" t="str">
        <f t="shared" si="217"/>
        <v xml:space="preserve">1.94 50,214 9.1 1.84 46,193 9.0 1.94 165,375 9.2 1.66 134,265 8.2 1.87 476,888 8.9 1.81 442,540 8.9  </v>
      </c>
      <c r="T149" s="47"/>
      <c r="U149" s="47"/>
      <c r="V149" s="47"/>
      <c r="W149" s="11"/>
      <c r="X149" s="11"/>
      <c r="Y149" s="11"/>
      <c r="Z149" s="47" t="str">
        <f t="shared" si="218"/>
        <v xml:space="preserve">1.94 165,375 9.2 1.66 134,265 8.2 1.87 476,888 8.9 1.81 442,540 8.9  </v>
      </c>
      <c r="AA149" s="47"/>
      <c r="AB149" s="47" t="str">
        <f t="shared" si="219"/>
        <v xml:space="preserve">165,375 9.2 1.66 134,265 8.2 1.87 476,888 8.9 1.81 442,540 8.9  </v>
      </c>
      <c r="AC149" s="47" t="str">
        <f t="shared" si="220"/>
        <v xml:space="preserve">9.2 1.66 134,265 8.2 1.87 476,888 8.9 1.81 442,540 8.9  </v>
      </c>
      <c r="AD149" s="47"/>
      <c r="AE149" s="47" t="str">
        <f t="shared" si="221"/>
        <v xml:space="preserve">1.66 134,265 8.2 1.87 476,888 8.9 1.81 442,540 8.9  </v>
      </c>
      <c r="AF149" s="47"/>
      <c r="AG149" s="47" t="str">
        <f t="shared" si="222"/>
        <v xml:space="preserve">134,265 8.2 1.87 476,888 8.9 1.81 442,540 8.9  </v>
      </c>
      <c r="AH149" s="47" t="str">
        <f t="shared" si="223"/>
        <v xml:space="preserve">8.2 1.87 476,888 8.9 1.81 442,540 8.9  </v>
      </c>
      <c r="AI149" s="47"/>
      <c r="AJ149" s="47"/>
      <c r="AK149" s="47"/>
      <c r="AL149" s="47"/>
      <c r="AM149" s="11"/>
      <c r="AN149" s="11"/>
      <c r="AO149" s="11"/>
      <c r="AP149" s="47" t="str">
        <f t="shared" si="224"/>
        <v xml:space="preserve">1.87 476,888 8.9 1.81 442,540 8.9  </v>
      </c>
      <c r="AQ149" s="47"/>
      <c r="AR149" s="47" t="str">
        <f t="shared" si="225"/>
        <v xml:space="preserve">476,888 8.9 1.81 442,540 8.9  </v>
      </c>
      <c r="AS149" s="48" t="str">
        <f t="shared" si="226"/>
        <v xml:space="preserve">8.9 1.81 442,540 8.9  </v>
      </c>
      <c r="AT149" s="48"/>
      <c r="AU149" s="47" t="str">
        <f t="shared" si="227"/>
        <v xml:space="preserve">1.81 442,540 8.9  </v>
      </c>
      <c r="AV149" s="47"/>
      <c r="AW149" s="47" t="str">
        <f t="shared" si="228"/>
        <v xml:space="preserve">442,540 8.9  </v>
      </c>
      <c r="AX149" s="48" t="str">
        <f t="shared" si="229"/>
        <v xml:space="preserve">8.9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9"/>
        <v xml:space="preserve">Total Food Costs </v>
      </c>
      <c r="D150" s="47" t="str">
        <f t="shared" si="210"/>
        <v xml:space="preserve">Total Food Costs </v>
      </c>
      <c r="E150" s="22"/>
      <c r="F150" s="45"/>
      <c r="G150" s="11"/>
      <c r="H150" s="11"/>
      <c r="I150" s="11"/>
      <c r="J150" s="47" t="str">
        <f t="shared" si="211"/>
        <v xml:space="preserve">5.14 </v>
      </c>
      <c r="K150" s="47"/>
      <c r="L150" s="47" t="str">
        <f t="shared" si="212"/>
        <v xml:space="preserve">133,444 24.2 4.91 123,533 24.0 4.99 424,691 23.6 4.56 368,461 22.6 4.89 1,250,939 23.2 4.75 1,160,726 23.4  </v>
      </c>
      <c r="M150" s="47" t="str">
        <f t="shared" si="213"/>
        <v xml:space="preserve">24.2 4.91 123,533 24.0 4.99 424,691 23.6 4.56 368,461 22.6 4.89 1,250,939 23.2 4.75 1,160,726 23.4  </v>
      </c>
      <c r="N150" s="47"/>
      <c r="O150" s="47" t="str">
        <f t="shared" si="214"/>
        <v xml:space="preserve">4.91 123,533 24.0 4.99 424,691 23.6 4.56 368,461 22.6 4.89 1,250,939 23.2 4.75 1,160,726 23.4  </v>
      </c>
      <c r="P150" s="47"/>
      <c r="Q150" s="47" t="str">
        <f t="shared" si="215"/>
        <v xml:space="preserve">123,533 24.0 4.99 424,691 23.6 4.56 368,461 22.6 4.89 1,250,939 23.2 4.75 1,160,726 23.4  </v>
      </c>
      <c r="R150" s="47" t="str">
        <f t="shared" si="216"/>
        <v xml:space="preserve">24.0 4.99 424,691 23.6 4.56 368,461 22.6 4.89 1,250,939 23.2 4.75 1,160,726 23.4  </v>
      </c>
      <c r="S150" s="47" t="str">
        <f t="shared" si="217"/>
        <v xml:space="preserve">5.14 133,444 24.2 4.91 123,533 24.0 4.99 424,691 23.6 4.56 368,461 22.6 4.89 1,250,939 23.2 4.75 1,160,726 23.4  </v>
      </c>
      <c r="T150" s="47"/>
      <c r="U150" s="47"/>
      <c r="V150" s="47"/>
      <c r="W150" s="11"/>
      <c r="X150" s="11"/>
      <c r="Y150" s="11"/>
      <c r="Z150" s="47" t="str">
        <f t="shared" si="218"/>
        <v xml:space="preserve">4.99 424,691 23.6 4.56 368,461 22.6 4.89 1,250,939 23.2 4.75 1,160,726 23.4  </v>
      </c>
      <c r="AA150" s="47"/>
      <c r="AB150" s="47" t="str">
        <f t="shared" si="219"/>
        <v xml:space="preserve">424,691 23.6 4.56 368,461 22.6 4.89 1,250,939 23.2 4.75 1,160,726 23.4  </v>
      </c>
      <c r="AC150" s="47" t="str">
        <f t="shared" si="220"/>
        <v xml:space="preserve">23.6 4.56 368,461 22.6 4.89 1,250,939 23.2 4.75 1,160,726 23.4  </v>
      </c>
      <c r="AD150" s="47"/>
      <c r="AE150" s="47" t="str">
        <f t="shared" si="221"/>
        <v xml:space="preserve">4.56 368,461 22.6 4.89 1,250,939 23.2 4.75 1,160,726 23.4  </v>
      </c>
      <c r="AF150" s="47"/>
      <c r="AG150" s="47" t="str">
        <f t="shared" si="222"/>
        <v xml:space="preserve">368,461 22.6 4.89 1,250,939 23.2 4.75 1,160,726 23.4  </v>
      </c>
      <c r="AH150" s="47" t="str">
        <f t="shared" si="223"/>
        <v xml:space="preserve">22.6 4.89 1,250,939 23.2 4.75 1,160,726 23.4  </v>
      </c>
      <c r="AI150" s="47"/>
      <c r="AJ150" s="47"/>
      <c r="AK150" s="47"/>
      <c r="AL150" s="47"/>
      <c r="AM150" s="11"/>
      <c r="AN150" s="11"/>
      <c r="AO150" s="11"/>
      <c r="AP150" s="47" t="str">
        <f t="shared" si="224"/>
        <v xml:space="preserve">4.89 1,250,939 23.2 4.75 1,160,726 23.4  </v>
      </c>
      <c r="AQ150" s="47"/>
      <c r="AR150" s="47" t="str">
        <f t="shared" si="225"/>
        <v xml:space="preserve">1,250,939 23.2 4.75 1,160,726 23.4  </v>
      </c>
      <c r="AS150" s="48" t="str">
        <f t="shared" si="226"/>
        <v xml:space="preserve">23.2 4.75 1,160,726 23.4  </v>
      </c>
      <c r="AT150" s="48"/>
      <c r="AU150" s="47" t="str">
        <f t="shared" si="227"/>
        <v xml:space="preserve">4.75 1,160,726 23.4  </v>
      </c>
      <c r="AV150" s="47"/>
      <c r="AW150" s="47" t="str">
        <f t="shared" si="228"/>
        <v xml:space="preserve">1,160,726 23.4  </v>
      </c>
      <c r="AX150" s="48" t="str">
        <f t="shared" si="229"/>
        <v xml:space="preserve">23.4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9"/>
        <v xml:space="preserve">A vs T% </v>
      </c>
      <c r="D151" s="47" t="str">
        <f t="shared" si="210"/>
        <v xml:space="preserve">A vs T% </v>
      </c>
      <c r="E151" s="22"/>
      <c r="F151" s="45"/>
      <c r="G151" s="11"/>
      <c r="H151" s="11"/>
      <c r="I151" s="11"/>
      <c r="J151" s="47" t="str">
        <f t="shared" si="211"/>
        <v/>
      </c>
      <c r="K151" s="47"/>
      <c r="L151" s="47" t="str">
        <f t="shared" si="212"/>
        <v xml:space="preserve">5,654 </v>
      </c>
      <c r="M151" s="47" t="str">
        <f t="shared" si="213"/>
        <v xml:space="preserve">4.2 4,474 3.6 16,752 3.9 14,854 4.0 48,803 3.9 40,177 3.5  </v>
      </c>
      <c r="N151" s="47"/>
      <c r="O151" s="47" t="str">
        <f t="shared" si="214"/>
        <v/>
      </c>
      <c r="P151" s="47"/>
      <c r="Q151" s="47" t="str">
        <f t="shared" si="215"/>
        <v xml:space="preserve">4,474 3.6 16,752 3.9 14,854 4.0 48,803 3.9 40,177 3.5  </v>
      </c>
      <c r="R151" s="47" t="str">
        <f t="shared" si="216"/>
        <v xml:space="preserve">3.6 16,752 3.9 14,854 4.0 48,803 3.9 40,177 3.5  </v>
      </c>
      <c r="S151" s="47" t="str">
        <f t="shared" si="217"/>
        <v xml:space="preserve">5,654 4.2 4,474 3.6 16,752 3.9 14,854 4.0 48,803 3.9 40,177 3.5  </v>
      </c>
      <c r="T151" s="47"/>
      <c r="U151" s="47"/>
      <c r="V151" s="47"/>
      <c r="W151" s="11"/>
      <c r="X151" s="11"/>
      <c r="Y151" s="11"/>
      <c r="Z151" s="47" t="str">
        <f t="shared" si="218"/>
        <v/>
      </c>
      <c r="AA151" s="47"/>
      <c r="AB151" s="47" t="str">
        <f t="shared" si="219"/>
        <v xml:space="preserve">16,752 3.9 14,854 4.0 48,803 3.9 40,177 3.5  </v>
      </c>
      <c r="AC151" s="47" t="str">
        <f t="shared" si="220"/>
        <v xml:space="preserve">3.9 14,854 4.0 48,803 3.9 40,177 3.5  </v>
      </c>
      <c r="AD151" s="47"/>
      <c r="AE151" s="47" t="str">
        <f t="shared" si="221"/>
        <v/>
      </c>
      <c r="AF151" s="47"/>
      <c r="AG151" s="47" t="str">
        <f t="shared" si="222"/>
        <v xml:space="preserve">14,854 4.0 48,803 3.9 40,177 3.5  </v>
      </c>
      <c r="AH151" s="47" t="str">
        <f t="shared" si="223"/>
        <v xml:space="preserve">4.0 48,803 3.9 40,177 3.5  </v>
      </c>
      <c r="AI151" s="47"/>
      <c r="AJ151" s="47"/>
      <c r="AK151" s="47"/>
      <c r="AL151" s="47"/>
      <c r="AM151" s="11"/>
      <c r="AN151" s="11"/>
      <c r="AO151" s="11"/>
      <c r="AP151" s="47" t="str">
        <f t="shared" si="224"/>
        <v/>
      </c>
      <c r="AQ151" s="47"/>
      <c r="AR151" s="47" t="str">
        <f t="shared" si="225"/>
        <v xml:space="preserve">48,803 3.9 40,177 3.5  </v>
      </c>
      <c r="AS151" s="48" t="str">
        <f t="shared" si="226"/>
        <v xml:space="preserve">3.9 40,177 3.5  </v>
      </c>
      <c r="AT151" s="48"/>
      <c r="AU151" s="47" t="str">
        <f t="shared" si="227"/>
        <v/>
      </c>
      <c r="AV151" s="47"/>
      <c r="AW151" s="47" t="str">
        <f t="shared" si="228"/>
        <v xml:space="preserve">40,177 3.5  </v>
      </c>
      <c r="AX151" s="48" t="str">
        <f t="shared" si="229"/>
        <v xml:space="preserve">3.5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30">IF(C240="","",IF(RIGHT(D153,1)="-",LEFT(D153,AY153-2),D153))</f>
        <v xml:space="preserve">Total Beverage Cost </v>
      </c>
      <c r="D153" s="47" t="str">
        <f t="shared" ref="D153:D159" si="231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2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0.53 </v>
      </c>
      <c r="K153" s="47"/>
      <c r="L153" s="47" t="str">
        <f t="shared" ref="L153:L159" si="233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13,812 16.8 0.54 13,623 17.9 0.53 45,518 17.5 0.51 40,899 17.1 0.54 138,786 17.1 0.49 119,745 16.5  </v>
      </c>
      <c r="M153" s="47" t="str">
        <f t="shared" ref="M153:M159" si="234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16.8 0.54 13,623 17.9 0.53 45,518 17.5 0.51 40,899 17.1 0.54 138,786 17.1 0.49 119,745 16.5  </v>
      </c>
      <c r="N153" s="47"/>
      <c r="O153" s="47" t="str">
        <f t="shared" ref="O153:O159" si="235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0.54 13,623 17.9 0.53 45,518 17.5 0.51 40,899 17.1 0.54 138,786 17.1 0.49 119,745 16.5  </v>
      </c>
      <c r="P153" s="47"/>
      <c r="Q153" s="47" t="str">
        <f t="shared" ref="Q153:Q159" si="236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13,623 17.9 0.53 45,518 17.5 0.51 40,899 17.1 0.54 138,786 17.1 0.49 119,745 16.5  </v>
      </c>
      <c r="R153" s="47" t="str">
        <f t="shared" ref="R153:R159" si="237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17.9 0.53 45,518 17.5 0.51 40,899 17.1 0.54 138,786 17.1 0.49 119,745 16.5  </v>
      </c>
      <c r="S153" s="47" t="str">
        <f t="shared" ref="S153:S159" si="238">(RIGHT(C240,LEN(C240) - LEN(C153)))&amp;" "</f>
        <v xml:space="preserve">0.53 13,812 16.8 0.54 13,623 17.9 0.53 45,518 17.5 0.51 40,899 17.1 0.54 138,786 17.1 0.49 119,745 16.5  </v>
      </c>
      <c r="T153" s="47"/>
      <c r="U153" s="47"/>
      <c r="V153" s="47"/>
      <c r="W153" s="11"/>
      <c r="X153" s="11"/>
      <c r="Y153" s="11"/>
      <c r="Z153" s="47" t="str">
        <f t="shared" ref="Z153:Z159" si="239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0.53 45,518 17.5 0.51 40,899 17.1 0.54 138,786 17.1 0.49 119,745 16.5  </v>
      </c>
      <c r="AA153" s="47"/>
      <c r="AB153" s="47" t="str">
        <f t="shared" ref="AB153:AB159" si="240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45,518 17.5 0.51 40,899 17.1 0.54 138,786 17.1 0.49 119,745 16.5  </v>
      </c>
      <c r="AC153" s="47" t="str">
        <f t="shared" ref="AC153:AC159" si="241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17.5 0.51 40,899 17.1 0.54 138,786 17.1 0.49 119,745 16.5  </v>
      </c>
      <c r="AD153" s="47"/>
      <c r="AE153" s="47" t="str">
        <f t="shared" ref="AE153:AE159" si="242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0.51 40,899 17.1 0.54 138,786 17.1 0.49 119,745 16.5  </v>
      </c>
      <c r="AF153" s="47"/>
      <c r="AG153" s="47" t="str">
        <f t="shared" ref="AG153:AG159" si="243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40,899 17.1 0.54 138,786 17.1 0.49 119,745 16.5  </v>
      </c>
      <c r="AH153" s="47" t="str">
        <f t="shared" ref="AH153:AH159" si="244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17.1 0.54 138,786 17.1 0.49 119,745 16.5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5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0.54 138,786 17.1 0.49 119,745 16.5  </v>
      </c>
      <c r="AQ153" s="47"/>
      <c r="AR153" s="47" t="str">
        <f t="shared" ref="AR153:AR159" si="246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138,786 17.1 0.49 119,745 16.5  </v>
      </c>
      <c r="AS153" s="48" t="str">
        <f t="shared" ref="AS153:AS159" si="247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17.1 0.49 119,745 16.5  </v>
      </c>
      <c r="AT153" s="48"/>
      <c r="AU153" s="47" t="str">
        <f t="shared" ref="AU153:AU159" si="248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0.49 119,745 16.5  </v>
      </c>
      <c r="AV153" s="47"/>
      <c r="AW153" s="47" t="str">
        <f t="shared" ref="AW153:AW159" si="249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119,745 16.5  </v>
      </c>
      <c r="AX153" s="48" t="str">
        <f t="shared" ref="AX153:AX159" si="250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16.5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30"/>
        <v xml:space="preserve">- Liquor </v>
      </c>
      <c r="D154" s="47" t="str">
        <f t="shared" si="231"/>
        <v xml:space="preserve">- Liquor </v>
      </c>
      <c r="E154" s="22"/>
      <c r="F154" s="45"/>
      <c r="G154" s="11"/>
      <c r="H154" s="11"/>
      <c r="I154" s="11"/>
      <c r="J154" s="47" t="str">
        <f t="shared" si="232"/>
        <v xml:space="preserve">0.06 </v>
      </c>
      <c r="K154" s="47"/>
      <c r="L154" s="47" t="str">
        <f t="shared" si="233"/>
        <v xml:space="preserve">1,547 11.6 0.06 1,623 12.6 0.06 5,283 11.4 0.06 4,704 11.6 0.07 17,332 12.6 0.06 14,251 11.8  </v>
      </c>
      <c r="M154" s="47" t="str">
        <f t="shared" si="234"/>
        <v xml:space="preserve">11.6 0.06 1,623 12.6 0.06 5,283 11.4 0.06 4,704 11.6 0.07 17,332 12.6 0.06 14,251 11.8  </v>
      </c>
      <c r="N154" s="47"/>
      <c r="O154" s="47" t="str">
        <f t="shared" si="235"/>
        <v xml:space="preserve">0.06 1,623 12.6 0.06 5,283 11.4 0.06 4,704 11.6 0.07 17,332 12.6 0.06 14,251 11.8  </v>
      </c>
      <c r="P154" s="47"/>
      <c r="Q154" s="47" t="str">
        <f t="shared" si="236"/>
        <v xml:space="preserve">1,623 12.6 0.06 5,283 11.4 0.06 4,704 11.6 0.07 17,332 12.6 0.06 14,251 11.8  </v>
      </c>
      <c r="R154" s="47" t="str">
        <f t="shared" si="237"/>
        <v xml:space="preserve">12.6 0.06 5,283 11.4 0.06 4,704 11.6 0.07 17,332 12.6 0.06 14,251 11.8  </v>
      </c>
      <c r="S154" s="47" t="str">
        <f t="shared" si="238"/>
        <v xml:space="preserve">0.06 1,547 11.6 0.06 1,623 12.6 0.06 5,283 11.4 0.06 4,704 11.6 0.07 17,332 12.6 0.06 14,251 11.8  </v>
      </c>
      <c r="T154" s="47"/>
      <c r="U154" s="47"/>
      <c r="V154" s="47"/>
      <c r="W154" s="11"/>
      <c r="X154" s="11"/>
      <c r="Y154" s="11"/>
      <c r="Z154" s="47" t="str">
        <f t="shared" si="239"/>
        <v xml:space="preserve">0.06 5,283 11.4 0.06 4,704 11.6 0.07 17,332 12.6 0.06 14,251 11.8  </v>
      </c>
      <c r="AA154" s="47"/>
      <c r="AB154" s="47" t="str">
        <f t="shared" si="240"/>
        <v xml:space="preserve">5,283 11.4 0.06 4,704 11.6 0.07 17,332 12.6 0.06 14,251 11.8  </v>
      </c>
      <c r="AC154" s="47" t="str">
        <f t="shared" si="241"/>
        <v xml:space="preserve">11.4 0.06 4,704 11.6 0.07 17,332 12.6 0.06 14,251 11.8  </v>
      </c>
      <c r="AD154" s="47"/>
      <c r="AE154" s="47" t="str">
        <f t="shared" si="242"/>
        <v xml:space="preserve">0.06 4,704 11.6 0.07 17,332 12.6 0.06 14,251 11.8  </v>
      </c>
      <c r="AF154" s="47"/>
      <c r="AG154" s="47" t="str">
        <f t="shared" si="243"/>
        <v xml:space="preserve">4,704 11.6 0.07 17,332 12.6 0.06 14,251 11.8  </v>
      </c>
      <c r="AH154" s="47" t="str">
        <f t="shared" si="244"/>
        <v xml:space="preserve">11.6 0.07 17,332 12.6 0.06 14,251 11.8  </v>
      </c>
      <c r="AI154" s="47"/>
      <c r="AJ154" s="47"/>
      <c r="AK154" s="47"/>
      <c r="AL154" s="47"/>
      <c r="AM154" s="11"/>
      <c r="AN154" s="11"/>
      <c r="AO154" s="11"/>
      <c r="AP154" s="47" t="str">
        <f t="shared" si="245"/>
        <v xml:space="preserve">0.07 17,332 12.6 0.06 14,251 11.8  </v>
      </c>
      <c r="AQ154" s="47"/>
      <c r="AR154" s="47" t="str">
        <f t="shared" si="246"/>
        <v xml:space="preserve">17,332 12.6 0.06 14,251 11.8  </v>
      </c>
      <c r="AS154" s="48" t="str">
        <f t="shared" si="247"/>
        <v xml:space="preserve">12.6 0.06 14,251 11.8  </v>
      </c>
      <c r="AT154" s="48"/>
      <c r="AU154" s="47" t="str">
        <f t="shared" si="248"/>
        <v xml:space="preserve">0.06 14,251 11.8  </v>
      </c>
      <c r="AV154" s="47"/>
      <c r="AW154" s="47" t="str">
        <f t="shared" si="249"/>
        <v xml:space="preserve">14,251 11.8  </v>
      </c>
      <c r="AX154" s="48" t="str">
        <f t="shared" si="250"/>
        <v xml:space="preserve">11.8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30"/>
        <v xml:space="preserve">- Beer </v>
      </c>
      <c r="D155" s="47" t="str">
        <f t="shared" si="231"/>
        <v xml:space="preserve">- Beer </v>
      </c>
      <c r="E155" s="22"/>
      <c r="F155" s="45"/>
      <c r="G155" s="11"/>
      <c r="H155" s="11"/>
      <c r="I155" s="11"/>
      <c r="J155" s="47" t="str">
        <f t="shared" si="232"/>
        <v xml:space="preserve">0.06 </v>
      </c>
      <c r="K155" s="47"/>
      <c r="L155" s="47" t="str">
        <f t="shared" si="233"/>
        <v xml:space="preserve">1,536 22.0 0.05 1,338 20.9 0.06 4,995 21.5 0.06 4,901 23.9 0.05 13,338 20.3 0.05 12,322 20.1  </v>
      </c>
      <c r="M155" s="47" t="str">
        <f t="shared" si="234"/>
        <v xml:space="preserve">22.0 0.05 1,338 20.9 0.06 4,995 21.5 0.06 4,901 23.9 0.05 13,338 20.3 0.05 12,322 20.1  </v>
      </c>
      <c r="N155" s="47"/>
      <c r="O155" s="47" t="str">
        <f t="shared" si="235"/>
        <v xml:space="preserve">0.05 1,338 20.9 0.06 4,995 21.5 0.06 4,901 23.9 0.05 13,338 20.3 0.05 12,322 20.1  </v>
      </c>
      <c r="P155" s="47"/>
      <c r="Q155" s="47" t="str">
        <f t="shared" si="236"/>
        <v xml:space="preserve">1,338 20.9 0.06 4,995 21.5 0.06 4,901 23.9 0.05 13,338 20.3 0.05 12,322 20.1  </v>
      </c>
      <c r="R155" s="47" t="str">
        <f t="shared" si="237"/>
        <v xml:space="preserve">20.9 0.06 4,995 21.5 0.06 4,901 23.9 0.05 13,338 20.3 0.05 12,322 20.1  </v>
      </c>
      <c r="S155" s="47" t="str">
        <f t="shared" si="238"/>
        <v xml:space="preserve">0.06 1,536 22.0 0.05 1,338 20.9 0.06 4,995 21.5 0.06 4,901 23.9 0.05 13,338 20.3 0.05 12,322 20.1  </v>
      </c>
      <c r="T155" s="47"/>
      <c r="U155" s="47"/>
      <c r="V155" s="47"/>
      <c r="W155" s="11"/>
      <c r="X155" s="11"/>
      <c r="Y155" s="11"/>
      <c r="Z155" s="47" t="str">
        <f t="shared" si="239"/>
        <v xml:space="preserve">0.06 4,995 21.5 0.06 4,901 23.9 0.05 13,338 20.3 0.05 12,322 20.1  </v>
      </c>
      <c r="AA155" s="47"/>
      <c r="AB155" s="47" t="str">
        <f t="shared" si="240"/>
        <v xml:space="preserve">4,995 21.5 0.06 4,901 23.9 0.05 13,338 20.3 0.05 12,322 20.1  </v>
      </c>
      <c r="AC155" s="47" t="str">
        <f t="shared" si="241"/>
        <v xml:space="preserve">21.5 0.06 4,901 23.9 0.05 13,338 20.3 0.05 12,322 20.1  </v>
      </c>
      <c r="AD155" s="47"/>
      <c r="AE155" s="47" t="str">
        <f t="shared" si="242"/>
        <v xml:space="preserve">0.06 4,901 23.9 0.05 13,338 20.3 0.05 12,322 20.1  </v>
      </c>
      <c r="AF155" s="47"/>
      <c r="AG155" s="47" t="str">
        <f t="shared" si="243"/>
        <v xml:space="preserve">4,901 23.9 0.05 13,338 20.3 0.05 12,322 20.1  </v>
      </c>
      <c r="AH155" s="47" t="str">
        <f t="shared" si="244"/>
        <v xml:space="preserve">23.9 0.05 13,338 20.3 0.05 12,322 20.1  </v>
      </c>
      <c r="AI155" s="47"/>
      <c r="AJ155" s="47"/>
      <c r="AK155" s="47"/>
      <c r="AL155" s="47"/>
      <c r="AM155" s="11"/>
      <c r="AN155" s="11"/>
      <c r="AO155" s="11"/>
      <c r="AP155" s="47" t="str">
        <f t="shared" si="245"/>
        <v xml:space="preserve">0.05 13,338 20.3 0.05 12,322 20.1  </v>
      </c>
      <c r="AQ155" s="47"/>
      <c r="AR155" s="47" t="str">
        <f t="shared" si="246"/>
        <v xml:space="preserve">13,338 20.3 0.05 12,322 20.1  </v>
      </c>
      <c r="AS155" s="48" t="str">
        <f t="shared" si="247"/>
        <v xml:space="preserve">20.3 0.05 12,322 20.1  </v>
      </c>
      <c r="AT155" s="48"/>
      <c r="AU155" s="47" t="str">
        <f t="shared" si="248"/>
        <v xml:space="preserve">0.05 12,322 20.1  </v>
      </c>
      <c r="AV155" s="47"/>
      <c r="AW155" s="47" t="str">
        <f t="shared" si="249"/>
        <v xml:space="preserve">12,322 20.1  </v>
      </c>
      <c r="AX155" s="48" t="str">
        <f t="shared" si="250"/>
        <v xml:space="preserve">20.1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30"/>
        <v xml:space="preserve">- Wine </v>
      </c>
      <c r="D156" s="47" t="str">
        <f t="shared" si="231"/>
        <v xml:space="preserve">- Wine </v>
      </c>
      <c r="E156" s="22"/>
      <c r="F156" s="45"/>
      <c r="G156" s="11"/>
      <c r="H156" s="11"/>
      <c r="I156" s="11"/>
      <c r="J156" s="47" t="str">
        <f t="shared" si="232"/>
        <v xml:space="preserve">0.20 </v>
      </c>
      <c r="K156" s="47"/>
      <c r="L156" s="47" t="str">
        <f t="shared" si="233"/>
        <v xml:space="preserve">5,187 25.4 0.20 4,993 26.6 0.19 16,078 26.0 0.18 14,254 25.3 0.19 47,841 24.0 0.18 45,143 25.0  </v>
      </c>
      <c r="M156" s="47" t="str">
        <f t="shared" si="234"/>
        <v xml:space="preserve">25.4 0.20 4,993 26.6 0.19 16,078 26.0 0.18 14,254 25.3 0.19 47,841 24.0 0.18 45,143 25.0  </v>
      </c>
      <c r="N156" s="47"/>
      <c r="O156" s="47" t="str">
        <f t="shared" si="235"/>
        <v xml:space="preserve">0.20 4,993 26.6 0.19 16,078 26.0 0.18 14,254 25.3 0.19 47,841 24.0 0.18 45,143 25.0  </v>
      </c>
      <c r="P156" s="47"/>
      <c r="Q156" s="47" t="str">
        <f t="shared" si="236"/>
        <v xml:space="preserve">4,993 26.6 0.19 16,078 26.0 0.18 14,254 25.3 0.19 47,841 24.0 0.18 45,143 25.0  </v>
      </c>
      <c r="R156" s="47" t="str">
        <f t="shared" si="237"/>
        <v xml:space="preserve">26.6 0.19 16,078 26.0 0.18 14,254 25.3 0.19 47,841 24.0 0.18 45,143 25.0  </v>
      </c>
      <c r="S156" s="47" t="str">
        <f t="shared" si="238"/>
        <v xml:space="preserve">0.20 5,187 25.4 0.20 4,993 26.6 0.19 16,078 26.0 0.18 14,254 25.3 0.19 47,841 24.0 0.18 45,143 25.0  </v>
      </c>
      <c r="T156" s="47"/>
      <c r="U156" s="47"/>
      <c r="V156" s="47"/>
      <c r="W156" s="11"/>
      <c r="X156" s="11"/>
      <c r="Y156" s="11"/>
      <c r="Z156" s="47" t="str">
        <f t="shared" si="239"/>
        <v xml:space="preserve">0.19 16,078 26.0 0.18 14,254 25.3 0.19 47,841 24.0 0.18 45,143 25.0  </v>
      </c>
      <c r="AA156" s="47"/>
      <c r="AB156" s="47" t="str">
        <f t="shared" si="240"/>
        <v xml:space="preserve">16,078 26.0 0.18 14,254 25.3 0.19 47,841 24.0 0.18 45,143 25.0  </v>
      </c>
      <c r="AC156" s="47" t="str">
        <f t="shared" si="241"/>
        <v xml:space="preserve">26.0 0.18 14,254 25.3 0.19 47,841 24.0 0.18 45,143 25.0  </v>
      </c>
      <c r="AD156" s="47"/>
      <c r="AE156" s="47" t="str">
        <f t="shared" si="242"/>
        <v xml:space="preserve">0.18 14,254 25.3 0.19 47,841 24.0 0.18 45,143 25.0  </v>
      </c>
      <c r="AF156" s="47"/>
      <c r="AG156" s="47" t="str">
        <f t="shared" si="243"/>
        <v xml:space="preserve">14,254 25.3 0.19 47,841 24.0 0.18 45,143 25.0  </v>
      </c>
      <c r="AH156" s="47" t="str">
        <f t="shared" si="244"/>
        <v xml:space="preserve">25.3 0.19 47,841 24.0 0.18 45,143 25.0  </v>
      </c>
      <c r="AI156" s="47"/>
      <c r="AJ156" s="47"/>
      <c r="AK156" s="47"/>
      <c r="AL156" s="47"/>
      <c r="AM156" s="11"/>
      <c r="AN156" s="11"/>
      <c r="AO156" s="11"/>
      <c r="AP156" s="47" t="str">
        <f t="shared" si="245"/>
        <v xml:space="preserve">0.19 47,841 24.0 0.18 45,143 25.0  </v>
      </c>
      <c r="AQ156" s="47"/>
      <c r="AR156" s="47" t="str">
        <f t="shared" si="246"/>
        <v xml:space="preserve">47,841 24.0 0.18 45,143 25.0  </v>
      </c>
      <c r="AS156" s="48" t="str">
        <f t="shared" si="247"/>
        <v xml:space="preserve">24.0 0.18 45,143 25.0  </v>
      </c>
      <c r="AT156" s="48"/>
      <c r="AU156" s="47" t="str">
        <f t="shared" si="248"/>
        <v xml:space="preserve">0.18 45,143 25.0  </v>
      </c>
      <c r="AV156" s="47"/>
      <c r="AW156" s="47" t="str">
        <f t="shared" si="249"/>
        <v xml:space="preserve">45,143 25.0  </v>
      </c>
      <c r="AX156" s="48" t="str">
        <f t="shared" si="250"/>
        <v xml:space="preserve">25.0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30"/>
        <v xml:space="preserve">- Non-Alch Bev </v>
      </c>
      <c r="D157" s="47" t="str">
        <f t="shared" si="231"/>
        <v xml:space="preserve">- Non-Alch Bev </v>
      </c>
      <c r="E157" s="22"/>
      <c r="F157" s="45"/>
      <c r="G157" s="11"/>
      <c r="H157" s="11"/>
      <c r="I157" s="11"/>
      <c r="J157" s="47" t="str">
        <f t="shared" si="232"/>
        <v xml:space="preserve">0.21 </v>
      </c>
      <c r="K157" s="47"/>
      <c r="L157" s="47" t="str">
        <f t="shared" si="233"/>
        <v xml:space="preserve">5,542 13.4 0.23 5,669 14.9 0.23 19,162 15.0 0.21 17,039 14.0 0.24 60,275 14.8 0.20 48,030 13.2  </v>
      </c>
      <c r="M157" s="47" t="str">
        <f t="shared" si="234"/>
        <v xml:space="preserve">13.4 0.23 5,669 14.9 0.23 19,162 15.0 0.21 17,039 14.0 0.24 60,275 14.8 0.20 48,030 13.2  </v>
      </c>
      <c r="N157" s="47"/>
      <c r="O157" s="47" t="str">
        <f t="shared" si="235"/>
        <v xml:space="preserve">0.23 5,669 14.9 0.23 19,162 15.0 0.21 17,039 14.0 0.24 60,275 14.8 0.20 48,030 13.2  </v>
      </c>
      <c r="P157" s="47"/>
      <c r="Q157" s="47" t="str">
        <f t="shared" si="236"/>
        <v xml:space="preserve">5,669 14.9 0.23 19,162 15.0 0.21 17,039 14.0 0.24 60,275 14.8 0.20 48,030 13.2  </v>
      </c>
      <c r="R157" s="47" t="str">
        <f t="shared" si="237"/>
        <v xml:space="preserve">14.9 0.23 19,162 15.0 0.21 17,039 14.0 0.24 60,275 14.8 0.20 48,030 13.2  </v>
      </c>
      <c r="S157" s="47" t="str">
        <f t="shared" si="238"/>
        <v xml:space="preserve">0.21 5,542 13.4 0.23 5,669 14.9 0.23 19,162 15.0 0.21 17,039 14.0 0.24 60,275 14.8 0.20 48,030 13.2  </v>
      </c>
      <c r="T157" s="47"/>
      <c r="U157" s="47"/>
      <c r="V157" s="47"/>
      <c r="W157" s="11"/>
      <c r="X157" s="11"/>
      <c r="Y157" s="11"/>
      <c r="Z157" s="47" t="str">
        <f t="shared" si="239"/>
        <v xml:space="preserve">0.23 19,162 15.0 0.21 17,039 14.0 0.24 60,275 14.8 0.20 48,030 13.2  </v>
      </c>
      <c r="AA157" s="47"/>
      <c r="AB157" s="47" t="str">
        <f t="shared" si="240"/>
        <v xml:space="preserve">19,162 15.0 0.21 17,039 14.0 0.24 60,275 14.8 0.20 48,030 13.2  </v>
      </c>
      <c r="AC157" s="47" t="str">
        <f t="shared" si="241"/>
        <v xml:space="preserve">15.0 0.21 17,039 14.0 0.24 60,275 14.8 0.20 48,030 13.2  </v>
      </c>
      <c r="AD157" s="47"/>
      <c r="AE157" s="47" t="str">
        <f t="shared" si="242"/>
        <v xml:space="preserve">0.21 17,039 14.0 0.24 60,275 14.8 0.20 48,030 13.2  </v>
      </c>
      <c r="AF157" s="47"/>
      <c r="AG157" s="47" t="str">
        <f t="shared" si="243"/>
        <v xml:space="preserve">17,039 14.0 0.24 60,275 14.8 0.20 48,030 13.2  </v>
      </c>
      <c r="AH157" s="47" t="str">
        <f t="shared" si="244"/>
        <v xml:space="preserve">14.0 0.24 60,275 14.8 0.20 48,030 13.2  </v>
      </c>
      <c r="AI157" s="47"/>
      <c r="AJ157" s="47"/>
      <c r="AK157" s="47"/>
      <c r="AL157" s="47"/>
      <c r="AM157" s="11"/>
      <c r="AN157" s="11"/>
      <c r="AO157" s="11"/>
      <c r="AP157" s="47" t="str">
        <f t="shared" si="245"/>
        <v xml:space="preserve">0.24 60,275 14.8 0.20 48,030 13.2  </v>
      </c>
      <c r="AQ157" s="47"/>
      <c r="AR157" s="47" t="str">
        <f t="shared" si="246"/>
        <v xml:space="preserve">60,275 14.8 0.20 48,030 13.2  </v>
      </c>
      <c r="AS157" s="48" t="str">
        <f t="shared" si="247"/>
        <v xml:space="preserve">14.8 0.20 48,030 13.2  </v>
      </c>
      <c r="AT157" s="48"/>
      <c r="AU157" s="47" t="str">
        <f t="shared" si="248"/>
        <v xml:space="preserve">0.20 48,030 13.2  </v>
      </c>
      <c r="AV157" s="47"/>
      <c r="AW157" s="47" t="str">
        <f t="shared" si="249"/>
        <v xml:space="preserve">48,030 13.2  </v>
      </c>
      <c r="AX157" s="48" t="str">
        <f t="shared" si="250"/>
        <v xml:space="preserve">13.2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30"/>
        <v xml:space="preserve">Bev Alch A vs. T% </v>
      </c>
      <c r="D158" s="47" t="str">
        <f t="shared" si="231"/>
        <v xml:space="preserve">Bev Alch A vs. T% </v>
      </c>
      <c r="E158" s="22"/>
      <c r="F158" s="45"/>
      <c r="G158" s="11"/>
      <c r="H158" s="11"/>
      <c r="I158" s="11"/>
      <c r="J158" s="47" t="str">
        <f t="shared" si="232"/>
        <v/>
      </c>
      <c r="K158" s="47"/>
      <c r="L158" s="47" t="str">
        <f t="shared" si="233"/>
        <v xml:space="preserve">1,069 </v>
      </c>
      <c r="M158" s="47" t="str">
        <f t="shared" si="234"/>
        <v xml:space="preserve">7.7 831 6.1 4,108 9.0 3,071 7.5 13,064 9.4 14,212 11.9  </v>
      </c>
      <c r="N158" s="47"/>
      <c r="O158" s="47" t="str">
        <f t="shared" si="235"/>
        <v/>
      </c>
      <c r="P158" s="47"/>
      <c r="Q158" s="47" t="str">
        <f t="shared" si="236"/>
        <v xml:space="preserve">831 6.1 4,108 9.0 3,071 7.5 13,064 9.4 14,212 11.9  </v>
      </c>
      <c r="R158" s="47" t="str">
        <f t="shared" si="237"/>
        <v xml:space="preserve">6.1 4,108 9.0 3,071 7.5 13,064 9.4 14,212 11.9  </v>
      </c>
      <c r="S158" s="47" t="str">
        <f t="shared" si="238"/>
        <v xml:space="preserve">1,069 7.7 831 6.1 4,108 9.0 3,071 7.5 13,064 9.4 14,212 11.9  </v>
      </c>
      <c r="T158" s="47"/>
      <c r="U158" s="47"/>
      <c r="V158" s="47"/>
      <c r="W158" s="11"/>
      <c r="X158" s="11"/>
      <c r="Y158" s="11"/>
      <c r="Z158" s="47" t="str">
        <f t="shared" si="239"/>
        <v/>
      </c>
      <c r="AA158" s="47"/>
      <c r="AB158" s="47" t="str">
        <f t="shared" si="240"/>
        <v xml:space="preserve">4,108 9.0 3,071 7.5 13,064 9.4 14,212 11.9  </v>
      </c>
      <c r="AC158" s="47" t="str">
        <f t="shared" si="241"/>
        <v xml:space="preserve">9.0 3,071 7.5 13,064 9.4 14,212 11.9  </v>
      </c>
      <c r="AD158" s="47"/>
      <c r="AE158" s="47" t="str">
        <f t="shared" si="242"/>
        <v/>
      </c>
      <c r="AF158" s="47"/>
      <c r="AG158" s="47" t="str">
        <f t="shared" si="243"/>
        <v xml:space="preserve">3,071 7.5 13,064 9.4 14,212 11.9  </v>
      </c>
      <c r="AH158" s="47" t="str">
        <f t="shared" si="244"/>
        <v xml:space="preserve">7.5 13,064 9.4 14,212 11.9  </v>
      </c>
      <c r="AI158" s="47"/>
      <c r="AJ158" s="47"/>
      <c r="AK158" s="47"/>
      <c r="AL158" s="47"/>
      <c r="AM158" s="11"/>
      <c r="AN158" s="11"/>
      <c r="AO158" s="11"/>
      <c r="AP158" s="47" t="str">
        <f t="shared" si="245"/>
        <v/>
      </c>
      <c r="AQ158" s="47"/>
      <c r="AR158" s="47" t="str">
        <f t="shared" si="246"/>
        <v xml:space="preserve">13,064 9.4 14,212 11.9  </v>
      </c>
      <c r="AS158" s="48" t="str">
        <f t="shared" si="247"/>
        <v xml:space="preserve">9.4 14,212 11.9  </v>
      </c>
      <c r="AT158" s="48"/>
      <c r="AU158" s="47" t="str">
        <f t="shared" si="248"/>
        <v/>
      </c>
      <c r="AV158" s="47"/>
      <c r="AW158" s="47" t="str">
        <f t="shared" si="249"/>
        <v xml:space="preserve">14,212 11.9  </v>
      </c>
      <c r="AX158" s="48" t="str">
        <f t="shared" si="250"/>
        <v xml:space="preserve">11.9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30"/>
        <v xml:space="preserve">Total Cost of Sales </v>
      </c>
      <c r="D159" s="47" t="str">
        <f t="shared" si="231"/>
        <v xml:space="preserve">Total Cost of Sales </v>
      </c>
      <c r="E159" s="22"/>
      <c r="F159" s="45"/>
      <c r="G159" s="11"/>
      <c r="H159" s="11"/>
      <c r="I159" s="11"/>
      <c r="J159" s="47" t="str">
        <f t="shared" si="232"/>
        <v xml:space="preserve">5.68 </v>
      </c>
      <c r="K159" s="47"/>
      <c r="L159" s="47" t="str">
        <f t="shared" si="233"/>
        <v xml:space="preserve">147,256 26.7 5.45 137,156 26.6 5.52 470,209 26.1 5.07 409,360 25.1 5.44 1,389,725 25.8 5.24 1,280,472 25.8  </v>
      </c>
      <c r="M159" s="47" t="str">
        <f t="shared" si="234"/>
        <v xml:space="preserve">26.7 5.45 137,156 26.6 5.52 470,209 26.1 5.07 409,360 25.1 5.44 1,389,725 25.8 5.24 1,280,472 25.8  </v>
      </c>
      <c r="N159" s="47"/>
      <c r="O159" s="47" t="str">
        <f t="shared" si="235"/>
        <v xml:space="preserve">5.45 137,156 26.6 5.52 470,209 26.1 5.07 409,360 25.1 5.44 1,389,725 25.8 5.24 1,280,472 25.8  </v>
      </c>
      <c r="P159" s="47"/>
      <c r="Q159" s="47" t="str">
        <f t="shared" si="236"/>
        <v xml:space="preserve">137,156 26.6 5.52 470,209 26.1 5.07 409,360 25.1 5.44 1,389,725 25.8 5.24 1,280,472 25.8  </v>
      </c>
      <c r="R159" s="47" t="str">
        <f t="shared" si="237"/>
        <v xml:space="preserve">26.6 5.52 470,209 26.1 5.07 409,360 25.1 5.44 1,389,725 25.8 5.24 1,280,472 25.8  </v>
      </c>
      <c r="S159" s="47" t="str">
        <f t="shared" si="238"/>
        <v xml:space="preserve">5.68 147,256 26.7 5.45 137,156 26.6 5.52 470,209 26.1 5.07 409,360 25.1 5.44 1,389,725 25.8 5.24 1,280,472 25.8  </v>
      </c>
      <c r="T159" s="47"/>
      <c r="U159" s="47"/>
      <c r="V159" s="47"/>
      <c r="W159" s="11"/>
      <c r="X159" s="11"/>
      <c r="Y159" s="11"/>
      <c r="Z159" s="47" t="str">
        <f t="shared" si="239"/>
        <v xml:space="preserve">5.52 470,209 26.1 5.07 409,360 25.1 5.44 1,389,725 25.8 5.24 1,280,472 25.8  </v>
      </c>
      <c r="AA159" s="47"/>
      <c r="AB159" s="47" t="str">
        <f t="shared" si="240"/>
        <v xml:space="preserve">470,209 26.1 5.07 409,360 25.1 5.44 1,389,725 25.8 5.24 1,280,472 25.8  </v>
      </c>
      <c r="AC159" s="47" t="str">
        <f t="shared" si="241"/>
        <v xml:space="preserve">26.1 5.07 409,360 25.1 5.44 1,389,725 25.8 5.24 1,280,472 25.8  </v>
      </c>
      <c r="AD159" s="47"/>
      <c r="AE159" s="47" t="str">
        <f t="shared" si="242"/>
        <v xml:space="preserve">5.07 409,360 25.1 5.44 1,389,725 25.8 5.24 1,280,472 25.8  </v>
      </c>
      <c r="AF159" s="47"/>
      <c r="AG159" s="47" t="str">
        <f t="shared" si="243"/>
        <v xml:space="preserve">409,360 25.1 5.44 1,389,725 25.8 5.24 1,280,472 25.8  </v>
      </c>
      <c r="AH159" s="47" t="str">
        <f t="shared" si="244"/>
        <v xml:space="preserve">25.1 5.44 1,389,725 25.8 5.24 1,280,472 25.8  </v>
      </c>
      <c r="AI159" s="47"/>
      <c r="AJ159" s="47"/>
      <c r="AK159" s="47"/>
      <c r="AL159" s="47"/>
      <c r="AM159" s="11"/>
      <c r="AN159" s="11"/>
      <c r="AO159" s="11"/>
      <c r="AP159" s="47" t="str">
        <f t="shared" si="245"/>
        <v xml:space="preserve">5.44 1,389,725 25.8 5.24 1,280,472 25.8  </v>
      </c>
      <c r="AQ159" s="47"/>
      <c r="AR159" s="47" t="str">
        <f t="shared" si="246"/>
        <v xml:space="preserve">1,389,725 25.8 5.24 1,280,472 25.8  </v>
      </c>
      <c r="AS159" s="48" t="str">
        <f t="shared" si="247"/>
        <v xml:space="preserve">25.8 5.24 1,280,472 25.8  </v>
      </c>
      <c r="AT159" s="48"/>
      <c r="AU159" s="47" t="str">
        <f t="shared" si="248"/>
        <v xml:space="preserve">5.24 1,280,472 25.8  </v>
      </c>
      <c r="AV159" s="47"/>
      <c r="AW159" s="47" t="str">
        <f t="shared" si="249"/>
        <v xml:space="preserve">1,280,472 25.8  </v>
      </c>
      <c r="AX159" s="48" t="str">
        <f t="shared" si="250"/>
        <v xml:space="preserve">25.8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1">IF(C247="","",IF(RIGHT(D161,1)="-",LEFT(D161,AY161-2),D161))</f>
        <v xml:space="preserve">Direct Labor - Regular </v>
      </c>
      <c r="D161" s="47" t="str">
        <f t="shared" ref="D161:D169" si="252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3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6.73 </v>
      </c>
      <c r="K161" s="47"/>
      <c r="L161" s="47" t="str">
        <f t="shared" ref="L161:L169" si="254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174,654 31.6 6.39 160,889 31.2 6.53 555,483 30.8 6.31 509,570 31.2 6.42 1,640,818 30.5 6.37 1,555,299 31.4  </v>
      </c>
      <c r="M161" s="47" t="str">
        <f t="shared" ref="M161:M169" si="255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31.6 6.39 160,889 31.2 6.53 555,483 30.8 6.31 509,570 31.2 6.42 1,640,818 30.5 6.37 1,555,299 31.4  </v>
      </c>
      <c r="N161" s="47"/>
      <c r="O161" s="47" t="str">
        <f t="shared" ref="O161:O169" si="256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6.39 160,889 31.2 6.53 555,483 30.8 6.31 509,570 31.2 6.42 1,640,818 30.5 6.37 1,555,299 31.4  </v>
      </c>
      <c r="P161" s="47"/>
      <c r="Q161" s="47" t="str">
        <f t="shared" ref="Q161:Q169" si="257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160,889 31.2 6.53 555,483 30.8 6.31 509,570 31.2 6.42 1,640,818 30.5 6.37 1,555,299 31.4  </v>
      </c>
      <c r="R161" s="47" t="str">
        <f t="shared" ref="R161:R169" si="258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31.2 6.53 555,483 30.8 6.31 509,570 31.2 6.42 1,640,818 30.5 6.37 1,555,299 31.4  </v>
      </c>
      <c r="S161" s="47" t="str">
        <f t="shared" ref="S161:S169" si="259">(RIGHT(C247,LEN(C247) - LEN(C161)))&amp;" "</f>
        <v xml:space="preserve">6.73 174,654 31.6 6.39 160,889 31.2 6.53 555,483 30.8 6.31 509,570 31.2 6.42 1,640,818 30.5 6.37 1,555,299 31.4  </v>
      </c>
      <c r="T161" s="47"/>
      <c r="U161" s="47"/>
      <c r="V161" s="47"/>
      <c r="W161" s="11"/>
      <c r="X161" s="11"/>
      <c r="Y161" s="11"/>
      <c r="Z161" s="47" t="str">
        <f t="shared" ref="Z161:Z169" si="260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6.53 555,483 30.8 6.31 509,570 31.2 6.42 1,640,818 30.5 6.37 1,555,299 31.4  </v>
      </c>
      <c r="AA161" s="47"/>
      <c r="AB161" s="47" t="str">
        <f t="shared" ref="AB161:AB169" si="261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555,483 30.8 6.31 509,570 31.2 6.42 1,640,818 30.5 6.37 1,555,299 31.4  </v>
      </c>
      <c r="AC161" s="47" t="str">
        <f t="shared" ref="AC161:AC169" si="262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30.8 6.31 509,570 31.2 6.42 1,640,818 30.5 6.37 1,555,299 31.4  </v>
      </c>
      <c r="AD161" s="47"/>
      <c r="AE161" s="47" t="str">
        <f t="shared" ref="AE161:AE169" si="263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6.31 509,570 31.2 6.42 1,640,818 30.5 6.37 1,555,299 31.4  </v>
      </c>
      <c r="AF161" s="47"/>
      <c r="AG161" s="47" t="str">
        <f t="shared" ref="AG161:AG169" si="264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509,570 31.2 6.42 1,640,818 30.5 6.37 1,555,299 31.4  </v>
      </c>
      <c r="AH161" s="47" t="str">
        <f t="shared" ref="AH161:AH169" si="265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31.2 6.42 1,640,818 30.5 6.37 1,555,299 31.4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6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6.42 1,640,818 30.5 6.37 1,555,299 31.4  </v>
      </c>
      <c r="AQ161" s="47"/>
      <c r="AR161" s="47" t="str">
        <f t="shared" ref="AR161:AR169" si="267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1,640,818 30.5 6.37 1,555,299 31.4  </v>
      </c>
      <c r="AS161" s="48" t="str">
        <f t="shared" ref="AS161:AS169" si="268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30.5 6.37 1,555,299 31.4  </v>
      </c>
      <c r="AT161" s="48"/>
      <c r="AU161" s="47" t="str">
        <f t="shared" ref="AU161:AU169" si="269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6.37 1,555,299 31.4  </v>
      </c>
      <c r="AV161" s="47"/>
      <c r="AW161" s="47" t="str">
        <f t="shared" ref="AW161:AW169" si="270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1,555,299 31.4  </v>
      </c>
      <c r="AX161" s="48" t="str">
        <f t="shared" ref="AX161:AX169" si="271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31.4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1"/>
        <v xml:space="preserve">- Overtime </v>
      </c>
      <c r="D162" s="47" t="str">
        <f t="shared" si="252"/>
        <v xml:space="preserve">- Overtime </v>
      </c>
      <c r="E162" s="22"/>
      <c r="F162" s="45"/>
      <c r="G162" s="11"/>
      <c r="H162" s="11"/>
      <c r="I162" s="11"/>
      <c r="J162" s="47" t="str">
        <f t="shared" si="253"/>
        <v xml:space="preserve">0.07 </v>
      </c>
      <c r="K162" s="47"/>
      <c r="L162" s="47" t="str">
        <f t="shared" si="254"/>
        <v xml:space="preserve">1,877 0.3 0.11 2,655 0.5 0.06 5,516 0.3 0.07 5,491 0.3 0.13 33,317 0.6 0.10 23,265 0.5  </v>
      </c>
      <c r="M162" s="47" t="str">
        <f t="shared" si="255"/>
        <v xml:space="preserve">0.3 0.11 2,655 0.5 0.06 5,516 0.3 0.07 5,491 0.3 0.13 33,317 0.6 0.10 23,265 0.5  </v>
      </c>
      <c r="N162" s="47"/>
      <c r="O162" s="47" t="str">
        <f t="shared" si="256"/>
        <v xml:space="preserve">0.11 2,655 0.5 0.06 5,516 0.3 0.07 5,491 0.3 0.13 33,317 0.6 0.10 23,265 0.5  </v>
      </c>
      <c r="P162" s="47"/>
      <c r="Q162" s="47" t="str">
        <f t="shared" si="257"/>
        <v xml:space="preserve">2,655 0.5 0.06 5,516 0.3 0.07 5,491 0.3 0.13 33,317 0.6 0.10 23,265 0.5  </v>
      </c>
      <c r="R162" s="47" t="str">
        <f t="shared" si="258"/>
        <v xml:space="preserve">0.5 0.06 5,516 0.3 0.07 5,491 0.3 0.13 33,317 0.6 0.10 23,265 0.5  </v>
      </c>
      <c r="S162" s="47" t="str">
        <f t="shared" si="259"/>
        <v xml:space="preserve">0.07 1,877 0.3 0.11 2,655 0.5 0.06 5,516 0.3 0.07 5,491 0.3 0.13 33,317 0.6 0.10 23,265 0.5  </v>
      </c>
      <c r="T162" s="47"/>
      <c r="U162" s="47"/>
      <c r="V162" s="47"/>
      <c r="W162" s="11"/>
      <c r="X162" s="11"/>
      <c r="Y162" s="11"/>
      <c r="Z162" s="47" t="str">
        <f t="shared" si="260"/>
        <v xml:space="preserve">0.06 5,516 0.3 0.07 5,491 0.3 0.13 33,317 0.6 0.10 23,265 0.5  </v>
      </c>
      <c r="AA162" s="47"/>
      <c r="AB162" s="47" t="str">
        <f t="shared" si="261"/>
        <v xml:space="preserve">5,516 0.3 0.07 5,491 0.3 0.13 33,317 0.6 0.10 23,265 0.5  </v>
      </c>
      <c r="AC162" s="47" t="str">
        <f t="shared" si="262"/>
        <v xml:space="preserve">0.3 0.07 5,491 0.3 0.13 33,317 0.6 0.10 23,265 0.5  </v>
      </c>
      <c r="AD162" s="47"/>
      <c r="AE162" s="47" t="str">
        <f t="shared" si="263"/>
        <v xml:space="preserve">0.07 5,491 0.3 0.13 33,317 0.6 0.10 23,265 0.5  </v>
      </c>
      <c r="AF162" s="47"/>
      <c r="AG162" s="47" t="str">
        <f t="shared" si="264"/>
        <v xml:space="preserve">5,491 0.3 0.13 33,317 0.6 0.10 23,265 0.5  </v>
      </c>
      <c r="AH162" s="47" t="str">
        <f t="shared" si="265"/>
        <v xml:space="preserve">0.3 0.13 33,317 0.6 0.10 23,265 0.5  </v>
      </c>
      <c r="AI162" s="47"/>
      <c r="AJ162" s="47"/>
      <c r="AK162" s="47"/>
      <c r="AL162" s="47"/>
      <c r="AM162" s="11"/>
      <c r="AN162" s="11"/>
      <c r="AO162" s="11"/>
      <c r="AP162" s="47" t="str">
        <f t="shared" si="266"/>
        <v xml:space="preserve">0.13 33,317 0.6 0.10 23,265 0.5  </v>
      </c>
      <c r="AQ162" s="47"/>
      <c r="AR162" s="47" t="str">
        <f t="shared" si="267"/>
        <v xml:space="preserve">33,317 0.6 0.10 23,265 0.5  </v>
      </c>
      <c r="AS162" s="48" t="str">
        <f t="shared" si="268"/>
        <v xml:space="preserve">0.6 0.10 23,265 0.5  </v>
      </c>
      <c r="AT162" s="48"/>
      <c r="AU162" s="47" t="str">
        <f t="shared" si="269"/>
        <v xml:space="preserve">0.10 23,265 0.5  </v>
      </c>
      <c r="AV162" s="47"/>
      <c r="AW162" s="47" t="str">
        <f t="shared" si="270"/>
        <v xml:space="preserve">23,265 0.5  </v>
      </c>
      <c r="AX162" s="48" t="str">
        <f t="shared" si="271"/>
        <v xml:space="preserve">0.5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1"/>
        <v xml:space="preserve">- Pay Compliance/WOTC </v>
      </c>
      <c r="D163" s="47" t="str">
        <f t="shared" si="252"/>
        <v xml:space="preserve">- Pay Compliance/WOTC </v>
      </c>
      <c r="E163" s="22"/>
      <c r="F163" s="45"/>
      <c r="G163" s="11"/>
      <c r="H163" s="11"/>
      <c r="I163" s="11"/>
      <c r="J163" s="47" t="str">
        <f t="shared" si="253"/>
        <v xml:space="preserve">0.00 </v>
      </c>
      <c r="K163" s="47"/>
      <c r="L163" s="47" t="str">
        <f t="shared" si="254"/>
        <v xml:space="preserve">0 0.0 0.00 0 0.0 0.00 0 0.0 0.00 0 0.0 0.00 0 0.0 0.00 0 0.0  </v>
      </c>
      <c r="M163" s="47" t="str">
        <f t="shared" si="255"/>
        <v xml:space="preserve">0.0 0.00 0 0.0 0.00 0 0.0 0.00 0 0.0 0.00 0 0.0 0.00 0 0.0  </v>
      </c>
      <c r="N163" s="47"/>
      <c r="O163" s="47" t="str">
        <f t="shared" si="256"/>
        <v xml:space="preserve">0.00 0 0.0 0.00 0 0.0 0.00 0 0.0 0.00 0 0.0 0.00 0 0.0  </v>
      </c>
      <c r="P163" s="47"/>
      <c r="Q163" s="47" t="str">
        <f t="shared" si="257"/>
        <v xml:space="preserve">0 0.0 0.00 0 0.0 0.00 0 0.0 0.00 0 0.0 0.00 0 0.0  </v>
      </c>
      <c r="R163" s="47" t="str">
        <f t="shared" si="258"/>
        <v xml:space="preserve">0.0 0.00 0 0.0 0.00 0 0.0 0.00 0 0.0 0.00 0 0.0  </v>
      </c>
      <c r="S163" s="47" t="str">
        <f t="shared" si="259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60"/>
        <v xml:space="preserve">0.00 0 0.0 0.00 0 0.0 0.00 0 0.0 0.00 0 0.0  </v>
      </c>
      <c r="AA163" s="47"/>
      <c r="AB163" s="47" t="str">
        <f t="shared" si="261"/>
        <v xml:space="preserve">0 0.0 0.00 0 0.0 0.00 0 0.0 0.00 0 0.0  </v>
      </c>
      <c r="AC163" s="47" t="str">
        <f t="shared" si="262"/>
        <v xml:space="preserve">0.0 0.00 0 0.0 0.00 0 0.0 0.00 0 0.0  </v>
      </c>
      <c r="AD163" s="47"/>
      <c r="AE163" s="47" t="str">
        <f t="shared" si="263"/>
        <v xml:space="preserve">0.00 0 0.0 0.00 0 0.0 0.00 0 0.0  </v>
      </c>
      <c r="AF163" s="47"/>
      <c r="AG163" s="47" t="str">
        <f t="shared" si="264"/>
        <v xml:space="preserve">0 0.0 0.00 0 0.0 0.00 0 0.0  </v>
      </c>
      <c r="AH163" s="47" t="str">
        <f t="shared" si="265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6"/>
        <v xml:space="preserve">0.00 0 0.0 0.00 0 0.0  </v>
      </c>
      <c r="AQ163" s="47"/>
      <c r="AR163" s="47" t="str">
        <f t="shared" si="267"/>
        <v xml:space="preserve">0 0.0 0.00 0 0.0  </v>
      </c>
      <c r="AS163" s="48" t="str">
        <f t="shared" si="268"/>
        <v xml:space="preserve">0.0 0.00 0 0.0  </v>
      </c>
      <c r="AT163" s="48"/>
      <c r="AU163" s="47" t="str">
        <f t="shared" si="269"/>
        <v xml:space="preserve">0.00 0 0.0  </v>
      </c>
      <c r="AV163" s="47"/>
      <c r="AW163" s="47" t="str">
        <f t="shared" si="270"/>
        <v xml:space="preserve">0 0.0  </v>
      </c>
      <c r="AX163" s="48" t="str">
        <f t="shared" si="271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1"/>
        <v xml:space="preserve">Total Direct Labor </v>
      </c>
      <c r="D164" s="47" t="str">
        <f t="shared" si="252"/>
        <v xml:space="preserve">Total Direct Labor </v>
      </c>
      <c r="E164" s="22"/>
      <c r="F164" s="45"/>
      <c r="G164" s="11"/>
      <c r="H164" s="11"/>
      <c r="I164" s="11"/>
      <c r="J164" s="47" t="str">
        <f t="shared" si="253"/>
        <v xml:space="preserve">6.81 </v>
      </c>
      <c r="K164" s="47"/>
      <c r="L164" s="47" t="str">
        <f t="shared" si="254"/>
        <v xml:space="preserve">176,531 32.0 6.50 163,544 31.7 6.59 560,999 31.1 6.38 515,061 31.5 6.55 1,674,135 31.1 6.46 1,578,565 31.9  </v>
      </c>
      <c r="M164" s="47" t="str">
        <f t="shared" si="255"/>
        <v xml:space="preserve">32.0 6.50 163,544 31.7 6.59 560,999 31.1 6.38 515,061 31.5 6.55 1,674,135 31.1 6.46 1,578,565 31.9  </v>
      </c>
      <c r="N164" s="47"/>
      <c r="O164" s="47" t="str">
        <f t="shared" si="256"/>
        <v xml:space="preserve">6.50 163,544 31.7 6.59 560,999 31.1 6.38 515,061 31.5 6.55 1,674,135 31.1 6.46 1,578,565 31.9  </v>
      </c>
      <c r="P164" s="47"/>
      <c r="Q164" s="47" t="str">
        <f t="shared" si="257"/>
        <v xml:space="preserve">163,544 31.7 6.59 560,999 31.1 6.38 515,061 31.5 6.55 1,674,135 31.1 6.46 1,578,565 31.9  </v>
      </c>
      <c r="R164" s="47" t="str">
        <f t="shared" si="258"/>
        <v xml:space="preserve">31.7 6.59 560,999 31.1 6.38 515,061 31.5 6.55 1,674,135 31.1 6.46 1,578,565 31.9  </v>
      </c>
      <c r="S164" s="47" t="str">
        <f t="shared" si="259"/>
        <v xml:space="preserve">6.81 176,531 32.0 6.50 163,544 31.7 6.59 560,999 31.1 6.38 515,061 31.5 6.55 1,674,135 31.1 6.46 1,578,565 31.9  </v>
      </c>
      <c r="T164" s="47"/>
      <c r="U164" s="47"/>
      <c r="V164" s="47"/>
      <c r="W164" s="11"/>
      <c r="X164" s="11"/>
      <c r="Y164" s="11"/>
      <c r="Z164" s="47" t="str">
        <f t="shared" si="260"/>
        <v xml:space="preserve">6.59 560,999 31.1 6.38 515,061 31.5 6.55 1,674,135 31.1 6.46 1,578,565 31.9  </v>
      </c>
      <c r="AA164" s="47"/>
      <c r="AB164" s="47" t="str">
        <f t="shared" si="261"/>
        <v xml:space="preserve">560,999 31.1 6.38 515,061 31.5 6.55 1,674,135 31.1 6.46 1,578,565 31.9  </v>
      </c>
      <c r="AC164" s="47" t="str">
        <f t="shared" si="262"/>
        <v xml:space="preserve">31.1 6.38 515,061 31.5 6.55 1,674,135 31.1 6.46 1,578,565 31.9  </v>
      </c>
      <c r="AD164" s="47"/>
      <c r="AE164" s="47" t="str">
        <f t="shared" si="263"/>
        <v xml:space="preserve">6.38 515,061 31.5 6.55 1,674,135 31.1 6.46 1,578,565 31.9  </v>
      </c>
      <c r="AF164" s="47"/>
      <c r="AG164" s="47" t="str">
        <f t="shared" si="264"/>
        <v xml:space="preserve">515,061 31.5 6.55 1,674,135 31.1 6.46 1,578,565 31.9  </v>
      </c>
      <c r="AH164" s="47" t="str">
        <f t="shared" si="265"/>
        <v xml:space="preserve">31.5 6.55 1,674,135 31.1 6.46 1,578,565 31.9  </v>
      </c>
      <c r="AI164" s="47"/>
      <c r="AJ164" s="47"/>
      <c r="AK164" s="47"/>
      <c r="AL164" s="47"/>
      <c r="AM164" s="11"/>
      <c r="AN164" s="11"/>
      <c r="AO164" s="11"/>
      <c r="AP164" s="47" t="str">
        <f t="shared" si="266"/>
        <v xml:space="preserve">6.55 1,674,135 31.1 6.46 1,578,565 31.9  </v>
      </c>
      <c r="AQ164" s="47"/>
      <c r="AR164" s="47" t="str">
        <f t="shared" si="267"/>
        <v xml:space="preserve">1,674,135 31.1 6.46 1,578,565 31.9  </v>
      </c>
      <c r="AS164" s="48" t="str">
        <f t="shared" si="268"/>
        <v xml:space="preserve">31.1 6.46 1,578,565 31.9  </v>
      </c>
      <c r="AT164" s="48"/>
      <c r="AU164" s="47" t="str">
        <f t="shared" si="269"/>
        <v xml:space="preserve">6.46 1,578,565 31.9  </v>
      </c>
      <c r="AV164" s="47"/>
      <c r="AW164" s="47" t="str">
        <f t="shared" si="270"/>
        <v xml:space="preserve">1,578,565 31.9  </v>
      </c>
      <c r="AX164" s="48" t="str">
        <f t="shared" si="271"/>
        <v xml:space="preserve">31.9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1"/>
        <v xml:space="preserve">Overtime Premium $ </v>
      </c>
      <c r="D165" s="47" t="str">
        <f t="shared" si="252"/>
        <v xml:space="preserve">Overtime Premium $ </v>
      </c>
      <c r="E165" s="22"/>
      <c r="F165" s="45"/>
      <c r="G165" s="11"/>
      <c r="H165" s="11"/>
      <c r="I165" s="11"/>
      <c r="J165" s="47" t="str">
        <f t="shared" si="253"/>
        <v/>
      </c>
      <c r="K165" s="47"/>
      <c r="L165" s="47" t="str">
        <f t="shared" si="254"/>
        <v xml:space="preserve">620 </v>
      </c>
      <c r="M165" s="47" t="str">
        <f t="shared" si="255"/>
        <v/>
      </c>
      <c r="N165" s="47"/>
      <c r="O165" s="47" t="str">
        <f t="shared" si="256"/>
        <v/>
      </c>
      <c r="P165" s="47"/>
      <c r="Q165" s="47" t="str">
        <f t="shared" si="257"/>
        <v xml:space="preserve">876 1,820 1,812 10,995 7,678  </v>
      </c>
      <c r="R165" s="47" t="str">
        <f t="shared" si="258"/>
        <v/>
      </c>
      <c r="S165" s="47" t="str">
        <f t="shared" si="259"/>
        <v xml:space="preserve">620 876 1,820 1,812 10,995 7,678  </v>
      </c>
      <c r="T165" s="47"/>
      <c r="U165" s="47"/>
      <c r="V165" s="47"/>
      <c r="W165" s="11"/>
      <c r="X165" s="11"/>
      <c r="Y165" s="11"/>
      <c r="Z165" s="47" t="str">
        <f t="shared" si="260"/>
        <v/>
      </c>
      <c r="AA165" s="47"/>
      <c r="AB165" s="47" t="str">
        <f t="shared" si="261"/>
        <v xml:space="preserve">1,820 1,812 10,995 7,678  </v>
      </c>
      <c r="AC165" s="47" t="str">
        <f t="shared" si="262"/>
        <v/>
      </c>
      <c r="AD165" s="47"/>
      <c r="AE165" s="47" t="str">
        <f t="shared" si="263"/>
        <v/>
      </c>
      <c r="AF165" s="47"/>
      <c r="AG165" s="47" t="str">
        <f t="shared" si="264"/>
        <v xml:space="preserve">1,812 10,995 7,678  </v>
      </c>
      <c r="AH165" s="47" t="str">
        <f t="shared" si="265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6"/>
        <v/>
      </c>
      <c r="AQ165" s="47"/>
      <c r="AR165" s="47" t="str">
        <f t="shared" si="267"/>
        <v xml:space="preserve">10,995 7,678  </v>
      </c>
      <c r="AS165" s="48" t="str">
        <f t="shared" si="268"/>
        <v/>
      </c>
      <c r="AT165" s="48"/>
      <c r="AU165" s="47" t="str">
        <f t="shared" si="269"/>
        <v/>
      </c>
      <c r="AV165" s="47"/>
      <c r="AW165" s="47" t="str">
        <f t="shared" si="270"/>
        <v xml:space="preserve">7,678  </v>
      </c>
      <c r="AX165" s="48" t="str">
        <f t="shared" si="271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1"/>
        <v xml:space="preserve">Overtime Hours </v>
      </c>
      <c r="D166" s="47" t="str">
        <f t="shared" si="252"/>
        <v xml:space="preserve">Overtime Hours </v>
      </c>
      <c r="E166" s="22"/>
      <c r="F166" s="45"/>
      <c r="G166" s="11"/>
      <c r="H166" s="11"/>
      <c r="I166" s="11"/>
      <c r="J166" s="47" t="str">
        <f t="shared" si="253"/>
        <v/>
      </c>
      <c r="K166" s="47"/>
      <c r="L166" s="47" t="str">
        <f t="shared" si="254"/>
        <v xml:space="preserve">99 </v>
      </c>
      <c r="M166" s="47" t="str">
        <f t="shared" si="255"/>
        <v/>
      </c>
      <c r="N166" s="47"/>
      <c r="O166" s="47" t="str">
        <f t="shared" si="256"/>
        <v/>
      </c>
      <c r="P166" s="47"/>
      <c r="Q166" s="47" t="str">
        <f t="shared" si="257"/>
        <v xml:space="preserve">140 290 289 1,754 1,224  </v>
      </c>
      <c r="R166" s="47" t="str">
        <f t="shared" si="258"/>
        <v/>
      </c>
      <c r="S166" s="47" t="str">
        <f t="shared" si="259"/>
        <v xml:space="preserve">99 140 290 289 1,754 1,224  </v>
      </c>
      <c r="T166" s="47"/>
      <c r="U166" s="47"/>
      <c r="V166" s="47"/>
      <c r="W166" s="11"/>
      <c r="X166" s="11"/>
      <c r="Y166" s="11"/>
      <c r="Z166" s="47" t="str">
        <f t="shared" si="260"/>
        <v/>
      </c>
      <c r="AA166" s="47"/>
      <c r="AB166" s="47" t="str">
        <f t="shared" si="261"/>
        <v xml:space="preserve">290 289 1,754 1,224  </v>
      </c>
      <c r="AC166" s="47" t="str">
        <f t="shared" si="262"/>
        <v/>
      </c>
      <c r="AD166" s="47"/>
      <c r="AE166" s="47" t="str">
        <f t="shared" si="263"/>
        <v/>
      </c>
      <c r="AF166" s="47"/>
      <c r="AG166" s="47" t="str">
        <f t="shared" si="264"/>
        <v xml:space="preserve">289 1,754 1,224  </v>
      </c>
      <c r="AH166" s="47" t="str">
        <f t="shared" si="265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6"/>
        <v/>
      </c>
      <c r="AQ166" s="47"/>
      <c r="AR166" s="47" t="str">
        <f t="shared" si="267"/>
        <v xml:space="preserve">1,754 1,224  </v>
      </c>
      <c r="AS166" s="48" t="str">
        <f t="shared" si="268"/>
        <v/>
      </c>
      <c r="AT166" s="48"/>
      <c r="AU166" s="47" t="str">
        <f t="shared" si="269"/>
        <v/>
      </c>
      <c r="AV166" s="47"/>
      <c r="AW166" s="47" t="str">
        <f t="shared" si="270"/>
        <v xml:space="preserve">1,224  </v>
      </c>
      <c r="AX166" s="48" t="str">
        <f t="shared" si="271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1"/>
        <v xml:space="preserve">Total Hours vs. Expectation </v>
      </c>
      <c r="D167" s="47" t="str">
        <f t="shared" si="252"/>
        <v xml:space="preserve">Total Hours vs. Expectation </v>
      </c>
      <c r="E167" s="22"/>
      <c r="F167" s="45"/>
      <c r="G167" s="11"/>
      <c r="H167" s="11"/>
      <c r="I167" s="11"/>
      <c r="J167" s="47" t="str">
        <f t="shared" si="253"/>
        <v xml:space="preserve">10.84 </v>
      </c>
      <c r="K167" s="47"/>
      <c r="L167" s="47" t="str">
        <f t="shared" si="254"/>
        <v/>
      </c>
      <c r="M167" s="47" t="str">
        <f t="shared" si="255"/>
        <v/>
      </c>
      <c r="N167" s="47"/>
      <c r="O167" s="47" t="str">
        <f t="shared" si="256"/>
        <v xml:space="preserve">20.46 -0.82 17.62 -4.40 46.65  </v>
      </c>
      <c r="P167" s="47"/>
      <c r="Q167" s="47" t="str">
        <f t="shared" si="257"/>
        <v/>
      </c>
      <c r="R167" s="47" t="str">
        <f t="shared" si="258"/>
        <v/>
      </c>
      <c r="S167" s="47" t="str">
        <f t="shared" si="259"/>
        <v xml:space="preserve">10.84 20.46 -0.82 17.62 -4.40 46.65  </v>
      </c>
      <c r="T167" s="47"/>
      <c r="U167" s="47"/>
      <c r="V167" s="47"/>
      <c r="W167" s="11"/>
      <c r="X167" s="11"/>
      <c r="Y167" s="11"/>
      <c r="Z167" s="47" t="str">
        <f t="shared" si="260"/>
        <v xml:space="preserve">-0.82 17.62 -4.40 46.65  </v>
      </c>
      <c r="AA167" s="47"/>
      <c r="AB167" s="47" t="str">
        <f t="shared" si="261"/>
        <v/>
      </c>
      <c r="AC167" s="47" t="str">
        <f t="shared" si="262"/>
        <v/>
      </c>
      <c r="AD167" s="47"/>
      <c r="AE167" s="47" t="str">
        <f t="shared" si="263"/>
        <v xml:space="preserve">17.62 -4.40 46.65  </v>
      </c>
      <c r="AF167" s="47"/>
      <c r="AG167" s="47" t="str">
        <f t="shared" si="264"/>
        <v/>
      </c>
      <c r="AH167" s="47" t="str">
        <f t="shared" si="265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6"/>
        <v xml:space="preserve">-4.40 46.65  </v>
      </c>
      <c r="AQ167" s="47"/>
      <c r="AR167" s="47" t="str">
        <f t="shared" si="267"/>
        <v/>
      </c>
      <c r="AS167" s="48" t="str">
        <f t="shared" si="268"/>
        <v/>
      </c>
      <c r="AT167" s="48"/>
      <c r="AU167" s="47" t="str">
        <f t="shared" si="269"/>
        <v xml:space="preserve">46.65  </v>
      </c>
      <c r="AV167" s="47"/>
      <c r="AW167" s="47" t="str">
        <f t="shared" si="270"/>
        <v/>
      </c>
      <c r="AX167" s="48" t="str">
        <f t="shared" si="271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1"/>
        <v xml:space="preserve">Wage Rate </v>
      </c>
      <c r="D168" s="47" t="str">
        <f t="shared" si="252"/>
        <v xml:space="preserve">Wage Rate </v>
      </c>
      <c r="E168" s="22"/>
      <c r="F168" s="45"/>
      <c r="G168" s="11"/>
      <c r="H168" s="11"/>
      <c r="I168" s="11"/>
      <c r="J168" s="47" t="str">
        <f t="shared" si="253"/>
        <v xml:space="preserve">13.61 </v>
      </c>
      <c r="K168" s="47"/>
      <c r="L168" s="47" t="str">
        <f t="shared" si="254"/>
        <v/>
      </c>
      <c r="M168" s="47" t="str">
        <f t="shared" si="255"/>
        <v/>
      </c>
      <c r="N168" s="47"/>
      <c r="O168" s="47" t="str">
        <f t="shared" si="256"/>
        <v xml:space="preserve">13.16 13.70 13.11 13.54 13.19  </v>
      </c>
      <c r="P168" s="47"/>
      <c r="Q168" s="47" t="str">
        <f t="shared" si="257"/>
        <v/>
      </c>
      <c r="R168" s="47" t="str">
        <f t="shared" si="258"/>
        <v/>
      </c>
      <c r="S168" s="47" t="str">
        <f t="shared" si="259"/>
        <v xml:space="preserve">13.61 13.16 13.70 13.11 13.54 13.19  </v>
      </c>
      <c r="T168" s="47"/>
      <c r="U168" s="47"/>
      <c r="V168" s="47"/>
      <c r="W168" s="11"/>
      <c r="X168" s="11"/>
      <c r="Y168" s="11"/>
      <c r="Z168" s="47" t="str">
        <f t="shared" si="260"/>
        <v xml:space="preserve">13.70 13.11 13.54 13.19  </v>
      </c>
      <c r="AA168" s="47"/>
      <c r="AB168" s="47" t="str">
        <f t="shared" si="261"/>
        <v/>
      </c>
      <c r="AC168" s="47" t="str">
        <f t="shared" si="262"/>
        <v/>
      </c>
      <c r="AD168" s="47"/>
      <c r="AE168" s="47" t="str">
        <f t="shared" si="263"/>
        <v xml:space="preserve">13.11 13.54 13.19  </v>
      </c>
      <c r="AF168" s="47"/>
      <c r="AG168" s="47" t="str">
        <f t="shared" si="264"/>
        <v/>
      </c>
      <c r="AH168" s="47" t="str">
        <f t="shared" si="265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6"/>
        <v xml:space="preserve">13.54 13.19  </v>
      </c>
      <c r="AQ168" s="47"/>
      <c r="AR168" s="47" t="str">
        <f t="shared" si="267"/>
        <v/>
      </c>
      <c r="AS168" s="48" t="str">
        <f t="shared" si="268"/>
        <v/>
      </c>
      <c r="AT168" s="48"/>
      <c r="AU168" s="47" t="str">
        <f t="shared" si="269"/>
        <v xml:space="preserve">13.19  </v>
      </c>
      <c r="AV168" s="47"/>
      <c r="AW168" s="47" t="str">
        <f t="shared" si="270"/>
        <v/>
      </c>
      <c r="AX168" s="48" t="str">
        <f t="shared" si="271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1"/>
        <v xml:space="preserve">Margin after Labor </v>
      </c>
      <c r="D169" s="47" t="str">
        <f t="shared" si="252"/>
        <v xml:space="preserve">Margin after Labor </v>
      </c>
      <c r="E169" s="22"/>
      <c r="F169" s="45"/>
      <c r="G169" s="11"/>
      <c r="H169" s="11"/>
      <c r="I169" s="11"/>
      <c r="J169" s="47" t="str">
        <f t="shared" si="253"/>
        <v xml:space="preserve">8.80 </v>
      </c>
      <c r="K169" s="47"/>
      <c r="L169" s="47" t="str">
        <f t="shared" si="254"/>
        <v xml:space="preserve">228,191 41.3 8.54 215,055 41.7 9.06 771,256 42.8 8.78 709,535 43.4 9.07 2,318,268 43.1 8.59 2,096,548 42.3 </v>
      </c>
      <c r="M169" s="47" t="str">
        <f t="shared" si="255"/>
        <v xml:space="preserve">41.3 8.54 215,055 41.7 9.06 771,256 42.8 8.78 709,535 43.4 9.07 2,318,268 43.1 8.59 2,096,548 42.3 </v>
      </c>
      <c r="N169" s="47"/>
      <c r="O169" s="47" t="str">
        <f t="shared" si="256"/>
        <v xml:space="preserve">8.54 215,055 41.7 9.06 771,256 42.8 8.78 709,535 43.4 9.07 2,318,268 43.1 8.59 2,096,548 42.3 </v>
      </c>
      <c r="P169" s="47"/>
      <c r="Q169" s="47" t="str">
        <f t="shared" si="257"/>
        <v xml:space="preserve">215,055 41.7 9.06 771,256 42.8 8.78 709,535 43.4 9.07 2,318,268 43.1 8.59 2,096,548 42.3 </v>
      </c>
      <c r="R169" s="47" t="str">
        <f t="shared" si="258"/>
        <v xml:space="preserve">41.7 9.06 771,256 42.8 8.78 709,535 43.4 9.07 2,318,268 43.1 8.59 2,096,548 42.3 </v>
      </c>
      <c r="S169" s="47" t="str">
        <f t="shared" si="259"/>
        <v xml:space="preserve">8.80 228,191 41.3 8.54 215,055 41.7 9.06 771,256 42.8 8.78 709,535 43.4 9.07 2,318,268 43.1 8.59 2,096,548 42.3 </v>
      </c>
      <c r="T169" s="47"/>
      <c r="U169" s="47"/>
      <c r="V169" s="47"/>
      <c r="W169" s="11"/>
      <c r="X169" s="11"/>
      <c r="Y169" s="11"/>
      <c r="Z169" s="47" t="str">
        <f t="shared" si="260"/>
        <v xml:space="preserve">9.06 771,256 42.8 8.78 709,535 43.4 9.07 2,318,268 43.1 8.59 2,096,548 42.3 </v>
      </c>
      <c r="AA169" s="47"/>
      <c r="AB169" s="47" t="str">
        <f t="shared" si="261"/>
        <v xml:space="preserve">771,256 42.8 8.78 709,535 43.4 9.07 2,318,268 43.1 8.59 2,096,548 42.3 </v>
      </c>
      <c r="AC169" s="47" t="str">
        <f t="shared" si="262"/>
        <v xml:space="preserve">42.8 8.78 709,535 43.4 9.07 2,318,268 43.1 8.59 2,096,548 42.3 </v>
      </c>
      <c r="AD169" s="47"/>
      <c r="AE169" s="47" t="str">
        <f t="shared" si="263"/>
        <v xml:space="preserve">8.78 709,535 43.4 9.07 2,318,268 43.1 8.59 2,096,548 42.3 </v>
      </c>
      <c r="AF169" s="47"/>
      <c r="AG169" s="47" t="str">
        <f t="shared" si="264"/>
        <v xml:space="preserve">709,535 43.4 9.07 2,318,268 43.1 8.59 2,096,548 42.3 </v>
      </c>
      <c r="AH169" s="47" t="str">
        <f t="shared" si="265"/>
        <v xml:space="preserve">43.4 9.07 2,318,268 43.1 8.59 2,096,548 42.3 </v>
      </c>
      <c r="AI169" s="47"/>
      <c r="AJ169" s="47"/>
      <c r="AK169" s="47"/>
      <c r="AL169" s="47"/>
      <c r="AM169" s="11"/>
      <c r="AN169" s="11"/>
      <c r="AO169" s="11"/>
      <c r="AP169" s="47" t="str">
        <f t="shared" si="266"/>
        <v xml:space="preserve">9.07 2,318,268 43.1 8.59 2,096,548 42.3 </v>
      </c>
      <c r="AQ169" s="47"/>
      <c r="AR169" s="47" t="str">
        <f t="shared" si="267"/>
        <v xml:space="preserve">2,318,268 43.1 8.59 2,096,548 42.3 </v>
      </c>
      <c r="AS169" s="48" t="str">
        <f t="shared" si="268"/>
        <v xml:space="preserve">43.1 8.59 2,096,548 42.3 </v>
      </c>
      <c r="AT169" s="48"/>
      <c r="AU169" s="47" t="str">
        <f t="shared" si="269"/>
        <v xml:space="preserve">8.59 2,096,548 42.3 </v>
      </c>
      <c r="AV169" s="47"/>
      <c r="AW169" s="47" t="str">
        <f t="shared" si="270"/>
        <v xml:space="preserve">2,096,548 42.3 </v>
      </c>
      <c r="AX169" s="48" t="str">
        <f t="shared" si="271"/>
        <v xml:space="preserve">42.3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'Tac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'Tac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'Tac Data'!$A4</f>
        <v xml:space="preserve">0021138 (Tacoma)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'Tac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'Tac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'Tac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'Tac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'Tac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'Tac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'Tac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'Tac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'Tac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'Tac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'Tac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'Tac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'Tac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'Tac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'Tac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'Tac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'Tac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'Tac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'Tac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'Tac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'Tac Data'!$A28</f>
        <v xml:space="preserve">Average Weekly Sales 144,800 135,298 145,489 131,888 144,809 133,333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'Tac Data'!$A29</f>
        <v xml:space="preserve">Guest Count 6,485 25,940 6,293 25,172 6,547 85,111 6,213 80,769 6,553 255,567 6,261 244,179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'Tac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'Tac Data'!$A31</f>
        <v xml:space="preserve">SALES - Food 15.23 395,099 71.6 14.77 371,722 72.1 15.41 1,311,346 72.8 14.67 1,184,680 72.5 15.09 3,855,808 71.6 14.60 3,565,440 71.9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'Tac Data'!$A32</f>
        <v xml:space="preserve">- Appetizers 2.05 53,126 9.6 1.98 49,747 9.6 1.96 166,825 9.3 1.84 148,217 9.1 2.01 513,334 9.5 1.99 484,843 9.8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'Tac Data'!$A33</f>
        <v xml:space="preserve">- Desserts 0.75 19,492 3.5 0.70 17,721 3.4 0.71 60,582 3.4 0.73 58,732 3.6 0.73 186,877 3.5 0.73 177,418 3.6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'Tac Data'!$A34</f>
        <v xml:space="preserve">- Total Alc Bev 1.57 40,744 7.4 1.51 38,046 7.4 1.54 131,473 7.3 1.45 117,319 7.2 1.58 402,750 7.5 1.48 362,137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'Tac Data'!$A35</f>
        <v xml:space="preserve">- Liquor 0.52 13,374 2.4 0.51 12,850 2.5 0.55 46,454 2.6 0.50 40,576 2.5 0.54 137,851 2.6 0.49 120,323 2.4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'Tac Data'!$A36</f>
        <v xml:space="preserve">- Beer 0.27 6,983 1.3 0.25 6,398 1.2 0.27 23,189 1.3 0.25 20,505 1.3 0.26 65,800 1.2 0.25 61,313 1.2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'Tac Data'!$A37</f>
        <v xml:space="preserve">- Wine 0.79 20,387 3.7 0.75 18,798 3.6 0.73 61,830 3.4 0.70 56,238 3.4 0.78 199,099 3.7 0.74 180,500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'Tac Data'!$A38</f>
        <v xml:space="preserve">- Non-Alch Bev 1.60 41,465 7.5 1.51 38,071 7.4 1.51 128,134 7.1 1.51 121,961 7.5 1.59 407,590 7.6 1.49 362,898 7.3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'Tac Data'!$A39</f>
        <v xml:space="preserve">- Other 1.13 29,273 5.3 1.03 25,885 5.0 1.09 92,997 5.2 1.04 83,630 5.1 1.10 281,203 5.2 1.01 247,248 5.0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'Tac Data'!$A40</f>
        <v xml:space="preserve">Add-On Sales 7.10 184,101 33.4 6.73 169,469 32.9 6.81 580,011 32.2 6.56 529,859 32.4 7.01 1,791,755 33.3 6.69 1,634,544 33.0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'Tac Data'!$A41</f>
        <v xml:space="preserve">ToGo Sales 81,189 81,197 257,179 268,973 886,271 655,249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'Tac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'Tac Data'!$A43</f>
        <v xml:space="preserve">Total Gross Sales 22.33 579,200 104.9 21.50 541,191 104.9 22.22 1,891,358 104.9 21.23 1,714,539 104.9 22.10 5,647,563 104.9 21.30 5,199,984 104.9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'Tac Data'!$A44</f>
        <v xml:space="preserve">- Mgr/Empl Meal -0.34 -8,711 -1.6 -0.32 -8,140 -1.6 -0.33 -28,446 -1.6 -0.32 -25,787 -1.6 -0.29 -74,322 -1.4 -0.28 -68,432 -1.4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'Tac Data'!$A45</f>
        <v xml:space="preserve">- Coupons -0.13 -3,267 -0.6 -0.12 -3,052 -0.6 -0.13 -10,667 -0.6 -0.12 -9,670 -0.6 -0.12 -31,852 -0.6 -0.12 -29,328 -0.6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'Tac Data'!$A46</f>
        <v xml:space="preserve">- Returns/Comps -0.59 -15,245 -2.8 -0.57 -14,244 -2.8 -0.58 -49,781 -2.8 -0.56 -45,127 -2.8 -0.58 -148,644 -2.8 -0.56 -136,864 -2.8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'Tac Data'!$A47</f>
        <v xml:space="preserve">- Other -0.00 0 -0.0 -0.00 0 -0.0 -0.00 0 -0.0 -0.00 0 -0.0 -0.04 -10,617 -0.2 -0.04 -9,776 -0.2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'Tac Data'!$A48</f>
        <v xml:space="preserve">Net Sales 21.28 551,977 100.0 20.49 515,755 100.0 21.18 1,802,464 100.0 20.23 1,633,956 100.0 21.06 5,382,127 100.0 20.29 4,955,584 100.0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'Tac Data'!$A49</f>
        <v xml:space="preserve">COS - Beef and Chicken 0.89 23,069 4.2 0.79 19,947 3.9 0.81 69,127 3.8 0.79 64,106 3.9 0.80 205,549 3.8 0.79 193,959 3.9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'Tac Data'!$A50</f>
        <v xml:space="preserve">- Seafood 0.49 12,783 2.3 0.52 13,011 2.5 0.49 41,439 2.3 0.46 37,196 2.3 0.50 128,796 2.4 0.49 120,378 2.4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'Tac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'Tac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'Tac Data'!$A53</f>
        <v xml:space="preserve">- Total Protein 1.38 35,852 6.5 1.31 32,958 6.4 1.30 110,567 6.1 1.25 101,301 6.2 1.31 334,346 6.2 1.29 314,337 6.3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'Tac Data'!$A54</f>
        <v xml:space="preserve">- Non-Perishable 1.03 26,648 4.8 0.99 24,841 4.8 1.01 86,185 4.8 0.92 74,552 4.6 0.97 247,781 4.6 0.94 230,678 4.7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'Tac Data'!$A55</f>
        <v xml:space="preserve">- Produce 0.56 14,595 2.6 0.54 13,659 2.6 0.50 42,361 2.4 0.50 40,355 2.5 0.51 130,836 2.4 0.50 121,659 2.5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'Tac Data'!$A56</f>
        <v xml:space="preserve">- Dessert 0.24 6,135 1.1 0.23 5,881 1.1 0.24 20,204 1.1 0.22 17,987 1.1 0.24 61,088 1.1 0.21 51,513 1.0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'Tac Data'!$A57</f>
        <v xml:space="preserve">- Other/Freight 1.94 50,214 9.1 1.84 46,193 9.0 1.94 165,375 9.2 1.66 134,265 8.2 1.87 476,888 8.9 1.81 442,540 8.9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'Tac Data'!$A58</f>
        <v xml:space="preserve">Total Food Costs 5.14 133,444 24.2 4.91 123,533 24.0 4.99 424,691 23.6 4.56 368,461 22.6 4.89 1,250,939 23.2 4.75 1,160,726 23.4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'Tac Data'!$A59</f>
        <v xml:space="preserve">A vs T% 5,654 4.2 4,474 3.6 16,752 3.9 14,854 4.0 48,803 3.9 40,177 3.5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'Tac Data'!$A60</f>
        <v xml:space="preserve">Total Beverage Cost 0.53 13,812 16.8 0.54 13,623 17.9 0.53 45,518 17.5 0.51 40,899 17.1 0.54 138,786 17.1 0.49 119,745 16.5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'Tac Data'!$A61</f>
        <v xml:space="preserve">- Liquor 0.06 1,547 11.6 0.06 1,623 12.6 0.06 5,283 11.4 0.06 4,704 11.6 0.07 17,332 12.6 0.06 14,251 11.8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'Tac Data'!$A62</f>
        <v xml:space="preserve">- Beer 0.06 1,536 22.0 0.05 1,338 20.9 0.06 4,995 21.5 0.06 4,901 23.9 0.05 13,338 20.3 0.05 12,322 20.1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'Tac Data'!$A63</f>
        <v xml:space="preserve">- Wine 0.20 5,187 25.4 0.20 4,993 26.6 0.19 16,078 26.0 0.18 14,254 25.3 0.19 47,841 24.0 0.18 45,143 25.0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'Tac Data'!$A64</f>
        <v xml:space="preserve">- Non-Alch Bev 0.21 5,542 13.4 0.23 5,669 14.9 0.23 19,162 15.0 0.21 17,039 14.0 0.24 60,275 14.8 0.20 48,030 13.2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'Tac Data'!$A65</f>
        <v xml:space="preserve">Bev Alch A vs. T% 1,069 7.7 831 6.1 4,108 9.0 3,071 7.5 13,064 9.4 14,212 11.9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'Tac Data'!$A66</f>
        <v xml:space="preserve">Total Cost of Sales 5.68 147,256 26.7 5.45 137,156 26.6 5.52 470,209 26.1 5.07 409,360 25.1 5.44 1,389,725 25.8 5.24 1,280,472 25.8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'Tac Data'!$A67</f>
        <v xml:space="preserve">Direct Labor - Regular 6.73 174,654 31.6 6.39 160,889 31.2 6.53 555,483 30.8 6.31 509,570 31.2 6.42 1,640,818 30.5 6.37 1,555,299 31.4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'Tac Data'!$A68</f>
        <v xml:space="preserve">- Overtime 0.07 1,877 0.3 0.11 2,655 0.5 0.06 5,516 0.3 0.07 5,491 0.3 0.13 33,317 0.6 0.10 23,265 0.5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'Tac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'Tac Data'!$A70</f>
        <v xml:space="preserve">Total Direct Labor 6.81 176,531 32.0 6.50 163,544 31.7 6.59 560,999 31.1 6.38 515,061 31.5 6.55 1,674,135 31.1 6.46 1,578,565 31.9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'Tac Data'!$A71</f>
        <v xml:space="preserve">Overtime Premium $ 620 876 1,820 1,812 10,995 7,678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'Tac Data'!$A72</f>
        <v xml:space="preserve">Overtime Hours 99 140 290 289 1,754 1,224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'Tac Data'!$A73</f>
        <v xml:space="preserve">Total Hours vs. Expectation 10.84 20.46 -0.82 17.62 -4.40 46.65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'Tac Data'!$A74</f>
        <v xml:space="preserve">Wage Rate 13.61 13.16 13.70 13.11 13.54 13.19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'Tac Data'!$A75</f>
        <v>Margin after Labor 8.80 228,191 41.3 8.54 215,055 41.7 9.06 771,256 42.8 8.78 709,535 43.4 9.07 2,318,268 43.1 8.59 2,096,548 42.3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2">IF(C333="","",IF(RIGHT(D257,1)="-",LEFT(D257,AY257-2),D257))</f>
        <v xml:space="preserve">- Smallwares </v>
      </c>
      <c r="D257" s="47" t="str">
        <f t="shared" ref="D257:D264" si="273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4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0.22 </v>
      </c>
      <c r="K257" s="47"/>
      <c r="L257" s="47" t="str">
        <f t="shared" ref="L257:L264" si="275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5,817 1.1 0.19 4,782 0.9 0.20 16,938 0.9 0.19 15,099 0.9 0.19 47,989 0.9 0.20 48,735 1.0  </v>
      </c>
      <c r="M257" s="47" t="str">
        <f t="shared" ref="M257:M264" si="276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1.1 0.19 4,782 0.9 0.20 16,938 0.9 0.19 15,099 0.9 0.19 47,989 0.9 0.20 48,735 1.0  </v>
      </c>
      <c r="N257" s="47"/>
      <c r="O257" s="47" t="str">
        <f t="shared" ref="O257:O264" si="277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0.19 4,782 0.9 0.20 16,938 0.9 0.19 15,099 0.9 0.19 47,989 0.9 0.20 48,735 1.0  </v>
      </c>
      <c r="P257" s="47"/>
      <c r="Q257" s="47" t="str">
        <f t="shared" ref="Q257:Q264" si="278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4,782 0.9 0.20 16,938 0.9 0.19 15,099 0.9 0.19 47,989 0.9 0.20 48,735 1.0  </v>
      </c>
      <c r="R257" s="47" t="str">
        <f t="shared" ref="R257:R264" si="279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0.9 0.20 16,938 0.9 0.19 15,099 0.9 0.19 47,989 0.9 0.20 48,735 1.0  </v>
      </c>
      <c r="S257" s="47" t="str">
        <f t="shared" ref="S257:S264" si="280">(RIGHT(C333,LEN(C333) - LEN(C257)))&amp;" "</f>
        <v xml:space="preserve">0.22 5,817 1.1 0.19 4,782 0.9 0.20 16,938 0.9 0.19 15,099 0.9 0.19 47,989 0.9 0.20 48,735 1.0  </v>
      </c>
      <c r="T257" s="47"/>
      <c r="U257" s="47"/>
      <c r="V257" s="47"/>
      <c r="W257" s="11"/>
      <c r="X257" s="11"/>
      <c r="Y257" s="11"/>
      <c r="Z257" s="47" t="str">
        <f t="shared" ref="Z257:Z264" si="281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0.20 16,938 0.9 0.19 15,099 0.9 0.19 47,989 0.9 0.20 48,735 1.0  </v>
      </c>
      <c r="AA257" s="47"/>
      <c r="AB257" s="47" t="str">
        <f t="shared" ref="AB257:AB264" si="282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16,938 0.9 0.19 15,099 0.9 0.19 47,989 0.9 0.20 48,735 1.0  </v>
      </c>
      <c r="AC257" s="47" t="str">
        <f t="shared" ref="AC257:AC264" si="283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0.9 0.19 15,099 0.9 0.19 47,989 0.9 0.20 48,735 1.0  </v>
      </c>
      <c r="AD257" s="47"/>
      <c r="AE257" s="47" t="str">
        <f t="shared" ref="AE257:AE264" si="284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0.19 15,099 0.9 0.19 47,989 0.9 0.20 48,735 1.0  </v>
      </c>
      <c r="AF257" s="47"/>
      <c r="AG257" s="47" t="str">
        <f t="shared" ref="AG257:AG264" si="285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15,099 0.9 0.19 47,989 0.9 0.20 48,735 1.0  </v>
      </c>
      <c r="AH257" s="47" t="str">
        <f t="shared" ref="AH257:AH264" si="286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0.9 0.19 47,989 0.9 0.20 48,735 1.0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7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0.19 47,989 0.9 0.20 48,735 1.0  </v>
      </c>
      <c r="AQ257" s="47"/>
      <c r="AR257" s="47" t="str">
        <f t="shared" ref="AR257:AR264" si="288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47,989 0.9 0.20 48,735 1.0  </v>
      </c>
      <c r="AS257" s="48" t="str">
        <f t="shared" ref="AS257:AS264" si="289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0.9 0.20 48,735 1.0  </v>
      </c>
      <c r="AT257" s="48"/>
      <c r="AU257" s="47" t="str">
        <f t="shared" ref="AU257:AU264" si="290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0.20 48,735 1.0  </v>
      </c>
      <c r="AV257" s="47"/>
      <c r="AW257" s="47" t="str">
        <f t="shared" ref="AW257:AW264" si="291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48,735 1.0  </v>
      </c>
      <c r="AX257" s="48" t="str">
        <f t="shared" ref="AX257:AX264" si="292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1.0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2"/>
        <v xml:space="preserve">- Linen/Paper Napkins </v>
      </c>
      <c r="D258" s="47" t="str">
        <f t="shared" si="273"/>
        <v xml:space="preserve">- Linen/Paper Napkins </v>
      </c>
      <c r="E258" s="22"/>
      <c r="F258" s="45"/>
      <c r="G258" s="11"/>
      <c r="H258" s="11"/>
      <c r="I258" s="11"/>
      <c r="J258" s="47" t="str">
        <f t="shared" si="274"/>
        <v xml:space="preserve">0.10 </v>
      </c>
      <c r="K258" s="47"/>
      <c r="L258" s="47" t="str">
        <f t="shared" si="275"/>
        <v xml:space="preserve">2,482 0.4 0.10 2,484 0.5 0.08 6,522 0.4 0.08 6,516 0.4 0.10 24,396 0.5 0.10 23,505 0.5  </v>
      </c>
      <c r="M258" s="47" t="str">
        <f t="shared" si="276"/>
        <v xml:space="preserve">0.4 0.10 2,484 0.5 0.08 6,522 0.4 0.08 6,516 0.4 0.10 24,396 0.5 0.10 23,505 0.5  </v>
      </c>
      <c r="N258" s="47"/>
      <c r="O258" s="47" t="str">
        <f t="shared" si="277"/>
        <v xml:space="preserve">0.10 2,484 0.5 0.08 6,522 0.4 0.08 6,516 0.4 0.10 24,396 0.5 0.10 23,505 0.5  </v>
      </c>
      <c r="P258" s="47"/>
      <c r="Q258" s="47" t="str">
        <f t="shared" si="278"/>
        <v xml:space="preserve">2,484 0.5 0.08 6,522 0.4 0.08 6,516 0.4 0.10 24,396 0.5 0.10 23,505 0.5  </v>
      </c>
      <c r="R258" s="47" t="str">
        <f t="shared" si="279"/>
        <v xml:space="preserve">0.5 0.08 6,522 0.4 0.08 6,516 0.4 0.10 24,396 0.5 0.10 23,505 0.5  </v>
      </c>
      <c r="S258" s="47" t="str">
        <f t="shared" si="280"/>
        <v xml:space="preserve">0.10 2,482 0.4 0.10 2,484 0.5 0.08 6,522 0.4 0.08 6,516 0.4 0.10 24,396 0.5 0.10 23,505 0.5  </v>
      </c>
      <c r="T258" s="47"/>
      <c r="U258" s="47"/>
      <c r="V258" s="47"/>
      <c r="W258" s="11"/>
      <c r="X258" s="11"/>
      <c r="Y258" s="11"/>
      <c r="Z258" s="47" t="str">
        <f t="shared" si="281"/>
        <v xml:space="preserve">0.08 6,522 0.4 0.08 6,516 0.4 0.10 24,396 0.5 0.10 23,505 0.5  </v>
      </c>
      <c r="AA258" s="47"/>
      <c r="AB258" s="47" t="str">
        <f t="shared" si="282"/>
        <v xml:space="preserve">6,522 0.4 0.08 6,516 0.4 0.10 24,396 0.5 0.10 23,505 0.5  </v>
      </c>
      <c r="AC258" s="47" t="str">
        <f t="shared" si="283"/>
        <v xml:space="preserve">0.4 0.08 6,516 0.4 0.10 24,396 0.5 0.10 23,505 0.5  </v>
      </c>
      <c r="AD258" s="47"/>
      <c r="AE258" s="47" t="str">
        <f t="shared" si="284"/>
        <v xml:space="preserve">0.08 6,516 0.4 0.10 24,396 0.5 0.10 23,505 0.5  </v>
      </c>
      <c r="AF258" s="47"/>
      <c r="AG258" s="47" t="str">
        <f t="shared" si="285"/>
        <v xml:space="preserve">6,516 0.4 0.10 24,396 0.5 0.10 23,505 0.5  </v>
      </c>
      <c r="AH258" s="47" t="str">
        <f t="shared" si="286"/>
        <v xml:space="preserve">0.4 0.10 24,396 0.5 0.10 23,505 0.5  </v>
      </c>
      <c r="AI258" s="47"/>
      <c r="AJ258" s="47"/>
      <c r="AK258" s="47"/>
      <c r="AL258" s="47"/>
      <c r="AM258" s="11"/>
      <c r="AN258" s="11"/>
      <c r="AO258" s="11"/>
      <c r="AP258" s="47" t="str">
        <f t="shared" si="287"/>
        <v xml:space="preserve">0.10 24,396 0.5 0.10 23,505 0.5  </v>
      </c>
      <c r="AQ258" s="47"/>
      <c r="AR258" s="47" t="str">
        <f t="shared" si="288"/>
        <v xml:space="preserve">24,396 0.5 0.10 23,505 0.5  </v>
      </c>
      <c r="AS258" s="48" t="str">
        <f t="shared" si="289"/>
        <v xml:space="preserve">0.5 0.10 23,505 0.5  </v>
      </c>
      <c r="AT258" s="48"/>
      <c r="AU258" s="47" t="str">
        <f t="shared" si="290"/>
        <v xml:space="preserve">0.10 23,505 0.5  </v>
      </c>
      <c r="AV258" s="47"/>
      <c r="AW258" s="47" t="str">
        <f t="shared" si="291"/>
        <v xml:space="preserve">23,505 0.5  </v>
      </c>
      <c r="AX258" s="48" t="str">
        <f t="shared" si="292"/>
        <v xml:space="preserve">0.5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2"/>
        <v xml:space="preserve">- Cleaning Supplies </v>
      </c>
      <c r="D259" s="47" t="str">
        <f t="shared" si="273"/>
        <v xml:space="preserve">- Cleaning Supplies </v>
      </c>
      <c r="E259" s="22"/>
      <c r="F259" s="45"/>
      <c r="G259" s="11"/>
      <c r="H259" s="11"/>
      <c r="I259" s="11"/>
      <c r="J259" s="47" t="str">
        <f t="shared" si="274"/>
        <v xml:space="preserve">0.10 </v>
      </c>
      <c r="K259" s="47"/>
      <c r="L259" s="47" t="str">
        <f t="shared" si="275"/>
        <v xml:space="preserve">2,709 0.5 0.10 2,529 0.5 0.10 8,620 0.5 0.13 10,727 0.7 0.13 32,063 0.6 0.10 24,732 0.5  </v>
      </c>
      <c r="M259" s="47" t="str">
        <f t="shared" si="276"/>
        <v xml:space="preserve">0.5 0.10 2,529 0.5 0.10 8,620 0.5 0.13 10,727 0.7 0.13 32,063 0.6 0.10 24,732 0.5  </v>
      </c>
      <c r="N259" s="47"/>
      <c r="O259" s="47" t="str">
        <f t="shared" si="277"/>
        <v xml:space="preserve">0.10 2,529 0.5 0.10 8,620 0.5 0.13 10,727 0.7 0.13 32,063 0.6 0.10 24,732 0.5  </v>
      </c>
      <c r="P259" s="47"/>
      <c r="Q259" s="47" t="str">
        <f t="shared" si="278"/>
        <v xml:space="preserve">2,529 0.5 0.10 8,620 0.5 0.13 10,727 0.7 0.13 32,063 0.6 0.10 24,732 0.5  </v>
      </c>
      <c r="R259" s="47" t="str">
        <f t="shared" si="279"/>
        <v xml:space="preserve">0.5 0.10 8,620 0.5 0.13 10,727 0.7 0.13 32,063 0.6 0.10 24,732 0.5  </v>
      </c>
      <c r="S259" s="47" t="str">
        <f t="shared" si="280"/>
        <v xml:space="preserve">0.10 2,709 0.5 0.10 2,529 0.5 0.10 8,620 0.5 0.13 10,727 0.7 0.13 32,063 0.6 0.10 24,732 0.5  </v>
      </c>
      <c r="T259" s="47"/>
      <c r="U259" s="47"/>
      <c r="V259" s="47"/>
      <c r="W259" s="11"/>
      <c r="X259" s="11"/>
      <c r="Y259" s="11"/>
      <c r="Z259" s="47" t="str">
        <f t="shared" si="281"/>
        <v xml:space="preserve">0.10 8,620 0.5 0.13 10,727 0.7 0.13 32,063 0.6 0.10 24,732 0.5  </v>
      </c>
      <c r="AA259" s="47"/>
      <c r="AB259" s="47" t="str">
        <f t="shared" si="282"/>
        <v xml:space="preserve">8,620 0.5 0.13 10,727 0.7 0.13 32,063 0.6 0.10 24,732 0.5  </v>
      </c>
      <c r="AC259" s="47" t="str">
        <f t="shared" si="283"/>
        <v xml:space="preserve">0.5 0.13 10,727 0.7 0.13 32,063 0.6 0.10 24,732 0.5  </v>
      </c>
      <c r="AD259" s="47"/>
      <c r="AE259" s="47" t="str">
        <f t="shared" si="284"/>
        <v xml:space="preserve">0.13 10,727 0.7 0.13 32,063 0.6 0.10 24,732 0.5  </v>
      </c>
      <c r="AF259" s="47"/>
      <c r="AG259" s="47" t="str">
        <f t="shared" si="285"/>
        <v xml:space="preserve">10,727 0.7 0.13 32,063 0.6 0.10 24,732 0.5  </v>
      </c>
      <c r="AH259" s="47" t="str">
        <f t="shared" si="286"/>
        <v xml:space="preserve">0.7 0.13 32,063 0.6 0.10 24,732 0.5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7"/>
        <v xml:space="preserve">0.13 32,063 0.6 0.10 24,732 0.5  </v>
      </c>
      <c r="AQ259" s="47"/>
      <c r="AR259" s="47" t="str">
        <f t="shared" si="288"/>
        <v xml:space="preserve">32,063 0.6 0.10 24,732 0.5  </v>
      </c>
      <c r="AS259" s="48" t="str">
        <f t="shared" si="289"/>
        <v xml:space="preserve">0.6 0.10 24,732 0.5  </v>
      </c>
      <c r="AT259" s="48"/>
      <c r="AU259" s="47" t="str">
        <f t="shared" si="290"/>
        <v xml:space="preserve">0.10 24,732 0.5  </v>
      </c>
      <c r="AV259" s="47"/>
      <c r="AW259" s="47" t="str">
        <f t="shared" si="291"/>
        <v xml:space="preserve">24,732 0.5  </v>
      </c>
      <c r="AX259" s="48" t="str">
        <f t="shared" si="292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2"/>
        <v xml:space="preserve">- Credit/Gift Card </v>
      </c>
      <c r="D260" s="47" t="str">
        <f t="shared" si="273"/>
        <v xml:space="preserve">- Credit/Gift Card </v>
      </c>
      <c r="E260" s="22"/>
      <c r="F260" s="45"/>
      <c r="G260" s="11"/>
      <c r="H260" s="11"/>
      <c r="I260" s="11"/>
      <c r="J260" s="47" t="str">
        <f t="shared" si="274"/>
        <v xml:space="preserve">0.41 </v>
      </c>
      <c r="K260" s="47"/>
      <c r="L260" s="47" t="str">
        <f t="shared" si="275"/>
        <v xml:space="preserve">10,600 1.9 0.31 7,698 1.5 0.35 29,398 1.6 0.30 23,933 1.5 0.32 81,143 1.5 0.31 75,206 1.5  </v>
      </c>
      <c r="M260" s="47" t="str">
        <f t="shared" si="276"/>
        <v xml:space="preserve">1.9 0.31 7,698 1.5 0.35 29,398 1.6 0.30 23,933 1.5 0.32 81,143 1.5 0.31 75,206 1.5  </v>
      </c>
      <c r="N260" s="47"/>
      <c r="O260" s="47" t="str">
        <f t="shared" si="277"/>
        <v xml:space="preserve">0.31 7,698 1.5 0.35 29,398 1.6 0.30 23,933 1.5 0.32 81,143 1.5 0.31 75,206 1.5  </v>
      </c>
      <c r="P260" s="47"/>
      <c r="Q260" s="47" t="str">
        <f t="shared" si="278"/>
        <v xml:space="preserve">7,698 1.5 0.35 29,398 1.6 0.30 23,933 1.5 0.32 81,143 1.5 0.31 75,206 1.5  </v>
      </c>
      <c r="R260" s="47" t="str">
        <f t="shared" si="279"/>
        <v xml:space="preserve">1.5 0.35 29,398 1.6 0.30 23,933 1.5 0.32 81,143 1.5 0.31 75,206 1.5  </v>
      </c>
      <c r="S260" s="47" t="str">
        <f t="shared" si="280"/>
        <v xml:space="preserve">0.41 10,600 1.9 0.31 7,698 1.5 0.35 29,398 1.6 0.30 23,933 1.5 0.32 81,143 1.5 0.31 75,206 1.5  </v>
      </c>
      <c r="T260" s="47"/>
      <c r="U260" s="47"/>
      <c r="V260" s="47"/>
      <c r="W260" s="11"/>
      <c r="X260" s="11"/>
      <c r="Y260" s="11"/>
      <c r="Z260" s="47" t="str">
        <f t="shared" si="281"/>
        <v xml:space="preserve">0.35 29,398 1.6 0.30 23,933 1.5 0.32 81,143 1.5 0.31 75,206 1.5  </v>
      </c>
      <c r="AA260" s="47"/>
      <c r="AB260" s="47" t="str">
        <f t="shared" si="282"/>
        <v xml:space="preserve">29,398 1.6 0.30 23,933 1.5 0.32 81,143 1.5 0.31 75,206 1.5  </v>
      </c>
      <c r="AC260" s="47" t="str">
        <f t="shared" si="283"/>
        <v xml:space="preserve">1.6 0.30 23,933 1.5 0.32 81,143 1.5 0.31 75,206 1.5  </v>
      </c>
      <c r="AD260" s="47"/>
      <c r="AE260" s="47" t="str">
        <f t="shared" si="284"/>
        <v xml:space="preserve">0.30 23,933 1.5 0.32 81,143 1.5 0.31 75,206 1.5  </v>
      </c>
      <c r="AF260" s="47"/>
      <c r="AG260" s="47" t="str">
        <f t="shared" si="285"/>
        <v xml:space="preserve">23,933 1.5 0.32 81,143 1.5 0.31 75,206 1.5  </v>
      </c>
      <c r="AH260" s="47" t="str">
        <f t="shared" si="286"/>
        <v xml:space="preserve">1.5 0.32 81,143 1.5 0.31 75,206 1.5  </v>
      </c>
      <c r="AI260" s="47"/>
      <c r="AJ260" s="47"/>
      <c r="AK260" s="47"/>
      <c r="AL260" s="47"/>
      <c r="AM260" s="11"/>
      <c r="AN260" s="11"/>
      <c r="AO260" s="11"/>
      <c r="AP260" s="47" t="str">
        <f t="shared" si="287"/>
        <v xml:space="preserve">0.32 81,143 1.5 0.31 75,206 1.5  </v>
      </c>
      <c r="AQ260" s="47"/>
      <c r="AR260" s="47" t="str">
        <f t="shared" si="288"/>
        <v xml:space="preserve">81,143 1.5 0.31 75,206 1.5  </v>
      </c>
      <c r="AS260" s="48" t="str">
        <f t="shared" si="289"/>
        <v xml:space="preserve">1.5 0.31 75,206 1.5  </v>
      </c>
      <c r="AT260" s="48"/>
      <c r="AU260" s="47" t="str">
        <f t="shared" si="290"/>
        <v xml:space="preserve">0.31 75,206 1.5  </v>
      </c>
      <c r="AV260" s="47"/>
      <c r="AW260" s="47" t="str">
        <f t="shared" si="291"/>
        <v xml:space="preserve">75,206 1.5  </v>
      </c>
      <c r="AX260" s="48" t="str">
        <f t="shared" si="292"/>
        <v xml:space="preserve">1.5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2"/>
        <v xml:space="preserve">- Cash Short </v>
      </c>
      <c r="D261" s="47" t="str">
        <f t="shared" si="273"/>
        <v xml:space="preserve">- Cash Short </v>
      </c>
      <c r="E261" s="22"/>
      <c r="F261" s="45"/>
      <c r="G261" s="11"/>
      <c r="H261" s="11"/>
      <c r="I261" s="11"/>
      <c r="J261" s="47" t="str">
        <f t="shared" si="274"/>
        <v xml:space="preserve">0.06 </v>
      </c>
      <c r="K261" s="47"/>
      <c r="L261" s="47" t="str">
        <f t="shared" si="275"/>
        <v xml:space="preserve">1,485 0.3 0.07 1,647 0.3 0.07 6,041 0.3 0.05 4,404 0.3 0.05 13,168 0.2 0.07 16,543 0.3  </v>
      </c>
      <c r="M261" s="47" t="str">
        <f t="shared" si="276"/>
        <v xml:space="preserve">0.3 0.07 1,647 0.3 0.07 6,041 0.3 0.05 4,404 0.3 0.05 13,168 0.2 0.07 16,543 0.3  </v>
      </c>
      <c r="N261" s="47"/>
      <c r="O261" s="47" t="str">
        <f t="shared" si="277"/>
        <v xml:space="preserve">0.07 1,647 0.3 0.07 6,041 0.3 0.05 4,404 0.3 0.05 13,168 0.2 0.07 16,543 0.3  </v>
      </c>
      <c r="P261" s="47"/>
      <c r="Q261" s="47" t="str">
        <f t="shared" si="278"/>
        <v xml:space="preserve">1,647 0.3 0.07 6,041 0.3 0.05 4,404 0.3 0.05 13,168 0.2 0.07 16,543 0.3  </v>
      </c>
      <c r="R261" s="47" t="str">
        <f t="shared" si="279"/>
        <v xml:space="preserve">0.3 0.07 6,041 0.3 0.05 4,404 0.3 0.05 13,168 0.2 0.07 16,543 0.3  </v>
      </c>
      <c r="S261" s="47" t="str">
        <f t="shared" si="280"/>
        <v xml:space="preserve">0.06 1,485 0.3 0.07 1,647 0.3 0.07 6,041 0.3 0.05 4,404 0.3 0.05 13,168 0.2 0.07 16,543 0.3  </v>
      </c>
      <c r="T261" s="47"/>
      <c r="U261" s="47"/>
      <c r="V261" s="47"/>
      <c r="W261" s="11"/>
      <c r="X261" s="11"/>
      <c r="Y261" s="11"/>
      <c r="Z261" s="47" t="str">
        <f t="shared" si="281"/>
        <v xml:space="preserve">0.07 6,041 0.3 0.05 4,404 0.3 0.05 13,168 0.2 0.07 16,543 0.3  </v>
      </c>
      <c r="AA261" s="47"/>
      <c r="AB261" s="47" t="str">
        <f t="shared" si="282"/>
        <v xml:space="preserve">6,041 0.3 0.05 4,404 0.3 0.05 13,168 0.2 0.07 16,543 0.3  </v>
      </c>
      <c r="AC261" s="47" t="str">
        <f t="shared" si="283"/>
        <v xml:space="preserve">0.3 0.05 4,404 0.3 0.05 13,168 0.2 0.07 16,543 0.3  </v>
      </c>
      <c r="AD261" s="47"/>
      <c r="AE261" s="47" t="str">
        <f t="shared" si="284"/>
        <v xml:space="preserve">0.05 4,404 0.3 0.05 13,168 0.2 0.07 16,543 0.3  </v>
      </c>
      <c r="AF261" s="47"/>
      <c r="AG261" s="47" t="str">
        <f t="shared" si="285"/>
        <v xml:space="preserve">4,404 0.3 0.05 13,168 0.2 0.07 16,543 0.3  </v>
      </c>
      <c r="AH261" s="47" t="str">
        <f t="shared" si="286"/>
        <v xml:space="preserve">0.3 0.05 13,168 0.2 0.07 16,543 0.3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7"/>
        <v xml:space="preserve">0.05 13,168 0.2 0.07 16,543 0.3  </v>
      </c>
      <c r="AQ261" s="47"/>
      <c r="AR261" s="47" t="str">
        <f t="shared" si="288"/>
        <v xml:space="preserve">13,168 0.2 0.07 16,543 0.3  </v>
      </c>
      <c r="AS261" s="48" t="str">
        <f t="shared" si="289"/>
        <v xml:space="preserve">0.2 0.07 16,543 0.3  </v>
      </c>
      <c r="AT261" s="48"/>
      <c r="AU261" s="47" t="str">
        <f t="shared" si="290"/>
        <v xml:space="preserve">0.07 16,543 0.3  </v>
      </c>
      <c r="AV261" s="47"/>
      <c r="AW261" s="47" t="str">
        <f t="shared" si="291"/>
        <v xml:space="preserve">16,543 0.3  </v>
      </c>
      <c r="AX261" s="48" t="str">
        <f t="shared" si="292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2"/>
        <v xml:space="preserve">- Other </v>
      </c>
      <c r="D262" s="47" t="str">
        <f t="shared" si="273"/>
        <v xml:space="preserve">- Other </v>
      </c>
      <c r="E262" s="22"/>
      <c r="F262" s="45"/>
      <c r="G262" s="11"/>
      <c r="H262" s="11"/>
      <c r="I262" s="11"/>
      <c r="J262" s="47" t="str">
        <f t="shared" si="274"/>
        <v xml:space="preserve">0.10 </v>
      </c>
      <c r="K262" s="47"/>
      <c r="L262" s="47" t="str">
        <f t="shared" si="275"/>
        <v xml:space="preserve">2,502 0.5 0.09 2,238 0.4 0.09 7,681 0.4 0.12 9,629 0.6 0.10 24,811 0.5 0.10 24,048 0.5  </v>
      </c>
      <c r="M262" s="47" t="str">
        <f t="shared" si="276"/>
        <v xml:space="preserve">0.5 0.09 2,238 0.4 0.09 7,681 0.4 0.12 9,629 0.6 0.10 24,811 0.5 0.10 24,048 0.5  </v>
      </c>
      <c r="N262" s="47"/>
      <c r="O262" s="47" t="str">
        <f t="shared" si="277"/>
        <v xml:space="preserve">0.09 2,238 0.4 0.09 7,681 0.4 0.12 9,629 0.6 0.10 24,811 0.5 0.10 24,048 0.5  </v>
      </c>
      <c r="P262" s="47"/>
      <c r="Q262" s="47" t="str">
        <f t="shared" si="278"/>
        <v xml:space="preserve">2,238 0.4 0.09 7,681 0.4 0.12 9,629 0.6 0.10 24,811 0.5 0.10 24,048 0.5  </v>
      </c>
      <c r="R262" s="47" t="str">
        <f t="shared" si="279"/>
        <v xml:space="preserve">0.4 0.09 7,681 0.4 0.12 9,629 0.6 0.10 24,811 0.5 0.10 24,048 0.5  </v>
      </c>
      <c r="S262" s="47" t="str">
        <f t="shared" si="280"/>
        <v xml:space="preserve">0.10 2,502 0.5 0.09 2,238 0.4 0.09 7,681 0.4 0.12 9,629 0.6 0.10 24,811 0.5 0.10 24,048 0.5  </v>
      </c>
      <c r="T262" s="47"/>
      <c r="U262" s="47"/>
      <c r="V262" s="47"/>
      <c r="W262" s="11"/>
      <c r="X262" s="11"/>
      <c r="Y262" s="11"/>
      <c r="Z262" s="47" t="str">
        <f t="shared" si="281"/>
        <v xml:space="preserve">0.09 7,681 0.4 0.12 9,629 0.6 0.10 24,811 0.5 0.10 24,048 0.5  </v>
      </c>
      <c r="AA262" s="47"/>
      <c r="AB262" s="47" t="str">
        <f t="shared" si="282"/>
        <v xml:space="preserve">7,681 0.4 0.12 9,629 0.6 0.10 24,811 0.5 0.10 24,048 0.5  </v>
      </c>
      <c r="AC262" s="47" t="str">
        <f t="shared" si="283"/>
        <v xml:space="preserve">0.4 0.12 9,629 0.6 0.10 24,811 0.5 0.10 24,048 0.5  </v>
      </c>
      <c r="AD262" s="47"/>
      <c r="AE262" s="47" t="str">
        <f t="shared" si="284"/>
        <v xml:space="preserve">0.12 9,629 0.6 0.10 24,811 0.5 0.10 24,048 0.5  </v>
      </c>
      <c r="AF262" s="47"/>
      <c r="AG262" s="47" t="str">
        <f t="shared" si="285"/>
        <v xml:space="preserve">9,629 0.6 0.10 24,811 0.5 0.10 24,048 0.5  </v>
      </c>
      <c r="AH262" s="47" t="str">
        <f t="shared" si="286"/>
        <v xml:space="preserve">0.6 0.10 24,811 0.5 0.10 24,048 0.5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7"/>
        <v xml:space="preserve">0.10 24,811 0.5 0.10 24,048 0.5  </v>
      </c>
      <c r="AQ262" s="47"/>
      <c r="AR262" s="47" t="str">
        <f t="shared" si="288"/>
        <v xml:space="preserve">24,811 0.5 0.10 24,048 0.5  </v>
      </c>
      <c r="AS262" s="48" t="str">
        <f t="shared" si="289"/>
        <v xml:space="preserve">0.5 0.10 24,048 0.5  </v>
      </c>
      <c r="AT262" s="48"/>
      <c r="AU262" s="47" t="str">
        <f t="shared" si="290"/>
        <v xml:space="preserve">0.10 24,048 0.5  </v>
      </c>
      <c r="AV262" s="47"/>
      <c r="AW262" s="47" t="str">
        <f t="shared" si="291"/>
        <v xml:space="preserve">24,048 0.5  </v>
      </c>
      <c r="AX262" s="48" t="str">
        <f t="shared" si="292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2"/>
        <v xml:space="preserve">Margin after Variable Exp </v>
      </c>
      <c r="D263" s="47" t="str">
        <f t="shared" si="273"/>
        <v xml:space="preserve">Margin after Variable Exp </v>
      </c>
      <c r="E263" s="22"/>
      <c r="F263" s="45"/>
      <c r="G263" s="11"/>
      <c r="H263" s="11"/>
      <c r="I263" s="11"/>
      <c r="J263" s="47" t="str">
        <f t="shared" si="274"/>
        <v xml:space="preserve">7.81 </v>
      </c>
      <c r="K263" s="47"/>
      <c r="L263" s="47" t="str">
        <f t="shared" si="275"/>
        <v xml:space="preserve">202,595 36.7 7.69 193,676 37.6 8.18 696,056 38.6 7.91 639,226 39.1 8.20 2,094,699 38.9 7.71 1,883,779 38.0  </v>
      </c>
      <c r="M263" s="47" t="str">
        <f t="shared" si="276"/>
        <v xml:space="preserve">36.7 7.69 193,676 37.6 8.18 696,056 38.6 7.91 639,226 39.1 8.20 2,094,699 38.9 7.71 1,883,779 38.0  </v>
      </c>
      <c r="N263" s="47"/>
      <c r="O263" s="47" t="str">
        <f t="shared" si="277"/>
        <v xml:space="preserve">7.69 193,676 37.6 8.18 696,056 38.6 7.91 639,226 39.1 8.20 2,094,699 38.9 7.71 1,883,779 38.0  </v>
      </c>
      <c r="P263" s="47"/>
      <c r="Q263" s="47" t="str">
        <f t="shared" si="278"/>
        <v xml:space="preserve">193,676 37.6 8.18 696,056 38.6 7.91 639,226 39.1 8.20 2,094,699 38.9 7.71 1,883,779 38.0  </v>
      </c>
      <c r="R263" s="47" t="str">
        <f t="shared" si="279"/>
        <v xml:space="preserve">37.6 8.18 696,056 38.6 7.91 639,226 39.1 8.20 2,094,699 38.9 7.71 1,883,779 38.0  </v>
      </c>
      <c r="S263" s="47" t="str">
        <f t="shared" si="280"/>
        <v xml:space="preserve">7.81 202,595 36.7 7.69 193,676 37.6 8.18 696,056 38.6 7.91 639,226 39.1 8.20 2,094,699 38.9 7.71 1,883,779 38.0  </v>
      </c>
      <c r="T263" s="47"/>
      <c r="U263" s="47"/>
      <c r="V263" s="47"/>
      <c r="W263" s="11"/>
      <c r="X263" s="11"/>
      <c r="Y263" s="11"/>
      <c r="Z263" s="47" t="str">
        <f t="shared" si="281"/>
        <v xml:space="preserve">8.18 696,056 38.6 7.91 639,226 39.1 8.20 2,094,699 38.9 7.71 1,883,779 38.0  </v>
      </c>
      <c r="AA263" s="47"/>
      <c r="AB263" s="47" t="str">
        <f t="shared" si="282"/>
        <v xml:space="preserve">696,056 38.6 7.91 639,226 39.1 8.20 2,094,699 38.9 7.71 1,883,779 38.0  </v>
      </c>
      <c r="AC263" s="47" t="str">
        <f t="shared" si="283"/>
        <v xml:space="preserve">38.6 7.91 639,226 39.1 8.20 2,094,699 38.9 7.71 1,883,779 38.0  </v>
      </c>
      <c r="AD263" s="47"/>
      <c r="AE263" s="47" t="str">
        <f t="shared" si="284"/>
        <v xml:space="preserve">7.91 639,226 39.1 8.20 2,094,699 38.9 7.71 1,883,779 38.0  </v>
      </c>
      <c r="AF263" s="47"/>
      <c r="AG263" s="47" t="str">
        <f t="shared" si="285"/>
        <v xml:space="preserve">639,226 39.1 8.20 2,094,699 38.9 7.71 1,883,779 38.0  </v>
      </c>
      <c r="AH263" s="47" t="str">
        <f t="shared" si="286"/>
        <v xml:space="preserve">39.1 8.20 2,094,699 38.9 7.71 1,883,779 38.0  </v>
      </c>
      <c r="AI263" s="47"/>
      <c r="AJ263" s="47"/>
      <c r="AK263" s="47"/>
      <c r="AL263" s="47"/>
      <c r="AM263" s="11"/>
      <c r="AN263" s="11"/>
      <c r="AO263" s="11"/>
      <c r="AP263" s="47" t="str">
        <f t="shared" si="287"/>
        <v xml:space="preserve">8.20 2,094,699 38.9 7.71 1,883,779 38.0  </v>
      </c>
      <c r="AQ263" s="47"/>
      <c r="AR263" s="47" t="str">
        <f t="shared" si="288"/>
        <v xml:space="preserve">2,094,699 38.9 7.71 1,883,779 38.0  </v>
      </c>
      <c r="AS263" s="48" t="str">
        <f t="shared" si="289"/>
        <v xml:space="preserve">38.9 7.71 1,883,779 38.0  </v>
      </c>
      <c r="AT263" s="48"/>
      <c r="AU263" s="47" t="str">
        <f t="shared" si="290"/>
        <v xml:space="preserve">7.71 1,883,779 38.0  </v>
      </c>
      <c r="AV263" s="47"/>
      <c r="AW263" s="47" t="str">
        <f t="shared" si="291"/>
        <v xml:space="preserve">1,883,779 38.0  </v>
      </c>
      <c r="AX263" s="48" t="str">
        <f t="shared" si="292"/>
        <v xml:space="preserve">38.0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2"/>
        <v xml:space="preserve">Other Restaurant Exp </v>
      </c>
      <c r="D264" s="47" t="str">
        <f t="shared" si="273"/>
        <v xml:space="preserve">Other Restaurant Exp </v>
      </c>
      <c r="E264" s="22"/>
      <c r="F264" s="45"/>
      <c r="G264" s="11"/>
      <c r="H264" s="11"/>
      <c r="I264" s="11"/>
      <c r="J264" s="47" t="str">
        <f t="shared" si="274"/>
        <v xml:space="preserve">3,165.47 </v>
      </c>
      <c r="K264" s="47"/>
      <c r="L264" s="47" t="str">
        <f t="shared" si="275"/>
        <v xml:space="preserve">12,662 2.3 3,549.10 14,196 2.8 3,828.45 49,770 2.8 3,581.56 46,560 2.8 4,164.66 162,422 3.0 3,493.36 136,241 2.7  </v>
      </c>
      <c r="M264" s="47" t="str">
        <f t="shared" si="276"/>
        <v xml:space="preserve">2.3 3,549.10 14,196 2.8 3,828.45 49,770 2.8 3,581.56 46,560 2.8 4,164.66 162,422 3.0 3,493.36 136,241 2.7  </v>
      </c>
      <c r="N264" s="47"/>
      <c r="O264" s="47" t="str">
        <f t="shared" si="277"/>
        <v xml:space="preserve">3,549.10 14,196 2.8 3,828.45 49,770 2.8 3,581.56 46,560 2.8 4,164.66 162,422 3.0 3,493.36 136,241 2.7  </v>
      </c>
      <c r="P264" s="47"/>
      <c r="Q264" s="47" t="str">
        <f t="shared" si="278"/>
        <v xml:space="preserve">14,196 2.8 3,828.45 49,770 2.8 3,581.56 46,560 2.8 4,164.66 162,422 3.0 3,493.36 136,241 2.7  </v>
      </c>
      <c r="R264" s="47" t="str">
        <f t="shared" si="279"/>
        <v xml:space="preserve">2.8 3,828.45 49,770 2.8 3,581.56 46,560 2.8 4,164.66 162,422 3.0 3,493.36 136,241 2.7  </v>
      </c>
      <c r="S264" s="47" t="str">
        <f t="shared" si="280"/>
        <v xml:space="preserve">3,165.47 12,662 2.3 3,549.10 14,196 2.8 3,828.45 49,770 2.8 3,581.56 46,560 2.8 4,164.66 162,422 3.0 3,493.36 136,241 2.7  </v>
      </c>
      <c r="T264" s="47"/>
      <c r="U264" s="47"/>
      <c r="V264" s="47"/>
      <c r="W264" s="11"/>
      <c r="X264" s="11"/>
      <c r="Y264" s="11"/>
      <c r="Z264" s="47" t="str">
        <f t="shared" si="281"/>
        <v xml:space="preserve">3,828.45 49,770 2.8 3,581.56 46,560 2.8 4,164.66 162,422 3.0 3,493.36 136,241 2.7  </v>
      </c>
      <c r="AA264" s="47"/>
      <c r="AB264" s="47" t="str">
        <f t="shared" si="282"/>
        <v xml:space="preserve">49,770 2.8 3,581.56 46,560 2.8 4,164.66 162,422 3.0 3,493.36 136,241 2.7  </v>
      </c>
      <c r="AC264" s="47" t="str">
        <f t="shared" si="283"/>
        <v xml:space="preserve">2.8 3,581.56 46,560 2.8 4,164.66 162,422 3.0 3,493.36 136,241 2.7  </v>
      </c>
      <c r="AD264" s="47"/>
      <c r="AE264" s="47" t="str">
        <f t="shared" si="284"/>
        <v xml:space="preserve">3,581.56 46,560 2.8 4,164.66 162,422 3.0 3,493.36 136,241 2.7  </v>
      </c>
      <c r="AF264" s="47"/>
      <c r="AG264" s="47" t="str">
        <f t="shared" si="285"/>
        <v xml:space="preserve">46,560 2.8 4,164.66 162,422 3.0 3,493.36 136,241 2.7  </v>
      </c>
      <c r="AH264" s="47" t="str">
        <f t="shared" si="286"/>
        <v xml:space="preserve">2.8 4,164.66 162,422 3.0 3,493.36 136,241 2.7  </v>
      </c>
      <c r="AI264" s="47"/>
      <c r="AJ264" s="47"/>
      <c r="AK264" s="47"/>
      <c r="AL264" s="47"/>
      <c r="AM264" s="11"/>
      <c r="AN264" s="11"/>
      <c r="AO264" s="11"/>
      <c r="AP264" s="47" t="str">
        <f t="shared" si="287"/>
        <v xml:space="preserve">4,164.66 162,422 3.0 3,493.36 136,241 2.7  </v>
      </c>
      <c r="AQ264" s="47"/>
      <c r="AR264" s="47" t="str">
        <f t="shared" si="288"/>
        <v xml:space="preserve">162,422 3.0 3,493.36 136,241 2.7  </v>
      </c>
      <c r="AS264" s="48" t="str">
        <f t="shared" si="289"/>
        <v xml:space="preserve">3.0 3,493.36 136,241 2.7  </v>
      </c>
      <c r="AT264" s="48"/>
      <c r="AU264" s="47" t="str">
        <f t="shared" si="290"/>
        <v xml:space="preserve">3,493.36 136,241 2.7  </v>
      </c>
      <c r="AV264" s="47"/>
      <c r="AW264" s="47" t="str">
        <f t="shared" si="291"/>
        <v xml:space="preserve">136,241 2.7  </v>
      </c>
      <c r="AX264" s="48" t="str">
        <f t="shared" si="292"/>
        <v xml:space="preserve">2.7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163.15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653 0.1 157.92 632 0.1 166.06 2,159 0.1 158.51 2,061 0.1 157.88 6,157 0.1 154.24 6,015 0.1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0.1 157.92 632 0.1 166.06 2,159 0.1 158.51 2,061 0.1 157.88 6,157 0.1 154.24 6,015 0.1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157.92 632 0.1 166.06 2,159 0.1 158.51 2,061 0.1 157.88 6,157 0.1 154.24 6,015 0.1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632 0.1 166.06 2,159 0.1 158.51 2,061 0.1 157.88 6,157 0.1 154.24 6,015 0.1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0.1 166.06 2,159 0.1 158.51 2,061 0.1 157.88 6,157 0.1 154.24 6,015 0.1  </v>
      </c>
      <c r="S266" s="47" t="str">
        <f>(RIGHT(C341,LEN(C341) - LEN(C266)))&amp;" "</f>
        <v xml:space="preserve">163.15 653 0.1 157.92 632 0.1 166.06 2,159 0.1 158.51 2,061 0.1 157.88 6,157 0.1 154.24 6,015 0.1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166.06 2,159 0.1 158.51 2,061 0.1 157.88 6,157 0.1 154.24 6,015 0.1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2,159 0.1 158.51 2,061 0.1 157.88 6,157 0.1 154.24 6,015 0.1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0.1 158.51 2,061 0.1 157.88 6,157 0.1 154.24 6,015 0.1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158.51 2,061 0.1 157.88 6,157 0.1 154.24 6,015 0.1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2,061 0.1 157.88 6,157 0.1 154.24 6,015 0.1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0.1 157.88 6,157 0.1 154.24 6,015 0.1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157.88 6,157 0.1 154.24 6,015 0.1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6,157 0.1 154.24 6,015 0.1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0.1 154.24 6,015 0.1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154.24 6,015 0.1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6,015 0.1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0.1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2,725.20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10,901 2.0 3,129.04 12,516 2.4 3,366.87 43,769 2.4 3,183.97 41,392 2.5 3,745.87 146,089 2.7 3,070.63 119,754 2.4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2.0 3,129.04 12,516 2.4 3,366.87 43,769 2.4 3,183.97 41,392 2.5 3,745.87 146,089 2.7 3,070.63 119,754 2.4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3,129.04 12,516 2.4 3,366.87 43,769 2.4 3,183.97 41,392 2.5 3,745.87 146,089 2.7 3,070.63 119,754 2.4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12,516 2.4 3,366.87 43,769 2.4 3,183.97 41,392 2.5 3,745.87 146,089 2.7 3,070.63 119,754 2.4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2.4 3,366.87 43,769 2.4 3,183.97 41,392 2.5 3,745.87 146,089 2.7 3,070.63 119,754 2.4  </v>
      </c>
      <c r="S267" s="47" t="str">
        <f>(RIGHT(C342,LEN(C342) - LEN(C267)))&amp;" "</f>
        <v xml:space="preserve">2,725.20 10,901 2.0 3,129.04 12,516 2.4 3,366.87 43,769 2.4 3,183.97 41,392 2.5 3,745.87 146,089 2.7 3,070.63 119,754 2.4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3,366.87 43,769 2.4 3,183.97 41,392 2.5 3,745.87 146,089 2.7 3,070.63 119,754 2.4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43,769 2.4 3,183.97 41,392 2.5 3,745.87 146,089 2.7 3,070.63 119,754 2.4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2.4 3,183.97 41,392 2.5 3,745.87 146,089 2.7 3,070.63 119,754 2.4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3,183.97 41,392 2.5 3,745.87 146,089 2.7 3,070.63 119,754 2.4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41,392 2.5 3,745.87 146,089 2.7 3,070.63 119,754 2.4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2.5 3,745.87 146,089 2.7 3,070.63 119,754 2.4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3,745.87 146,089 2.7 3,070.63 119,754 2.4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146,089 2.7 3,070.63 119,754 2.4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2.7 3,070.63 119,754 2.4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3,070.63 119,754 2.4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119,754 2.4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2.4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66.96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268 0.0 59.69 239 0.0 72.59 944 0.1 67.71 880 0.1 58.20 2,270 0.0 62.31 2,430 0.0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0.0 59.69 239 0.0 72.59 944 0.1 67.71 880 0.1 58.20 2,270 0.0 62.31 2,430 0.0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59.69 239 0.0 72.59 944 0.1 67.71 880 0.1 58.20 2,270 0.0 62.31 2,430 0.0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239 0.0 72.59 944 0.1 67.71 880 0.1 58.20 2,270 0.0 62.31 2,430 0.0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0.0 72.59 944 0.1 67.71 880 0.1 58.20 2,270 0.0 62.31 2,430 0.0  </v>
      </c>
      <c r="S268" s="47" t="str">
        <f>(RIGHT(C343,LEN(C343) - LEN(C268)))&amp;" "</f>
        <v xml:space="preserve">66.96 268 0.0 59.69 239 0.0 72.59 944 0.1 67.71 880 0.1 58.20 2,270 0.0 62.31 2,430 0.0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72.59 944 0.1 67.71 880 0.1 58.20 2,270 0.0 62.31 2,430 0.0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944 0.1 67.71 880 0.1 58.20 2,270 0.0 62.31 2,430 0.0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0.1 67.71 880 0.1 58.20 2,270 0.0 62.31 2,430 0.0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67.71 880 0.1 58.20 2,270 0.0 62.31 2,430 0.0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880 0.1 58.20 2,270 0.0 62.31 2,430 0.0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0.1 58.20 2,270 0.0 62.31 2,430 0.0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58.20 2,270 0.0 62.31 2,430 0.0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2,270 0.0 62.31 2,430 0.0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0.0 62.31 2,430 0.0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62.31 2,430 0.0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2,430 0.0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210.16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841 0.2 202.45 810 0.2 222.92 2,898 0.2 171.37 2,228 0.1 202.70 7,905 0.1 206.18 8,041 0.2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0.2 202.45 810 0.2 222.92 2,898 0.2 171.37 2,228 0.1 202.70 7,905 0.1 206.18 8,041 0.2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202.45 810 0.2 222.92 2,898 0.2 171.37 2,228 0.1 202.70 7,905 0.1 206.18 8,041 0.2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810 0.2 222.92 2,898 0.2 171.37 2,228 0.1 202.70 7,905 0.1 206.18 8,041 0.2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0.2 222.92 2,898 0.2 171.37 2,228 0.1 202.70 7,905 0.1 206.18 8,041 0.2  </v>
      </c>
      <c r="S269" s="47" t="str">
        <f>(RIGHT(C344,LEN(C344) - LEN(C269)))&amp;" "</f>
        <v xml:space="preserve">210.16 841 0.2 202.45 810 0.2 222.92 2,898 0.2 171.37 2,228 0.1 202.70 7,905 0.1 206.18 8,041 0.2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222.92 2,898 0.2 171.37 2,228 0.1 202.70 7,905 0.1 206.18 8,041 0.2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2,898 0.2 171.37 2,228 0.1 202.70 7,905 0.1 206.18 8,041 0.2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0.2 171.37 2,228 0.1 202.70 7,905 0.1 206.18 8,041 0.2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171.37 2,228 0.1 202.70 7,905 0.1 206.18 8,041 0.2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2,228 0.1 202.70 7,905 0.1 206.18 8,041 0.2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0.1 202.70 7,905 0.1 206.18 8,041 0.2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202.70 7,905 0.1 206.18 8,041 0.2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7,905 0.1 206.18 8,041 0.2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0.1 206.18 8,041 0.2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206.18 8,041 0.2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8,041 0.2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11,534.51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46,138 8.4 10,179.70 40,719 7.9 11,768.38 152,989 8.5 10,040.43 130,526 8.0 11,691.47 455,967 8.5 10,282.76 401,028 8.1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8.4 10,179.70 40,719 7.9 11,768.38 152,989 8.5 10,040.43 130,526 8.0 11,691.47 455,967 8.5 10,282.76 401,028 8.1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10,179.70 40,719 7.9 11,768.38 152,989 8.5 10,040.43 130,526 8.0 11,691.47 455,967 8.5 10,282.76 401,028 8.1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40,719 7.9 11,768.38 152,989 8.5 10,040.43 130,526 8.0 11,691.47 455,967 8.5 10,282.76 401,028 8.1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7.9 11,768.38 152,989 8.5 10,040.43 130,526 8.0 11,691.47 455,967 8.5 10,282.76 401,028 8.1  </v>
      </c>
      <c r="S270" s="47" t="str">
        <f>(RIGHT(C345,LEN(C345) - LEN(C270)))&amp;" "</f>
        <v xml:space="preserve">11,534.51 46,138 8.4 10,179.70 40,719 7.9 11,768.38 152,989 8.5 10,040.43 130,526 8.0 11,691.47 455,967 8.5 10,282.76 401,028 8.1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11,768.38 152,989 8.5 10,040.43 130,526 8.0 11,691.47 455,967 8.5 10,282.76 401,028 8.1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152,989 8.5 10,040.43 130,526 8.0 11,691.47 455,967 8.5 10,282.76 401,028 8.1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8.5 10,040.43 130,526 8.0 11,691.47 455,967 8.5 10,282.76 401,028 8.1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10,040.43 130,526 8.0 11,691.47 455,967 8.5 10,282.76 401,028 8.1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130,526 8.0 11,691.47 455,967 8.5 10,282.76 401,028 8.1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8.0 11,691.47 455,967 8.5 10,282.76 401,028 8.1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11,691.47 455,967 8.5 10,282.76 401,028 8.1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455,967 8.5 10,282.76 401,028 8.1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8.5 10,282.76 401,028 8.1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10,282.76 401,028 8.1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401,028 8.1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8.1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3">IF(C346="","",IF(RIGHT(D272,1)="-",LEFT(D272,AY272-2),D272))</f>
        <v xml:space="preserve">- Utilities </v>
      </c>
      <c r="D272" s="47" t="str">
        <f t="shared" ref="D272:D277" si="294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5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4,217.83 </v>
      </c>
      <c r="K272" s="47"/>
      <c r="L272" s="47" t="str">
        <f t="shared" ref="L272:L277" si="296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16,871 3.1 3,782.67 15,131 2.9 4,161.57 54,100 3.0 3,672.98 47,749 2.9 4,390.20 171,218 3.2 3,841.52 149,819 3.0  </v>
      </c>
      <c r="M272" s="47" t="str">
        <f t="shared" ref="M272:M277" si="297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3.1 3,782.67 15,131 2.9 4,161.57 54,100 3.0 3,672.98 47,749 2.9 4,390.20 171,218 3.2 3,841.52 149,819 3.0  </v>
      </c>
      <c r="N272" s="47"/>
      <c r="O272" s="47" t="str">
        <f t="shared" ref="O272:O277" si="298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3,782.67 15,131 2.9 4,161.57 54,100 3.0 3,672.98 47,749 2.9 4,390.20 171,218 3.2 3,841.52 149,819 3.0  </v>
      </c>
      <c r="P272" s="47"/>
      <c r="Q272" s="47" t="str">
        <f t="shared" ref="Q272:Q277" si="299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15,131 2.9 4,161.57 54,100 3.0 3,672.98 47,749 2.9 4,390.20 171,218 3.2 3,841.52 149,819 3.0  </v>
      </c>
      <c r="R272" s="47" t="str">
        <f t="shared" ref="R272:R277" si="300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2.9 4,161.57 54,100 3.0 3,672.98 47,749 2.9 4,390.20 171,218 3.2 3,841.52 149,819 3.0  </v>
      </c>
      <c r="S272" s="47" t="str">
        <f t="shared" ref="S272:S277" si="301">(RIGHT(C346,LEN(C346) - LEN(C272)))&amp;" "</f>
        <v xml:space="preserve">4,217.83 16,871 3.1 3,782.67 15,131 2.9 4,161.57 54,100 3.0 3,672.98 47,749 2.9 4,390.20 171,218 3.2 3,841.52 149,819 3.0  </v>
      </c>
      <c r="T272" s="47"/>
      <c r="U272" s="47"/>
      <c r="V272" s="47"/>
      <c r="W272" s="11"/>
      <c r="X272" s="11"/>
      <c r="Y272" s="11"/>
      <c r="Z272" s="47" t="str">
        <f t="shared" ref="Z272:Z277" si="302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4,161.57 54,100 3.0 3,672.98 47,749 2.9 4,390.20 171,218 3.2 3,841.52 149,819 3.0  </v>
      </c>
      <c r="AA272" s="47"/>
      <c r="AB272" s="47" t="str">
        <f t="shared" ref="AB272:AB277" si="303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54,100 3.0 3,672.98 47,749 2.9 4,390.20 171,218 3.2 3,841.52 149,819 3.0  </v>
      </c>
      <c r="AC272" s="47" t="str">
        <f t="shared" ref="AC272:AC277" si="304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3.0 3,672.98 47,749 2.9 4,390.20 171,218 3.2 3,841.52 149,819 3.0  </v>
      </c>
      <c r="AD272" s="47"/>
      <c r="AE272" s="47" t="str">
        <f t="shared" ref="AE272:AE277" si="305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3,672.98 47,749 2.9 4,390.20 171,218 3.2 3,841.52 149,819 3.0  </v>
      </c>
      <c r="AF272" s="47"/>
      <c r="AG272" s="47" t="str">
        <f t="shared" ref="AG272:AG277" si="306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47,749 2.9 4,390.20 171,218 3.2 3,841.52 149,819 3.0  </v>
      </c>
      <c r="AH272" s="47" t="str">
        <f t="shared" ref="AH272:AH277" si="307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2.9 4,390.20 171,218 3.2 3,841.52 149,819 3.0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8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4,390.20 171,218 3.2 3,841.52 149,819 3.0  </v>
      </c>
      <c r="AQ272" s="47"/>
      <c r="AR272" s="47" t="str">
        <f t="shared" ref="AR272:AR277" si="309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171,218 3.2 3,841.52 149,819 3.0  </v>
      </c>
      <c r="AS272" s="48" t="str">
        <f t="shared" ref="AS272:AS277" si="310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3.2 3,841.52 149,819 3.0  </v>
      </c>
      <c r="AT272" s="48"/>
      <c r="AU272" s="47" t="str">
        <f t="shared" ref="AU272:AU277" si="311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3,841.52 149,819 3.0  </v>
      </c>
      <c r="AV272" s="47"/>
      <c r="AW272" s="47" t="str">
        <f t="shared" ref="AW272:AW277" si="312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149,819 3.0  </v>
      </c>
      <c r="AX272" s="48" t="str">
        <f t="shared" ref="AX272:AX277" si="313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3"/>
        <v xml:space="preserve">- Building/Site Repair </v>
      </c>
      <c r="D273" s="47" t="str">
        <f t="shared" si="294"/>
        <v xml:space="preserve">- Building/Site Repair </v>
      </c>
      <c r="E273" s="22"/>
      <c r="F273" s="45"/>
      <c r="G273" s="11"/>
      <c r="H273" s="11"/>
      <c r="I273" s="11"/>
      <c r="J273" s="47" t="str">
        <f t="shared" si="295"/>
        <v xml:space="preserve">1,665.13 </v>
      </c>
      <c r="K273" s="47"/>
      <c r="L273" s="47" t="str">
        <f t="shared" si="296"/>
        <v xml:space="preserve">6,661 1.2 1,612.09 6,448 1.3 1,499.89 19,499 1.1 1,467.87 19,082 1.2 1,730.14 67,475 1.3 1,519.13 59,246 1.2  </v>
      </c>
      <c r="M273" s="47" t="str">
        <f t="shared" si="297"/>
        <v xml:space="preserve">1.2 1,612.09 6,448 1.3 1,499.89 19,499 1.1 1,467.87 19,082 1.2 1,730.14 67,475 1.3 1,519.13 59,246 1.2  </v>
      </c>
      <c r="N273" s="47"/>
      <c r="O273" s="47" t="str">
        <f t="shared" si="298"/>
        <v xml:space="preserve">1,612.09 6,448 1.3 1,499.89 19,499 1.1 1,467.87 19,082 1.2 1,730.14 67,475 1.3 1,519.13 59,246 1.2  </v>
      </c>
      <c r="P273" s="47"/>
      <c r="Q273" s="47" t="str">
        <f t="shared" si="299"/>
        <v xml:space="preserve">6,448 1.3 1,499.89 19,499 1.1 1,467.87 19,082 1.2 1,730.14 67,475 1.3 1,519.13 59,246 1.2  </v>
      </c>
      <c r="R273" s="47" t="str">
        <f t="shared" si="300"/>
        <v xml:space="preserve">1.3 1,499.89 19,499 1.1 1,467.87 19,082 1.2 1,730.14 67,475 1.3 1,519.13 59,246 1.2  </v>
      </c>
      <c r="S273" s="47" t="str">
        <f t="shared" si="301"/>
        <v xml:space="preserve">1,665.13 6,661 1.2 1,612.09 6,448 1.3 1,499.89 19,499 1.1 1,467.87 19,082 1.2 1,730.14 67,475 1.3 1,519.13 59,246 1.2  </v>
      </c>
      <c r="T273" s="47"/>
      <c r="U273" s="47"/>
      <c r="V273" s="47"/>
      <c r="W273" s="11"/>
      <c r="X273" s="11"/>
      <c r="Y273" s="11"/>
      <c r="Z273" s="47" t="str">
        <f t="shared" si="302"/>
        <v xml:space="preserve">1,499.89 19,499 1.1 1,467.87 19,082 1.2 1,730.14 67,475 1.3 1,519.13 59,246 1.2  </v>
      </c>
      <c r="AA273" s="47"/>
      <c r="AB273" s="47" t="str">
        <f t="shared" si="303"/>
        <v xml:space="preserve">19,499 1.1 1,467.87 19,082 1.2 1,730.14 67,475 1.3 1,519.13 59,246 1.2  </v>
      </c>
      <c r="AC273" s="47" t="str">
        <f t="shared" si="304"/>
        <v xml:space="preserve">1.1 1,467.87 19,082 1.2 1,730.14 67,475 1.3 1,519.13 59,246 1.2  </v>
      </c>
      <c r="AD273" s="47"/>
      <c r="AE273" s="47" t="str">
        <f t="shared" si="305"/>
        <v xml:space="preserve">1,467.87 19,082 1.2 1,730.14 67,475 1.3 1,519.13 59,246 1.2  </v>
      </c>
      <c r="AF273" s="47"/>
      <c r="AG273" s="47" t="str">
        <f t="shared" si="306"/>
        <v xml:space="preserve">19,082 1.2 1,730.14 67,475 1.3 1,519.13 59,246 1.2  </v>
      </c>
      <c r="AH273" s="47" t="str">
        <f t="shared" si="307"/>
        <v xml:space="preserve">1.2 1,730.14 67,475 1.3 1,519.13 59,246 1.2  </v>
      </c>
      <c r="AI273" s="47"/>
      <c r="AJ273" s="47"/>
      <c r="AK273" s="47"/>
      <c r="AL273" s="47"/>
      <c r="AM273" s="11"/>
      <c r="AN273" s="11"/>
      <c r="AO273" s="11"/>
      <c r="AP273" s="47" t="str">
        <f t="shared" si="308"/>
        <v xml:space="preserve">1,730.14 67,475 1.3 1,519.13 59,246 1.2  </v>
      </c>
      <c r="AQ273" s="47"/>
      <c r="AR273" s="47" t="str">
        <f t="shared" si="309"/>
        <v xml:space="preserve">67,475 1.3 1,519.13 59,246 1.2  </v>
      </c>
      <c r="AS273" s="48" t="str">
        <f t="shared" si="310"/>
        <v xml:space="preserve">1.3 1,519.13 59,246 1.2  </v>
      </c>
      <c r="AT273" s="48"/>
      <c r="AU273" s="47" t="str">
        <f t="shared" si="311"/>
        <v xml:space="preserve">1,519.13 59,246 1.2  </v>
      </c>
      <c r="AV273" s="47"/>
      <c r="AW273" s="47" t="str">
        <f t="shared" si="312"/>
        <v xml:space="preserve">59,246 1.2  </v>
      </c>
      <c r="AX273" s="48" t="str">
        <f t="shared" si="313"/>
        <v xml:space="preserve">1.2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3"/>
        <v xml:space="preserve">- Equipment Repairs </v>
      </c>
      <c r="D274" s="47" t="str">
        <f t="shared" si="294"/>
        <v xml:space="preserve">- Equipment Repairs </v>
      </c>
      <c r="E274" s="22"/>
      <c r="F274" s="45"/>
      <c r="G274" s="11"/>
      <c r="H274" s="11"/>
      <c r="I274" s="11"/>
      <c r="J274" s="47" t="str">
        <f t="shared" si="295"/>
        <v xml:space="preserve">1,076.34 </v>
      </c>
      <c r="K274" s="47"/>
      <c r="L274" s="47" t="str">
        <f t="shared" si="296"/>
        <v xml:space="preserve">4,305 0.8 823.61 3,294 0.6 1,074.00 13,962 0.8 869.52 11,304 0.7 1,256.73 49,013 0.9 1,314.87 51,280 1.0  </v>
      </c>
      <c r="M274" s="47" t="str">
        <f t="shared" si="297"/>
        <v xml:space="preserve">0.8 823.61 3,294 0.6 1,074.00 13,962 0.8 869.52 11,304 0.7 1,256.73 49,013 0.9 1,314.87 51,280 1.0  </v>
      </c>
      <c r="N274" s="47"/>
      <c r="O274" s="47" t="str">
        <f t="shared" si="298"/>
        <v xml:space="preserve">823.61 3,294 0.6 1,074.00 13,962 0.8 869.52 11,304 0.7 1,256.73 49,013 0.9 1,314.87 51,280 1.0  </v>
      </c>
      <c r="P274" s="47"/>
      <c r="Q274" s="47" t="str">
        <f t="shared" si="299"/>
        <v xml:space="preserve">3,294 0.6 1,074.00 13,962 0.8 869.52 11,304 0.7 1,256.73 49,013 0.9 1,314.87 51,280 1.0  </v>
      </c>
      <c r="R274" s="47" t="str">
        <f t="shared" si="300"/>
        <v xml:space="preserve">0.6 1,074.00 13,962 0.8 869.52 11,304 0.7 1,256.73 49,013 0.9 1,314.87 51,280 1.0  </v>
      </c>
      <c r="S274" s="47" t="str">
        <f t="shared" si="301"/>
        <v xml:space="preserve">1,076.34 4,305 0.8 823.61 3,294 0.6 1,074.00 13,962 0.8 869.52 11,304 0.7 1,256.73 49,013 0.9 1,314.87 51,280 1.0  </v>
      </c>
      <c r="T274" s="47"/>
      <c r="U274" s="47"/>
      <c r="V274" s="47"/>
      <c r="W274" s="11"/>
      <c r="X274" s="11"/>
      <c r="Y274" s="11"/>
      <c r="Z274" s="47" t="str">
        <f t="shared" si="302"/>
        <v xml:space="preserve">1,074.00 13,962 0.8 869.52 11,304 0.7 1,256.73 49,013 0.9 1,314.87 51,280 1.0  </v>
      </c>
      <c r="AA274" s="47"/>
      <c r="AB274" s="47" t="str">
        <f t="shared" si="303"/>
        <v xml:space="preserve">13,962 0.8 869.52 11,304 0.7 1,256.73 49,013 0.9 1,314.87 51,280 1.0  </v>
      </c>
      <c r="AC274" s="47" t="str">
        <f t="shared" si="304"/>
        <v xml:space="preserve">0.8 869.52 11,304 0.7 1,256.73 49,013 0.9 1,314.87 51,280 1.0  </v>
      </c>
      <c r="AD274" s="47"/>
      <c r="AE274" s="47" t="str">
        <f t="shared" si="305"/>
        <v xml:space="preserve">869.52 11,304 0.7 1,256.73 49,013 0.9 1,314.87 51,280 1.0  </v>
      </c>
      <c r="AF274" s="47"/>
      <c r="AG274" s="47" t="str">
        <f t="shared" si="306"/>
        <v xml:space="preserve">11,304 0.7 1,256.73 49,013 0.9 1,314.87 51,280 1.0  </v>
      </c>
      <c r="AH274" s="47" t="str">
        <f t="shared" si="307"/>
        <v xml:space="preserve">0.7 1,256.73 49,013 0.9 1,314.87 51,280 1.0  </v>
      </c>
      <c r="AI274" s="47"/>
      <c r="AJ274" s="47"/>
      <c r="AK274" s="47"/>
      <c r="AL274" s="47"/>
      <c r="AM274" s="11"/>
      <c r="AN274" s="11"/>
      <c r="AO274" s="11"/>
      <c r="AP274" s="47" t="str">
        <f t="shared" si="308"/>
        <v xml:space="preserve">1,256.73 49,013 0.9 1,314.87 51,280 1.0  </v>
      </c>
      <c r="AQ274" s="47"/>
      <c r="AR274" s="47" t="str">
        <f t="shared" si="309"/>
        <v xml:space="preserve">49,013 0.9 1,314.87 51,280 1.0  </v>
      </c>
      <c r="AS274" s="48" t="str">
        <f t="shared" si="310"/>
        <v xml:space="preserve">0.9 1,314.87 51,280 1.0  </v>
      </c>
      <c r="AT274" s="48"/>
      <c r="AU274" s="47" t="str">
        <f t="shared" si="311"/>
        <v xml:space="preserve">1,314.87 51,280 1.0  </v>
      </c>
      <c r="AV274" s="47"/>
      <c r="AW274" s="47" t="str">
        <f t="shared" si="312"/>
        <v xml:space="preserve">51,280 1.0  </v>
      </c>
      <c r="AX274" s="48" t="str">
        <f t="shared" si="313"/>
        <v xml:space="preserve">1.0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3"/>
        <v xml:space="preserve">- Contract Services </v>
      </c>
      <c r="D275" s="47" t="str">
        <f t="shared" si="294"/>
        <v xml:space="preserve">- Contract Services </v>
      </c>
      <c r="E275" s="22"/>
      <c r="F275" s="45"/>
      <c r="G275" s="11"/>
      <c r="H275" s="11"/>
      <c r="I275" s="11"/>
      <c r="J275" s="47" t="str">
        <f t="shared" si="295"/>
        <v xml:space="preserve">1,753.29 </v>
      </c>
      <c r="K275" s="47"/>
      <c r="L275" s="47" t="str">
        <f t="shared" si="296"/>
        <v xml:space="preserve">7,013 1.3 1,546.63 6,187 1.2 1,748.64 22,732 1.3 1,440.82 18,731 1.1 1,695.18 66,112 1.2 1,303.66 50,843 1.0  </v>
      </c>
      <c r="M275" s="47" t="str">
        <f t="shared" si="297"/>
        <v xml:space="preserve">1.3 1,546.63 6,187 1.2 1,748.64 22,732 1.3 1,440.82 18,731 1.1 1,695.18 66,112 1.2 1,303.66 50,843 1.0  </v>
      </c>
      <c r="N275" s="47"/>
      <c r="O275" s="47" t="str">
        <f t="shared" si="298"/>
        <v xml:space="preserve">1,546.63 6,187 1.2 1,748.64 22,732 1.3 1,440.82 18,731 1.1 1,695.18 66,112 1.2 1,303.66 50,843 1.0  </v>
      </c>
      <c r="P275" s="47"/>
      <c r="Q275" s="47" t="str">
        <f t="shared" si="299"/>
        <v xml:space="preserve">6,187 1.2 1,748.64 22,732 1.3 1,440.82 18,731 1.1 1,695.18 66,112 1.2 1,303.66 50,843 1.0  </v>
      </c>
      <c r="R275" s="47" t="str">
        <f t="shared" si="300"/>
        <v xml:space="preserve">1.2 1,748.64 22,732 1.3 1,440.82 18,731 1.1 1,695.18 66,112 1.2 1,303.66 50,843 1.0  </v>
      </c>
      <c r="S275" s="47" t="str">
        <f t="shared" si="301"/>
        <v xml:space="preserve">1,753.29 7,013 1.3 1,546.63 6,187 1.2 1,748.64 22,732 1.3 1,440.82 18,731 1.1 1,695.18 66,112 1.2 1,303.66 50,843 1.0  </v>
      </c>
      <c r="T275" s="47"/>
      <c r="U275" s="47"/>
      <c r="V275" s="47"/>
      <c r="W275" s="11"/>
      <c r="X275" s="11"/>
      <c r="Y275" s="11"/>
      <c r="Z275" s="47" t="str">
        <f t="shared" si="302"/>
        <v xml:space="preserve">1,748.64 22,732 1.3 1,440.82 18,731 1.1 1,695.18 66,112 1.2 1,303.66 50,843 1.0  </v>
      </c>
      <c r="AA275" s="47"/>
      <c r="AB275" s="47" t="str">
        <f t="shared" si="303"/>
        <v xml:space="preserve">22,732 1.3 1,440.82 18,731 1.1 1,695.18 66,112 1.2 1,303.66 50,843 1.0  </v>
      </c>
      <c r="AC275" s="47" t="str">
        <f t="shared" si="304"/>
        <v xml:space="preserve">1.3 1,440.82 18,731 1.1 1,695.18 66,112 1.2 1,303.66 50,843 1.0  </v>
      </c>
      <c r="AD275" s="47"/>
      <c r="AE275" s="47" t="str">
        <f t="shared" si="305"/>
        <v xml:space="preserve">1,440.82 18,731 1.1 1,695.18 66,112 1.2 1,303.66 50,843 1.0  </v>
      </c>
      <c r="AF275" s="47"/>
      <c r="AG275" s="47" t="str">
        <f t="shared" si="306"/>
        <v xml:space="preserve">18,731 1.1 1,695.18 66,112 1.2 1,303.66 50,843 1.0  </v>
      </c>
      <c r="AH275" s="47" t="str">
        <f t="shared" si="307"/>
        <v xml:space="preserve">1.1 1,695.18 66,112 1.2 1,303.66 50,843 1.0  </v>
      </c>
      <c r="AI275" s="47"/>
      <c r="AJ275" s="47"/>
      <c r="AK275" s="47"/>
      <c r="AL275" s="47"/>
      <c r="AM275" s="11"/>
      <c r="AN275" s="11"/>
      <c r="AO275" s="11"/>
      <c r="AP275" s="47" t="str">
        <f t="shared" si="308"/>
        <v xml:space="preserve">1,695.18 66,112 1.2 1,303.66 50,843 1.0  </v>
      </c>
      <c r="AQ275" s="47"/>
      <c r="AR275" s="47" t="str">
        <f t="shared" si="309"/>
        <v xml:space="preserve">66,112 1.2 1,303.66 50,843 1.0  </v>
      </c>
      <c r="AS275" s="48" t="str">
        <f t="shared" si="310"/>
        <v xml:space="preserve">1.2 1,303.66 50,843 1.0  </v>
      </c>
      <c r="AT275" s="48"/>
      <c r="AU275" s="47" t="str">
        <f t="shared" si="311"/>
        <v xml:space="preserve">1,303.66 50,843 1.0  </v>
      </c>
      <c r="AV275" s="47"/>
      <c r="AW275" s="47" t="str">
        <f t="shared" si="312"/>
        <v xml:space="preserve">50,843 1.0  </v>
      </c>
      <c r="AX275" s="48" t="str">
        <f t="shared" si="313"/>
        <v xml:space="preserve">1.0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3"/>
        <v xml:space="preserve">- Depreciation </v>
      </c>
      <c r="D276" s="47" t="str">
        <f t="shared" si="294"/>
        <v xml:space="preserve">- Depreciation </v>
      </c>
      <c r="E276" s="22"/>
      <c r="F276" s="45"/>
      <c r="G276" s="11"/>
      <c r="H276" s="11"/>
      <c r="I276" s="11"/>
      <c r="J276" s="47" t="str">
        <f t="shared" si="295"/>
        <v xml:space="preserve">2,821.92 </v>
      </c>
      <c r="K276" s="47"/>
      <c r="L276" s="47" t="str">
        <f t="shared" si="296"/>
        <v xml:space="preserve">11,288 2.0 2,414.69 9,659 1.9 3,284.28 42,696 2.4 2,589.24 33,660 2.1 2,619.23 102,150 1.9 2,303.58 89,840 1.8  </v>
      </c>
      <c r="M276" s="47" t="str">
        <f t="shared" si="297"/>
        <v xml:space="preserve">2.0 2,414.69 9,659 1.9 3,284.28 42,696 2.4 2,589.24 33,660 2.1 2,619.23 102,150 1.9 2,303.58 89,840 1.8  </v>
      </c>
      <c r="N276" s="47"/>
      <c r="O276" s="47" t="str">
        <f t="shared" si="298"/>
        <v xml:space="preserve">2,414.69 9,659 1.9 3,284.28 42,696 2.4 2,589.24 33,660 2.1 2,619.23 102,150 1.9 2,303.58 89,840 1.8  </v>
      </c>
      <c r="P276" s="47"/>
      <c r="Q276" s="47" t="str">
        <f t="shared" si="299"/>
        <v xml:space="preserve">9,659 1.9 3,284.28 42,696 2.4 2,589.24 33,660 2.1 2,619.23 102,150 1.9 2,303.58 89,840 1.8  </v>
      </c>
      <c r="R276" s="47" t="str">
        <f t="shared" si="300"/>
        <v xml:space="preserve">1.9 3,284.28 42,696 2.4 2,589.24 33,660 2.1 2,619.23 102,150 1.9 2,303.58 89,840 1.8  </v>
      </c>
      <c r="S276" s="47" t="str">
        <f t="shared" si="301"/>
        <v xml:space="preserve">2,821.92 11,288 2.0 2,414.69 9,659 1.9 3,284.28 42,696 2.4 2,589.24 33,660 2.1 2,619.23 102,150 1.9 2,303.58 89,840 1.8  </v>
      </c>
      <c r="T276" s="47"/>
      <c r="U276" s="47"/>
      <c r="V276" s="47"/>
      <c r="W276" s="11"/>
      <c r="X276" s="11"/>
      <c r="Y276" s="11"/>
      <c r="Z276" s="47" t="str">
        <f t="shared" si="302"/>
        <v xml:space="preserve">3,284.28 42,696 2.4 2,589.24 33,660 2.1 2,619.23 102,150 1.9 2,303.58 89,840 1.8  </v>
      </c>
      <c r="AA276" s="47"/>
      <c r="AB276" s="47" t="str">
        <f t="shared" si="303"/>
        <v xml:space="preserve">42,696 2.4 2,589.24 33,660 2.1 2,619.23 102,150 1.9 2,303.58 89,840 1.8  </v>
      </c>
      <c r="AC276" s="47" t="str">
        <f t="shared" si="304"/>
        <v xml:space="preserve">2.4 2,589.24 33,660 2.1 2,619.23 102,150 1.9 2,303.58 89,840 1.8  </v>
      </c>
      <c r="AD276" s="47"/>
      <c r="AE276" s="47" t="str">
        <f t="shared" si="305"/>
        <v xml:space="preserve">2,589.24 33,660 2.1 2,619.23 102,150 1.9 2,303.58 89,840 1.8  </v>
      </c>
      <c r="AF276" s="47"/>
      <c r="AG276" s="47" t="str">
        <f t="shared" si="306"/>
        <v xml:space="preserve">33,660 2.1 2,619.23 102,150 1.9 2,303.58 89,840 1.8  </v>
      </c>
      <c r="AH276" s="47" t="str">
        <f t="shared" si="307"/>
        <v xml:space="preserve">2.1 2,619.23 102,150 1.9 2,303.58 89,840 1.8  </v>
      </c>
      <c r="AI276" s="47"/>
      <c r="AJ276" s="47"/>
      <c r="AK276" s="47"/>
      <c r="AL276" s="47"/>
      <c r="AM276" s="11"/>
      <c r="AN276" s="11"/>
      <c r="AO276" s="11"/>
      <c r="AP276" s="47" t="str">
        <f t="shared" si="308"/>
        <v xml:space="preserve">2,619.23 102,150 1.9 2,303.58 89,840 1.8  </v>
      </c>
      <c r="AQ276" s="47"/>
      <c r="AR276" s="47" t="str">
        <f t="shared" si="309"/>
        <v xml:space="preserve">102,150 1.9 2,303.58 89,840 1.8  </v>
      </c>
      <c r="AS276" s="48" t="str">
        <f t="shared" si="310"/>
        <v xml:space="preserve">1.9 2,303.58 89,840 1.8  </v>
      </c>
      <c r="AT276" s="48"/>
      <c r="AU276" s="47" t="str">
        <f t="shared" si="311"/>
        <v xml:space="preserve">2,303.58 89,840 1.8  </v>
      </c>
      <c r="AV276" s="47"/>
      <c r="AW276" s="47" t="str">
        <f t="shared" si="312"/>
        <v xml:space="preserve">89,840 1.8  </v>
      </c>
      <c r="AX276" s="48" t="str">
        <f t="shared" si="313"/>
        <v xml:space="preserve">1.8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3"/>
        <v xml:space="preserve">Indirect Labor </v>
      </c>
      <c r="D277" s="47" t="str">
        <f t="shared" si="294"/>
        <v xml:space="preserve">Indirect Labor </v>
      </c>
      <c r="E277" s="22"/>
      <c r="F277" s="45"/>
      <c r="G277" s="11"/>
      <c r="H277" s="11"/>
      <c r="I277" s="11"/>
      <c r="J277" s="47" t="str">
        <f t="shared" si="295"/>
        <v xml:space="preserve">14,281.68 </v>
      </c>
      <c r="K277" s="47"/>
      <c r="L277" s="47" t="str">
        <f t="shared" si="296"/>
        <v xml:space="preserve">57,127 10.3 13,836.65 55,347 10.7 14,174.45 184,268 10.2 13,562.17 176,308 10.8 15,302.03 596,779 11.1 13,711.91 534,765 10.8  </v>
      </c>
      <c r="M277" s="47" t="str">
        <f t="shared" si="297"/>
        <v xml:space="preserve">10.3 13,836.65 55,347 10.7 14,174.45 184,268 10.2 13,562.17 176,308 10.8 15,302.03 596,779 11.1 13,711.91 534,765 10.8  </v>
      </c>
      <c r="N277" s="47"/>
      <c r="O277" s="47" t="str">
        <f t="shared" si="298"/>
        <v xml:space="preserve">13,836.65 55,347 10.7 14,174.45 184,268 10.2 13,562.17 176,308 10.8 15,302.03 596,779 11.1 13,711.91 534,765 10.8  </v>
      </c>
      <c r="P277" s="47"/>
      <c r="Q277" s="47" t="str">
        <f t="shared" si="299"/>
        <v xml:space="preserve">55,347 10.7 14,174.45 184,268 10.2 13,562.17 176,308 10.8 15,302.03 596,779 11.1 13,711.91 534,765 10.8  </v>
      </c>
      <c r="R277" s="47" t="str">
        <f t="shared" si="300"/>
        <v xml:space="preserve">10.7 14,174.45 184,268 10.2 13,562.17 176,308 10.8 15,302.03 596,779 11.1 13,711.91 534,765 10.8  </v>
      </c>
      <c r="S277" s="47" t="str">
        <f t="shared" si="301"/>
        <v xml:space="preserve">14,281.68 57,127 10.3 13,836.65 55,347 10.7 14,174.45 184,268 10.2 13,562.17 176,308 10.8 15,302.03 596,779 11.1 13,711.91 534,765 10.8  </v>
      </c>
      <c r="T277" s="47"/>
      <c r="U277" s="47"/>
      <c r="V277" s="47"/>
      <c r="W277" s="11"/>
      <c r="X277" s="11"/>
      <c r="Y277" s="11"/>
      <c r="Z277" s="47" t="str">
        <f t="shared" si="302"/>
        <v xml:space="preserve">14,174.45 184,268 10.2 13,562.17 176,308 10.8 15,302.03 596,779 11.1 13,711.91 534,765 10.8  </v>
      </c>
      <c r="AA277" s="47"/>
      <c r="AB277" s="47" t="str">
        <f t="shared" si="303"/>
        <v xml:space="preserve">184,268 10.2 13,562.17 176,308 10.8 15,302.03 596,779 11.1 13,711.91 534,765 10.8  </v>
      </c>
      <c r="AC277" s="47" t="str">
        <f t="shared" si="304"/>
        <v xml:space="preserve">10.2 13,562.17 176,308 10.8 15,302.03 596,779 11.1 13,711.91 534,765 10.8  </v>
      </c>
      <c r="AD277" s="47"/>
      <c r="AE277" s="47" t="str">
        <f t="shared" si="305"/>
        <v xml:space="preserve">13,562.17 176,308 10.8 15,302.03 596,779 11.1 13,711.91 534,765 10.8  </v>
      </c>
      <c r="AF277" s="47"/>
      <c r="AG277" s="47" t="str">
        <f t="shared" si="306"/>
        <v xml:space="preserve">176,308 10.8 15,302.03 596,779 11.1 13,711.91 534,765 10.8  </v>
      </c>
      <c r="AH277" s="47" t="str">
        <f t="shared" si="307"/>
        <v xml:space="preserve">10.8 15,302.03 596,779 11.1 13,711.91 534,765 10.8  </v>
      </c>
      <c r="AI277" s="47"/>
      <c r="AJ277" s="47"/>
      <c r="AK277" s="47"/>
      <c r="AL277" s="47"/>
      <c r="AM277" s="11"/>
      <c r="AN277" s="11"/>
      <c r="AO277" s="11"/>
      <c r="AP277" s="47" t="str">
        <f t="shared" si="308"/>
        <v xml:space="preserve">15,302.03 596,779 11.1 13,711.91 534,765 10.8  </v>
      </c>
      <c r="AQ277" s="47"/>
      <c r="AR277" s="47" t="str">
        <f t="shared" si="309"/>
        <v xml:space="preserve">596,779 11.1 13,711.91 534,765 10.8  </v>
      </c>
      <c r="AS277" s="48" t="str">
        <f t="shared" si="310"/>
        <v xml:space="preserve">11.1 13,711.91 534,765 10.8  </v>
      </c>
      <c r="AT277" s="48"/>
      <c r="AU277" s="47" t="str">
        <f t="shared" si="311"/>
        <v xml:space="preserve">13,711.91 534,765 10.8  </v>
      </c>
      <c r="AV277" s="47"/>
      <c r="AW277" s="47" t="str">
        <f t="shared" si="312"/>
        <v xml:space="preserve">534,765 10.8  </v>
      </c>
      <c r="AX277" s="48" t="str">
        <f t="shared" si="313"/>
        <v xml:space="preserve">10.8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19,200 3.5 4,800.00 19,200 3.7 4,800.00 62,400 3.5 4,800.00 62,400 3.8 4,800.00 187,200 3.5 4,800.00 187,200 3.8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3.5 4,800.00 19,200 3.7 4,800.00 62,400 3.5 4,800.00 62,400 3.8 4,800.00 187,200 3.5 4,800.00 187,200 3.8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4,800.00 19,200 3.7 4,800.00 62,400 3.5 4,800.00 62,400 3.8 4,800.00 187,200 3.5 4,800.00 187,200 3.8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19,200 3.7 4,800.00 62,400 3.5 4,800.00 62,400 3.8 4,800.00 187,200 3.5 4,800.00 187,200 3.8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3.7 4,800.00 62,400 3.5 4,800.00 62,400 3.8 4,800.00 187,200 3.5 4,800.00 187,200 3.8  </v>
      </c>
      <c r="S279" s="47" t="str">
        <f>(RIGHT(C352,LEN(C352) - LEN(C279)))&amp;" "</f>
        <v xml:space="preserve">4,800.00 19,200 3.5 4,800.00 19,200 3.7 4,800.00 62,400 3.5 4,800.00 62,400 3.8 4,800.00 187,200 3.5 4,800.00 187,200 3.8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4,800.00 62,400 3.5 4,800.00 62,400 3.8 4,800.00 187,200 3.5 4,800.00 187,200 3.8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62,400 3.5 4,800.00 62,400 3.8 4,800.00 187,200 3.5 4,800.00 187,200 3.8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3.5 4,800.00 62,400 3.8 4,800.00 187,200 3.5 4,800.00 187,200 3.8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4,800.00 62,400 3.8 4,800.00 187,200 3.5 4,800.00 187,200 3.8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62,400 3.8 4,800.00 187,200 3.5 4,800.00 187,200 3.8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3.8 4,800.00 187,200 3.5 4,800.00 187,200 3.8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4,800.00 187,200 3.5 4,800.00 187,200 3.8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187,200 3.5 4,800.00 187,200 3.8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3.5 4,800.00 187,200 3.8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4,800.00 187,200 3.8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187,200 3.8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3.8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397.33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1,589 0.3 437.65 1,751 0.3 277.59 3,609 0.2 476.48 6,194 0.4 556.83 21,716 0.4 218.98 8,540 0.2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0.3 437.65 1,751 0.3 277.59 3,609 0.2 476.48 6,194 0.4 556.83 21,716 0.4 218.98 8,540 0.2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437.65 1,751 0.3 277.59 3,609 0.2 476.48 6,194 0.4 556.83 21,716 0.4 218.98 8,540 0.2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1,751 0.3 277.59 3,609 0.2 476.48 6,194 0.4 556.83 21,716 0.4 218.98 8,540 0.2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0.3 277.59 3,609 0.2 476.48 6,194 0.4 556.83 21,716 0.4 218.98 8,540 0.2  </v>
      </c>
      <c r="S280" s="47" t="str">
        <f>(RIGHT(C353,LEN(C353) - LEN(C280)))&amp;" "</f>
        <v xml:space="preserve">397.33 1,589 0.3 437.65 1,751 0.3 277.59 3,609 0.2 476.48 6,194 0.4 556.83 21,716 0.4 218.98 8,540 0.2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277.59 3,609 0.2 476.48 6,194 0.4 556.83 21,716 0.4 218.98 8,540 0.2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3,609 0.2 476.48 6,194 0.4 556.83 21,716 0.4 218.98 8,540 0.2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0.2 476.48 6,194 0.4 556.83 21,716 0.4 218.98 8,540 0.2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476.48 6,194 0.4 556.83 21,716 0.4 218.98 8,540 0.2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6,194 0.4 556.83 21,716 0.4 218.98 8,540 0.2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0.4 556.83 21,716 0.4 218.98 8,540 0.2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556.83 21,716 0.4 218.98 8,540 0.2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21,716 0.4 218.98 8,540 0.2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0.4 218.98 8,540 0.2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218.98 8,540 0.2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8,540 0.2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0.2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9,084.35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36,337 6.6 8,599.00 34,396 6.7 9,096.87 118,259 6.6 8,285.69 107,714 6.6 9,945.20 387,863 7.2 8,692.94 339,024 6.8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6.6 8,599.00 34,396 6.7 9,096.87 118,259 6.6 8,285.69 107,714 6.6 9,945.20 387,863 7.2 8,692.94 339,024 6.8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8,599.00 34,396 6.7 9,096.87 118,259 6.6 8,285.69 107,714 6.6 9,945.20 387,863 7.2 8,692.94 339,024 6.8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34,396 6.7 9,096.87 118,259 6.6 8,285.69 107,714 6.6 9,945.20 387,863 7.2 8,692.94 339,024 6.8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6.7 9,096.87 118,259 6.6 8,285.69 107,714 6.6 9,945.20 387,863 7.2 8,692.94 339,024 6.8  </v>
      </c>
      <c r="S281" s="47" t="str">
        <f>(RIGHT(C354,LEN(C354) - LEN(C281)))&amp;" "</f>
        <v xml:space="preserve">9,084.35 36,337 6.6 8,599.00 34,396 6.7 9,096.87 118,259 6.6 8,285.69 107,714 6.6 9,945.20 387,863 7.2 8,692.94 339,024 6.8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9,096.87 118,259 6.6 8,285.69 107,714 6.6 9,945.20 387,863 7.2 8,692.94 339,024 6.8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118,259 6.6 8,285.69 107,714 6.6 9,945.20 387,863 7.2 8,692.94 339,024 6.8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6.6 8,285.69 107,714 6.6 9,945.20 387,863 7.2 8,692.94 339,024 6.8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8,285.69 107,714 6.6 9,945.20 387,863 7.2 8,692.94 339,024 6.8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107,714 6.6 9,945.20 387,863 7.2 8,692.94 339,024 6.8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6.6 9,945.20 387,863 7.2 8,692.94 339,024 6.8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9,945.20 387,863 7.2 8,692.94 339,024 6.8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387,863 7.2 8,692.94 339,024 6.8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7.2 8,692.94 339,024 6.8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8,692.94 339,024 6.8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339,024 6.8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546.80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2,187 0.4 475.98 1,904 0.4 602.32 7,830 0.4 380.99 4,953 0.3 509.81 19,882 0.4 421.06 16,421 0.3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0.4 475.98 1,904 0.4 602.32 7,830 0.4 380.99 4,953 0.3 509.81 19,882 0.4 421.06 16,421 0.3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475.98 1,904 0.4 602.32 7,830 0.4 380.99 4,953 0.3 509.81 19,882 0.4 421.06 16,421 0.3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1,904 0.4 602.32 7,830 0.4 380.99 4,953 0.3 509.81 19,882 0.4 421.06 16,421 0.3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0.4 602.32 7,830 0.4 380.99 4,953 0.3 509.81 19,882 0.4 421.06 16,421 0.3  </v>
      </c>
      <c r="S282" s="47" t="str">
        <f>(RIGHT(C355,LEN(C355) - LEN(C282)))&amp;" "</f>
        <v xml:space="preserve">546.80 2,187 0.4 475.98 1,904 0.4 602.32 7,830 0.4 380.99 4,953 0.3 509.81 19,882 0.4 421.06 16,421 0.3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602.32 7,830 0.4 380.99 4,953 0.3 509.81 19,882 0.4 421.06 16,421 0.3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7,830 0.4 380.99 4,953 0.3 509.81 19,882 0.4 421.06 16,421 0.3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0.4 380.99 4,953 0.3 509.81 19,882 0.4 421.06 16,421 0.3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380.99 4,953 0.3 509.81 19,882 0.4 421.06 16,421 0.3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4,953 0.3 509.81 19,882 0.4 421.06 16,421 0.3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0.3 509.81 19,882 0.4 421.06 16,421 0.3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509.81 19,882 0.4 421.06 16,421 0.3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19,882 0.4 421.06 16,421 0.3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0.4 421.06 16,421 0.3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421.06 16,421 0.3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16,421 0.3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0.3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546.80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2,187 0.4 475.98 1,904 0.4 602.32 7,830 0.4 380.99 4,953 0.3 509.81 19,882 0.4 421.06 16,421 0.3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0.4 475.98 1,904 0.4 602.32 7,830 0.4 380.99 4,953 0.3 509.81 19,882 0.4 421.06 16,421 0.3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475.98 1,904 0.4 602.32 7,830 0.4 380.99 4,953 0.3 509.81 19,882 0.4 421.06 16,421 0.3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1,904 0.4 602.32 7,830 0.4 380.99 4,953 0.3 509.81 19,882 0.4 421.06 16,421 0.3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0.4 602.32 7,830 0.4 380.99 4,953 0.3 509.81 19,882 0.4 421.06 16,421 0.3  </v>
      </c>
      <c r="S285" s="47" t="str">
        <f>(RIGHT(C357,LEN(C357) - LEN(C285)))&amp;" "</f>
        <v xml:space="preserve">546.80 2,187 0.4 475.98 1,904 0.4 602.32 7,830 0.4 380.99 4,953 0.3 509.81 19,882 0.4 421.06 16,421 0.3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602.32 7,830 0.4 380.99 4,953 0.3 509.81 19,882 0.4 421.06 16,421 0.3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7,830 0.4 380.99 4,953 0.3 509.81 19,882 0.4 421.06 16,421 0.3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0.4 380.99 4,953 0.3 509.81 19,882 0.4 421.06 16,421 0.3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380.99 4,953 0.3 509.81 19,882 0.4 421.06 16,421 0.3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4,953 0.3 509.81 19,882 0.4 421.06 16,421 0.3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0.3 509.81 19,882 0.4 421.06 16,421 0.3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509.81 19,882 0.4 421.06 16,421 0.3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19,882 0.4 421.06 16,421 0.3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0.4 421.06 16,421 0.3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421.06 16,421 0.3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16,421 0.3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0.3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7,050.50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28,202 5.1 6,404.92 25,620 5.0 6,900.42 89,705 5.0 6,286.02 81,718 5.0 6,810.26 265,600 4.9 6,501.66 253,565 5.1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5.1 6,404.92 25,620 5.0 6,900.42 89,705 5.0 6,286.02 81,718 5.0 6,810.26 265,600 4.9 6,501.66 253,565 5.1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6,404.92 25,620 5.0 6,900.42 89,705 5.0 6,286.02 81,718 5.0 6,810.26 265,600 4.9 6,501.66 253,565 5.1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25,620 5.0 6,900.42 89,705 5.0 6,286.02 81,718 5.0 6,810.26 265,600 4.9 6,501.66 253,565 5.1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5.0 6,900.42 89,705 5.0 6,286.02 81,718 5.0 6,810.26 265,600 4.9 6,501.66 253,565 5.1  </v>
      </c>
      <c r="S286" s="47" t="str">
        <f>(RIGHT(C358,LEN(C358) - LEN(C286)))&amp;" "</f>
        <v xml:space="preserve">7,050.50 28,202 5.1 6,404.92 25,620 5.0 6,900.42 89,705 5.0 6,286.02 81,718 5.0 6,810.26 265,600 4.9 6,501.66 253,565 5.1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6,900.42 89,705 5.0 6,286.02 81,718 5.0 6,810.26 265,600 4.9 6,501.66 253,565 5.1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89,705 5.0 6,286.02 81,718 5.0 6,810.26 265,600 4.9 6,501.66 253,565 5.1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5.0 6,286.02 81,718 5.0 6,810.26 265,600 4.9 6,501.66 253,565 5.1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6,286.02 81,718 5.0 6,810.26 265,600 4.9 6,501.66 253,565 5.1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81,718 5.0 6,810.26 265,600 4.9 6,501.66 253,565 5.1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5.0 6,810.26 265,600 4.9 6,501.66 253,565 5.1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6,810.26 265,600 4.9 6,501.66 253,565 5.1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265,600 4.9 6,501.66 253,565 5.1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4.9 6,501.66 253,565 5.1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6,501.66 253,565 5.1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253,565 5.1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5.1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14,069.80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56,279 10.2 13,972.67 55,891 10.8 16,268.74 211,494 11.7 15,320.08 199,161 12.2 15,232.00 594,048 11.0 13,891.27 541,759 10.9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10.2 13,972.67 55,891 10.8 16,268.74 211,494 11.7 15,320.08 199,161 12.2 15,232.00 594,048 11.0 13,891.27 541,759 10.9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13,972.67 55,891 10.8 16,268.74 211,494 11.7 15,320.08 199,161 12.2 15,232.00 594,048 11.0 13,891.27 541,759 10.9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55,891 10.8 16,268.74 211,494 11.7 15,320.08 199,161 12.2 15,232.00 594,048 11.0 13,891.27 541,759 10.9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10.8 16,268.74 211,494 11.7 15,320.08 199,161 12.2 15,232.00 594,048 11.0 13,891.27 541,759 10.9  </v>
      </c>
      <c r="S288" s="47" t="str">
        <f>(RIGHT(C359,LEN(C359) - LEN(C288)))&amp;" "</f>
        <v xml:space="preserve">14,069.80 56,279 10.2 13,972.67 55,891 10.8 16,268.74 211,494 11.7 15,320.08 199,161 12.2 15,232.00 594,048 11.0 13,891.27 541,759 10.9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16,268.74 211,494 11.7 15,320.08 199,161 12.2 15,232.00 594,048 11.0 13,891.27 541,759 10.9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211,494 11.7 15,320.08 199,161 12.2 15,232.00 594,048 11.0 13,891.27 541,759 10.9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11.7 15,320.08 199,161 12.2 15,232.00 594,048 11.0 13,891.27 541,759 10.9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15,320.08 199,161 12.2 15,232.00 594,048 11.0 13,891.27 541,759 10.9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199,161 12.2 15,232.00 594,048 11.0 13,891.27 541,759 10.9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12.2 15,232.00 594,048 11.0 13,891.27 541,759 10.9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15,232.00 594,048 11.0 13,891.27 541,759 10.9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594,048 11.0 13,891.27 541,759 10.9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11.0 13,891.27 541,759 10.9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13,891.27 541,759 10.9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541,759 10.9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10.9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6,952.34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27,809 5.0 6,679.25 26,717 5.2 7,941.07 103,234 5.7 7,344.94 95,484 5.8 8,355.47 325,863 6.1 7,206.76 281,064 5.7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5.0 6,679.25 26,717 5.2 7,941.07 103,234 5.7 7,344.94 95,484 5.8 8,355.47 325,863 6.1 7,206.76 281,064 5.7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6,679.25 26,717 5.2 7,941.07 103,234 5.7 7,344.94 95,484 5.8 8,355.47 325,863 6.1 7,206.76 281,064 5.7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26,717 5.2 7,941.07 103,234 5.7 7,344.94 95,484 5.8 8,355.47 325,863 6.1 7,206.76 281,064 5.7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5.2 7,941.07 103,234 5.7 7,344.94 95,484 5.8 8,355.47 325,863 6.1 7,206.76 281,064 5.7  </v>
      </c>
      <c r="S290" s="47" t="str">
        <f>(RIGHT(C360,LEN(C360) - LEN(C290)))&amp;" "</f>
        <v xml:space="preserve">6,952.34 27,809 5.0 6,679.25 26,717 5.2 7,941.07 103,234 5.7 7,344.94 95,484 5.8 8,355.47 325,863 6.1 7,206.76 281,064 5.7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7,941.07 103,234 5.7 7,344.94 95,484 5.8 8,355.47 325,863 6.1 7,206.76 281,064 5.7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103,234 5.7 7,344.94 95,484 5.8 8,355.47 325,863 6.1 7,206.76 281,064 5.7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5.7 7,344.94 95,484 5.8 8,355.47 325,863 6.1 7,206.76 281,064 5.7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7,344.94 95,484 5.8 8,355.47 325,863 6.1 7,206.76 281,064 5.7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95,484 5.8 8,355.47 325,863 6.1 7,206.76 281,064 5.7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5.8 8,355.47 325,863 6.1 7,206.76 281,064 5.7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8,355.47 325,863 6.1 7,206.76 281,064 5.7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325,863 6.1 7,206.76 281,064 5.7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6.1 7,206.76 281,064 5.7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7,206.76 281,064 5.7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281,064 5.7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5.7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7,117.46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28,470 5.2 7,293.42 29,174 5.7 8,327.68 108,260 6.0 7,975.14 103,677 6.3 6,876.52 268,184 5.0 6,684.50 260,696 5.3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5.2 7,293.42 29,174 5.7 8,327.68 108,260 6.0 7,975.14 103,677 6.3 6,876.52 268,184 5.0 6,684.50 260,696 5.3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7,293.42 29,174 5.7 8,327.68 108,260 6.0 7,975.14 103,677 6.3 6,876.52 268,184 5.0 6,684.50 260,696 5.3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29,174 5.7 8,327.68 108,260 6.0 7,975.14 103,677 6.3 6,876.52 268,184 5.0 6,684.50 260,696 5.3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5.7 8,327.68 108,260 6.0 7,975.14 103,677 6.3 6,876.52 268,184 5.0 6,684.50 260,696 5.3 </v>
      </c>
      <c r="S292" s="47" t="str">
        <f>(RIGHT(C361,LEN(C361) - LEN(C292)))&amp;" "</f>
        <v xml:space="preserve">7,117.46 28,470 5.2 7,293.42 29,174 5.7 8,327.68 108,260 6.0 7,975.14 103,677 6.3 6,876.52 268,184 5.0 6,684.50 260,696 5.3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8,327.68 108,260 6.0 7,975.14 103,677 6.3 6,876.52 268,184 5.0 6,684.50 260,696 5.3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108,260 6.0 7,975.14 103,677 6.3 6,876.52 268,184 5.0 6,684.50 260,696 5.3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6.0 7,975.14 103,677 6.3 6,876.52 268,184 5.0 6,684.50 260,696 5.3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7,975.14 103,677 6.3 6,876.52 268,184 5.0 6,684.50 260,696 5.3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103,677 6.3 6,876.52 268,184 5.0 6,684.50 260,696 5.3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6.3 6,876.52 268,184 5.0 6,684.50 260,696 5.3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6,876.52 268,184 5.0 6,684.50 260,696 5.3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268,184 5.0 6,684.50 260,696 5.3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5.0 6,684.50 260,696 5.3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6,684.50 260,696 5.3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260,696 5.3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5.3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'Tac Data'!A106</f>
        <v xml:space="preserve">- Smallwares 0.22 5,817 1.1 0.19 4,782 0.9 0.20 16,938 0.9 0.19 15,099 0.9 0.19 47,989 0.9 0.20 48,735 1.0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'Tac Data'!A107</f>
        <v xml:space="preserve">- Linen/Paper Napkins 0.10 2,482 0.4 0.10 2,484 0.5 0.08 6,522 0.4 0.08 6,516 0.4 0.10 24,396 0.5 0.10 23,505 0.5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'Tac Data'!A108</f>
        <v xml:space="preserve">- Cleaning Supplies 0.10 2,709 0.5 0.10 2,529 0.5 0.10 8,620 0.5 0.13 10,727 0.7 0.13 32,063 0.6 0.10 24,732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'Tac Data'!A109</f>
        <v xml:space="preserve">- Credit/Gift Card 0.41 10,600 1.9 0.31 7,698 1.5 0.35 29,398 1.6 0.30 23,933 1.5 0.32 81,143 1.5 0.31 75,206 1.5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'Tac Data'!A110</f>
        <v xml:space="preserve">- Cash Short 0.06 1,485 0.3 0.07 1,647 0.3 0.07 6,041 0.3 0.05 4,404 0.3 0.05 13,168 0.2 0.07 16,543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'Tac Data'!A111</f>
        <v xml:space="preserve">- Other 0.10 2,502 0.5 0.09 2,238 0.4 0.09 7,681 0.4 0.12 9,629 0.6 0.10 24,811 0.5 0.10 24,048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'Tac Data'!A112</f>
        <v xml:space="preserve">Margin after Variable Exp 7.81 202,595 36.7 7.69 193,676 37.6 8.18 696,056 38.6 7.91 639,226 39.1 8.20 2,094,699 38.9 7.71 1,883,779 38.0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'Tac Data'!A113</f>
        <v xml:space="preserve">Other Restaurant Exp 3,165.47 12,662 2.3 3,549.10 14,196 2.8 3,828.45 49,770 2.8 3,581.56 46,560 2.8 4,164.66 162,422 3.0 3,493.36 136,241 2.7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'Tac Data'!A114</f>
        <v xml:space="preserve">- Ofc Supplies/Postage 163.15 653 0.1 157.92 632 0.1 166.06 2,159 0.1 158.51 2,061 0.1 157.88 6,157 0.1 154.24 6,015 0.1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'Tac Data'!A115</f>
        <v xml:space="preserve">- Work Comp/Pub Liab 2,725.20 10,901 2.0 3,129.04 12,516 2.4 3,366.87 43,769 2.4 3,183.97 41,392 2.5 3,745.87 146,089 2.7 3,070.63 119,754 2.4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'Tac Data'!A116</f>
        <v xml:space="preserve">- Employee Incentives 66.96 268 0.0 59.69 239 0.0 72.59 944 0.1 67.71 880 0.1 58.20 2,270 0.0 62.31 2,430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'Tac Data'!A117</f>
        <v xml:space="preserve">- Other 210.16 841 0.2 202.45 810 0.2 222.92 2,898 0.2 171.37 2,228 0.1 202.70 7,905 0.1 206.18 8,041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'Tac Data'!A118</f>
        <v xml:space="preserve">Site/Bldg/Equip Maint 11,534.51 46,138 8.4 10,179.70 40,719 7.9 11,768.38 152,989 8.5 10,040.43 130,526 8.0 11,691.47 455,967 8.5 10,282.76 401,028 8.1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'Tac Data'!A119</f>
        <v xml:space="preserve">- Utilities 4,217.83 16,871 3.1 3,782.67 15,131 2.9 4,161.57 54,100 3.0 3,672.98 47,749 2.9 4,390.20 171,218 3.2 3,841.52 149,819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'Tac Data'!A120</f>
        <v xml:space="preserve">- Building/Site Repair 1,665.13 6,661 1.2 1,612.09 6,448 1.3 1,499.89 19,499 1.1 1,467.87 19,082 1.2 1,730.14 67,475 1.3 1,519.13 59,246 1.2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'Tac Data'!A121</f>
        <v xml:space="preserve">- Equipment Repairs 1,076.34 4,305 0.8 823.61 3,294 0.6 1,074.00 13,962 0.8 869.52 11,304 0.7 1,256.73 49,013 0.9 1,314.87 51,280 1.0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'Tac Data'!A122</f>
        <v xml:space="preserve">- Contract Services 1,753.29 7,013 1.3 1,546.63 6,187 1.2 1,748.64 22,732 1.3 1,440.82 18,731 1.1 1,695.18 66,112 1.2 1,303.66 50,843 1.0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'Tac Data'!A123</f>
        <v xml:space="preserve">- Depreciation 2,821.92 11,288 2.0 2,414.69 9,659 1.9 3,284.28 42,696 2.4 2,589.24 33,660 2.1 2,619.23 102,150 1.9 2,303.58 89,840 1.8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'Tac Data'!A124</f>
        <v xml:space="preserve">Indirect Labor 14,281.68 57,127 10.3 13,836.65 55,347 10.7 14,174.45 184,268 10.2 13,562.17 176,308 10.8 15,302.03 596,779 11.1 13,711.91 534,765 10.8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'Tac Data'!A125</f>
        <v xml:space="preserve">- Salary 4,800.00 19,200 3.5 4,800.00 19,200 3.7 4,800.00 62,400 3.5 4,800.00 62,400 3.8 4,800.00 187,200 3.5 4,800.00 187,200 3.8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'Tac Data'!A126</f>
        <v xml:space="preserve">- Bonus 397.33 1,589 0.3 437.65 1,751 0.3 277.59 3,609 0.2 476.48 6,194 0.4 556.83 21,716 0.4 218.98 8,540 0.2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'Tac Data'!A127</f>
        <v xml:space="preserve">- Other 9,084.35 36,337 6.6 8,599.00 34,396 6.7 9,096.87 118,259 6.6 8,285.69 107,714 6.6 9,945.20 387,863 7.2 8,692.94 339,024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'Tac Data'!A128</f>
        <v xml:space="preserve">Indirect Operating Expenses 546.80 2,187 0.4 475.98 1,904 0.4 602.32 7,830 0.4 380.99 4,953 0.3 509.81 19,882 0.4 421.06 16,421 0.3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'Tac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'Tac Data'!A130</f>
        <v xml:space="preserve">- Other 546.80 2,187 0.4 475.98 1,904 0.4 602.32 7,830 0.4 380.99 4,953 0.3 509.81 19,882 0.4 421.06 16,421 0.3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'Tac Data'!A131</f>
        <v xml:space="preserve">Marketing Expenses 7,050.50 28,202 5.1 6,404.92 25,620 5.0 6,900.42 89,705 5.0 6,286.02 81,718 5.0 6,810.26 265,600 4.9 6,501.66 253,565 5.1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'Tac Data'!A132</f>
        <v xml:space="preserve">Performance Earnings 14,069.80 56,279 10.2 13,972.67 55,891 10.8 16,268.74 211,494 11.7 15,320.08 199,161 12.2 15,232.00 594,048 11.0 13,891.27 541,759 10.9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'Tac Data'!A133</f>
        <v xml:space="preserve">Occupancy 6,952.34 27,809 5.0 6,679.25 26,717 5.2 7,941.07 103,234 5.7 7,344.94 95,484 5.8 8,355.47 325,863 6.1 7,206.76 281,064 5.7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'Tac Data'!A134</f>
        <v>Restaurant Earnings 7,117.46 28,470 5.2 7,293.42 29,174 5.7 8,327.68 108,260 6.0 7,975.14 103,677 6.3 6,876.52 268,184 5.0 6,684.50 260,696 5.3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'Tac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3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{76F0DBCF-09D4-455E-87CB-3C2E846F8520}</x14:id>
        </ext>
      </extLst>
    </cfRule>
  </conditionalFormatting>
  <conditionalFormatting sqref="F10:F18 F7 F20:F21 F24:F29 F31:F40 F43:F47 F51:F54 F59 F65:F72 F74:F78 F80:F85 F87:F90 F92:F94 F96 F98 F100 F102 F49">
    <cfRule type="dataBar" priority="3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{0AA3542F-BB66-4F35-AE7C-D7D96A8A502E}</x14:id>
        </ext>
      </extLst>
    </cfRule>
  </conditionalFormatting>
  <conditionalFormatting sqref="E7:E8 E10:E18 E20:E21 E24:E29 E31:E40 E43:E49 E51:E54 E59 E65:E72 E74:E78 E80:E85 E87:E90 E92:E94 E96 E98 E102">
    <cfRule type="colorScale" priority="34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{ED346262-54F9-44E3-9FB8-AD7739D79842}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30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{58D1CDA5-83D3-4065-8DB9-992B1A6B171F}</x14:id>
        </ext>
      </extLst>
    </cfRule>
  </conditionalFormatting>
  <conditionalFormatting sqref="N10:N18 N20 N24:N29 N31:N40 N43:N47 N49 N51:N54 N57:N59 N65:N72 N74:N78 N80:N85 N87:N90 N92:N94 N96 N98 N100 N102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{AC03566F-B1D3-4EF6-8BA8-C75EBB9BB9C9}</x14:id>
        </ext>
      </extLst>
    </cfRule>
  </conditionalFormatting>
  <conditionalFormatting sqref="K31:K40 K43:K47 K49 K51:K54 K59 K65:K72 K74:K78 K80:K85 K87:K90 K92:K94 K96 K100 K102 K10:K18 K20 K24:K29 K98">
    <cfRule type="dataBar" priority="3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{F2897475-B11C-4D95-95E5-D0DDD724902A}</x14:id>
        </ext>
      </extLst>
    </cfRule>
  </conditionalFormatting>
  <conditionalFormatting sqref="Y10:Y18 Y20 Y24:Y29 Y31:Y40 Y43:Y47 Y49 Y51:Y54 Y57:Y59 Y65:Y72 Y74:Y78 Y80:Y85 Y87:Y90 Y92:Y94 Y96 Y98 Y100 Y102">
    <cfRule type="dataBar" priority="2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{36637363-B784-4B44-B352-2B746E6349CE}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2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{02FEFC0E-C42D-4A96-8638-FAE322FE5639}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{8EA0CEDF-DAD2-48D0-BD50-20334C38F2A9}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{F68E42A3-B8FF-4925-8E96-39205FA73EA5}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{6F115633-2AD3-42F5-8BA1-5D7969CECB54}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{17BB4D3C-AEE3-42BE-AF45-BCC86B823ECB}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{069EFA33-AAA9-4765-BD89-9A7265EB0C7F}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2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{4692B54D-D4D9-4D9F-A261-6BA6791DBA57}</x14:id>
        </ext>
      </extLst>
    </cfRule>
  </conditionalFormatting>
  <conditionalFormatting sqref="P31:P40 P43:P47 P49 P51:P54 P57:P59 P65:P72 P74:P78 P80:P85 P87:P90 P92:P94 P96 P100 P102 P10:P18 P20 P24:P29 P98">
    <cfRule type="dataBar" priority="3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{05DDCD98-7791-489D-9DF9-ECAA4AA5D21D}</x14:id>
        </ext>
      </extLst>
    </cfRule>
  </conditionalFormatting>
  <conditionalFormatting sqref="G10:G18 G20:G21 G24:G29 G31:G40 G43:G47 G49 G51:G54 G59 G65:G72 G74:G78 G80:G85 G87:G90 G92:G94 G96 G98 G100 G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{C9A13BF8-EA7D-4CA6-95E0-5CE9B6E549C6}</x14:id>
        </ext>
      </extLst>
    </cfRule>
  </conditionalFormatting>
  <conditionalFormatting sqref="AK7:AK8">
    <cfRule type="colorScale" priority="1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BA7:BA8 BA10:BA18 BA20:BA21 BA24:BA29 BA31:BA40 BA43:BA49 BA51:BA54 BA59 BA65:BA72 BA74:BA78 BA80:BA85 BA87:BA90 BA92:BA94 BA96 BA98 BA100 BA102">
    <cfRule type="colorScale" priority="15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BC10:BC18 BC7 BC20:BC21 BC24:BC29 BC31:BC40 BC43:BC47 BC51:BC54 BC59 BC65:BC72 BC74:BC78 BC80:BC85 BC87:BC90 BC92:BC94 BC96 BC98 BC100 BC102 BC49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{2841F775-36ED-40C7-B415-E37216560EC6}</x14:id>
        </ext>
      </extLst>
    </cfRule>
  </conditionalFormatting>
  <conditionalFormatting sqref="BB7:BB8 BB10:BB18 BB20:BB21 BB24:BB29 BB31:BB40 BB43:BB49 BB51:BB54 BB59 BB65:BB72 BB74:BB78 BB80:BB85 BB87:BB90 BB92:BB94 BB96 BB98 BB100 BB102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BD10:BD18 BD20:BD21 BD24:BD29 BD31:BD40 BD43:BD47 BD49 BD51:BD54 BD59 BD65:BD72 BD74:BD78 BD80:BD85 BD87:BD90 BD92:BD94 BD96 BD98 BD100 BD102">
    <cfRule type="dataBar" priority="1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{CC912F84-1A04-44BD-A16E-9393581AC152}</x14:id>
        </ext>
      </extLst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{93DCE540-D9B7-4FD6-AA28-95AAA9EF8C47}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{974A98F5-3A0F-47E4-968E-5AB7C86D0CFD}</x14:id>
        </ext>
      </extLst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F0DBCF-09D4-455E-87CB-3C2E846F852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0AA3542F-BB66-4F35-AE7C-D7D96A8A502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ED346262-54F9-44E3-9FB8-AD7739D7984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58D1CDA5-83D3-4065-8DB9-992B1A6B171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AC03566F-B1D3-4EF6-8BA8-C75EBB9BB9C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F2897475-B11C-4D95-95E5-D0DDD724902A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36637363-B784-4B44-B352-2B746E6349C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02FEFC0E-C42D-4A96-8638-FAE322FE5639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8EA0CEDF-DAD2-48D0-BD50-20334C38F2A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F68E42A3-B8FF-4925-8E96-39205FA73EA5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6F115633-2AD3-42F5-8BA1-5D7969CECB54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17BB4D3C-AEE3-42BE-AF45-BCC86B823EC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069EFA33-AAA9-4765-BD89-9A7265EB0C7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4692B54D-D4D9-4D9F-A261-6BA6791DBA57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05DDCD98-7791-489D-9DF9-ECAA4AA5D21D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C9A13BF8-EA7D-4CA6-95E0-5CE9B6E549C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2841F775-36ED-40C7-B415-E37216560EC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BC10:BC18 BC7 BC20:BC21 BC24:BC29 BC31:BC40 BC43:BC47 BC51:BC54 BC59 BC65:BC72 BC74:BC78 BC80:BC85 BC87:BC90 BC92:BC94 BC96 BC98 BC100 BC102 BC49</xm:sqref>
        </x14:conditionalFormatting>
        <x14:conditionalFormatting xmlns:xm="http://schemas.microsoft.com/office/excel/2006/main">
          <x14:cfRule type="dataBar" id="{CC912F84-1A04-44BD-A16E-9393581AC15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BD10:BD18 BD20:BD21 BD24:BD29 BD31:BD40 BD43:BD47 BD49 BD51:BD54 BD59 BD65:BD72 BD74:BD78 BD80:BD85 BD87:BD90 BD92:BD94 BD96 BD98 BD100 BD102</xm:sqref>
        </x14:conditionalFormatting>
        <x14:conditionalFormatting xmlns:xm="http://schemas.microsoft.com/office/excel/2006/main">
          <x14:cfRule type="dataBar" id="{93DCE540-D9B7-4FD6-AA28-95AAA9EF8C4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974A98F5-3A0F-47E4-968E-5AB7C86D0CFD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2F43A-C18E-4E6F-BB22-059EB540A2F1}">
  <sheetPr codeName="Sheet31">
    <tabColor theme="0" tint="-0.249977111117893"/>
  </sheetPr>
  <dimension ref="A1:BK365"/>
  <sheetViews>
    <sheetView showGridLines="0" showRowColHeaders="0" zoomScale="110" zoomScaleNormal="11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M14" sqref="M14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6.9831504969191979E-2</v>
      </c>
      <c r="F7" s="124">
        <f>IFERROR(((J7)-(O7)),"")</f>
        <v>7174</v>
      </c>
      <c r="G7" s="122"/>
      <c r="H7" s="53"/>
      <c r="I7" s="121" t="str">
        <f>IF($J116="","",TRIM(LEFT($J116,SEARCH(" ",$J116,1))))</f>
        <v>109,907</v>
      </c>
      <c r="J7" s="121" t="str">
        <f>IF($J116="","",TRIM(LEFT($J116,SEARCH(" ",$J116,1))))</f>
        <v>109,907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102,733</v>
      </c>
      <c r="O7" s="121" t="str">
        <f>IF($O116="","",TRIM(LEFT($O116,SEARCH(" ",$O116,1))))</f>
        <v>102,733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9.6447569920206339E-2</v>
      </c>
      <c r="V7" s="124">
        <f>IFERROR(((Z7)-(AE7)),"")</f>
        <v>9573</v>
      </c>
      <c r="W7" s="122"/>
      <c r="X7" s="53"/>
      <c r="Y7" s="121" t="str">
        <f>IF($Z116="","",TRIM(LEFT($Z116,SEARCH(" ",$Z116,1))))</f>
        <v>108,829</v>
      </c>
      <c r="Z7" s="121" t="str">
        <f>IF($Z116="","",TRIM(LEFT($Z116,SEARCH(" ",$Z116,1))))</f>
        <v>108,829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99,256</v>
      </c>
      <c r="AE7" s="121" t="str">
        <f>IF($AE116="","",TRIM(LEFT($AE116,SEARCH(" ",$AE116,1))))</f>
        <v>99,256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8.8563912256309205E-2</v>
      </c>
      <c r="AL7" s="124">
        <f>IFERROR(((AP7)-(AU7)),"")</f>
        <v>8854</v>
      </c>
      <c r="AM7" s="122"/>
      <c r="AN7" s="53"/>
      <c r="AO7" s="121" t="str">
        <f>IF($AP116="","",TRIM(LEFT($AP116,SEARCH(" ",$AP116,1))))</f>
        <v>108,827</v>
      </c>
      <c r="AP7" s="121" t="str">
        <f>IF($AP116="","",TRIM(LEFT($AP116,SEARCH(" ",$AP116,1))))</f>
        <v>108,827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99,973</v>
      </c>
      <c r="AU7" s="121" t="str">
        <f>IF($AU116="","",TRIM(LEFT($AU116,SEARCH(" ",$AU116,1))))</f>
        <v>99,973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2.7251184834123223E-2</v>
      </c>
      <c r="F8" s="126">
        <f t="shared" ref="F8:F18" si="1">IFERROR(((L8)-(Q8)),"")</f>
        <v>552</v>
      </c>
      <c r="G8" s="127">
        <f>IFERROR(((J8)-(O8)),"")</f>
        <v>138</v>
      </c>
      <c r="H8" s="11"/>
      <c r="I8" s="125" t="str">
        <f>IF($J117="","",TRIM(LEFT($J117,SEARCH(" ",$J117,1))))</f>
        <v>5,202</v>
      </c>
      <c r="J8" s="125" t="str">
        <f>IF($J117="","",TRIM(LEFT($J117,SEARCH(" ",$J117,1))))</f>
        <v>5,202</v>
      </c>
      <c r="K8" s="125" t="str">
        <f>IF($L117="","",TRIM(LEFT($L117,SEARCH(" ",$L117,1))))</f>
        <v>20,808</v>
      </c>
      <c r="L8" s="125" t="str">
        <f>IF($L117="","",TRIM(LEFT($L117,SEARCH(" ",$L117,1))))</f>
        <v>20,808</v>
      </c>
      <c r="M8" s="125" t="str">
        <f>IF(M117="","",TRIM(LEFT(M117,SEARCH(" ",M117,1))))</f>
        <v/>
      </c>
      <c r="N8" s="125" t="str">
        <f>IF($O117="","",TRIM(LEFT($O117,SEARCH(" ",$O117,1))))</f>
        <v>5,064</v>
      </c>
      <c r="O8" s="125" t="str">
        <f>IF($O117="","",TRIM(LEFT($O117,SEARCH(" ",$O117,1))))</f>
        <v>5,064</v>
      </c>
      <c r="P8" s="125" t="str">
        <f>IF($Q117="","",TRIM(LEFT($Q117,SEARCH(" ",$Q117,1))))</f>
        <v>20,256</v>
      </c>
      <c r="Q8" s="125" t="str">
        <f>IF($Q117="","",TRIM(LEFT($Q117,SEARCH(" ",$Q117,1))))</f>
        <v>20,256</v>
      </c>
      <c r="R8" s="125" t="str">
        <f>IF(R117="","",TRIM(LEFT(R117,SEARCH(" ",R117,1))))</f>
        <v/>
      </c>
      <c r="T8" s="60"/>
      <c r="U8" s="123">
        <f t="shared" ref="U8" si="2">IFERROR((AB8-AG8)/ABS(AG8),"")</f>
        <v>5.8094657729027013E-2</v>
      </c>
      <c r="V8" s="126">
        <f t="shared" ref="V8" si="3">IFERROR(((AB8)-(AG8)),"")</f>
        <v>3718</v>
      </c>
      <c r="W8" s="127">
        <f>IFERROR(((Z8)-(AE8)),"")</f>
        <v>286</v>
      </c>
      <c r="X8" s="11"/>
      <c r="Y8" s="125" t="str">
        <f>IF($Z117="","",TRIM(LEFT($Z117,SEARCH(" ",$Z117,1))))</f>
        <v>5,209</v>
      </c>
      <c r="Z8" s="125" t="str">
        <f>IF($Z117="","",TRIM(LEFT($Z117,SEARCH(" ",$Z117,1))))</f>
        <v>5,209</v>
      </c>
      <c r="AA8" s="125" t="str">
        <f>IF($AB117="","",TRIM(LEFT($AB117,SEARCH(" ",$AB117,1))))</f>
        <v>67,717</v>
      </c>
      <c r="AB8" s="125" t="str">
        <f>IF($AB117="","",TRIM(LEFT($AB117,SEARCH(" ",$AB117,1))))</f>
        <v>67,717</v>
      </c>
      <c r="AC8" s="125" t="str">
        <f>IF(AC117="","",TRIM(LEFT(AC117,SEARCH(" ",AC117,1))))</f>
        <v/>
      </c>
      <c r="AD8" s="125" t="str">
        <f>IF($AE117="","",TRIM(LEFT($AE117,SEARCH(" ",$AE117,1))))</f>
        <v>4,923</v>
      </c>
      <c r="AE8" s="125" t="str">
        <f>IF($AE117="","",TRIM(LEFT($AE117,SEARCH(" ",$AE117,1))))</f>
        <v>4,923</v>
      </c>
      <c r="AF8" s="125" t="str">
        <f>IF($AG117="","",TRIM(LEFT($AG117,SEARCH(" ",$AG117,1))))</f>
        <v>63,999</v>
      </c>
      <c r="AG8" s="125" t="str">
        <f>IF($AG117="","",TRIM(LEFT($AG117,SEARCH(" ",$AG117,1))))</f>
        <v>63,999</v>
      </c>
      <c r="AJ8" s="11"/>
      <c r="AK8" s="123">
        <f t="shared" ref="AK8" si="4">IFERROR((AR8-AW8)/ABS(AW8),"")</f>
        <v>4.810583283223091E-2</v>
      </c>
      <c r="AL8" s="126">
        <f t="shared" ref="AL8" si="5">IFERROR(((AR8)-(AW8)),"")</f>
        <v>9360</v>
      </c>
      <c r="AM8" s="127">
        <f>IFERROR(((AP8)-(AU8)),"")</f>
        <v>240</v>
      </c>
      <c r="AN8" s="11"/>
      <c r="AO8" s="125" t="str">
        <f>IF($AP117="","",TRIM(LEFT($AP117,SEARCH(" ",$AP117,1))))</f>
        <v>5,229</v>
      </c>
      <c r="AP8" s="125" t="str">
        <f>IF($AP117="","",TRIM(LEFT($AP117,SEARCH(" ",$AP117,1))))</f>
        <v>5,229</v>
      </c>
      <c r="AQ8" s="125" t="str">
        <f>IF($AR117="","",TRIM(LEFT($AR117,SEARCH(" ",$AR117,1))))</f>
        <v>203,931</v>
      </c>
      <c r="AR8" s="125" t="str">
        <f>IF($AR117="","",TRIM(LEFT($AR117,SEARCH(" ",$AR117,1))))</f>
        <v>203,931</v>
      </c>
      <c r="AS8" s="125" t="str">
        <f>IF(AS117="","",TRIM(LEFT(AS117,SEARCH(" ",AS117,1))))</f>
        <v/>
      </c>
      <c r="AT8" s="125" t="str">
        <f>IF($AU117="","",TRIM(LEFT($AU117,SEARCH(" ",$AU117,1))))</f>
        <v>4,989</v>
      </c>
      <c r="AU8" s="125" t="str">
        <f>IF($AU117="","",TRIM(LEFT($AU117,SEARCH(" ",$AU117,1))))</f>
        <v>4,989</v>
      </c>
      <c r="AV8" s="125" t="str">
        <f>IF($AW117="","",TRIM(LEFT($AW117,SEARCH(" ",$AW117,1))))</f>
        <v>194,571</v>
      </c>
      <c r="AW8" s="125" t="str">
        <f>IF($AW117="","",TRIM(LEFT($AW117,SEARCH(" ",$AW117,1))))</f>
        <v>194,571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8" customFormat="1" ht="11.25" customHeight="1" x14ac:dyDescent="0.2">
      <c r="A9" s="56"/>
      <c r="B9" s="125" t="s">
        <v>41</v>
      </c>
      <c r="C9" s="56"/>
      <c r="E9" s="129" t="str">
        <f>L9</f>
        <v>4</v>
      </c>
      <c r="F9" s="130" t="str">
        <f>L9</f>
        <v>4</v>
      </c>
      <c r="G9" s="127" t="str">
        <f>IFERROR(L9,"")</f>
        <v>4</v>
      </c>
      <c r="H9" s="56" t="s">
        <v>12</v>
      </c>
      <c r="I9" s="125"/>
      <c r="J9" s="125"/>
      <c r="K9" s="125" t="str">
        <f>IF($L118="","",TRIM(LEFT($L118,SEARCH(" ",$L118,1))))</f>
        <v>4</v>
      </c>
      <c r="L9" s="125" t="str">
        <f>IF($L118="","",TRIM(LEFT($L118,SEARCH(" ",$L118,1))))</f>
        <v>4</v>
      </c>
      <c r="M9" s="125"/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S9" s="125"/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H9" s="125"/>
      <c r="AI9" s="125"/>
      <c r="AJ9" s="11"/>
      <c r="AK9" s="129" t="str">
        <f>AR9</f>
        <v>39</v>
      </c>
      <c r="AL9" s="130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5.9103817232320437E-2</v>
      </c>
      <c r="F10" s="75">
        <f t="shared" si="1"/>
        <v>16671</v>
      </c>
      <c r="G10" s="73">
        <f t="shared" ref="G10:G18" si="6">IFERROR(((L10/L$8)-(Q10/Q$8)),"")</f>
        <v>0.43177859727665791</v>
      </c>
      <c r="H10" s="155"/>
      <c r="I10" s="73">
        <f t="shared" ref="I10:I18" si="7">IFERROR(-(-J10),"")</f>
        <v>14.36</v>
      </c>
      <c r="J10" s="76" t="str">
        <f t="shared" ref="J10:R18" si="8">IF(J120="","",TRIM(LEFT(J120,SEARCH(" ",J120,1))))</f>
        <v>14.36</v>
      </c>
      <c r="K10" s="69">
        <f t="shared" ref="K10:K18" si="9">IFERROR(-(-L10),"")</f>
        <v>298734</v>
      </c>
      <c r="L10" s="62" t="str">
        <f t="shared" si="8"/>
        <v>298,734</v>
      </c>
      <c r="M10" s="62" t="str">
        <f t="shared" si="8"/>
        <v>71.3</v>
      </c>
      <c r="N10" s="73">
        <f t="shared" ref="N10:N18" si="10">IFERROR(-(-O10),"")</f>
        <v>13.92</v>
      </c>
      <c r="O10" s="76" t="str">
        <f t="shared" si="8"/>
        <v>13.92</v>
      </c>
      <c r="P10" s="69">
        <f t="shared" ref="P10:P18" si="11">IFERROR(-(-Q10),"")</f>
        <v>282063</v>
      </c>
      <c r="Q10" s="62" t="str">
        <f t="shared" si="8"/>
        <v>282,063</v>
      </c>
      <c r="R10" s="62" t="str">
        <f t="shared" si="8"/>
        <v>72.0</v>
      </c>
      <c r="T10" s="60"/>
      <c r="U10" s="74">
        <f t="shared" ref="U10:U18" si="12">IFERROR((AB10-AG10)/ABS(AG10),"")</f>
        <v>9.4220026755369155E-2</v>
      </c>
      <c r="V10" s="75">
        <f t="shared" ref="V10:V18" si="13">IFERROR(((AB10)-(AG10)),"")</f>
        <v>83390</v>
      </c>
      <c r="W10" s="73">
        <f t="shared" ref="W10:W12" si="14">IFERROR(((AB10/AB$8)-(AG10/AG$8)),"")</f>
        <v>0.47215580443578808</v>
      </c>
      <c r="X10" s="24"/>
      <c r="Y10" s="73">
        <f t="shared" ref="Y10:Y18" si="15">IFERROR(-(-Z10),"")</f>
        <v>14.3</v>
      </c>
      <c r="Z10" s="62" t="str">
        <f t="shared" ref="Z10:AH25" si="16">IF(Z120="","",TRIM(LEFT(Z120,SEARCH(" ",Z120,1))))</f>
        <v>14.30</v>
      </c>
      <c r="AA10" s="69">
        <f t="shared" ref="AA10:AA18" si="17">IFERROR(-(-AB10),"")</f>
        <v>968446</v>
      </c>
      <c r="AB10" s="62" t="str">
        <f t="shared" si="16"/>
        <v>968,446</v>
      </c>
      <c r="AC10" s="62" t="str">
        <f t="shared" si="16"/>
        <v>71.8</v>
      </c>
      <c r="AD10" s="73">
        <f t="shared" ref="AD10:AD18" si="18">IFERROR(-(-AE10),"")</f>
        <v>13.83</v>
      </c>
      <c r="AE10" s="62" t="str">
        <f t="shared" si="16"/>
        <v>13.83</v>
      </c>
      <c r="AF10" s="69">
        <f t="shared" ref="AF10:AF18" si="19">IFERROR(-(-AG10),"")</f>
        <v>885056</v>
      </c>
      <c r="AG10" s="62" t="str">
        <f t="shared" si="16"/>
        <v>885,056</v>
      </c>
      <c r="AH10" s="62" t="str">
        <f t="shared" si="16"/>
        <v>72.0</v>
      </c>
      <c r="AJ10" s="54"/>
      <c r="AK10" s="74">
        <f t="shared" ref="AK10:AK18" si="20">IFERROR((AR10-AW10)/ABS(AW10),"")</f>
        <v>8.465270207016394E-2</v>
      </c>
      <c r="AL10" s="75">
        <f t="shared" ref="AL10:AL18" si="21">IFERROR(((AR10)-(AW10)),"")</f>
        <v>226426</v>
      </c>
      <c r="AM10" s="73">
        <f t="shared" ref="AM10:AM18" si="22">IFERROR(((AR10/AR$8)-(AW10/AW$8)),"")</f>
        <v>0.47934963370125594</v>
      </c>
      <c r="AN10" s="155"/>
      <c r="AO10" s="73">
        <f t="shared" ref="AO10:AO18" si="23">IFERROR(-(-AP10),"")</f>
        <v>14.23</v>
      </c>
      <c r="AP10" s="62" t="str">
        <f t="shared" ref="AP10:AX25" si="24">IF(AP120="","",TRIM(LEFT(AP120,SEARCH(" ",AP120,1))))</f>
        <v>14.23</v>
      </c>
      <c r="AQ10" s="69">
        <f t="shared" ref="AQ10:AQ18" si="25">IFERROR(-(-AR10),"")</f>
        <v>2901190</v>
      </c>
      <c r="AR10" s="62" t="str">
        <f>IF(AR120="","",TRIM(LEFT(AR120,SEARCH(" ",AR120,1))))</f>
        <v>2,901,190</v>
      </c>
      <c r="AS10" s="62" t="str">
        <f>IF(AS120="","",TRIM(LEFT(AS120,SEARCH(" ",AS120,1))))</f>
        <v>71.7</v>
      </c>
      <c r="AT10" s="73">
        <f t="shared" ref="AT10:AT18" si="26">IFERROR(-(-AU10),"")</f>
        <v>13.75</v>
      </c>
      <c r="AU10" s="62" t="str">
        <f>IF(AU120="","",TRIM(LEFT(AU120,SEARCH(" ",AU120,1))))</f>
        <v>13.75</v>
      </c>
      <c r="AV10" s="69">
        <f t="shared" ref="AV10:AV18" si="27">IFERROR(-(-AW10),"")</f>
        <v>2674764</v>
      </c>
      <c r="AW10" s="62" t="str">
        <f>IF(AW120="","",TRIM(LEFT(AW120,SEARCH(" ",AW120,1))))</f>
        <v>2,674,764</v>
      </c>
      <c r="AX10" s="62" t="str">
        <f>IF(AX120="","",TRIM(LEFT(AX120,SEARCH(" ",AX120,1))))</f>
        <v>72.0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7.3805964277283809E-2</v>
      </c>
      <c r="F11" s="71">
        <f t="shared" si="1"/>
        <v>2814</v>
      </c>
      <c r="G11" s="73">
        <f t="shared" si="6"/>
        <v>8.5303444628478609E-2</v>
      </c>
      <c r="H11" s="155"/>
      <c r="I11" s="73">
        <f t="shared" si="7"/>
        <v>1.97</v>
      </c>
      <c r="J11" s="76" t="str">
        <f t="shared" si="8"/>
        <v>1.97</v>
      </c>
      <c r="K11" s="69">
        <f t="shared" si="9"/>
        <v>40941</v>
      </c>
      <c r="L11" s="62" t="str">
        <f t="shared" si="8"/>
        <v>40,941</v>
      </c>
      <c r="M11" s="62" t="str">
        <f t="shared" si="8"/>
        <v>9.8</v>
      </c>
      <c r="N11" s="73">
        <f t="shared" si="10"/>
        <v>1.88</v>
      </c>
      <c r="O11" s="76" t="str">
        <f t="shared" si="8"/>
        <v>1.88</v>
      </c>
      <c r="P11" s="69">
        <f t="shared" si="11"/>
        <v>38127</v>
      </c>
      <c r="Q11" s="62" t="str">
        <f t="shared" si="8"/>
        <v>38,127</v>
      </c>
      <c r="R11" s="62" t="str">
        <f t="shared" si="8"/>
        <v>9.7</v>
      </c>
      <c r="T11" s="60"/>
      <c r="U11" s="70">
        <f t="shared" si="12"/>
        <v>0.12216906734983748</v>
      </c>
      <c r="V11" s="71">
        <f t="shared" si="13"/>
        <v>14020</v>
      </c>
      <c r="W11" s="73">
        <f t="shared" si="14"/>
        <v>0.108585955870381</v>
      </c>
      <c r="X11" s="24"/>
      <c r="Y11" s="73">
        <f t="shared" si="15"/>
        <v>1.9</v>
      </c>
      <c r="Z11" s="62" t="str">
        <f t="shared" si="16"/>
        <v>1.90</v>
      </c>
      <c r="AA11" s="69">
        <f t="shared" si="17"/>
        <v>128779</v>
      </c>
      <c r="AB11" s="62" t="str">
        <f t="shared" si="16"/>
        <v>128,779</v>
      </c>
      <c r="AC11" s="62" t="str">
        <f t="shared" si="16"/>
        <v>9.6</v>
      </c>
      <c r="AD11" s="73">
        <f t="shared" si="18"/>
        <v>1.79</v>
      </c>
      <c r="AE11" s="62" t="str">
        <f t="shared" si="16"/>
        <v>1.79</v>
      </c>
      <c r="AF11" s="69">
        <f t="shared" si="19"/>
        <v>114759</v>
      </c>
      <c r="AG11" s="62" t="str">
        <f t="shared" si="16"/>
        <v>114,759</v>
      </c>
      <c r="AH11" s="62" t="str">
        <f t="shared" si="16"/>
        <v>9.3</v>
      </c>
      <c r="AJ11" s="54"/>
      <c r="AK11" s="70">
        <f t="shared" si="20"/>
        <v>8.1857484583141307E-2</v>
      </c>
      <c r="AL11" s="71">
        <f t="shared" si="21"/>
        <v>29840</v>
      </c>
      <c r="AM11" s="73">
        <f t="shared" si="22"/>
        <v>6.0332622910052258E-2</v>
      </c>
      <c r="AN11" s="155"/>
      <c r="AO11" s="73">
        <f t="shared" si="23"/>
        <v>1.93</v>
      </c>
      <c r="AP11" s="62" t="str">
        <f t="shared" si="24"/>
        <v>1.93</v>
      </c>
      <c r="AQ11" s="69">
        <f t="shared" si="25"/>
        <v>394376</v>
      </c>
      <c r="AR11" s="62" t="str">
        <f t="shared" si="24"/>
        <v>394,376</v>
      </c>
      <c r="AS11" s="62" t="str">
        <f t="shared" si="24"/>
        <v>9.8</v>
      </c>
      <c r="AT11" s="73">
        <f t="shared" si="26"/>
        <v>1.87</v>
      </c>
      <c r="AU11" s="62" t="str">
        <f t="shared" si="24"/>
        <v>1.87</v>
      </c>
      <c r="AV11" s="69">
        <f t="shared" si="27"/>
        <v>364536</v>
      </c>
      <c r="AW11" s="62" t="str">
        <f t="shared" si="24"/>
        <v>364,536</v>
      </c>
      <c r="AX11" s="62" t="str">
        <f t="shared" si="24"/>
        <v>9.8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0.12295458021104144</v>
      </c>
      <c r="F12" s="71">
        <f t="shared" si="1"/>
        <v>1608</v>
      </c>
      <c r="G12" s="73">
        <f t="shared" si="6"/>
        <v>6.015037508358978E-2</v>
      </c>
      <c r="H12" s="155"/>
      <c r="I12" s="73">
        <f t="shared" si="7"/>
        <v>0.71</v>
      </c>
      <c r="J12" s="76" t="str">
        <f t="shared" si="8"/>
        <v>0.71</v>
      </c>
      <c r="K12" s="69">
        <f t="shared" si="9"/>
        <v>14686</v>
      </c>
      <c r="L12" s="62" t="str">
        <f t="shared" si="8"/>
        <v>14,686</v>
      </c>
      <c r="M12" s="62" t="str">
        <f t="shared" si="8"/>
        <v>3.5</v>
      </c>
      <c r="N12" s="73">
        <f t="shared" si="10"/>
        <v>0.65</v>
      </c>
      <c r="O12" s="76" t="str">
        <f t="shared" si="8"/>
        <v>0.65</v>
      </c>
      <c r="P12" s="69">
        <f t="shared" si="11"/>
        <v>13078</v>
      </c>
      <c r="Q12" s="62" t="str">
        <f t="shared" si="8"/>
        <v>13,078</v>
      </c>
      <c r="R12" s="62" t="str">
        <f t="shared" si="8"/>
        <v>3.3</v>
      </c>
      <c r="T12" s="60"/>
      <c r="U12" s="70">
        <f t="shared" si="12"/>
        <v>3.4268546128128671E-2</v>
      </c>
      <c r="V12" s="71">
        <f t="shared" si="13"/>
        <v>1517</v>
      </c>
      <c r="W12" s="73">
        <f t="shared" si="14"/>
        <v>-1.5575620720772676E-2</v>
      </c>
      <c r="X12" s="24"/>
      <c r="Y12" s="73">
        <f t="shared" si="15"/>
        <v>0.68</v>
      </c>
      <c r="Z12" s="62" t="str">
        <f t="shared" si="16"/>
        <v>0.68</v>
      </c>
      <c r="AA12" s="69" t="s">
        <v>12</v>
      </c>
      <c r="AB12" s="62" t="str">
        <f t="shared" si="16"/>
        <v>45,785</v>
      </c>
      <c r="AC12" s="62" t="str">
        <f t="shared" si="16"/>
        <v>3.4</v>
      </c>
      <c r="AD12" s="73">
        <f t="shared" si="18"/>
        <v>0.69</v>
      </c>
      <c r="AE12" s="62" t="str">
        <f t="shared" si="16"/>
        <v>0.69</v>
      </c>
      <c r="AF12" s="69">
        <f t="shared" si="19"/>
        <v>44268</v>
      </c>
      <c r="AG12" s="62" t="str">
        <f t="shared" si="16"/>
        <v>44,268</v>
      </c>
      <c r="AH12" s="62" t="str">
        <f t="shared" si="16"/>
        <v>3.6</v>
      </c>
      <c r="AJ12" s="54"/>
      <c r="AK12" s="70">
        <f t="shared" si="20"/>
        <v>5.7279780921953447E-2</v>
      </c>
      <c r="AL12" s="71">
        <f t="shared" si="21"/>
        <v>7530</v>
      </c>
      <c r="AM12" s="73">
        <f t="shared" si="22"/>
        <v>5.9138003338135015E-3</v>
      </c>
      <c r="AN12" s="155"/>
      <c r="AO12" s="73">
        <f t="shared" si="23"/>
        <v>0.68</v>
      </c>
      <c r="AP12" s="62" t="str">
        <f t="shared" si="24"/>
        <v>0.68</v>
      </c>
      <c r="AQ12" s="69">
        <f t="shared" si="25"/>
        <v>138990</v>
      </c>
      <c r="AR12" s="62" t="str">
        <f t="shared" si="24"/>
        <v>138,990</v>
      </c>
      <c r="AS12" s="62" t="str">
        <f t="shared" si="24"/>
        <v>3.4</v>
      </c>
      <c r="AT12" s="73">
        <f t="shared" si="26"/>
        <v>0.68</v>
      </c>
      <c r="AU12" s="62" t="str">
        <f t="shared" si="24"/>
        <v>0.68</v>
      </c>
      <c r="AV12" s="69">
        <f t="shared" si="27"/>
        <v>131460</v>
      </c>
      <c r="AW12" s="62" t="str">
        <f t="shared" si="24"/>
        <v>131,460</v>
      </c>
      <c r="AX12" s="62" t="str">
        <f t="shared" si="24"/>
        <v>3.5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0.11000140666760444</v>
      </c>
      <c r="F13" s="134">
        <f t="shared" si="1"/>
        <v>3128</v>
      </c>
      <c r="G13" s="132">
        <f>IFERROR(((L13/L$8)-(Q13/Q$8)),"")</f>
        <v>0.11308560688470148</v>
      </c>
      <c r="H13" s="156"/>
      <c r="I13" s="132">
        <f t="shared" si="7"/>
        <v>1.52</v>
      </c>
      <c r="J13" s="135" t="str">
        <f t="shared" si="8"/>
        <v>1.52</v>
      </c>
      <c r="K13" s="136">
        <f t="shared" si="9"/>
        <v>31564</v>
      </c>
      <c r="L13" s="137" t="str">
        <f t="shared" si="8"/>
        <v>31,564</v>
      </c>
      <c r="M13" s="137" t="str">
        <f t="shared" si="8"/>
        <v>7.5</v>
      </c>
      <c r="N13" s="132">
        <f t="shared" si="10"/>
        <v>1.4</v>
      </c>
      <c r="O13" s="135" t="str">
        <f t="shared" si="8"/>
        <v>1.40</v>
      </c>
      <c r="P13" s="136">
        <f t="shared" si="11"/>
        <v>28436</v>
      </c>
      <c r="Q13" s="137" t="str">
        <f t="shared" si="8"/>
        <v>28,436</v>
      </c>
      <c r="R13" s="137" t="str">
        <f t="shared" si="8"/>
        <v>7.3</v>
      </c>
      <c r="T13" s="152"/>
      <c r="U13" s="133">
        <f t="shared" si="12"/>
        <v>8.1352264157130205E-2</v>
      </c>
      <c r="V13" s="134">
        <f t="shared" si="13"/>
        <v>7443</v>
      </c>
      <c r="W13" s="132">
        <f>IFERROR(((AB13/AB$8)-(AG13/AG$8)),"")</f>
        <v>3.1422857919187086E-2</v>
      </c>
      <c r="X13" s="24"/>
      <c r="Y13" s="132">
        <f t="shared" si="15"/>
        <v>1.46</v>
      </c>
      <c r="Z13" s="137" t="str">
        <f t="shared" si="16"/>
        <v>1.46</v>
      </c>
      <c r="AA13" s="136">
        <f t="shared" si="17"/>
        <v>98934</v>
      </c>
      <c r="AB13" s="137" t="str">
        <f t="shared" si="16"/>
        <v>98,934</v>
      </c>
      <c r="AC13" s="137" t="str">
        <f t="shared" si="16"/>
        <v>7.3</v>
      </c>
      <c r="AD13" s="132">
        <f t="shared" si="18"/>
        <v>1.43</v>
      </c>
      <c r="AE13" s="137" t="str">
        <f t="shared" si="16"/>
        <v>1.43</v>
      </c>
      <c r="AF13" s="136">
        <f t="shared" si="19"/>
        <v>91491</v>
      </c>
      <c r="AG13" s="137" t="str">
        <f t="shared" si="16"/>
        <v>91,491</v>
      </c>
      <c r="AH13" s="137" t="str">
        <f t="shared" si="16"/>
        <v>7.4</v>
      </c>
      <c r="AJ13" s="57"/>
      <c r="AK13" s="133">
        <f t="shared" si="20"/>
        <v>9.5617647820665105E-2</v>
      </c>
      <c r="AL13" s="134">
        <f t="shared" si="21"/>
        <v>25840</v>
      </c>
      <c r="AM13" s="132">
        <f t="shared" si="22"/>
        <v>6.2961175191213803E-2</v>
      </c>
      <c r="AN13" s="156"/>
      <c r="AO13" s="132">
        <f t="shared" si="23"/>
        <v>1.45</v>
      </c>
      <c r="AP13" s="137" t="str">
        <f t="shared" si="24"/>
        <v>1.45</v>
      </c>
      <c r="AQ13" s="136">
        <f t="shared" si="25"/>
        <v>296083</v>
      </c>
      <c r="AR13" s="137" t="str">
        <f t="shared" si="24"/>
        <v>296,083</v>
      </c>
      <c r="AS13" s="137" t="str">
        <f t="shared" si="24"/>
        <v>7.3</v>
      </c>
      <c r="AT13" s="132">
        <f t="shared" si="26"/>
        <v>1.39</v>
      </c>
      <c r="AU13" s="137" t="str">
        <f t="shared" si="24"/>
        <v>1.39</v>
      </c>
      <c r="AV13" s="136">
        <f t="shared" si="27"/>
        <v>270243</v>
      </c>
      <c r="AW13" s="137" t="str">
        <f t="shared" si="24"/>
        <v>270,243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0.12457496136012365</v>
      </c>
      <c r="F14" s="75">
        <f t="shared" si="1"/>
        <v>1209</v>
      </c>
      <c r="G14" s="73">
        <f t="shared" si="6"/>
        <v>4.5392505343369582E-2</v>
      </c>
      <c r="H14" s="155"/>
      <c r="I14" s="73">
        <f t="shared" si="7"/>
        <v>0.52</v>
      </c>
      <c r="J14" s="76" t="str">
        <f t="shared" si="8"/>
        <v>0.52</v>
      </c>
      <c r="K14" s="69">
        <f t="shared" si="9"/>
        <v>10914</v>
      </c>
      <c r="L14" s="62" t="str">
        <f t="shared" si="8"/>
        <v>10,914</v>
      </c>
      <c r="M14" s="62" t="str">
        <f t="shared" si="8"/>
        <v>2.6</v>
      </c>
      <c r="N14" s="73">
        <f t="shared" si="10"/>
        <v>0.48</v>
      </c>
      <c r="O14" s="76" t="str">
        <f t="shared" si="8"/>
        <v>0.48</v>
      </c>
      <c r="P14" s="69">
        <f t="shared" si="11"/>
        <v>9705</v>
      </c>
      <c r="Q14" s="62" t="str">
        <f t="shared" si="8"/>
        <v>9,705</v>
      </c>
      <c r="R14" s="62" t="str">
        <f t="shared" si="8"/>
        <v>2.5</v>
      </c>
      <c r="T14" s="60"/>
      <c r="U14" s="74">
        <f t="shared" si="12"/>
        <v>0.1339202218567605</v>
      </c>
      <c r="V14" s="75">
        <f t="shared" si="13"/>
        <v>4153</v>
      </c>
      <c r="W14" s="73">
        <f t="shared" ref="W14:W18" si="29">IFERROR(((AB14/AB$8)-(AG14/AG$8)),"")</f>
        <v>3.4724316924334309E-2</v>
      </c>
      <c r="X14" s="24"/>
      <c r="Y14" s="73">
        <f t="shared" si="15"/>
        <v>0.52</v>
      </c>
      <c r="Z14" s="62" t="str">
        <f t="shared" si="16"/>
        <v>0.52</v>
      </c>
      <c r="AA14" s="69">
        <f t="shared" si="17"/>
        <v>35164</v>
      </c>
      <c r="AB14" s="62" t="str">
        <f t="shared" si="16"/>
        <v>35,164</v>
      </c>
      <c r="AC14" s="62" t="str">
        <f t="shared" si="16"/>
        <v>2.6</v>
      </c>
      <c r="AD14" s="73">
        <f t="shared" si="18"/>
        <v>0.48</v>
      </c>
      <c r="AE14" s="62" t="str">
        <f t="shared" si="16"/>
        <v>0.48</v>
      </c>
      <c r="AF14" s="69">
        <f t="shared" si="19"/>
        <v>31011</v>
      </c>
      <c r="AG14" s="62" t="str">
        <f t="shared" si="16"/>
        <v>31,011</v>
      </c>
      <c r="AH14" s="62" t="str">
        <f t="shared" si="16"/>
        <v>2.5</v>
      </c>
      <c r="AJ14" s="55"/>
      <c r="AK14" s="74">
        <f t="shared" si="20"/>
        <v>9.521110481334534E-2</v>
      </c>
      <c r="AL14" s="75">
        <f t="shared" si="21"/>
        <v>8567</v>
      </c>
      <c r="AM14" s="73">
        <f t="shared" si="22"/>
        <v>2.078391842137145E-2</v>
      </c>
      <c r="AN14" s="155"/>
      <c r="AO14" s="73">
        <f t="shared" si="23"/>
        <v>0.48</v>
      </c>
      <c r="AP14" s="62" t="str">
        <f t="shared" si="24"/>
        <v>0.48</v>
      </c>
      <c r="AQ14" s="69">
        <f t="shared" si="25"/>
        <v>98546</v>
      </c>
      <c r="AR14" s="62" t="str">
        <f t="shared" si="24"/>
        <v>98,546</v>
      </c>
      <c r="AS14" s="62" t="str">
        <f t="shared" si="24"/>
        <v>2.4</v>
      </c>
      <c r="AT14" s="73">
        <f t="shared" si="26"/>
        <v>0.46</v>
      </c>
      <c r="AU14" s="62" t="str">
        <f t="shared" si="24"/>
        <v>0.46</v>
      </c>
      <c r="AV14" s="69">
        <f t="shared" si="27"/>
        <v>89979</v>
      </c>
      <c r="AW14" s="62" t="str">
        <f t="shared" si="24"/>
        <v>89,979</v>
      </c>
      <c r="AX14" s="62" t="str">
        <f t="shared" si="24"/>
        <v>2.4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0.10286885245901639</v>
      </c>
      <c r="F15" s="75">
        <f t="shared" si="1"/>
        <v>502</v>
      </c>
      <c r="G15" s="73">
        <f t="shared" si="6"/>
        <v>1.7734247309182966E-2</v>
      </c>
      <c r="H15" s="155"/>
      <c r="I15" s="73">
        <f t="shared" si="7"/>
        <v>0.26</v>
      </c>
      <c r="J15" s="76" t="str">
        <f t="shared" si="8"/>
        <v>0.26</v>
      </c>
      <c r="K15" s="69">
        <f t="shared" si="9"/>
        <v>5382</v>
      </c>
      <c r="L15" s="62" t="str">
        <f t="shared" si="8"/>
        <v>5,382</v>
      </c>
      <c r="M15" s="62" t="str">
        <f t="shared" si="8"/>
        <v>1.3</v>
      </c>
      <c r="N15" s="73">
        <f t="shared" si="10"/>
        <v>0.24</v>
      </c>
      <c r="O15" s="76" t="str">
        <f t="shared" si="8"/>
        <v>0.24</v>
      </c>
      <c r="P15" s="69">
        <f t="shared" si="11"/>
        <v>4880</v>
      </c>
      <c r="Q15" s="62" t="str">
        <f t="shared" si="8"/>
        <v>4,880</v>
      </c>
      <c r="R15" s="62" t="str">
        <f t="shared" si="8"/>
        <v>1.2</v>
      </c>
      <c r="T15" s="60"/>
      <c r="U15" s="74">
        <f t="shared" si="12"/>
        <v>0.11347945572759568</v>
      </c>
      <c r="V15" s="75">
        <f t="shared" si="13"/>
        <v>1693</v>
      </c>
      <c r="W15" s="73">
        <f t="shared" si="29"/>
        <v>1.2202043819729835E-2</v>
      </c>
      <c r="X15" s="24"/>
      <c r="Y15" s="73">
        <f t="shared" si="15"/>
        <v>0.25</v>
      </c>
      <c r="Z15" s="62" t="str">
        <f t="shared" si="16"/>
        <v>0.25</v>
      </c>
      <c r="AA15" s="69">
        <f t="shared" si="17"/>
        <v>16612</v>
      </c>
      <c r="AB15" s="62" t="str">
        <f t="shared" si="16"/>
        <v>16,612</v>
      </c>
      <c r="AC15" s="62" t="str">
        <f t="shared" si="16"/>
        <v>1.2</v>
      </c>
      <c r="AD15" s="73">
        <f t="shared" si="18"/>
        <v>0.23</v>
      </c>
      <c r="AE15" s="62" t="str">
        <f t="shared" si="16"/>
        <v>0.23</v>
      </c>
      <c r="AF15" s="69">
        <f t="shared" si="19"/>
        <v>14919</v>
      </c>
      <c r="AG15" s="62" t="str">
        <f t="shared" si="16"/>
        <v>14,919</v>
      </c>
      <c r="AH15" s="62" t="str">
        <f t="shared" si="16"/>
        <v>1.2</v>
      </c>
      <c r="AJ15" s="55"/>
      <c r="AK15" s="74">
        <f t="shared" si="20"/>
        <v>0.1638320870006397</v>
      </c>
      <c r="AL15" s="75">
        <f t="shared" si="21"/>
        <v>7427</v>
      </c>
      <c r="AM15" s="73">
        <f t="shared" si="22"/>
        <v>2.572545753326605E-2</v>
      </c>
      <c r="AN15" s="155"/>
      <c r="AO15" s="73">
        <f t="shared" si="23"/>
        <v>0.26</v>
      </c>
      <c r="AP15" s="62" t="str">
        <f t="shared" si="24"/>
        <v>0.26</v>
      </c>
      <c r="AQ15" s="69">
        <f t="shared" si="25"/>
        <v>52760</v>
      </c>
      <c r="AR15" s="62" t="str">
        <f t="shared" si="24"/>
        <v>52,760</v>
      </c>
      <c r="AS15" s="62" t="str">
        <f t="shared" si="24"/>
        <v>1.3</v>
      </c>
      <c r="AT15" s="73">
        <f t="shared" si="26"/>
        <v>0.23</v>
      </c>
      <c r="AU15" s="62" t="str">
        <f t="shared" si="24"/>
        <v>0.23</v>
      </c>
      <c r="AV15" s="69">
        <f t="shared" si="27"/>
        <v>45333</v>
      </c>
      <c r="AW15" s="62" t="str">
        <f t="shared" si="24"/>
        <v>45,333</v>
      </c>
      <c r="AX15" s="62" t="str">
        <f t="shared" si="24"/>
        <v>1.2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0.1023826714801444</v>
      </c>
      <c r="F16" s="75">
        <f t="shared" si="1"/>
        <v>1418</v>
      </c>
      <c r="G16" s="73">
        <f t="shared" si="6"/>
        <v>5.0008222320616746E-2</v>
      </c>
      <c r="H16" s="155"/>
      <c r="I16" s="73">
        <f t="shared" si="7"/>
        <v>0.73</v>
      </c>
      <c r="J16" s="76" t="str">
        <f t="shared" si="8"/>
        <v>0.73</v>
      </c>
      <c r="K16" s="69">
        <f t="shared" si="9"/>
        <v>15268</v>
      </c>
      <c r="L16" s="62" t="str">
        <f t="shared" si="8"/>
        <v>15,268</v>
      </c>
      <c r="M16" s="62" t="str">
        <f t="shared" si="8"/>
        <v>3.6</v>
      </c>
      <c r="N16" s="73">
        <f t="shared" si="10"/>
        <v>0.68</v>
      </c>
      <c r="O16" s="76" t="str">
        <f t="shared" si="8"/>
        <v>0.68</v>
      </c>
      <c r="P16" s="69">
        <f t="shared" si="11"/>
        <v>13850</v>
      </c>
      <c r="Q16" s="62" t="str">
        <f t="shared" si="8"/>
        <v>13,850</v>
      </c>
      <c r="R16" s="62" t="str">
        <f t="shared" si="8"/>
        <v>3.5</v>
      </c>
      <c r="T16" s="60"/>
      <c r="U16" s="74">
        <f t="shared" si="12"/>
        <v>3.5051908430455872E-2</v>
      </c>
      <c r="V16" s="75">
        <f t="shared" si="13"/>
        <v>1597</v>
      </c>
      <c r="W16" s="73">
        <f t="shared" si="29"/>
        <v>-1.5503502824877113E-2</v>
      </c>
      <c r="X16" s="24"/>
      <c r="Y16" s="73">
        <f t="shared" si="15"/>
        <v>0.7</v>
      </c>
      <c r="Z16" s="62" t="str">
        <f t="shared" si="16"/>
        <v>0.70</v>
      </c>
      <c r="AA16" s="69">
        <f t="shared" si="17"/>
        <v>47158</v>
      </c>
      <c r="AB16" s="62" t="str">
        <f t="shared" si="16"/>
        <v>47,158</v>
      </c>
      <c r="AC16" s="62" t="str">
        <f t="shared" si="16"/>
        <v>3.5</v>
      </c>
      <c r="AD16" s="73">
        <f t="shared" si="18"/>
        <v>0.71</v>
      </c>
      <c r="AE16" s="62" t="str">
        <f t="shared" si="16"/>
        <v>0.71</v>
      </c>
      <c r="AF16" s="69">
        <f t="shared" si="19"/>
        <v>45561</v>
      </c>
      <c r="AG16" s="62" t="str">
        <f t="shared" si="16"/>
        <v>45,561</v>
      </c>
      <c r="AH16" s="62" t="str">
        <f t="shared" si="16"/>
        <v>3.7</v>
      </c>
      <c r="AJ16" s="55"/>
      <c r="AK16" s="74">
        <f t="shared" si="20"/>
        <v>7.2978581486696809E-2</v>
      </c>
      <c r="AL16" s="75">
        <f t="shared" si="21"/>
        <v>9847</v>
      </c>
      <c r="AM16" s="73">
        <f t="shared" si="22"/>
        <v>1.6456938748631078E-2</v>
      </c>
      <c r="AN16" s="155"/>
      <c r="AO16" s="73">
        <f t="shared" si="23"/>
        <v>0.71</v>
      </c>
      <c r="AP16" s="62" t="str">
        <f t="shared" si="24"/>
        <v>0.71</v>
      </c>
      <c r="AQ16" s="69">
        <f t="shared" si="25"/>
        <v>144777</v>
      </c>
      <c r="AR16" s="62" t="str">
        <f t="shared" si="24"/>
        <v>144,777</v>
      </c>
      <c r="AS16" s="62" t="str">
        <f t="shared" si="24"/>
        <v>3.6</v>
      </c>
      <c r="AT16" s="73">
        <f t="shared" si="26"/>
        <v>0.69</v>
      </c>
      <c r="AU16" s="62" t="str">
        <f t="shared" si="24"/>
        <v>0.69</v>
      </c>
      <c r="AV16" s="69">
        <f t="shared" si="27"/>
        <v>134930</v>
      </c>
      <c r="AW16" s="62" t="str">
        <f t="shared" si="24"/>
        <v>134,930</v>
      </c>
      <c r="AX16" s="62" t="str">
        <f t="shared" si="24"/>
        <v>3.6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0.10554694107696645</v>
      </c>
      <c r="F17" s="75">
        <f t="shared" si="1"/>
        <v>2995</v>
      </c>
      <c r="G17" s="73">
        <f t="shared" si="6"/>
        <v>0.10677241345381194</v>
      </c>
      <c r="H17" s="155"/>
      <c r="I17" s="73">
        <f t="shared" si="7"/>
        <v>1.51</v>
      </c>
      <c r="J17" s="76" t="str">
        <f t="shared" si="8"/>
        <v>1.51</v>
      </c>
      <c r="K17" s="69">
        <f t="shared" si="9"/>
        <v>31371</v>
      </c>
      <c r="L17" s="62" t="str">
        <f t="shared" si="8"/>
        <v>31,371</v>
      </c>
      <c r="M17" s="62" t="str">
        <f t="shared" si="8"/>
        <v>7.5</v>
      </c>
      <c r="N17" s="73">
        <f t="shared" si="10"/>
        <v>1.4</v>
      </c>
      <c r="O17" s="76" t="str">
        <f t="shared" si="8"/>
        <v>1.40</v>
      </c>
      <c r="P17" s="69">
        <f t="shared" si="11"/>
        <v>28376</v>
      </c>
      <c r="Q17" s="62" t="str">
        <f t="shared" si="8"/>
        <v>28,376</v>
      </c>
      <c r="R17" s="62" t="str">
        <f t="shared" si="8"/>
        <v>7.2</v>
      </c>
      <c r="T17" s="60"/>
      <c r="U17" s="74">
        <f t="shared" si="12"/>
        <v>8.6799180152867333E-2</v>
      </c>
      <c r="V17" s="75">
        <f t="shared" si="13"/>
        <v>8131</v>
      </c>
      <c r="W17" s="73">
        <f t="shared" si="29"/>
        <v>3.9708268862703067E-2</v>
      </c>
      <c r="X17" s="24"/>
      <c r="Y17" s="73">
        <f t="shared" si="15"/>
        <v>1.5</v>
      </c>
      <c r="Z17" s="62" t="str">
        <f t="shared" si="16"/>
        <v>1.50</v>
      </c>
      <c r="AA17" s="69">
        <f t="shared" si="17"/>
        <v>101807</v>
      </c>
      <c r="AB17" s="62" t="str">
        <f t="shared" si="16"/>
        <v>101,807</v>
      </c>
      <c r="AC17" s="62" t="str">
        <f t="shared" si="16"/>
        <v>7.6</v>
      </c>
      <c r="AD17" s="73">
        <f t="shared" si="18"/>
        <v>1.46</v>
      </c>
      <c r="AE17" s="62" t="str">
        <f t="shared" si="16"/>
        <v>1.46</v>
      </c>
      <c r="AF17" s="69">
        <f t="shared" si="19"/>
        <v>93676</v>
      </c>
      <c r="AG17" s="62" t="str">
        <f t="shared" si="16"/>
        <v>93,676</v>
      </c>
      <c r="AH17" s="62" t="str">
        <f t="shared" si="16"/>
        <v>7.6</v>
      </c>
      <c r="AJ17" s="54"/>
      <c r="AK17" s="74">
        <f t="shared" si="20"/>
        <v>0.11835217244357656</v>
      </c>
      <c r="AL17" s="75">
        <f t="shared" si="21"/>
        <v>31516</v>
      </c>
      <c r="AM17" s="73">
        <f t="shared" si="22"/>
        <v>9.1726602503323207E-2</v>
      </c>
      <c r="AN17" s="155"/>
      <c r="AO17" s="73">
        <f t="shared" si="23"/>
        <v>1.46</v>
      </c>
      <c r="AP17" s="62" t="str">
        <f t="shared" si="24"/>
        <v>1.46</v>
      </c>
      <c r="AQ17" s="69">
        <f t="shared" si="25"/>
        <v>297806</v>
      </c>
      <c r="AR17" s="62" t="str">
        <f t="shared" si="24"/>
        <v>297,806</v>
      </c>
      <c r="AS17" s="62" t="str">
        <f t="shared" si="24"/>
        <v>7.4</v>
      </c>
      <c r="AT17" s="73">
        <f t="shared" si="26"/>
        <v>1.37</v>
      </c>
      <c r="AU17" s="62" t="str">
        <f t="shared" si="24"/>
        <v>1.37</v>
      </c>
      <c r="AV17" s="69">
        <f t="shared" si="27"/>
        <v>266290</v>
      </c>
      <c r="AW17" s="62" t="str">
        <f t="shared" si="24"/>
        <v>266,290</v>
      </c>
      <c r="AX17" s="62" t="str">
        <f t="shared" si="24"/>
        <v>7.2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7.1123687113327894E-2</v>
      </c>
      <c r="F18" s="75">
        <f t="shared" si="1"/>
        <v>1483</v>
      </c>
      <c r="G18" s="73">
        <f t="shared" si="6"/>
        <v>4.3963165370227486E-2</v>
      </c>
      <c r="H18" s="155"/>
      <c r="I18" s="73">
        <f t="shared" si="7"/>
        <v>1.07</v>
      </c>
      <c r="J18" s="76" t="str">
        <f t="shared" si="8"/>
        <v>1.07</v>
      </c>
      <c r="K18" s="69">
        <f t="shared" si="9"/>
        <v>22334</v>
      </c>
      <c r="L18" s="62" t="str">
        <f t="shared" si="8"/>
        <v>22,334</v>
      </c>
      <c r="M18" s="62" t="str">
        <f t="shared" si="8"/>
        <v>5.3</v>
      </c>
      <c r="N18" s="73">
        <f t="shared" si="10"/>
        <v>1.03</v>
      </c>
      <c r="O18" s="76" t="str">
        <f t="shared" si="8"/>
        <v>1.03</v>
      </c>
      <c r="P18" s="69">
        <f t="shared" si="11"/>
        <v>20851</v>
      </c>
      <c r="Q18" s="62" t="str">
        <f t="shared" si="8"/>
        <v>20,851</v>
      </c>
      <c r="R18" s="62" t="str">
        <f t="shared" si="8"/>
        <v>5.3</v>
      </c>
      <c r="T18" s="60"/>
      <c r="U18" s="74">
        <f t="shared" si="12"/>
        <v>0.16278384440333327</v>
      </c>
      <c r="V18" s="75">
        <f t="shared" si="13"/>
        <v>9943</v>
      </c>
      <c r="W18" s="73">
        <f t="shared" si="29"/>
        <v>9.4430057611136098E-2</v>
      </c>
      <c r="X18" s="24"/>
      <c r="Y18" s="73">
        <f t="shared" si="15"/>
        <v>1.05</v>
      </c>
      <c r="Z18" s="62" t="str">
        <f t="shared" si="16"/>
        <v>1.05</v>
      </c>
      <c r="AA18" s="69">
        <f t="shared" si="17"/>
        <v>71024</v>
      </c>
      <c r="AB18" s="62" t="str">
        <f t="shared" si="16"/>
        <v>71,024</v>
      </c>
      <c r="AC18" s="62" t="str">
        <f t="shared" si="16"/>
        <v>5.3</v>
      </c>
      <c r="AD18" s="73">
        <f t="shared" si="18"/>
        <v>0.95</v>
      </c>
      <c r="AE18" s="62" t="str">
        <f t="shared" si="16"/>
        <v>0.95</v>
      </c>
      <c r="AF18" s="69">
        <f t="shared" si="19"/>
        <v>61081</v>
      </c>
      <c r="AG18" s="62" t="str">
        <f t="shared" si="16"/>
        <v>61,081</v>
      </c>
      <c r="AH18" s="62" t="str">
        <f t="shared" si="16"/>
        <v>5.0</v>
      </c>
      <c r="AJ18" s="54"/>
      <c r="AK18" s="74">
        <f t="shared" si="20"/>
        <v>0.12616561519957001</v>
      </c>
      <c r="AL18" s="75">
        <f t="shared" si="21"/>
        <v>24178</v>
      </c>
      <c r="AM18" s="73">
        <f t="shared" si="22"/>
        <v>7.3353940860044653E-2</v>
      </c>
      <c r="AN18" s="155"/>
      <c r="AO18" s="73">
        <f t="shared" si="23"/>
        <v>1.06</v>
      </c>
      <c r="AP18" s="62" t="str">
        <f t="shared" si="24"/>
        <v>1.06</v>
      </c>
      <c r="AQ18" s="69">
        <f t="shared" si="25"/>
        <v>215815</v>
      </c>
      <c r="AR18" s="62" t="str">
        <f t="shared" si="24"/>
        <v>215,815</v>
      </c>
      <c r="AS18" s="62" t="str">
        <f t="shared" si="24"/>
        <v>5.3</v>
      </c>
      <c r="AT18" s="73">
        <f t="shared" si="26"/>
        <v>0.98</v>
      </c>
      <c r="AU18" s="62" t="str">
        <f t="shared" si="24"/>
        <v>0.98</v>
      </c>
      <c r="AV18" s="69">
        <f t="shared" si="27"/>
        <v>191637</v>
      </c>
      <c r="AW18" s="62" t="str">
        <f t="shared" si="24"/>
        <v>191,637</v>
      </c>
      <c r="AX18" s="62" t="str">
        <f t="shared" si="24"/>
        <v>5.2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9.3327332407328378E-2</v>
      </c>
      <c r="F20" s="140">
        <f>IFERROR(((L20)-(Q20)),"")</f>
        <v>12027</v>
      </c>
      <c r="G20" s="132">
        <f>IFERROR(((L20/L$8)-(Q20/Q$8)),"")</f>
        <v>0.40922563733234174</v>
      </c>
      <c r="H20" s="156"/>
      <c r="I20" s="132">
        <f>IFERROR(-(-J20),"")</f>
        <v>6.77</v>
      </c>
      <c r="J20" s="135" t="str">
        <f t="shared" ref="J20:R22" si="31">IF(J130="","",TRIM(LEFT(J130,SEARCH(" ",J130,1))))</f>
        <v>6.77</v>
      </c>
      <c r="K20" s="136">
        <f>IFERROR(-(-L20),"")</f>
        <v>140896</v>
      </c>
      <c r="L20" s="137" t="str">
        <f t="shared" si="31"/>
        <v>140,896</v>
      </c>
      <c r="M20" s="137" t="str">
        <f t="shared" si="31"/>
        <v>33.6</v>
      </c>
      <c r="N20" s="132">
        <f>IFERROR(-(-O20),"")</f>
        <v>6.36</v>
      </c>
      <c r="O20" s="135" t="str">
        <f t="shared" si="31"/>
        <v>6.36</v>
      </c>
      <c r="P20" s="136">
        <f>IFERROR(-(-Q20),"")</f>
        <v>128869</v>
      </c>
      <c r="Q20" s="137" t="str">
        <f t="shared" si="31"/>
        <v>128,869</v>
      </c>
      <c r="R20" s="137" t="str">
        <f t="shared" si="31"/>
        <v>32.9</v>
      </c>
      <c r="T20" s="152"/>
      <c r="U20" s="139">
        <f t="shared" ref="U20:U21" si="32">IFERROR((AB20-AG20)/ABS(AG20),"")</f>
        <v>0.10129936783509429</v>
      </c>
      <c r="V20" s="140">
        <f>IFERROR(((AB20)-(AG20)),"")</f>
        <v>41054</v>
      </c>
      <c r="W20" s="132">
        <f>IFERROR(((AB20/AB$8)-(AG20/AG$8)),"")</f>
        <v>0.25857237744622896</v>
      </c>
      <c r="X20" s="164"/>
      <c r="Y20" s="132">
        <f>IFERROR(-(-Z20),"")</f>
        <v>6.59</v>
      </c>
      <c r="Z20" s="137" t="str">
        <f t="shared" si="16"/>
        <v>6.59</v>
      </c>
      <c r="AA20" s="136">
        <f>IFERROR(-(-AB20),"")</f>
        <v>446328</v>
      </c>
      <c r="AB20" s="137" t="str">
        <f t="shared" si="16"/>
        <v>446,328</v>
      </c>
      <c r="AC20" s="137" t="str">
        <f t="shared" si="16"/>
        <v>33.1</v>
      </c>
      <c r="AD20" s="132">
        <f>IFERROR(-(-AE20),"")</f>
        <v>6.33</v>
      </c>
      <c r="AE20" s="137" t="str">
        <f t="shared" si="16"/>
        <v>6.33</v>
      </c>
      <c r="AF20" s="136">
        <f>IFERROR(-(-AG20),"")</f>
        <v>405274</v>
      </c>
      <c r="AG20" s="137" t="str">
        <f t="shared" si="16"/>
        <v>405,274</v>
      </c>
      <c r="AH20" s="137" t="str">
        <f t="shared" si="16"/>
        <v>33.0</v>
      </c>
      <c r="AJ20" s="57"/>
      <c r="AK20" s="139">
        <f t="shared" ref="AK20:AK21" si="33">IFERROR((AR20-AW20)/ABS(AW20),"")</f>
        <v>9.7132331017469056E-2</v>
      </c>
      <c r="AL20" s="140">
        <f>IFERROR(((AR20)-(AW20)),"")</f>
        <v>118906</v>
      </c>
      <c r="AM20" s="132">
        <f>IFERROR(((AR20/AR$8)-(AW20/AW$8)),"")</f>
        <v>0.29429818492986382</v>
      </c>
      <c r="AN20" s="156"/>
      <c r="AO20" s="132">
        <f>IFERROR(-(-AP20),"")</f>
        <v>6.59</v>
      </c>
      <c r="AP20" s="137" t="str">
        <f t="shared" si="24"/>
        <v>6.59</v>
      </c>
      <c r="AQ20" s="136">
        <f>IFERROR(-(-AR20),"")</f>
        <v>1343071</v>
      </c>
      <c r="AR20" s="137" t="str">
        <f t="shared" si="24"/>
        <v>1,343,071</v>
      </c>
      <c r="AS20" s="137" t="str">
        <f t="shared" si="24"/>
        <v>33.2</v>
      </c>
      <c r="AT20" s="132">
        <f>IFERROR(-(-AU20),"")</f>
        <v>6.29</v>
      </c>
      <c r="AU20" s="137" t="str">
        <f t="shared" si="24"/>
        <v>6.29</v>
      </c>
      <c r="AV20" s="136">
        <f>IFERROR(-(-AW20),"")</f>
        <v>1224165</v>
      </c>
      <c r="AW20" s="137" t="str">
        <f t="shared" si="24"/>
        <v>1,224,165</v>
      </c>
      <c r="AX20" s="137" t="str">
        <f>IF(AX130="","",TRIM(LEFT(AX130,SEARCH(" ",AX130,1))))</f>
        <v>32.9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5.0878560524862775E-2</v>
      </c>
      <c r="F21" s="75">
        <f>IFERROR(((L21)-(Q21)),"")</f>
        <v>3133</v>
      </c>
      <c r="G21" s="77">
        <f>IFERROR(((L21/L$8)-(Q21/Q$8)),"")</f>
        <v>6.9921498475795651E-2</v>
      </c>
      <c r="H21" s="24"/>
      <c r="I21" s="80"/>
      <c r="J21" s="76" t="str">
        <f t="shared" si="31"/>
        <v/>
      </c>
      <c r="K21" s="69"/>
      <c r="L21" s="62" t="str">
        <f t="shared" si="31"/>
        <v>64,711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61,578</v>
      </c>
      <c r="R21" s="62" t="str">
        <f t="shared" si="31"/>
        <v/>
      </c>
      <c r="T21" s="60"/>
      <c r="U21" s="74">
        <f t="shared" si="32"/>
        <v>0.13683771157643507</v>
      </c>
      <c r="V21" s="75">
        <f>IFERROR(((AB21)-(AG21)),"")</f>
        <v>25571</v>
      </c>
      <c r="W21" s="77">
        <f>IFERROR(((AB21/AB$8)-(AG21/AG$8)),"")</f>
        <v>0.21729836253110735</v>
      </c>
      <c r="X21" s="24"/>
      <c r="Y21" s="77"/>
      <c r="Z21" s="62" t="str">
        <f t="shared" si="16"/>
        <v/>
      </c>
      <c r="AA21" s="69"/>
      <c r="AB21" s="62" t="str">
        <f t="shared" si="16"/>
        <v>212,442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186,871</v>
      </c>
      <c r="AH21" s="62" t="str">
        <f t="shared" si="16"/>
        <v/>
      </c>
      <c r="AJ21" s="12"/>
      <c r="AK21" s="74">
        <f t="shared" si="33"/>
        <v>0.11556951466557717</v>
      </c>
      <c r="AL21" s="75">
        <f>IFERROR(((AR21)-(AW21)),"")</f>
        <v>67889</v>
      </c>
      <c r="AM21" s="77">
        <f>IFERROR(((AR21/AR$8)-(AW21/AW$8)),"")</f>
        <v>0.19433137001908785</v>
      </c>
      <c r="AN21" s="24"/>
      <c r="AO21" s="77"/>
      <c r="AP21" s="62" t="str">
        <f t="shared" si="24"/>
        <v/>
      </c>
      <c r="AQ21" s="69"/>
      <c r="AR21" s="62" t="str">
        <f t="shared" si="24"/>
        <v>655,319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587,430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6.9836371954483958E-2</v>
      </c>
      <c r="F24" s="140">
        <f t="shared" ref="F24:F29" si="35">IFERROR(((L24)-(Q24)),"")</f>
        <v>28698</v>
      </c>
      <c r="G24" s="132">
        <f t="shared" ref="G24:G29" si="36">IFERROR(((L24/L$8)-(Q24/Q$8)),"")</f>
        <v>0.84100423460900231</v>
      </c>
      <c r="H24" s="156"/>
      <c r="I24" s="132">
        <f t="shared" ref="I24:I29" si="37">IFERROR(-(-J24),"")</f>
        <v>21.13</v>
      </c>
      <c r="J24" s="135" t="str">
        <f t="shared" ref="J24:R29" si="38">IF(J134="","",TRIM(LEFT(J134,SEARCH(" ",J134,1))))</f>
        <v>21.13</v>
      </c>
      <c r="K24" s="136">
        <f t="shared" ref="K24:K29" si="39">IFERROR(-(-L24),"")</f>
        <v>439630</v>
      </c>
      <c r="L24" s="137" t="str">
        <f t="shared" si="38"/>
        <v>439,630</v>
      </c>
      <c r="M24" s="137" t="str">
        <f t="shared" si="38"/>
        <v>104.9</v>
      </c>
      <c r="N24" s="132">
        <f t="shared" ref="N24:N29" si="40">IFERROR(-(-O24),"")</f>
        <v>20.29</v>
      </c>
      <c r="O24" s="135" t="str">
        <f t="shared" si="38"/>
        <v>20.29</v>
      </c>
      <c r="P24" s="136">
        <f t="shared" ref="P24:P29" si="41">IFERROR(-(-Q24),"")</f>
        <v>410932</v>
      </c>
      <c r="Q24" s="137" t="str">
        <f t="shared" si="38"/>
        <v>410,932</v>
      </c>
      <c r="R24" s="137" t="str">
        <f t="shared" si="38"/>
        <v>104.9</v>
      </c>
      <c r="T24" s="152"/>
      <c r="U24" s="139">
        <f t="shared" ref="U24" si="42">IFERROR((AB24-AG24)/ABS(AG24),"")</f>
        <v>9.6442695711410481E-2</v>
      </c>
      <c r="V24" s="140">
        <f t="shared" ref="V24:V29" si="43">IFERROR(((AB24)-(AG24)),"")</f>
        <v>124443</v>
      </c>
      <c r="W24" s="132">
        <f t="shared" ref="W24:W29" si="44">IFERROR(((AB24/AB$8)-(AG24/AG$8)),"")</f>
        <v>0.73071255663787227</v>
      </c>
      <c r="X24" s="164"/>
      <c r="Y24" s="132">
        <f t="shared" ref="Y24:Y29" si="45">IFERROR(-(-Z24),"")</f>
        <v>20.89</v>
      </c>
      <c r="Z24" s="137" t="str">
        <f t="shared" si="16"/>
        <v>20.89</v>
      </c>
      <c r="AA24" s="136">
        <f t="shared" ref="AA24:AA29" si="46">IFERROR(-(-AB24),"")</f>
        <v>1414774</v>
      </c>
      <c r="AB24" s="137" t="str">
        <f t="shared" si="16"/>
        <v>1,414,774</v>
      </c>
      <c r="AC24" s="137" t="str">
        <f t="shared" si="16"/>
        <v>104.9</v>
      </c>
      <c r="AD24" s="132">
        <f t="shared" ref="AD24:AD29" si="47">IFERROR(-(-AE24),"")</f>
        <v>20.16</v>
      </c>
      <c r="AE24" s="137" t="str">
        <f t="shared" si="16"/>
        <v>20.16</v>
      </c>
      <c r="AF24" s="136">
        <f t="shared" ref="AF24:AF29" si="48">IFERROR(-(-AG24),"")</f>
        <v>1290331</v>
      </c>
      <c r="AG24" s="137" t="str">
        <f t="shared" si="16"/>
        <v>1,290,331</v>
      </c>
      <c r="AH24" s="137" t="str">
        <f t="shared" si="16"/>
        <v>104.9</v>
      </c>
      <c r="AJ24" s="13"/>
      <c r="AK24" s="139">
        <f t="shared" ref="AK24" si="49">IFERROR((AR24-AW24)/ABS(AW24),"")</f>
        <v>8.857071042568089E-2</v>
      </c>
      <c r="AL24" s="140">
        <f t="shared" ref="AL24:AL29" si="50">IFERROR(((AR24)-(AW24)),"")</f>
        <v>345331</v>
      </c>
      <c r="AM24" s="132">
        <f t="shared" ref="AM24:AM29" si="51">IFERROR(((AR24/AR$8)-(AW24/AW$8)),"")</f>
        <v>0.77364267911906381</v>
      </c>
      <c r="AN24" s="156"/>
      <c r="AO24" s="132">
        <f t="shared" ref="AO24:AO29" si="52">IFERROR(-(-AP24),"")</f>
        <v>20.81</v>
      </c>
      <c r="AP24" s="137" t="str">
        <f t="shared" si="24"/>
        <v>20.81</v>
      </c>
      <c r="AQ24" s="136">
        <f t="shared" ref="AQ24:AQ29" si="53">IFERROR(-(-AR24),"")</f>
        <v>4244261</v>
      </c>
      <c r="AR24" s="137" t="str">
        <f t="shared" si="24"/>
        <v>4,244,261</v>
      </c>
      <c r="AS24" s="137" t="str">
        <f t="shared" si="24"/>
        <v>104.9</v>
      </c>
      <c r="AT24" s="132">
        <f t="shared" ref="AT24:AT29" si="54">IFERROR(-(-AU24),"")</f>
        <v>20.04</v>
      </c>
      <c r="AU24" s="137" t="str">
        <f t="shared" si="24"/>
        <v>20.04</v>
      </c>
      <c r="AV24" s="136">
        <f t="shared" ref="AV24:AV29" si="55">IFERROR(-(-AW24),"")</f>
        <v>3898930</v>
      </c>
      <c r="AW24" s="137" t="str">
        <f t="shared" si="24"/>
        <v>3,898,930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-6.9902912621359226E-2</v>
      </c>
      <c r="F25" s="85">
        <f t="shared" si="35"/>
        <v>-432</v>
      </c>
      <c r="G25" s="83">
        <f t="shared" si="36"/>
        <v>-1.2667612347420143E-2</v>
      </c>
      <c r="H25" s="157"/>
      <c r="I25" s="83">
        <f t="shared" si="37"/>
        <v>-0.32</v>
      </c>
      <c r="J25" s="86" t="str">
        <f t="shared" si="38"/>
        <v>-0.32</v>
      </c>
      <c r="K25" s="87">
        <f t="shared" si="39"/>
        <v>-6612</v>
      </c>
      <c r="L25" s="82" t="str">
        <f t="shared" si="38"/>
        <v>-6,612</v>
      </c>
      <c r="M25" s="82" t="str">
        <f t="shared" si="38"/>
        <v>-1.6</v>
      </c>
      <c r="N25" s="83">
        <f t="shared" si="40"/>
        <v>-0.31</v>
      </c>
      <c r="O25" s="86" t="str">
        <f t="shared" si="38"/>
        <v>-0.31</v>
      </c>
      <c r="P25" s="87">
        <f t="shared" si="41"/>
        <v>-6180</v>
      </c>
      <c r="Q25" s="82" t="str">
        <f t="shared" si="38"/>
        <v>-6,180</v>
      </c>
      <c r="R25" s="82" t="str">
        <f t="shared" si="38"/>
        <v>-1.6</v>
      </c>
      <c r="S25" s="82"/>
      <c r="T25" s="60"/>
      <c r="U25" s="84">
        <f>IFERROR((AB25-AG25)/ABS(AG25),"")</f>
        <v>-9.6408512392435725E-2</v>
      </c>
      <c r="V25" s="85">
        <f t="shared" si="43"/>
        <v>-1871</v>
      </c>
      <c r="W25" s="83">
        <f t="shared" si="44"/>
        <v>-1.0980359104106385E-2</v>
      </c>
      <c r="X25" s="163"/>
      <c r="Y25" s="83">
        <f t="shared" si="45"/>
        <v>-0.31</v>
      </c>
      <c r="Z25" s="82" t="str">
        <f t="shared" si="16"/>
        <v>-0.31</v>
      </c>
      <c r="AA25" s="87">
        <f t="shared" si="46"/>
        <v>-21278</v>
      </c>
      <c r="AB25" s="82" t="str">
        <f t="shared" si="16"/>
        <v>-21,278</v>
      </c>
      <c r="AC25" s="82" t="str">
        <f t="shared" si="16"/>
        <v>-1.6</v>
      </c>
      <c r="AD25" s="83">
        <f t="shared" si="47"/>
        <v>-0.3</v>
      </c>
      <c r="AE25" s="82" t="str">
        <f t="shared" si="16"/>
        <v>-0.30</v>
      </c>
      <c r="AF25" s="87">
        <f t="shared" si="48"/>
        <v>-19407</v>
      </c>
      <c r="AG25" s="82" t="str">
        <f t="shared" si="16"/>
        <v>-19,407</v>
      </c>
      <c r="AH25" s="82" t="str">
        <f t="shared" si="16"/>
        <v>-1.6</v>
      </c>
      <c r="AI25" s="82"/>
      <c r="AJ25" s="14"/>
      <c r="AK25" s="84">
        <f>IFERROR((AR25-AW25)/ABS(AW25),"")</f>
        <v>-8.8559734944455265E-2</v>
      </c>
      <c r="AL25" s="85">
        <f t="shared" si="50"/>
        <v>-4544</v>
      </c>
      <c r="AM25" s="83">
        <f t="shared" si="51"/>
        <v>-1.0178392286499971E-2</v>
      </c>
      <c r="AN25" s="157"/>
      <c r="AO25" s="83">
        <f t="shared" si="52"/>
        <v>-0.27</v>
      </c>
      <c r="AP25" s="82" t="str">
        <f t="shared" si="24"/>
        <v>-0.27</v>
      </c>
      <c r="AQ25" s="87">
        <f t="shared" si="53"/>
        <v>-55854</v>
      </c>
      <c r="AR25" s="82" t="str">
        <f t="shared" si="24"/>
        <v>-55,854</v>
      </c>
      <c r="AS25" s="82" t="str">
        <f t="shared" si="24"/>
        <v>-1.4</v>
      </c>
      <c r="AT25" s="83">
        <f t="shared" si="54"/>
        <v>-0.26</v>
      </c>
      <c r="AU25" s="82" t="str">
        <f t="shared" si="24"/>
        <v>-0.26</v>
      </c>
      <c r="AV25" s="87">
        <f t="shared" si="55"/>
        <v>-51310</v>
      </c>
      <c r="AW25" s="82" t="str">
        <f t="shared" si="24"/>
        <v>-51,310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-6.9887834339948232E-2</v>
      </c>
      <c r="F26" s="85">
        <f t="shared" si="35"/>
        <v>-162</v>
      </c>
      <c r="G26" s="83">
        <f t="shared" si="36"/>
        <v>-4.7496998055796963E-3</v>
      </c>
      <c r="H26" s="157"/>
      <c r="I26" s="83">
        <f t="shared" si="37"/>
        <v>-0.12</v>
      </c>
      <c r="J26" s="86" t="str">
        <f t="shared" si="38"/>
        <v>-0.12</v>
      </c>
      <c r="K26" s="87">
        <f t="shared" si="39"/>
        <v>-2480</v>
      </c>
      <c r="L26" s="82" t="str">
        <f t="shared" si="38"/>
        <v>-2,480</v>
      </c>
      <c r="M26" s="82" t="str">
        <f t="shared" si="38"/>
        <v>-0.6</v>
      </c>
      <c r="N26" s="83">
        <f t="shared" si="40"/>
        <v>-0.11</v>
      </c>
      <c r="O26" s="86" t="str">
        <f t="shared" si="38"/>
        <v>-0.11</v>
      </c>
      <c r="P26" s="87">
        <f t="shared" si="41"/>
        <v>-2318</v>
      </c>
      <c r="Q26" s="82" t="str">
        <f t="shared" si="38"/>
        <v>-2,318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-9.6468324859145249E-2</v>
      </c>
      <c r="V26" s="85">
        <f t="shared" si="43"/>
        <v>-702</v>
      </c>
      <c r="W26" s="83">
        <f t="shared" si="44"/>
        <v>-4.1237086064927625E-3</v>
      </c>
      <c r="X26" s="163"/>
      <c r="Y26" s="83">
        <f t="shared" si="45"/>
        <v>-0.12</v>
      </c>
      <c r="Z26" s="82" t="str">
        <f t="shared" ref="Z26:AH41" si="58">IF(Z136="","",TRIM(LEFT(Z136,SEARCH(" ",Z136,1))))</f>
        <v>-0.12</v>
      </c>
      <c r="AA26" s="87">
        <f t="shared" si="46"/>
        <v>-7979</v>
      </c>
      <c r="AB26" s="82" t="str">
        <f t="shared" si="58"/>
        <v>-7,979</v>
      </c>
      <c r="AC26" s="82" t="str">
        <f t="shared" si="58"/>
        <v>-0.6</v>
      </c>
      <c r="AD26" s="83">
        <f t="shared" si="47"/>
        <v>-0.11</v>
      </c>
      <c r="AE26" s="82" t="str">
        <f t="shared" si="58"/>
        <v>-0.11</v>
      </c>
      <c r="AF26" s="87">
        <f t="shared" si="48"/>
        <v>-7277</v>
      </c>
      <c r="AG26" s="82" t="str">
        <f t="shared" si="58"/>
        <v>-7,277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-8.8585720782173721E-2</v>
      </c>
      <c r="AL26" s="85">
        <f t="shared" si="50"/>
        <v>-1948</v>
      </c>
      <c r="AM26" s="83">
        <f t="shared" si="51"/>
        <v>-4.3649701909922595E-3</v>
      </c>
      <c r="AN26" s="157"/>
      <c r="AO26" s="83">
        <f t="shared" si="52"/>
        <v>-0.12</v>
      </c>
      <c r="AP26" s="82" t="str">
        <f t="shared" ref="AP26:AX41" si="60">IF(AP136="","",TRIM(LEFT(AP136,SEARCH(" ",AP136,1))))</f>
        <v>-0.12</v>
      </c>
      <c r="AQ26" s="87">
        <f t="shared" si="53"/>
        <v>-23938</v>
      </c>
      <c r="AR26" s="82" t="str">
        <f t="shared" si="60"/>
        <v>-23,938</v>
      </c>
      <c r="AS26" s="82" t="str">
        <f t="shared" si="60"/>
        <v>-0.6</v>
      </c>
      <c r="AT26" s="83">
        <f t="shared" si="54"/>
        <v>-0.11</v>
      </c>
      <c r="AU26" s="82" t="str">
        <f t="shared" si="60"/>
        <v>-0.11</v>
      </c>
      <c r="AV26" s="87">
        <f t="shared" si="55"/>
        <v>-21990</v>
      </c>
      <c r="AW26" s="82" t="str">
        <f t="shared" si="60"/>
        <v>-21,990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-6.9803994082840243E-2</v>
      </c>
      <c r="F27" s="85">
        <f t="shared" si="35"/>
        <v>-755</v>
      </c>
      <c r="G27" s="83">
        <f t="shared" si="36"/>
        <v>-2.2118953519517648E-2</v>
      </c>
      <c r="H27" s="157"/>
      <c r="I27" s="83">
        <f t="shared" si="37"/>
        <v>-0.56000000000000005</v>
      </c>
      <c r="J27" s="86" t="str">
        <f t="shared" si="38"/>
        <v>-0.56</v>
      </c>
      <c r="K27" s="87">
        <f t="shared" si="39"/>
        <v>-11571</v>
      </c>
      <c r="L27" s="82" t="str">
        <f t="shared" si="38"/>
        <v>-11,571</v>
      </c>
      <c r="M27" s="82" t="str">
        <f t="shared" si="38"/>
        <v>-2.8</v>
      </c>
      <c r="N27" s="83">
        <f t="shared" si="40"/>
        <v>-0.53</v>
      </c>
      <c r="O27" s="86" t="str">
        <f t="shared" si="38"/>
        <v>-0.53</v>
      </c>
      <c r="P27" s="87">
        <f t="shared" si="41"/>
        <v>-10816</v>
      </c>
      <c r="Q27" s="82" t="str">
        <f t="shared" si="38"/>
        <v>-10,816</v>
      </c>
      <c r="R27" s="82" t="str">
        <f t="shared" si="38"/>
        <v>-2.8</v>
      </c>
      <c r="S27" s="82"/>
      <c r="T27" s="60"/>
      <c r="U27" s="84">
        <f t="shared" si="57"/>
        <v>-9.646359058920527E-2</v>
      </c>
      <c r="V27" s="85">
        <f t="shared" si="43"/>
        <v>-3276</v>
      </c>
      <c r="W27" s="83">
        <f t="shared" si="44"/>
        <v>-1.9242543657641553E-2</v>
      </c>
      <c r="X27" s="163"/>
      <c r="Y27" s="83">
        <f t="shared" si="45"/>
        <v>-0.55000000000000004</v>
      </c>
      <c r="Z27" s="82" t="str">
        <f t="shared" si="58"/>
        <v>-0.55</v>
      </c>
      <c r="AA27" s="87">
        <f t="shared" si="46"/>
        <v>-37237</v>
      </c>
      <c r="AB27" s="82" t="str">
        <f t="shared" si="58"/>
        <v>-37,237</v>
      </c>
      <c r="AC27" s="82" t="str">
        <f t="shared" si="58"/>
        <v>-2.8</v>
      </c>
      <c r="AD27" s="83">
        <f t="shared" si="47"/>
        <v>-0.53</v>
      </c>
      <c r="AE27" s="82" t="str">
        <f t="shared" si="58"/>
        <v>-0.53</v>
      </c>
      <c r="AF27" s="87">
        <f t="shared" si="48"/>
        <v>-33961</v>
      </c>
      <c r="AG27" s="82" t="str">
        <f t="shared" si="58"/>
        <v>-33,961</v>
      </c>
      <c r="AH27" s="82" t="str">
        <f t="shared" si="58"/>
        <v>-2.8</v>
      </c>
      <c r="AI27" s="82"/>
      <c r="AJ27" s="14"/>
      <c r="AK27" s="84">
        <f t="shared" si="59"/>
        <v>-8.8569479633599693E-2</v>
      </c>
      <c r="AL27" s="85">
        <f t="shared" si="50"/>
        <v>-9089</v>
      </c>
      <c r="AM27" s="83">
        <f t="shared" si="51"/>
        <v>-2.0361688192361393E-2</v>
      </c>
      <c r="AN27" s="157"/>
      <c r="AO27" s="83">
        <f t="shared" si="52"/>
        <v>-0.55000000000000004</v>
      </c>
      <c r="AP27" s="82" t="str">
        <f t="shared" si="60"/>
        <v>-0.55</v>
      </c>
      <c r="AQ27" s="87">
        <f t="shared" si="53"/>
        <v>-111709</v>
      </c>
      <c r="AR27" s="82" t="str">
        <f t="shared" si="60"/>
        <v>-111,709</v>
      </c>
      <c r="AS27" s="82" t="str">
        <f t="shared" si="60"/>
        <v>-2.8</v>
      </c>
      <c r="AT27" s="83">
        <f t="shared" si="54"/>
        <v>-0.53</v>
      </c>
      <c r="AU27" s="82" t="str">
        <f t="shared" si="60"/>
        <v>-0.53</v>
      </c>
      <c r="AV27" s="87">
        <f t="shared" si="55"/>
        <v>-102620</v>
      </c>
      <c r="AW27" s="82" t="str">
        <f t="shared" si="60"/>
        <v>-102,620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-8.8540245566166437E-2</v>
      </c>
      <c r="AL28" s="85">
        <f t="shared" si="50"/>
        <v>-649</v>
      </c>
      <c r="AM28" s="83">
        <f t="shared" si="51"/>
        <v>-1.4533555238769383E-3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-7979</v>
      </c>
      <c r="AR28" s="82" t="str">
        <f t="shared" si="60"/>
        <v>-7,979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-7330</v>
      </c>
      <c r="AW28" s="82" t="str">
        <f t="shared" si="60"/>
        <v>-7,330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6.9835911526027916E-2</v>
      </c>
      <c r="F29" s="134">
        <f t="shared" si="35"/>
        <v>27349</v>
      </c>
      <c r="G29" s="132">
        <f t="shared" si="36"/>
        <v>0.80146796893648187</v>
      </c>
      <c r="H29" s="156"/>
      <c r="I29" s="132">
        <f t="shared" si="37"/>
        <v>20.13</v>
      </c>
      <c r="J29" s="135" t="str">
        <f t="shared" si="38"/>
        <v>20.13</v>
      </c>
      <c r="K29" s="136">
        <f t="shared" si="39"/>
        <v>418967</v>
      </c>
      <c r="L29" s="137" t="str">
        <f t="shared" si="38"/>
        <v>418,967</v>
      </c>
      <c r="M29" s="137" t="str">
        <f t="shared" si="38"/>
        <v>100.0</v>
      </c>
      <c r="N29" s="132">
        <f t="shared" si="40"/>
        <v>19.329999999999998</v>
      </c>
      <c r="O29" s="135" t="str">
        <f t="shared" si="38"/>
        <v>19.33</v>
      </c>
      <c r="P29" s="136">
        <f t="shared" si="41"/>
        <v>391618</v>
      </c>
      <c r="Q29" s="137" t="str">
        <f t="shared" si="38"/>
        <v>391,618</v>
      </c>
      <c r="R29" s="137" t="str">
        <f t="shared" si="38"/>
        <v>100.0</v>
      </c>
      <c r="T29" s="152"/>
      <c r="U29" s="133">
        <f>IFERROR((AB29-AG29)/ABS(AG29),"")</f>
        <v>9.6443398106019027E-2</v>
      </c>
      <c r="V29" s="134">
        <f t="shared" si="43"/>
        <v>118595</v>
      </c>
      <c r="W29" s="132">
        <f t="shared" si="44"/>
        <v>0.69638157051377902</v>
      </c>
      <c r="X29" s="164"/>
      <c r="Y29" s="132">
        <f t="shared" si="45"/>
        <v>19.91</v>
      </c>
      <c r="Z29" s="137" t="str">
        <f t="shared" si="58"/>
        <v>19.91</v>
      </c>
      <c r="AA29" s="136">
        <f t="shared" si="46"/>
        <v>1348280</v>
      </c>
      <c r="AB29" s="137" t="str">
        <f t="shared" si="58"/>
        <v>1,348,280</v>
      </c>
      <c r="AC29" s="137" t="str">
        <f t="shared" si="58"/>
        <v>100.0</v>
      </c>
      <c r="AD29" s="132">
        <f t="shared" si="47"/>
        <v>19.21</v>
      </c>
      <c r="AE29" s="137" t="str">
        <f t="shared" si="58"/>
        <v>19.21</v>
      </c>
      <c r="AF29" s="136">
        <f t="shared" si="48"/>
        <v>1229685</v>
      </c>
      <c r="AG29" s="137" t="str">
        <f t="shared" si="58"/>
        <v>1,229,685</v>
      </c>
      <c r="AH29" s="137" t="str">
        <f t="shared" si="58"/>
        <v>100.0</v>
      </c>
      <c r="AJ29" s="13"/>
      <c r="AK29" s="133">
        <f>IFERROR((AR29-AW29)/ABS(AW29),"")</f>
        <v>8.8570867243680837E-2</v>
      </c>
      <c r="AL29" s="134">
        <f t="shared" si="50"/>
        <v>329101</v>
      </c>
      <c r="AM29" s="132">
        <f t="shared" si="51"/>
        <v>0.73728427292533283</v>
      </c>
      <c r="AN29" s="156"/>
      <c r="AO29" s="132">
        <f t="shared" si="52"/>
        <v>19.829999999999998</v>
      </c>
      <c r="AP29" s="137" t="str">
        <f t="shared" si="60"/>
        <v>19.83</v>
      </c>
      <c r="AQ29" s="136">
        <f t="shared" si="53"/>
        <v>4044781</v>
      </c>
      <c r="AR29" s="137" t="str">
        <f t="shared" si="60"/>
        <v>4,044,781</v>
      </c>
      <c r="AS29" s="137" t="str">
        <f t="shared" si="60"/>
        <v>100.0</v>
      </c>
      <c r="AT29" s="132">
        <f t="shared" si="54"/>
        <v>19.100000000000001</v>
      </c>
      <c r="AU29" s="137" t="str">
        <f t="shared" si="60"/>
        <v>19.10</v>
      </c>
      <c r="AV29" s="136">
        <f t="shared" si="55"/>
        <v>3715680</v>
      </c>
      <c r="AW29" s="137" t="str">
        <f t="shared" si="60"/>
        <v>3,715,680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-4.5931758530183726E-2</v>
      </c>
      <c r="F31" s="85">
        <f t="shared" ref="F31:F41" si="61">IFERROR(((Q31)-(L31)),"")</f>
        <v>-700</v>
      </c>
      <c r="G31" s="83">
        <f t="shared" ref="G31:G40" si="62">IFERROR(((Q31/Q$8)-(L31/L$8)),"")</f>
        <v>-1.3681850400228845E-2</v>
      </c>
      <c r="H31" s="157"/>
      <c r="I31" s="83">
        <f t="shared" ref="I31:I40" si="63">IFERROR(-J31,"")</f>
        <v>-0.77</v>
      </c>
      <c r="J31" s="86" t="str">
        <f t="shared" ref="J31:R41" si="64">IF(J141="","",TRIM(LEFT(J141,SEARCH(" ",J141,1))))</f>
        <v>0.77</v>
      </c>
      <c r="K31" s="87">
        <f t="shared" ref="K31:K40" si="65">IFERROR(-L31,"")</f>
        <v>-15940</v>
      </c>
      <c r="L31" s="82" t="str">
        <f t="shared" si="64"/>
        <v>15,940</v>
      </c>
      <c r="M31" s="82" t="str">
        <f t="shared" si="64"/>
        <v>3.8</v>
      </c>
      <c r="N31" s="83">
        <f t="shared" ref="N31:N40" si="66">IFERROR(-O31,"")</f>
        <v>-0.75</v>
      </c>
      <c r="O31" s="86" t="str">
        <f t="shared" si="64"/>
        <v>0.75</v>
      </c>
      <c r="P31" s="87">
        <f t="shared" ref="P31:P40" si="67">IFERROR(-Q31,"")</f>
        <v>-15240</v>
      </c>
      <c r="Q31" s="82" t="str">
        <f t="shared" si="64"/>
        <v>15,240</v>
      </c>
      <c r="R31" s="82" t="str">
        <f t="shared" si="64"/>
        <v>3.9</v>
      </c>
      <c r="S31" s="82"/>
      <c r="T31" s="60"/>
      <c r="U31" s="84">
        <f>IFERROR((AG31-AB31)/ABS(AG31),"")</f>
        <v>-0.14615632424596303</v>
      </c>
      <c r="V31" s="85">
        <f t="shared" ref="V31:V41" si="68">IFERROR(((AG31)-(AB31)),"")</f>
        <v>-7259</v>
      </c>
      <c r="W31" s="83">
        <f t="shared" ref="W31:W40" si="69">IFERROR(((AG31/AG$8)-(AB31/AB$8)),"")</f>
        <v>-6.4587485110535692E-2</v>
      </c>
      <c r="X31" s="163"/>
      <c r="Y31" s="83">
        <f t="shared" ref="Y31:Y40" si="70">IFERROR(-Z31,"")</f>
        <v>-0.84</v>
      </c>
      <c r="Z31" s="82" t="str">
        <f t="shared" si="58"/>
        <v>0.84</v>
      </c>
      <c r="AA31" s="87">
        <f t="shared" ref="AA31:AA40" si="71">IFERROR(-AB31,"")</f>
        <v>-56925</v>
      </c>
      <c r="AB31" s="82" t="str">
        <f t="shared" si="58"/>
        <v>56,925</v>
      </c>
      <c r="AC31" s="82" t="str">
        <f t="shared" si="58"/>
        <v>4.2</v>
      </c>
      <c r="AD31" s="83">
        <f t="shared" ref="AD31:AD40" si="72">IFERROR(-AE31,"")</f>
        <v>-0.78</v>
      </c>
      <c r="AE31" s="82" t="str">
        <f t="shared" si="58"/>
        <v>0.78</v>
      </c>
      <c r="AF31" s="87">
        <f t="shared" ref="AF31:AF40" si="73">IFERROR(-AG31,"")</f>
        <v>-49666</v>
      </c>
      <c r="AG31" s="82" t="str">
        <f t="shared" si="58"/>
        <v>49,666</v>
      </c>
      <c r="AH31" s="82" t="str">
        <f t="shared" si="58"/>
        <v>4.0</v>
      </c>
      <c r="AI31" s="82"/>
      <c r="AJ31" s="14"/>
      <c r="AK31" s="84">
        <f>IFERROR((AW31-AR31)/ABS(AW31),"")</f>
        <v>-0.12363125941168855</v>
      </c>
      <c r="AL31" s="85">
        <f t="shared" ref="AL31:AL41" si="74">IFERROR(((AW31)-(AR31)),"")</f>
        <v>-18144</v>
      </c>
      <c r="AM31" s="83">
        <f t="shared" ref="AM31:AM40" si="75">IFERROR(((AW31/AW$8)-(AR31/AR$8)),"")</f>
        <v>-5.4351893921839367E-2</v>
      </c>
      <c r="AN31" s="157"/>
      <c r="AO31" s="83">
        <f t="shared" ref="AO31:AO40" si="76">IFERROR(-AP31,"")</f>
        <v>-0.81</v>
      </c>
      <c r="AP31" s="82" t="str">
        <f t="shared" si="60"/>
        <v>0.81</v>
      </c>
      <c r="AQ31" s="87">
        <f t="shared" ref="AQ31:AQ40" si="77">IFERROR(-AR31,"")</f>
        <v>-164903</v>
      </c>
      <c r="AR31" s="82" t="str">
        <f t="shared" si="60"/>
        <v>164,903</v>
      </c>
      <c r="AS31" s="82" t="str">
        <f t="shared" si="60"/>
        <v>4.1</v>
      </c>
      <c r="AT31" s="83">
        <f t="shared" ref="AT31:AT40" si="78">IFERROR(-AU31,"")</f>
        <v>-0.75</v>
      </c>
      <c r="AU31" s="82" t="str">
        <f t="shared" si="60"/>
        <v>0.75</v>
      </c>
      <c r="AV31" s="87">
        <f t="shared" ref="AV31:AV40" si="79">IFERROR(-AW31,"")</f>
        <v>-146759</v>
      </c>
      <c r="AW31" s="82" t="str">
        <f t="shared" si="60"/>
        <v>146,759</v>
      </c>
      <c r="AX31" s="82" t="str">
        <f t="shared" si="60"/>
        <v>3.9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-1.4360313315926894E-2</v>
      </c>
      <c r="F32" s="85">
        <f t="shared" si="61"/>
        <v>-143</v>
      </c>
      <c r="G32" s="83">
        <f t="shared" si="62"/>
        <v>6.1691319962610125E-3</v>
      </c>
      <c r="H32" s="157"/>
      <c r="I32" s="83">
        <f t="shared" si="63"/>
        <v>-0.49</v>
      </c>
      <c r="J32" s="86" t="str">
        <f t="shared" si="64"/>
        <v>0.49</v>
      </c>
      <c r="K32" s="87">
        <f t="shared" si="65"/>
        <v>-10101</v>
      </c>
      <c r="L32" s="82" t="str">
        <f t="shared" si="64"/>
        <v>10,101</v>
      </c>
      <c r="M32" s="82" t="str">
        <f t="shared" si="64"/>
        <v>2.4</v>
      </c>
      <c r="N32" s="83">
        <f t="shared" si="66"/>
        <v>-0.49</v>
      </c>
      <c r="O32" s="86" t="str">
        <f t="shared" si="64"/>
        <v>0.49</v>
      </c>
      <c r="P32" s="87">
        <f t="shared" si="67"/>
        <v>-9958</v>
      </c>
      <c r="Q32" s="82" t="str">
        <f t="shared" si="64"/>
        <v>9,958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-6.1218169304886438E-2</v>
      </c>
      <c r="V32" s="85">
        <f t="shared" si="68"/>
        <v>-1779</v>
      </c>
      <c r="W32" s="83">
        <f t="shared" si="69"/>
        <v>-1.3404203729414643E-3</v>
      </c>
      <c r="X32" s="163"/>
      <c r="Y32" s="83">
        <f t="shared" si="70"/>
        <v>-0.46</v>
      </c>
      <c r="Z32" s="82" t="str">
        <f t="shared" si="58"/>
        <v>0.46</v>
      </c>
      <c r="AA32" s="87">
        <f t="shared" si="71"/>
        <v>-30839</v>
      </c>
      <c r="AB32" s="82" t="str">
        <f t="shared" si="58"/>
        <v>30,839</v>
      </c>
      <c r="AC32" s="82" t="str">
        <f t="shared" si="58"/>
        <v>2.3</v>
      </c>
      <c r="AD32" s="83">
        <f t="shared" si="72"/>
        <v>-0.45</v>
      </c>
      <c r="AE32" s="82" t="str">
        <f t="shared" si="58"/>
        <v>0.45</v>
      </c>
      <c r="AF32" s="87">
        <f t="shared" si="73"/>
        <v>-29060</v>
      </c>
      <c r="AG32" s="82" t="str">
        <f t="shared" si="58"/>
        <v>29,060</v>
      </c>
      <c r="AH32" s="82" t="str">
        <f t="shared" si="58"/>
        <v>2.4</v>
      </c>
      <c r="AI32" s="82"/>
      <c r="AJ32" s="14"/>
      <c r="AK32" s="84">
        <f t="shared" ref="AK32:AK40" si="82">IFERROR((AW32-AR32)/ABS(AW32),"")</f>
        <v>-8.6847955842249934E-3</v>
      </c>
      <c r="AL32" s="85">
        <f t="shared" si="74"/>
        <v>-793</v>
      </c>
      <c r="AM32" s="83">
        <f t="shared" si="75"/>
        <v>1.7650555776601795E-2</v>
      </c>
      <c r="AN32" s="157"/>
      <c r="AO32" s="83">
        <f t="shared" si="76"/>
        <v>-0.45</v>
      </c>
      <c r="AP32" s="82" t="str">
        <f t="shared" si="60"/>
        <v>0.45</v>
      </c>
      <c r="AQ32" s="87">
        <f t="shared" si="77"/>
        <v>-92102</v>
      </c>
      <c r="AR32" s="82" t="str">
        <f t="shared" si="60"/>
        <v>92,102</v>
      </c>
      <c r="AS32" s="82" t="str">
        <f t="shared" si="60"/>
        <v>2.3</v>
      </c>
      <c r="AT32" s="83">
        <f t="shared" si="78"/>
        <v>-0.47</v>
      </c>
      <c r="AU32" s="82" t="str">
        <f t="shared" si="60"/>
        <v>0.47</v>
      </c>
      <c r="AV32" s="87">
        <f t="shared" si="79"/>
        <v>-91309</v>
      </c>
      <c r="AW32" s="82" t="str">
        <f t="shared" si="60"/>
        <v>91,309</v>
      </c>
      <c r="AX32" s="82" t="str">
        <f t="shared" si="60"/>
        <v>2.5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-3.34550361139773E-2</v>
      </c>
      <c r="F35" s="145">
        <f t="shared" si="61"/>
        <v>-843</v>
      </c>
      <c r="G35" s="143">
        <f t="shared" si="62"/>
        <v>-7.512718403967833E-3</v>
      </c>
      <c r="H35" s="159"/>
      <c r="I35" s="143">
        <f t="shared" si="63"/>
        <v>-1.25</v>
      </c>
      <c r="J35" s="146" t="str">
        <f t="shared" si="64"/>
        <v>1.25</v>
      </c>
      <c r="K35" s="147">
        <f t="shared" si="65"/>
        <v>-26041</v>
      </c>
      <c r="L35" s="142" t="str">
        <f t="shared" si="64"/>
        <v>26,041</v>
      </c>
      <c r="M35" s="142" t="str">
        <f t="shared" si="64"/>
        <v>6.2</v>
      </c>
      <c r="N35" s="143">
        <f t="shared" si="66"/>
        <v>-1.24</v>
      </c>
      <c r="O35" s="146" t="str">
        <f t="shared" si="64"/>
        <v>1.24</v>
      </c>
      <c r="P35" s="147">
        <f t="shared" si="67"/>
        <v>-25198</v>
      </c>
      <c r="Q35" s="142" t="str">
        <f t="shared" si="64"/>
        <v>25,198</v>
      </c>
      <c r="R35" s="142" t="str">
        <f t="shared" si="64"/>
        <v>6.4</v>
      </c>
      <c r="S35" s="142"/>
      <c r="T35" s="152"/>
      <c r="U35" s="144">
        <f t="shared" si="81"/>
        <v>-0.11480324162284379</v>
      </c>
      <c r="V35" s="145">
        <f t="shared" si="68"/>
        <v>-9038</v>
      </c>
      <c r="W35" s="143">
        <f t="shared" si="69"/>
        <v>-6.5927905483477156E-2</v>
      </c>
      <c r="X35" s="162"/>
      <c r="Y35" s="143">
        <f t="shared" si="70"/>
        <v>-1.3</v>
      </c>
      <c r="Z35" s="142" t="str">
        <f t="shared" si="58"/>
        <v>1.30</v>
      </c>
      <c r="AA35" s="147">
        <f t="shared" si="71"/>
        <v>-87764</v>
      </c>
      <c r="AB35" s="142" t="str">
        <f t="shared" si="58"/>
        <v>87,764</v>
      </c>
      <c r="AC35" s="142" t="str">
        <f t="shared" si="58"/>
        <v>6.5</v>
      </c>
      <c r="AD35" s="143">
        <f t="shared" si="72"/>
        <v>-1.23</v>
      </c>
      <c r="AE35" s="142" t="str">
        <f t="shared" si="58"/>
        <v>1.23</v>
      </c>
      <c r="AF35" s="147">
        <f t="shared" si="73"/>
        <v>-78726</v>
      </c>
      <c r="AG35" s="142" t="str">
        <f t="shared" si="58"/>
        <v>78,726</v>
      </c>
      <c r="AH35" s="142" t="str">
        <f t="shared" si="58"/>
        <v>6.4</v>
      </c>
      <c r="AI35" s="142"/>
      <c r="AJ35" s="15"/>
      <c r="AK35" s="144">
        <f t="shared" si="82"/>
        <v>-7.9540299410252535E-2</v>
      </c>
      <c r="AL35" s="145">
        <f t="shared" si="74"/>
        <v>-18936</v>
      </c>
      <c r="AM35" s="143">
        <f t="shared" si="75"/>
        <v>-3.6696434525876231E-2</v>
      </c>
      <c r="AN35" s="159"/>
      <c r="AO35" s="143">
        <f t="shared" si="76"/>
        <v>-1.26</v>
      </c>
      <c r="AP35" s="142" t="str">
        <f t="shared" si="60"/>
        <v>1.26</v>
      </c>
      <c r="AQ35" s="147">
        <f t="shared" si="77"/>
        <v>-257004</v>
      </c>
      <c r="AR35" s="142" t="str">
        <f t="shared" si="60"/>
        <v>257,004</v>
      </c>
      <c r="AS35" s="142" t="str">
        <f t="shared" si="60"/>
        <v>6.4</v>
      </c>
      <c r="AT35" s="143">
        <f t="shared" si="78"/>
        <v>-1.22</v>
      </c>
      <c r="AU35" s="142" t="str">
        <f t="shared" si="60"/>
        <v>1.22</v>
      </c>
      <c r="AV35" s="147">
        <f t="shared" si="79"/>
        <v>-238068</v>
      </c>
      <c r="AW35" s="142" t="str">
        <f t="shared" si="60"/>
        <v>238,068</v>
      </c>
      <c r="AX35" s="142" t="str">
        <f t="shared" si="60"/>
        <v>6.4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-8.8077858880778584E-2</v>
      </c>
      <c r="F36" s="85">
        <f t="shared" si="61"/>
        <v>-1629</v>
      </c>
      <c r="G36" s="83">
        <f t="shared" si="62"/>
        <v>-5.4065231473130138E-2</v>
      </c>
      <c r="H36" s="157"/>
      <c r="I36" s="83">
        <f t="shared" si="63"/>
        <v>-0.97</v>
      </c>
      <c r="J36" s="86" t="str">
        <f t="shared" si="64"/>
        <v>0.97</v>
      </c>
      <c r="K36" s="87">
        <f t="shared" si="65"/>
        <v>-20124</v>
      </c>
      <c r="L36" s="82" t="str">
        <f t="shared" si="64"/>
        <v>20,124</v>
      </c>
      <c r="M36" s="82" t="str">
        <f t="shared" si="64"/>
        <v>4.8</v>
      </c>
      <c r="N36" s="83">
        <f t="shared" si="66"/>
        <v>-0.91</v>
      </c>
      <c r="O36" s="86" t="str">
        <f t="shared" si="64"/>
        <v>0.91</v>
      </c>
      <c r="P36" s="87">
        <f t="shared" si="67"/>
        <v>-18495</v>
      </c>
      <c r="Q36" s="82" t="str">
        <f t="shared" si="64"/>
        <v>18,495</v>
      </c>
      <c r="R36" s="82" t="str">
        <f t="shared" si="64"/>
        <v>4.7</v>
      </c>
      <c r="S36" s="82"/>
      <c r="T36" s="60"/>
      <c r="U36" s="84">
        <f t="shared" si="81"/>
        <v>-0.18432246679669359</v>
      </c>
      <c r="V36" s="85">
        <f t="shared" si="68"/>
        <v>-9923</v>
      </c>
      <c r="W36" s="83">
        <f t="shared" si="69"/>
        <v>-0.10035108024805928</v>
      </c>
      <c r="X36" s="163"/>
      <c r="Y36" s="83">
        <f t="shared" si="70"/>
        <v>-0.94</v>
      </c>
      <c r="Z36" s="82" t="str">
        <f t="shared" si="58"/>
        <v>0.94</v>
      </c>
      <c r="AA36" s="87">
        <f t="shared" si="71"/>
        <v>-63758</v>
      </c>
      <c r="AB36" s="82" t="str">
        <f t="shared" si="58"/>
        <v>63,758</v>
      </c>
      <c r="AC36" s="82" t="str">
        <f t="shared" si="58"/>
        <v>4.7</v>
      </c>
      <c r="AD36" s="83">
        <f t="shared" si="72"/>
        <v>-0.84</v>
      </c>
      <c r="AE36" s="82" t="str">
        <f t="shared" si="58"/>
        <v>0.84</v>
      </c>
      <c r="AF36" s="87">
        <f t="shared" si="73"/>
        <v>-53835</v>
      </c>
      <c r="AG36" s="82" t="str">
        <f t="shared" si="58"/>
        <v>53,835</v>
      </c>
      <c r="AH36" s="82" t="str">
        <f t="shared" si="58"/>
        <v>4.4</v>
      </c>
      <c r="AI36" s="82"/>
      <c r="AJ36" s="14"/>
      <c r="AK36" s="84">
        <f t="shared" si="82"/>
        <v>-4.5920961927471214E-2</v>
      </c>
      <c r="AL36" s="85">
        <f t="shared" si="74"/>
        <v>-8127</v>
      </c>
      <c r="AM36" s="83">
        <f t="shared" si="75"/>
        <v>1.8961025198844794E-3</v>
      </c>
      <c r="AN36" s="157"/>
      <c r="AO36" s="83">
        <f t="shared" si="76"/>
        <v>-0.91</v>
      </c>
      <c r="AP36" s="82" t="str">
        <f t="shared" si="60"/>
        <v>0.91</v>
      </c>
      <c r="AQ36" s="87">
        <f t="shared" si="77"/>
        <v>-185105</v>
      </c>
      <c r="AR36" s="82" t="str">
        <f t="shared" si="60"/>
        <v>185,105</v>
      </c>
      <c r="AS36" s="82" t="str">
        <f t="shared" si="60"/>
        <v>4.6</v>
      </c>
      <c r="AT36" s="83">
        <f t="shared" si="78"/>
        <v>-0.91</v>
      </c>
      <c r="AU36" s="82" t="str">
        <f t="shared" si="60"/>
        <v>0.91</v>
      </c>
      <c r="AV36" s="87">
        <f t="shared" si="79"/>
        <v>-176978</v>
      </c>
      <c r="AW36" s="82" t="str">
        <f t="shared" si="60"/>
        <v>176,978</v>
      </c>
      <c r="AX36" s="82" t="str">
        <f t="shared" si="60"/>
        <v>4.8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-7.5302138208862723E-2</v>
      </c>
      <c r="F37" s="85">
        <f t="shared" si="61"/>
        <v>-729</v>
      </c>
      <c r="G37" s="83">
        <f t="shared" si="62"/>
        <v>-2.2355886179395101E-2</v>
      </c>
      <c r="H37" s="157"/>
      <c r="I37" s="83">
        <f t="shared" si="63"/>
        <v>-0.5</v>
      </c>
      <c r="J37" s="86" t="str">
        <f t="shared" si="64"/>
        <v>0.50</v>
      </c>
      <c r="K37" s="87">
        <f t="shared" si="65"/>
        <v>-10410</v>
      </c>
      <c r="L37" s="82" t="str">
        <f t="shared" si="64"/>
        <v>10,410</v>
      </c>
      <c r="M37" s="82" t="str">
        <f t="shared" si="64"/>
        <v>2.5</v>
      </c>
      <c r="N37" s="83">
        <f t="shared" si="66"/>
        <v>-0.48</v>
      </c>
      <c r="O37" s="86" t="str">
        <f t="shared" si="64"/>
        <v>0.48</v>
      </c>
      <c r="P37" s="87">
        <f t="shared" si="67"/>
        <v>-9681</v>
      </c>
      <c r="Q37" s="82" t="str">
        <f t="shared" si="64"/>
        <v>9,681</v>
      </c>
      <c r="R37" s="82" t="str">
        <f t="shared" si="64"/>
        <v>2.5</v>
      </c>
      <c r="S37" s="82"/>
      <c r="T37" s="60"/>
      <c r="U37" s="84">
        <f t="shared" si="81"/>
        <v>-8.9864613091541423E-2</v>
      </c>
      <c r="V37" s="85">
        <f t="shared" si="68"/>
        <v>-2894</v>
      </c>
      <c r="W37" s="83">
        <f t="shared" si="69"/>
        <v>-1.5108756183741412E-2</v>
      </c>
      <c r="X37" s="163"/>
      <c r="Y37" s="83">
        <f t="shared" si="70"/>
        <v>-0.52</v>
      </c>
      <c r="Z37" s="82" t="str">
        <f t="shared" si="58"/>
        <v>0.52</v>
      </c>
      <c r="AA37" s="87">
        <f t="shared" si="71"/>
        <v>-35098</v>
      </c>
      <c r="AB37" s="82" t="str">
        <f t="shared" si="58"/>
        <v>35,098</v>
      </c>
      <c r="AC37" s="82" t="str">
        <f t="shared" si="58"/>
        <v>2.6</v>
      </c>
      <c r="AD37" s="83">
        <f t="shared" si="72"/>
        <v>-0.5</v>
      </c>
      <c r="AE37" s="82" t="str">
        <f t="shared" si="58"/>
        <v>0.50</v>
      </c>
      <c r="AF37" s="87">
        <f t="shared" si="73"/>
        <v>-32204</v>
      </c>
      <c r="AG37" s="82" t="str">
        <f t="shared" si="58"/>
        <v>32,204</v>
      </c>
      <c r="AH37" s="82" t="str">
        <f t="shared" si="58"/>
        <v>2.6</v>
      </c>
      <c r="AI37" s="82"/>
      <c r="AJ37" s="14"/>
      <c r="AK37" s="84">
        <f t="shared" si="82"/>
        <v>-9.7297536086231456E-2</v>
      </c>
      <c r="AL37" s="85">
        <f t="shared" si="74"/>
        <v>-8810</v>
      </c>
      <c r="AM37" s="83">
        <f t="shared" si="75"/>
        <v>-2.1841510876423831E-2</v>
      </c>
      <c r="AN37" s="157"/>
      <c r="AO37" s="83">
        <f t="shared" si="76"/>
        <v>-0.49</v>
      </c>
      <c r="AP37" s="82" t="str">
        <f t="shared" si="60"/>
        <v>0.49</v>
      </c>
      <c r="AQ37" s="87">
        <f t="shared" si="77"/>
        <v>-99357</v>
      </c>
      <c r="AR37" s="82" t="str">
        <f t="shared" si="60"/>
        <v>99,357</v>
      </c>
      <c r="AS37" s="82" t="str">
        <f t="shared" si="60"/>
        <v>2.5</v>
      </c>
      <c r="AT37" s="83">
        <f t="shared" si="78"/>
        <v>-0.47</v>
      </c>
      <c r="AU37" s="82" t="str">
        <f t="shared" si="60"/>
        <v>0.47</v>
      </c>
      <c r="AV37" s="87">
        <f t="shared" si="79"/>
        <v>-90547</v>
      </c>
      <c r="AW37" s="82" t="str">
        <f t="shared" si="60"/>
        <v>90,547</v>
      </c>
      <c r="AX37" s="82" t="str">
        <f t="shared" si="60"/>
        <v>2.4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-9.6901017576318221E-2</v>
      </c>
      <c r="F38" s="85">
        <f t="shared" si="61"/>
        <v>-419</v>
      </c>
      <c r="G38" s="83">
        <f t="shared" si="62"/>
        <v>-1.4473561936622997E-2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-4743</v>
      </c>
      <c r="L38" s="82" t="str">
        <f t="shared" si="64"/>
        <v>4,743</v>
      </c>
      <c r="M38" s="82" t="str">
        <f t="shared" si="64"/>
        <v>1.1</v>
      </c>
      <c r="N38" s="83">
        <f t="shared" si="66"/>
        <v>-0.21</v>
      </c>
      <c r="O38" s="86" t="str">
        <f t="shared" si="64"/>
        <v>0.21</v>
      </c>
      <c r="P38" s="87">
        <f t="shared" si="67"/>
        <v>-4324</v>
      </c>
      <c r="Q38" s="82" t="str">
        <f t="shared" si="64"/>
        <v>4,324</v>
      </c>
      <c r="R38" s="82" t="str">
        <f t="shared" si="64"/>
        <v>1.1</v>
      </c>
      <c r="S38" s="82"/>
      <c r="T38" s="60"/>
      <c r="U38" s="84">
        <f t="shared" si="81"/>
        <v>-0.15932047750229569</v>
      </c>
      <c r="V38" s="85">
        <f t="shared" si="68"/>
        <v>-2082</v>
      </c>
      <c r="W38" s="83">
        <f t="shared" si="69"/>
        <v>-1.9534518847513532E-2</v>
      </c>
      <c r="X38" s="163"/>
      <c r="Y38" s="83">
        <f t="shared" si="70"/>
        <v>-0.22</v>
      </c>
      <c r="Z38" s="82" t="str">
        <f t="shared" si="58"/>
        <v>0.22</v>
      </c>
      <c r="AA38" s="87">
        <f t="shared" si="71"/>
        <v>-15150</v>
      </c>
      <c r="AB38" s="82" t="str">
        <f t="shared" si="58"/>
        <v>15,150</v>
      </c>
      <c r="AC38" s="82" t="str">
        <f t="shared" si="58"/>
        <v>1.1</v>
      </c>
      <c r="AD38" s="83">
        <f t="shared" si="72"/>
        <v>-0.2</v>
      </c>
      <c r="AE38" s="82" t="str">
        <f t="shared" si="58"/>
        <v>0.20</v>
      </c>
      <c r="AF38" s="87">
        <f t="shared" si="73"/>
        <v>-13068</v>
      </c>
      <c r="AG38" s="82" t="str">
        <f t="shared" si="58"/>
        <v>13,068</v>
      </c>
      <c r="AH38" s="82" t="str">
        <f t="shared" si="58"/>
        <v>1.1</v>
      </c>
      <c r="AI38" s="82"/>
      <c r="AJ38" s="14"/>
      <c r="AK38" s="84">
        <f t="shared" si="82"/>
        <v>-0.11463363971542816</v>
      </c>
      <c r="AL38" s="85">
        <f t="shared" si="74"/>
        <v>-4415</v>
      </c>
      <c r="AM38" s="83">
        <f t="shared" si="75"/>
        <v>-1.2564308292017684E-2</v>
      </c>
      <c r="AN38" s="157"/>
      <c r="AO38" s="83">
        <f t="shared" si="76"/>
        <v>-0.21</v>
      </c>
      <c r="AP38" s="82" t="str">
        <f t="shared" si="60"/>
        <v>0.21</v>
      </c>
      <c r="AQ38" s="87">
        <f t="shared" si="77"/>
        <v>-42929</v>
      </c>
      <c r="AR38" s="82" t="str">
        <f t="shared" si="60"/>
        <v>42,929</v>
      </c>
      <c r="AS38" s="82" t="str">
        <f t="shared" si="60"/>
        <v>1.1</v>
      </c>
      <c r="AT38" s="83">
        <f t="shared" si="78"/>
        <v>-0.2</v>
      </c>
      <c r="AU38" s="82" t="str">
        <f t="shared" si="60"/>
        <v>0.20</v>
      </c>
      <c r="AV38" s="87">
        <f t="shared" si="79"/>
        <v>-38514</v>
      </c>
      <c r="AW38" s="82" t="str">
        <f t="shared" si="60"/>
        <v>38,514</v>
      </c>
      <c r="AX38" s="82" t="str">
        <f>IF(AX148="","",TRIM(LEFT(AX148,SEARCH(" ",AX148,1))))</f>
        <v>1.0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-0.11936215846569892</v>
      </c>
      <c r="F39" s="85">
        <f t="shared" si="61"/>
        <v>-3840</v>
      </c>
      <c r="G39" s="83">
        <f t="shared" si="62"/>
        <v>-0.14241167496642748</v>
      </c>
      <c r="H39" s="157"/>
      <c r="I39" s="83">
        <f t="shared" si="63"/>
        <v>-1.73</v>
      </c>
      <c r="J39" s="86" t="str">
        <f t="shared" si="64"/>
        <v>1.73</v>
      </c>
      <c r="K39" s="87">
        <f t="shared" si="65"/>
        <v>-36011</v>
      </c>
      <c r="L39" s="82" t="str">
        <f t="shared" si="64"/>
        <v>36,011</v>
      </c>
      <c r="M39" s="82" t="str">
        <f t="shared" si="64"/>
        <v>8.6</v>
      </c>
      <c r="N39" s="83">
        <f t="shared" si="66"/>
        <v>-1.59</v>
      </c>
      <c r="O39" s="86" t="str">
        <f t="shared" si="64"/>
        <v>1.59</v>
      </c>
      <c r="P39" s="87">
        <f t="shared" si="67"/>
        <v>-32171</v>
      </c>
      <c r="Q39" s="82" t="str">
        <f t="shared" si="64"/>
        <v>32,171</v>
      </c>
      <c r="R39" s="82" t="str">
        <f t="shared" si="64"/>
        <v>8.2</v>
      </c>
      <c r="S39" s="82"/>
      <c r="T39" s="60"/>
      <c r="U39" s="84">
        <f t="shared" si="81"/>
        <v>-6.6750467941424738E-2</v>
      </c>
      <c r="V39" s="85">
        <f t="shared" si="68"/>
        <v>-7275</v>
      </c>
      <c r="W39" s="83">
        <f t="shared" si="69"/>
        <v>-1.3931205508643352E-2</v>
      </c>
      <c r="X39" s="163"/>
      <c r="Y39" s="83">
        <f t="shared" si="70"/>
        <v>-1.72</v>
      </c>
      <c r="Z39" s="82" t="str">
        <f t="shared" si="58"/>
        <v>1.72</v>
      </c>
      <c r="AA39" s="87">
        <f t="shared" si="71"/>
        <v>-116263</v>
      </c>
      <c r="AB39" s="82" t="str">
        <f t="shared" si="58"/>
        <v>116,263</v>
      </c>
      <c r="AC39" s="82" t="str">
        <f t="shared" si="58"/>
        <v>8.6</v>
      </c>
      <c r="AD39" s="83">
        <f t="shared" si="72"/>
        <v>-1.7</v>
      </c>
      <c r="AE39" s="82" t="str">
        <f t="shared" si="58"/>
        <v>1.70</v>
      </c>
      <c r="AF39" s="87">
        <f t="shared" si="73"/>
        <v>-108988</v>
      </c>
      <c r="AG39" s="82" t="str">
        <f t="shared" si="58"/>
        <v>108,988</v>
      </c>
      <c r="AH39" s="82" t="str">
        <f t="shared" si="58"/>
        <v>8.9</v>
      </c>
      <c r="AI39" s="82"/>
      <c r="AJ39" s="14"/>
      <c r="AK39" s="84">
        <f t="shared" si="82"/>
        <v>-6.5931451059351123E-2</v>
      </c>
      <c r="AL39" s="85">
        <f t="shared" si="74"/>
        <v>-21612</v>
      </c>
      <c r="AM39" s="83">
        <f t="shared" si="75"/>
        <v>-2.8652576247646833E-2</v>
      </c>
      <c r="AN39" s="157"/>
      <c r="AO39" s="83">
        <f t="shared" si="76"/>
        <v>-1.71</v>
      </c>
      <c r="AP39" s="82" t="str">
        <f t="shared" si="60"/>
        <v>1.71</v>
      </c>
      <c r="AQ39" s="87">
        <f t="shared" si="77"/>
        <v>-349407</v>
      </c>
      <c r="AR39" s="82" t="str">
        <f t="shared" si="60"/>
        <v>349,407</v>
      </c>
      <c r="AS39" s="82" t="str">
        <f t="shared" si="60"/>
        <v>8.6</v>
      </c>
      <c r="AT39" s="83">
        <f t="shared" si="78"/>
        <v>-1.68</v>
      </c>
      <c r="AU39" s="82" t="str">
        <f t="shared" si="60"/>
        <v>1.68</v>
      </c>
      <c r="AV39" s="87">
        <f t="shared" si="79"/>
        <v>-327795</v>
      </c>
      <c r="AW39" s="82" t="str">
        <f t="shared" si="60"/>
        <v>327,795</v>
      </c>
      <c r="AX39" s="82" t="str">
        <f>IF(AX149="","",TRIM(LEFT(AX149,SEARCH(" ",AX149,1))))</f>
        <v>8.8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-8.301063782436463E-2</v>
      </c>
      <c r="F40" s="145">
        <f t="shared" si="61"/>
        <v>-7460</v>
      </c>
      <c r="G40" s="143">
        <f t="shared" si="62"/>
        <v>-0.24082038260894922</v>
      </c>
      <c r="H40" s="159"/>
      <c r="I40" s="143">
        <f t="shared" si="63"/>
        <v>-4.68</v>
      </c>
      <c r="J40" s="146" t="str">
        <f t="shared" si="64"/>
        <v>4.68</v>
      </c>
      <c r="K40" s="147">
        <f t="shared" si="65"/>
        <v>-97328</v>
      </c>
      <c r="L40" s="142" t="str">
        <f t="shared" si="64"/>
        <v>97,328</v>
      </c>
      <c r="M40" s="142" t="str">
        <f t="shared" si="64"/>
        <v>23.2</v>
      </c>
      <c r="N40" s="143">
        <f t="shared" si="66"/>
        <v>-4.4400000000000004</v>
      </c>
      <c r="O40" s="146" t="str">
        <f t="shared" si="64"/>
        <v>4.44</v>
      </c>
      <c r="P40" s="147">
        <f t="shared" si="67"/>
        <v>-89868</v>
      </c>
      <c r="Q40" s="142" t="str">
        <f t="shared" si="64"/>
        <v>89,868</v>
      </c>
      <c r="R40" s="142" t="str">
        <f t="shared" si="64"/>
        <v>22.9</v>
      </c>
      <c r="S40" s="142"/>
      <c r="T40" s="152"/>
      <c r="U40" s="144">
        <f t="shared" si="81"/>
        <v>-0.10882434976640401</v>
      </c>
      <c r="V40" s="145">
        <f t="shared" si="68"/>
        <v>-31213</v>
      </c>
      <c r="W40" s="143">
        <f t="shared" si="69"/>
        <v>-0.21486909151557843</v>
      </c>
      <c r="X40" s="162"/>
      <c r="Y40" s="143">
        <f t="shared" si="70"/>
        <v>-4.7</v>
      </c>
      <c r="Z40" s="142" t="str">
        <f t="shared" si="58"/>
        <v>4.70</v>
      </c>
      <c r="AA40" s="147">
        <f t="shared" si="71"/>
        <v>-318033</v>
      </c>
      <c r="AB40" s="142" t="str">
        <f t="shared" si="58"/>
        <v>318,033</v>
      </c>
      <c r="AC40" s="142" t="str">
        <f t="shared" si="58"/>
        <v>23.6</v>
      </c>
      <c r="AD40" s="143">
        <f t="shared" si="72"/>
        <v>-4.4800000000000004</v>
      </c>
      <c r="AE40" s="142" t="str">
        <f t="shared" si="58"/>
        <v>4.48</v>
      </c>
      <c r="AF40" s="147">
        <f t="shared" si="73"/>
        <v>-286820</v>
      </c>
      <c r="AG40" s="142" t="str">
        <f t="shared" si="58"/>
        <v>286,820</v>
      </c>
      <c r="AH40" s="142" t="str">
        <f t="shared" si="58"/>
        <v>23.3</v>
      </c>
      <c r="AI40" s="142"/>
      <c r="AJ40" s="15"/>
      <c r="AK40" s="144">
        <f t="shared" si="82"/>
        <v>-7.0994217240010912E-2</v>
      </c>
      <c r="AL40" s="145">
        <f t="shared" si="74"/>
        <v>-61900</v>
      </c>
      <c r="AM40" s="143">
        <f t="shared" si="75"/>
        <v>-9.7858727422079461E-2</v>
      </c>
      <c r="AN40" s="159"/>
      <c r="AO40" s="143">
        <f t="shared" si="76"/>
        <v>-4.58</v>
      </c>
      <c r="AP40" s="142" t="str">
        <f t="shared" si="60"/>
        <v>4.58</v>
      </c>
      <c r="AQ40" s="147">
        <f t="shared" si="77"/>
        <v>-933802</v>
      </c>
      <c r="AR40" s="142" t="str">
        <f t="shared" si="60"/>
        <v>933,802</v>
      </c>
      <c r="AS40" s="142" t="str">
        <f t="shared" si="60"/>
        <v>23.1</v>
      </c>
      <c r="AT40" s="143">
        <f t="shared" si="78"/>
        <v>-4.4800000000000004</v>
      </c>
      <c r="AU40" s="142" t="str">
        <f t="shared" si="60"/>
        <v>4.48</v>
      </c>
      <c r="AV40" s="147">
        <f t="shared" si="79"/>
        <v>-871902</v>
      </c>
      <c r="AW40" s="142" t="str">
        <f t="shared" si="60"/>
        <v>871,902</v>
      </c>
      <c r="AX40" s="142" t="str">
        <f>IF(AX150="","",TRIM(LEFT(AX150,SEARCH(" ",AX150,1))))</f>
        <v>23.5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2.3249138920780711E-2</v>
      </c>
      <c r="F41" s="100">
        <f t="shared" si="61"/>
        <v>81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3,403</v>
      </c>
      <c r="M41" s="89" t="str">
        <f t="shared" si="64"/>
        <v>3.5</v>
      </c>
      <c r="N41" s="98"/>
      <c r="O41" s="101" t="str">
        <f t="shared" si="64"/>
        <v/>
      </c>
      <c r="P41" s="100"/>
      <c r="Q41" s="89" t="str">
        <f t="shared" si="64"/>
        <v>3,484</v>
      </c>
      <c r="R41" s="89" t="str">
        <f t="shared" si="64"/>
        <v>3.9</v>
      </c>
      <c r="T41" s="60"/>
      <c r="U41" s="99">
        <f t="shared" si="81"/>
        <v>-3.6098435462842242E-2</v>
      </c>
      <c r="V41" s="100">
        <f t="shared" si="68"/>
        <v>-443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12,715</v>
      </c>
      <c r="AC41" s="89" t="str">
        <f t="shared" si="58"/>
        <v>4.0</v>
      </c>
      <c r="AD41" s="98"/>
      <c r="AE41" s="89" t="str">
        <f t="shared" si="58"/>
        <v/>
      </c>
      <c r="AF41" s="100"/>
      <c r="AG41" s="89" t="str">
        <f t="shared" si="58"/>
        <v>12,272</v>
      </c>
      <c r="AH41" s="89" t="str">
        <f t="shared" si="58"/>
        <v>4.3</v>
      </c>
      <c r="AJ41" s="16"/>
      <c r="AK41" s="99"/>
      <c r="AL41" s="100">
        <f t="shared" si="74"/>
        <v>-8043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41,296</v>
      </c>
      <c r="AS41" s="89" t="str">
        <f t="shared" si="60"/>
        <v>4.4</v>
      </c>
      <c r="AT41" s="98"/>
      <c r="AU41" s="89" t="str">
        <f t="shared" si="60"/>
        <v/>
      </c>
      <c r="AV41" s="100"/>
      <c r="AW41" s="89" t="str">
        <f t="shared" si="60"/>
        <v>33,253</v>
      </c>
      <c r="AX41" s="89" t="str">
        <f>IF(AX151="","",TRIM(LEFT(AX151,SEARCH(" ",AX151,1))))</f>
        <v>3.8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-9.9065804332204091E-2</v>
      </c>
      <c r="F43" s="145">
        <f>IFERROR(((Q43)-(L43)),"")</f>
        <v>-965</v>
      </c>
      <c r="G43" s="143">
        <f>IFERROR(((Q43/Q$8)-(L43/L$8)),"")</f>
        <v>-3.3619098833660377E-2</v>
      </c>
      <c r="H43" s="159"/>
      <c r="I43" s="143">
        <f>IFERROR(-J43,"")</f>
        <v>-0.51</v>
      </c>
      <c r="J43" s="146" t="str">
        <f t="shared" ref="J43:R49" si="87">IF(J153="","",TRIM(LEFT(J153,SEARCH(" ",J153,1))))</f>
        <v>0.51</v>
      </c>
      <c r="K43" s="147">
        <f>IFERROR(-L43,"")</f>
        <v>-10706</v>
      </c>
      <c r="L43" s="142" t="str">
        <f t="shared" si="87"/>
        <v>10,706</v>
      </c>
      <c r="M43" s="142" t="str">
        <f t="shared" si="87"/>
        <v>17.0</v>
      </c>
      <c r="N43" s="143">
        <f>IFERROR(-O43,"")</f>
        <v>-0.48</v>
      </c>
      <c r="O43" s="146" t="str">
        <f t="shared" si="87"/>
        <v>0.48</v>
      </c>
      <c r="P43" s="147">
        <f>IFERROR(-Q43,"")</f>
        <v>-9741</v>
      </c>
      <c r="Q43" s="142" t="str">
        <f t="shared" si="87"/>
        <v>9,741</v>
      </c>
      <c r="R43" s="142" t="str">
        <f t="shared" si="87"/>
        <v>17.1</v>
      </c>
      <c r="S43" s="142"/>
      <c r="T43" s="152"/>
      <c r="U43" s="144">
        <f t="shared" ref="U43:U49" si="88">IFERROR((AG43-AB43)/ABS(AG43),"")</f>
        <v>-6.4728572772603257E-2</v>
      </c>
      <c r="V43" s="145">
        <f>IFERROR(((AG43)-(AB43)),"")</f>
        <v>-2064</v>
      </c>
      <c r="W43" s="143">
        <f>IFERROR(((AG43/AG$8)-(AB43/AB$8)),"")</f>
        <v>-3.1238189670912409E-3</v>
      </c>
      <c r="X43" s="162"/>
      <c r="Y43" s="143">
        <f>IFERROR(-Z43,"")</f>
        <v>-0.5</v>
      </c>
      <c r="Z43" s="142" t="str">
        <f t="shared" si="84"/>
        <v>0.50</v>
      </c>
      <c r="AA43" s="147">
        <f>IFERROR(-AB43,"")</f>
        <v>-33951</v>
      </c>
      <c r="AB43" s="142" t="str">
        <f t="shared" si="84"/>
        <v>33,951</v>
      </c>
      <c r="AC43" s="142" t="str">
        <f t="shared" si="84"/>
        <v>16.9</v>
      </c>
      <c r="AD43" s="143">
        <f>IFERROR(-AE43,"")</f>
        <v>-0.5</v>
      </c>
      <c r="AE43" s="142" t="str">
        <f t="shared" si="84"/>
        <v>0.50</v>
      </c>
      <c r="AF43" s="147">
        <f>IFERROR(-AG43,"")</f>
        <v>-31887</v>
      </c>
      <c r="AG43" s="142" t="str">
        <f t="shared" si="84"/>
        <v>31,887</v>
      </c>
      <c r="AH43" s="142" t="str">
        <f t="shared" si="84"/>
        <v>17.2</v>
      </c>
      <c r="AI43" s="142"/>
      <c r="AJ43" s="15"/>
      <c r="AK43" s="144">
        <f t="shared" ref="AK43:AK49" si="89">IFERROR((AW43-AR43)/ABS(AW43),"")</f>
        <v>-7.6364261611537393E-2</v>
      </c>
      <c r="AL43" s="145">
        <f>IFERROR(((AW43)-(AR43)),"")</f>
        <v>-7106</v>
      </c>
      <c r="AM43" s="143">
        <f>IFERROR(((AW43/AW$8)-(AR43/AR$8)),"")</f>
        <v>-1.2894360502471836E-2</v>
      </c>
      <c r="AN43" s="159"/>
      <c r="AO43" s="143">
        <f>IFERROR(-AP43,"")</f>
        <v>-0.49</v>
      </c>
      <c r="AP43" s="142" t="str">
        <f t="shared" si="85"/>
        <v>0.49</v>
      </c>
      <c r="AQ43" s="147">
        <f>IFERROR(-AR43,"")</f>
        <v>-100160</v>
      </c>
      <c r="AR43" s="142" t="str">
        <f t="shared" si="85"/>
        <v>100,160</v>
      </c>
      <c r="AS43" s="142" t="str">
        <f t="shared" si="85"/>
        <v>16.9</v>
      </c>
      <c r="AT43" s="143">
        <f>IFERROR(-AU43,"")</f>
        <v>-0.48</v>
      </c>
      <c r="AU43" s="142" t="str">
        <f t="shared" si="85"/>
        <v>0.48</v>
      </c>
      <c r="AV43" s="147">
        <f>IFERROR(-AW43,"")</f>
        <v>-93054</v>
      </c>
      <c r="AW43" s="142" t="str">
        <f t="shared" si="85"/>
        <v>93,054</v>
      </c>
      <c r="AX43" s="142" t="str">
        <f t="shared" si="85"/>
        <v>17.3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-0.10704483074107959</v>
      </c>
      <c r="F44" s="85">
        <f>IFERROR(((Q44)-(L44)),"")</f>
        <v>-117</v>
      </c>
      <c r="G44" s="83">
        <f>IFERROR(((Q44/Q$8)-(L44/L$8)),"")</f>
        <v>-4.1913905697954293E-3</v>
      </c>
      <c r="H44" s="157"/>
      <c r="I44" s="83">
        <f>IFERROR(-J44,"")</f>
        <v>-0.06</v>
      </c>
      <c r="J44" s="86" t="str">
        <f t="shared" si="87"/>
        <v>0.06</v>
      </c>
      <c r="K44" s="87">
        <f>IFERROR(-L44,"")</f>
        <v>-1210</v>
      </c>
      <c r="L44" s="82" t="str">
        <f t="shared" si="87"/>
        <v>1,210</v>
      </c>
      <c r="M44" s="82" t="str">
        <f t="shared" si="87"/>
        <v>11.1</v>
      </c>
      <c r="N44" s="83">
        <f>IFERROR(-O44,"")</f>
        <v>-0.05</v>
      </c>
      <c r="O44" s="86" t="str">
        <f t="shared" si="87"/>
        <v>0.05</v>
      </c>
      <c r="P44" s="87">
        <f>IFERROR(-Q44,"")</f>
        <v>-1093</v>
      </c>
      <c r="Q44" s="82" t="str">
        <f t="shared" si="87"/>
        <v>1,093</v>
      </c>
      <c r="R44" s="82" t="str">
        <f t="shared" si="87"/>
        <v>11.3</v>
      </c>
      <c r="S44" s="82"/>
      <c r="T44" s="60"/>
      <c r="U44" s="84">
        <f t="shared" si="88"/>
        <v>-0.14121338912133891</v>
      </c>
      <c r="V44" s="85">
        <f>IFERROR(((AG44)-(AB44)),"")</f>
        <v>-540</v>
      </c>
      <c r="W44" s="83">
        <f>IFERROR(((AG44/AG$8)-(AB44/AB$8)),"")</f>
        <v>-4.6937405502931392E-3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-4364</v>
      </c>
      <c r="AB44" s="82" t="str">
        <f t="shared" si="84"/>
        <v>4,364</v>
      </c>
      <c r="AC44" s="82" t="str">
        <f t="shared" si="84"/>
        <v>12.4</v>
      </c>
      <c r="AD44" s="83">
        <f>IFERROR(-AE44,"")</f>
        <v>-0.06</v>
      </c>
      <c r="AE44" s="82" t="str">
        <f t="shared" si="84"/>
        <v>0.06</v>
      </c>
      <c r="AF44" s="87">
        <f>IFERROR(-AG44,"")</f>
        <v>-3824</v>
      </c>
      <c r="AG44" s="82" t="str">
        <f t="shared" si="84"/>
        <v>3,824</v>
      </c>
      <c r="AH44" s="82" t="str">
        <f t="shared" si="84"/>
        <v>12.3</v>
      </c>
      <c r="AI44" s="82"/>
      <c r="AJ44" s="14"/>
      <c r="AK44" s="84">
        <f t="shared" si="89"/>
        <v>-0.14183850452881094</v>
      </c>
      <c r="AL44" s="85">
        <f>IFERROR(((AW44)-(AR44)),"")</f>
        <v>-1472</v>
      </c>
      <c r="AM44" s="83">
        <f>IFERROR(((AW44/AW$8)-(AR44/AR$8)),"")</f>
        <v>-4.7700333292491487E-3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-11850</v>
      </c>
      <c r="AR44" s="82" t="str">
        <f t="shared" si="85"/>
        <v>11,850</v>
      </c>
      <c r="AS44" s="82" t="str">
        <f t="shared" si="85"/>
        <v>12.0</v>
      </c>
      <c r="AT44" s="83">
        <f>IFERROR(-AU44,"")</f>
        <v>-0.05</v>
      </c>
      <c r="AU44" s="82" t="str">
        <f t="shared" si="85"/>
        <v>0.05</v>
      </c>
      <c r="AV44" s="87">
        <f>IFERROR(-AW44,"")</f>
        <v>-10378</v>
      </c>
      <c r="AW44" s="82" t="str">
        <f t="shared" si="85"/>
        <v>10,378</v>
      </c>
      <c r="AX44" s="82" t="str">
        <f t="shared" si="85"/>
        <v>11.5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-9.6474953617810763E-2</v>
      </c>
      <c r="F45" s="85">
        <f>IFERROR(((Q45)-(L45)),"")</f>
        <v>-104</v>
      </c>
      <c r="G45" s="83">
        <f>IFERROR(((Q45/Q$8)-(L45/L$8)),"")</f>
        <v>-3.5862756030764706E-3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-1182</v>
      </c>
      <c r="L45" s="82" t="str">
        <f t="shared" si="87"/>
        <v>1,182</v>
      </c>
      <c r="M45" s="82" t="str">
        <f t="shared" si="87"/>
        <v>22.0</v>
      </c>
      <c r="N45" s="83">
        <f>IFERROR(-O45,"")</f>
        <v>-0.05</v>
      </c>
      <c r="O45" s="86" t="str">
        <f t="shared" si="87"/>
        <v>0.05</v>
      </c>
      <c r="P45" s="87">
        <f>IFERROR(-Q45,"")</f>
        <v>-1078</v>
      </c>
      <c r="Q45" s="82" t="str">
        <f t="shared" si="87"/>
        <v>1,078</v>
      </c>
      <c r="R45" s="82" t="str">
        <f t="shared" si="87"/>
        <v>22.1</v>
      </c>
      <c r="S45" s="82"/>
      <c r="T45" s="60"/>
      <c r="U45" s="84">
        <f t="shared" si="88"/>
        <v>-0.16497915425848719</v>
      </c>
      <c r="V45" s="85">
        <f>IFERROR(((AG45)-(AB45)),"")</f>
        <v>-554</v>
      </c>
      <c r="W45" s="83">
        <f>IFERROR(((AG45/AG$8)-(AB45/AB$8)),"")</f>
        <v>-5.300266393164603E-3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-3912</v>
      </c>
      <c r="AB45" s="82" t="str">
        <f t="shared" si="84"/>
        <v>3,912</v>
      </c>
      <c r="AC45" s="82" t="str">
        <f t="shared" si="84"/>
        <v>23.6</v>
      </c>
      <c r="AD45" s="83">
        <f>IFERROR(-AE45,"")</f>
        <v>-0.05</v>
      </c>
      <c r="AE45" s="82" t="str">
        <f t="shared" si="84"/>
        <v>0.05</v>
      </c>
      <c r="AF45" s="87">
        <f>IFERROR(-AG45,"")</f>
        <v>-3358</v>
      </c>
      <c r="AG45" s="82" t="str">
        <f t="shared" si="84"/>
        <v>3,358</v>
      </c>
      <c r="AH45" s="82" t="str">
        <f t="shared" si="84"/>
        <v>22.5</v>
      </c>
      <c r="AI45" s="82"/>
      <c r="AJ45" s="14"/>
      <c r="AK45" s="84">
        <f t="shared" si="89"/>
        <v>-0.16659383875901246</v>
      </c>
      <c r="AL45" s="85">
        <f>IFERROR(((AW45)-(AR45)),"")</f>
        <v>-1525</v>
      </c>
      <c r="AM45" s="83">
        <f>IFERROR(((AW45/AW$8)-(AR45/AR$8)),"")</f>
        <v>-5.3186578119744296E-3</v>
      </c>
      <c r="AN45" s="157"/>
      <c r="AO45" s="83">
        <f>IFERROR(-AP45,"")</f>
        <v>-0.05</v>
      </c>
      <c r="AP45" s="82" t="str">
        <f t="shared" si="85"/>
        <v>0.05</v>
      </c>
      <c r="AQ45" s="87">
        <f>IFERROR(-AR45,"")</f>
        <v>-10679</v>
      </c>
      <c r="AR45" s="82" t="str">
        <f t="shared" si="85"/>
        <v>10,679</v>
      </c>
      <c r="AS45" s="82" t="str">
        <f t="shared" si="85"/>
        <v>20.2</v>
      </c>
      <c r="AT45" s="83">
        <f>IFERROR(-AU45,"")</f>
        <v>-0.05</v>
      </c>
      <c r="AU45" s="82" t="str">
        <f t="shared" si="85"/>
        <v>0.05</v>
      </c>
      <c r="AV45" s="87">
        <f>IFERROR(-AW45,"")</f>
        <v>-9154</v>
      </c>
      <c r="AW45" s="82" t="str">
        <f t="shared" si="85"/>
        <v>9,154</v>
      </c>
      <c r="AX45" s="82" t="str">
        <f t="shared" si="85"/>
        <v>20.2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-3.5002692514808833E-3</v>
      </c>
      <c r="F46" s="85">
        <f>IFERROR(((Q46)-(L46)),"")</f>
        <v>-13</v>
      </c>
      <c r="G46" s="83">
        <f>IFERROR(((Q46/Q$8)-(L46/L$8)),"")</f>
        <v>4.2392781850217887E-3</v>
      </c>
      <c r="H46" s="157"/>
      <c r="I46" s="83">
        <f>IFERROR(-J46,"")</f>
        <v>-0.18</v>
      </c>
      <c r="J46" s="86" t="str">
        <f t="shared" si="87"/>
        <v>0.18</v>
      </c>
      <c r="K46" s="87">
        <f>IFERROR(-L46,"")</f>
        <v>-3727</v>
      </c>
      <c r="L46" s="82" t="str">
        <f t="shared" si="87"/>
        <v>3,727</v>
      </c>
      <c r="M46" s="82" t="str">
        <f t="shared" si="87"/>
        <v>24.4</v>
      </c>
      <c r="N46" s="83">
        <f>IFERROR(-O46,"")</f>
        <v>-0.18</v>
      </c>
      <c r="O46" s="86" t="str">
        <f t="shared" si="87"/>
        <v>0.18</v>
      </c>
      <c r="P46" s="87">
        <f>IFERROR(-Q46,"")</f>
        <v>-3714</v>
      </c>
      <c r="Q46" s="82" t="str">
        <f t="shared" si="87"/>
        <v>3,714</v>
      </c>
      <c r="R46" s="82" t="str">
        <f t="shared" si="87"/>
        <v>26.8</v>
      </c>
      <c r="S46" s="82"/>
      <c r="T46" s="60"/>
      <c r="U46" s="84">
        <f t="shared" si="88"/>
        <v>-7.3020347044833969E-2</v>
      </c>
      <c r="V46" s="85">
        <f>IFERROR(((AG46)-(AB46)),"")</f>
        <v>-829</v>
      </c>
      <c r="W46" s="83">
        <f>IFERROR(((AG46/AG$8)-(AB46/AB$8)),"")</f>
        <v>-2.5023458038949675E-3</v>
      </c>
      <c r="X46" s="163"/>
      <c r="Y46" s="83">
        <f>IFERROR(-Z46,"")</f>
        <v>-0.18</v>
      </c>
      <c r="Z46" s="82" t="str">
        <f t="shared" si="84"/>
        <v>0.18</v>
      </c>
      <c r="AA46" s="87">
        <f>IFERROR(-AB46,"")</f>
        <v>-12182</v>
      </c>
      <c r="AB46" s="82" t="str">
        <f t="shared" si="84"/>
        <v>12,182</v>
      </c>
      <c r="AC46" s="82" t="str">
        <f t="shared" si="84"/>
        <v>25.8</v>
      </c>
      <c r="AD46" s="83">
        <f>IFERROR(-AE46,"")</f>
        <v>-0.18</v>
      </c>
      <c r="AE46" s="82" t="str">
        <f t="shared" si="84"/>
        <v>0.18</v>
      </c>
      <c r="AF46" s="87">
        <f>IFERROR(-AG46,"")</f>
        <v>-11353</v>
      </c>
      <c r="AG46" s="82" t="str">
        <f t="shared" si="84"/>
        <v>11,353</v>
      </c>
      <c r="AH46" s="82" t="str">
        <f t="shared" si="84"/>
        <v>24.9</v>
      </c>
      <c r="AI46" s="82"/>
      <c r="AJ46" s="14"/>
      <c r="AK46" s="84">
        <f t="shared" si="89"/>
        <v>-6.5548997804579026E-2</v>
      </c>
      <c r="AL46" s="85">
        <f>IFERROR(((AW46)-(AR46)),"")</f>
        <v>-2299</v>
      </c>
      <c r="AM46" s="83">
        <f>IFERROR(((AW46/AW$8)-(AR46/AR$8)),"")</f>
        <v>-2.999956480746746E-3</v>
      </c>
      <c r="AN46" s="157"/>
      <c r="AO46" s="83">
        <f>IFERROR(-AP46,"")</f>
        <v>-0.18</v>
      </c>
      <c r="AP46" s="82" t="str">
        <f t="shared" si="85"/>
        <v>0.18</v>
      </c>
      <c r="AQ46" s="87">
        <f>IFERROR(-AR46,"")</f>
        <v>-37372</v>
      </c>
      <c r="AR46" s="82" t="str">
        <f t="shared" si="85"/>
        <v>37,372</v>
      </c>
      <c r="AS46" s="82" t="str">
        <f t="shared" si="85"/>
        <v>25.8</v>
      </c>
      <c r="AT46" s="83">
        <f>IFERROR(-AU46,"")</f>
        <v>-0.18</v>
      </c>
      <c r="AU46" s="82" t="str">
        <f t="shared" si="85"/>
        <v>0.18</v>
      </c>
      <c r="AV46" s="87">
        <f>IFERROR(-AW46,"")</f>
        <v>-35073</v>
      </c>
      <c r="AW46" s="82" t="str">
        <f t="shared" si="85"/>
        <v>35,073</v>
      </c>
      <c r="AX46" s="82" t="str">
        <f t="shared" si="85"/>
        <v>26.0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-0.18988326848249026</v>
      </c>
      <c r="F47" s="85">
        <f>IFERROR(((Q47)-(L47)),"")</f>
        <v>-732</v>
      </c>
      <c r="G47" s="83">
        <f>IFERROR(((Q47/Q$8)-(L47/L$8)),"")</f>
        <v>-3.013007893427791E-2</v>
      </c>
      <c r="H47" s="157"/>
      <c r="I47" s="83">
        <f>IFERROR(-J47,"")</f>
        <v>-0.22</v>
      </c>
      <c r="J47" s="86" t="str">
        <f t="shared" si="87"/>
        <v>0.22</v>
      </c>
      <c r="K47" s="87">
        <f>IFERROR(-L47,"")</f>
        <v>-4587</v>
      </c>
      <c r="L47" s="82" t="str">
        <f t="shared" si="87"/>
        <v>4,587</v>
      </c>
      <c r="M47" s="82" t="str">
        <f t="shared" si="87"/>
        <v>14.6</v>
      </c>
      <c r="N47" s="83">
        <f>IFERROR(-O47,"")</f>
        <v>-0.19</v>
      </c>
      <c r="O47" s="86" t="str">
        <f t="shared" si="87"/>
        <v>0.19</v>
      </c>
      <c r="P47" s="87">
        <f>IFERROR(-Q47,"")</f>
        <v>-3855</v>
      </c>
      <c r="Q47" s="82" t="str">
        <f t="shared" si="87"/>
        <v>3,855</v>
      </c>
      <c r="R47" s="82" t="str">
        <f t="shared" si="87"/>
        <v>13.6</v>
      </c>
      <c r="S47" s="82"/>
      <c r="T47" s="60"/>
      <c r="U47" s="84">
        <f t="shared" si="88"/>
        <v>-1.0561006666167329E-2</v>
      </c>
      <c r="V47" s="85">
        <f>IFERROR(((AG47)-(AB47)),"")</f>
        <v>-141</v>
      </c>
      <c r="W47" s="83">
        <f>IFERROR(((AG47/AG$8)-(AB47/AB$8)),"")</f>
        <v>9.3716758766667074E-3</v>
      </c>
      <c r="X47" s="163"/>
      <c r="Y47" s="83">
        <f>IFERROR(-Z47,"")</f>
        <v>-0.2</v>
      </c>
      <c r="Z47" s="82" t="str">
        <f t="shared" si="84"/>
        <v>0.20</v>
      </c>
      <c r="AA47" s="87">
        <f>IFERROR(-AB47,"")</f>
        <v>-13492</v>
      </c>
      <c r="AB47" s="82" t="str">
        <f t="shared" si="84"/>
        <v>13,492</v>
      </c>
      <c r="AC47" s="82" t="str">
        <f t="shared" si="84"/>
        <v>13.3</v>
      </c>
      <c r="AD47" s="83">
        <f>IFERROR(-AE47,"")</f>
        <v>-0.21</v>
      </c>
      <c r="AE47" s="82" t="str">
        <f t="shared" si="84"/>
        <v>0.21</v>
      </c>
      <c r="AF47" s="87">
        <f>IFERROR(-AG47,"")</f>
        <v>-13351</v>
      </c>
      <c r="AG47" s="82" t="str">
        <f t="shared" si="84"/>
        <v>13,351</v>
      </c>
      <c r="AH47" s="82" t="str">
        <f t="shared" si="84"/>
        <v>14.3</v>
      </c>
      <c r="AI47" s="82"/>
      <c r="AJ47" s="14"/>
      <c r="AK47" s="84">
        <f t="shared" si="89"/>
        <v>-4.7075346562979528E-2</v>
      </c>
      <c r="AL47" s="85">
        <f>IFERROR(((AW47)-(AR47)),"")</f>
        <v>-1810</v>
      </c>
      <c r="AM47" s="83">
        <f>IFERROR(((AW47/AW$8)-(AR47/AR$8)),"")</f>
        <v>1.9428711949848188E-4</v>
      </c>
      <c r="AN47" s="157"/>
      <c r="AO47" s="83">
        <f>IFERROR(-AP47,"")</f>
        <v>-0.2</v>
      </c>
      <c r="AP47" s="82" t="str">
        <f t="shared" si="85"/>
        <v>0.20</v>
      </c>
      <c r="AQ47" s="87">
        <f>IFERROR(-AR47,"")</f>
        <v>-40259</v>
      </c>
      <c r="AR47" s="82" t="str">
        <f t="shared" si="85"/>
        <v>40,259</v>
      </c>
      <c r="AS47" s="82" t="str">
        <f t="shared" si="85"/>
        <v>13.5</v>
      </c>
      <c r="AT47" s="83">
        <f>IFERROR(-AU47,"")</f>
        <v>-0.2</v>
      </c>
      <c r="AU47" s="82" t="str">
        <f t="shared" si="85"/>
        <v>0.20</v>
      </c>
      <c r="AV47" s="87">
        <f>IFERROR(-AW47,"")</f>
        <v>-38449</v>
      </c>
      <c r="AW47" s="82" t="str">
        <f t="shared" si="85"/>
        <v>38,449</v>
      </c>
      <c r="AX47" s="82" t="str">
        <f t="shared" si="85"/>
        <v>14.4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-0.50084033613445378</v>
      </c>
      <c r="F48" s="100">
        <f t="shared" ref="F48" si="90">IFERROR(((Q48)-(L48)),"")</f>
        <v>-298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893</v>
      </c>
      <c r="M48" s="89" t="str">
        <f t="shared" si="87"/>
        <v>8.3</v>
      </c>
      <c r="N48" s="98"/>
      <c r="O48" s="101" t="str">
        <f t="shared" si="87"/>
        <v/>
      </c>
      <c r="P48" s="100"/>
      <c r="Q48" s="89" t="str">
        <f t="shared" si="87"/>
        <v>595</v>
      </c>
      <c r="R48" s="89" t="str">
        <f t="shared" si="87"/>
        <v>6.1</v>
      </c>
      <c r="T48" s="60"/>
      <c r="U48" s="99">
        <f t="shared" si="88"/>
        <v>-0.11464780430297672</v>
      </c>
      <c r="V48" s="100">
        <f t="shared" ref="V48" si="91">IFERROR(((AG48)-(AB48)),"")</f>
        <v>-389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3,782</v>
      </c>
      <c r="AC48" s="89" t="str">
        <f t="shared" si="84"/>
        <v>11.1</v>
      </c>
      <c r="AD48" s="98"/>
      <c r="AE48" s="89" t="str">
        <f t="shared" si="84"/>
        <v/>
      </c>
      <c r="AF48" s="100"/>
      <c r="AG48" s="89" t="str">
        <f t="shared" si="84"/>
        <v>3,393</v>
      </c>
      <c r="AH48" s="89" t="str">
        <f t="shared" si="84"/>
        <v>10.6</v>
      </c>
      <c r="AJ48" s="16"/>
      <c r="AK48" s="99">
        <f t="shared" si="89"/>
        <v>-9.222513415699489E-2</v>
      </c>
      <c r="AL48" s="100">
        <f t="shared" ref="AL48" si="92">IFERROR(((AW48)-(AR48)),"")</f>
        <v>-739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8,752</v>
      </c>
      <c r="AS48" s="89" t="str">
        <f t="shared" si="85"/>
        <v>8.7</v>
      </c>
      <c r="AT48" s="98"/>
      <c r="AU48" s="89" t="str">
        <f t="shared" si="85"/>
        <v/>
      </c>
      <c r="AV48" s="100"/>
      <c r="AW48" s="89" t="str">
        <f t="shared" si="85"/>
        <v>8,013</v>
      </c>
      <c r="AX48" s="89" t="str">
        <f t="shared" si="85"/>
        <v>8.6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-8.458071057836139E-2</v>
      </c>
      <c r="F49" s="145">
        <f>IFERROR(((Q49)-(L49)),"")</f>
        <v>-8425</v>
      </c>
      <c r="G49" s="143">
        <f>IFERROR(((Q49/Q$8)-(L49/L$8)),"")</f>
        <v>-0.27443948144260943</v>
      </c>
      <c r="H49" s="159"/>
      <c r="I49" s="143">
        <f>IFERROR(-J49,"")</f>
        <v>-5.19</v>
      </c>
      <c r="J49" s="146" t="str">
        <f t="shared" si="87"/>
        <v>5.19</v>
      </c>
      <c r="K49" s="147">
        <f>IFERROR(-L49,"")</f>
        <v>-108034</v>
      </c>
      <c r="L49" s="142" t="str">
        <f t="shared" si="87"/>
        <v>108,034</v>
      </c>
      <c r="M49" s="142" t="str">
        <f t="shared" si="87"/>
        <v>25.8</v>
      </c>
      <c r="N49" s="143">
        <f>IFERROR(-O49,"")</f>
        <v>-4.92</v>
      </c>
      <c r="O49" s="146" t="str">
        <f t="shared" si="87"/>
        <v>4.92</v>
      </c>
      <c r="P49" s="147">
        <f>IFERROR(-Q49,"")</f>
        <v>-99609</v>
      </c>
      <c r="Q49" s="142" t="str">
        <f t="shared" si="87"/>
        <v>99,609</v>
      </c>
      <c r="R49" s="142" t="str">
        <f t="shared" si="87"/>
        <v>25.4</v>
      </c>
      <c r="S49" s="142"/>
      <c r="T49" s="152"/>
      <c r="U49" s="144">
        <f t="shared" si="88"/>
        <v>-0.10440937914761834</v>
      </c>
      <c r="V49" s="145">
        <f>IFERROR(((AG49)-(AB49)),"")</f>
        <v>-33276</v>
      </c>
      <c r="W49" s="143">
        <f>IFERROR(((AG49/AG$8)-(AB49/AB$8)),"")</f>
        <v>-0.21797814314212083</v>
      </c>
      <c r="X49" s="162"/>
      <c r="Y49" s="143">
        <f>IFERROR(-Z49,"")</f>
        <v>-5.2</v>
      </c>
      <c r="Z49" s="142" t="str">
        <f t="shared" si="84"/>
        <v>5.20</v>
      </c>
      <c r="AA49" s="147">
        <f>IFERROR(-AB49,"")</f>
        <v>-351983</v>
      </c>
      <c r="AB49" s="142" t="str">
        <f t="shared" si="84"/>
        <v>351,983</v>
      </c>
      <c r="AC49" s="142" t="str">
        <f t="shared" si="84"/>
        <v>26.1</v>
      </c>
      <c r="AD49" s="143">
        <f>IFERROR(-AE49,"")</f>
        <v>-4.9800000000000004</v>
      </c>
      <c r="AE49" s="142" t="str">
        <f t="shared" si="84"/>
        <v>4.98</v>
      </c>
      <c r="AF49" s="147">
        <f>IFERROR(-AG49,"")</f>
        <v>-318707</v>
      </c>
      <c r="AG49" s="142" t="str">
        <f t="shared" si="84"/>
        <v>318,707</v>
      </c>
      <c r="AH49" s="142" t="str">
        <f t="shared" si="84"/>
        <v>25.9</v>
      </c>
      <c r="AI49" s="142"/>
      <c r="AJ49" s="15"/>
      <c r="AK49" s="144">
        <f t="shared" si="89"/>
        <v>-7.1512068944076204E-2</v>
      </c>
      <c r="AL49" s="145">
        <f>IFERROR(((AW49)-(AR49)),"")</f>
        <v>-69006</v>
      </c>
      <c r="AM49" s="143">
        <f>IFERROR(((AW49/AW$8)-(AR49/AR$8)),"")</f>
        <v>-0.11075308792455196</v>
      </c>
      <c r="AN49" s="159"/>
      <c r="AO49" s="143">
        <f>IFERROR(-AP49,"")</f>
        <v>-5.07</v>
      </c>
      <c r="AP49" s="142" t="str">
        <f t="shared" si="85"/>
        <v>5.07</v>
      </c>
      <c r="AQ49" s="147">
        <f>IFERROR(-AR49,"")</f>
        <v>-1033962</v>
      </c>
      <c r="AR49" s="142" t="str">
        <f t="shared" si="85"/>
        <v>1,033,962</v>
      </c>
      <c r="AS49" s="142" t="str">
        <f t="shared" si="85"/>
        <v>25.6</v>
      </c>
      <c r="AT49" s="143">
        <f>IFERROR(-AU49,"")</f>
        <v>-4.96</v>
      </c>
      <c r="AU49" s="142" t="str">
        <f t="shared" si="85"/>
        <v>4.96</v>
      </c>
      <c r="AV49" s="147">
        <f>IFERROR(-AW49,"")</f>
        <v>-964956</v>
      </c>
      <c r="AW49" s="142" t="str">
        <f t="shared" si="85"/>
        <v>964,956</v>
      </c>
      <c r="AX49" s="142" t="str">
        <f t="shared" si="85"/>
        <v>26.0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-5.8321189869501862E-2</v>
      </c>
      <c r="F51" s="85">
        <f t="shared" ref="F51:F56" si="95">IFERROR(((Q51)-(L51)),"")</f>
        <v>-7164</v>
      </c>
      <c r="G51" s="83">
        <f>IFERROR(((Q51/Q$8)-(L51/L$8)),"")</f>
        <v>-0.18341725338960035</v>
      </c>
      <c r="H51" s="157"/>
      <c r="I51" s="83">
        <f>IFERROR(-J51,"")</f>
        <v>-6.25</v>
      </c>
      <c r="J51" s="86" t="str">
        <f t="shared" ref="J51:R59" si="96">IF(J161="","",TRIM(LEFT(J161,SEARCH(" ",J161,1))))</f>
        <v>6.25</v>
      </c>
      <c r="K51" s="87">
        <f>IFERROR(-L51,"")</f>
        <v>-130001</v>
      </c>
      <c r="L51" s="82" t="str">
        <f t="shared" si="96"/>
        <v>130,001</v>
      </c>
      <c r="M51" s="82" t="str">
        <f t="shared" si="96"/>
        <v>31.0</v>
      </c>
      <c r="N51" s="83">
        <f>IFERROR(-O51,"")</f>
        <v>-6.06</v>
      </c>
      <c r="O51" s="86" t="str">
        <f t="shared" si="96"/>
        <v>6.06</v>
      </c>
      <c r="P51" s="87">
        <f>IFERROR(-Q51,"")</f>
        <v>-122837</v>
      </c>
      <c r="Q51" s="82" t="str">
        <f t="shared" si="96"/>
        <v>122,837</v>
      </c>
      <c r="R51" s="82" t="str">
        <f t="shared" si="96"/>
        <v>31.4</v>
      </c>
      <c r="S51" s="82"/>
      <c r="T51" s="60"/>
      <c r="U51" s="84">
        <f t="shared" ref="U51:U56" si="97">IFERROR((AG51-AB51)/ABS(AG51),"")</f>
        <v>-0.11421612139656775</v>
      </c>
      <c r="V51" s="85">
        <f t="shared" ref="V51:V56" si="98">IFERROR(((AG51)-(AB51)),"")</f>
        <v>-43234</v>
      </c>
      <c r="W51" s="83">
        <f>IFERROR(((AG51/AG$8)-(AB51/AB$8)),"")</f>
        <v>-0.31371066939094838</v>
      </c>
      <c r="X51" s="163"/>
      <c r="Y51" s="83">
        <f>IFERROR(-Z51,"")</f>
        <v>-6.23</v>
      </c>
      <c r="Z51" s="82" t="str">
        <f t="shared" si="84"/>
        <v>6.23</v>
      </c>
      <c r="AA51" s="87">
        <f>IFERROR(-AB51,"")</f>
        <v>-421762</v>
      </c>
      <c r="AB51" s="82" t="str">
        <f t="shared" si="84"/>
        <v>421,762</v>
      </c>
      <c r="AC51" s="82" t="str">
        <f t="shared" si="84"/>
        <v>31.3</v>
      </c>
      <c r="AD51" s="83">
        <f>IFERROR(-AE51,"")</f>
        <v>-5.91</v>
      </c>
      <c r="AE51" s="82" t="str">
        <f t="shared" si="84"/>
        <v>5.91</v>
      </c>
      <c r="AF51" s="87">
        <f>IFERROR(-AG51,"")</f>
        <v>-378528</v>
      </c>
      <c r="AG51" s="82" t="str">
        <f t="shared" si="84"/>
        <v>378,528</v>
      </c>
      <c r="AH51" s="82" t="str">
        <f t="shared" si="84"/>
        <v>30.8</v>
      </c>
      <c r="AI51" s="82"/>
      <c r="AJ51" s="14"/>
      <c r="AK51" s="84">
        <f t="shared" ref="AK51:AK56" si="99">IFERROR((AW51-AR51)/ABS(AW51),"")</f>
        <v>-8.2217702250508493E-2</v>
      </c>
      <c r="AL51" s="85">
        <f t="shared" ref="AL51:AL56" si="100">IFERROR(((AW51)-(AR51)),"")</f>
        <v>-93981</v>
      </c>
      <c r="AM51" s="83">
        <f>IFERROR(((AW51/AW$8)-(AR51/AR$8)),"")</f>
        <v>-0.19120401084336169</v>
      </c>
      <c r="AN51" s="157"/>
      <c r="AO51" s="83">
        <f>IFERROR(-AP51,"")</f>
        <v>-6.07</v>
      </c>
      <c r="AP51" s="82" t="str">
        <f t="shared" si="85"/>
        <v>6.07</v>
      </c>
      <c r="AQ51" s="87">
        <f>IFERROR(-AR51,"")</f>
        <v>-1237056</v>
      </c>
      <c r="AR51" s="82" t="str">
        <f t="shared" si="85"/>
        <v>1,237,056</v>
      </c>
      <c r="AS51" s="82" t="str">
        <f t="shared" si="85"/>
        <v>30.6</v>
      </c>
      <c r="AT51" s="83">
        <f>IFERROR(-AU51,"")</f>
        <v>-5.87</v>
      </c>
      <c r="AU51" s="82" t="str">
        <f t="shared" si="85"/>
        <v>5.87</v>
      </c>
      <c r="AV51" s="87">
        <f>IFERROR(-AW51,"")</f>
        <v>-1143075</v>
      </c>
      <c r="AW51" s="82" t="str">
        <f t="shared" si="85"/>
        <v>1,143,075</v>
      </c>
      <c r="AX51" s="82" t="str">
        <f t="shared" si="85"/>
        <v>30.8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-0.25593471810089019</v>
      </c>
      <c r="F52" s="85">
        <f t="shared" si="95"/>
        <v>-345</v>
      </c>
      <c r="G52" s="83">
        <f>IFERROR(((Q52/Q$8)-(L52/L$8)),"")</f>
        <v>-1.4814754077451073E-2</v>
      </c>
      <c r="H52" s="157"/>
      <c r="I52" s="83">
        <f>IFERROR(-J52,"")</f>
        <v>-0.08</v>
      </c>
      <c r="J52" s="86" t="str">
        <f t="shared" si="96"/>
        <v>0.08</v>
      </c>
      <c r="K52" s="87">
        <f>IFERROR(-L52,"")</f>
        <v>-1693</v>
      </c>
      <c r="L52" s="82" t="str">
        <f t="shared" si="96"/>
        <v>1,693</v>
      </c>
      <c r="M52" s="82" t="str">
        <f t="shared" si="96"/>
        <v>0.4</v>
      </c>
      <c r="N52" s="83">
        <f>IFERROR(-O52,"")</f>
        <v>-7.0000000000000007E-2</v>
      </c>
      <c r="O52" s="86" t="str">
        <f t="shared" si="96"/>
        <v>0.07</v>
      </c>
      <c r="P52" s="87">
        <f>IFERROR(-Q52,"")</f>
        <v>-1348</v>
      </c>
      <c r="Q52" s="82" t="str">
        <f t="shared" si="96"/>
        <v>1,348</v>
      </c>
      <c r="R52" s="82" t="str">
        <f t="shared" si="96"/>
        <v>0.3</v>
      </c>
      <c r="S52" s="82"/>
      <c r="T52" s="60"/>
      <c r="U52" s="84">
        <f t="shared" si="97"/>
        <v>-5.0211416490486254E-3</v>
      </c>
      <c r="V52" s="85">
        <f t="shared" si="98"/>
        <v>-38</v>
      </c>
      <c r="W52" s="83">
        <f>IFERROR(((AG52/AG$8)-(AB52/AB$8)),"")</f>
        <v>5.9314554645550771E-3</v>
      </c>
      <c r="X52" s="163"/>
      <c r="Y52" s="83">
        <f>IFERROR(-Z52,"")</f>
        <v>-0.11</v>
      </c>
      <c r="Z52" s="82" t="str">
        <f t="shared" si="84"/>
        <v>0.11</v>
      </c>
      <c r="AA52" s="87">
        <f>IFERROR(-AB52,"")</f>
        <v>-7606</v>
      </c>
      <c r="AB52" s="82" t="str">
        <f t="shared" si="84"/>
        <v>7,606</v>
      </c>
      <c r="AC52" s="82" t="str">
        <f t="shared" si="84"/>
        <v>0.6</v>
      </c>
      <c r="AD52" s="83">
        <f>IFERROR(-AE52,"")</f>
        <v>-0.12</v>
      </c>
      <c r="AE52" s="82" t="str">
        <f t="shared" si="84"/>
        <v>0.12</v>
      </c>
      <c r="AF52" s="87">
        <f>IFERROR(-AG52,"")</f>
        <v>-7568</v>
      </c>
      <c r="AG52" s="82" t="str">
        <f t="shared" si="84"/>
        <v>7,568</v>
      </c>
      <c r="AH52" s="82" t="str">
        <f t="shared" si="84"/>
        <v>0.6</v>
      </c>
      <c r="AI52" s="82"/>
      <c r="AJ52" s="14"/>
      <c r="AK52" s="84">
        <f t="shared" si="99"/>
        <v>-2.7871129632119011E-2</v>
      </c>
      <c r="AL52" s="85">
        <f t="shared" si="100"/>
        <v>-622</v>
      </c>
      <c r="AM52" s="83">
        <f>IFERROR(((AW52/AW$8)-(AR52/AR$8)),"")</f>
        <v>2.214365992992226E-3</v>
      </c>
      <c r="AN52" s="157"/>
      <c r="AO52" s="83">
        <f>IFERROR(-AP52,"")</f>
        <v>-0.11</v>
      </c>
      <c r="AP52" s="82" t="str">
        <f t="shared" si="85"/>
        <v>0.11</v>
      </c>
      <c r="AQ52" s="87">
        <f>IFERROR(-AR52,"")</f>
        <v>-22939</v>
      </c>
      <c r="AR52" s="82" t="str">
        <f t="shared" si="85"/>
        <v>22,939</v>
      </c>
      <c r="AS52" s="82" t="str">
        <f t="shared" si="85"/>
        <v>0.6</v>
      </c>
      <c r="AT52" s="83">
        <f>IFERROR(-AU52,"")</f>
        <v>-0.11</v>
      </c>
      <c r="AU52" s="82" t="str">
        <f t="shared" si="85"/>
        <v>0.11</v>
      </c>
      <c r="AV52" s="87">
        <f>IFERROR(-AW52,"")</f>
        <v>-22317</v>
      </c>
      <c r="AW52" s="82" t="str">
        <f t="shared" si="85"/>
        <v>22,317</v>
      </c>
      <c r="AX52" s="82" t="str">
        <f t="shared" si="85"/>
        <v>0.6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-6.0466239884043968E-2</v>
      </c>
      <c r="F54" s="145">
        <f t="shared" si="95"/>
        <v>-7509</v>
      </c>
      <c r="G54" s="143">
        <f>IFERROR(((Q54/Q$8)-(L54/L$8)),"")</f>
        <v>-0.19823200746705183</v>
      </c>
      <c r="H54" s="159"/>
      <c r="I54" s="143">
        <f>IFERROR(-J54,"")</f>
        <v>-6.33</v>
      </c>
      <c r="J54" s="146" t="str">
        <f t="shared" si="96"/>
        <v>6.33</v>
      </c>
      <c r="K54" s="147">
        <f>IFERROR(-L54,"")</f>
        <v>-131694</v>
      </c>
      <c r="L54" s="142" t="str">
        <f t="shared" si="96"/>
        <v>131,694</v>
      </c>
      <c r="M54" s="142" t="str">
        <f t="shared" si="96"/>
        <v>31.4</v>
      </c>
      <c r="N54" s="143">
        <f>IFERROR(-O54,"")</f>
        <v>-6.13</v>
      </c>
      <c r="O54" s="146" t="str">
        <f t="shared" si="96"/>
        <v>6.13</v>
      </c>
      <c r="P54" s="147">
        <f>IFERROR(-Q54,"")</f>
        <v>-124185</v>
      </c>
      <c r="Q54" s="142" t="str">
        <f t="shared" si="96"/>
        <v>124,185</v>
      </c>
      <c r="R54" s="142" t="str">
        <f t="shared" si="96"/>
        <v>31.7</v>
      </c>
      <c r="S54" s="142"/>
      <c r="T54" s="152"/>
      <c r="U54" s="144">
        <f t="shared" si="97"/>
        <v>-0.1120731631511334</v>
      </c>
      <c r="V54" s="145">
        <f t="shared" si="98"/>
        <v>-43271</v>
      </c>
      <c r="W54" s="143">
        <f>IFERROR(((AG54/AG$8)-(AB54/AB$8)),"")</f>
        <v>-0.30776444658584357</v>
      </c>
      <c r="X54" s="162"/>
      <c r="Y54" s="143">
        <f>IFERROR(-Z54,"")</f>
        <v>-6.34</v>
      </c>
      <c r="Z54" s="142" t="str">
        <f t="shared" si="84"/>
        <v>6.34</v>
      </c>
      <c r="AA54" s="147">
        <f>IFERROR(-AB54,"")</f>
        <v>-429367</v>
      </c>
      <c r="AB54" s="142" t="str">
        <f t="shared" si="84"/>
        <v>429,367</v>
      </c>
      <c r="AC54" s="142" t="str">
        <f t="shared" si="84"/>
        <v>31.8</v>
      </c>
      <c r="AD54" s="143">
        <f>IFERROR(-AE54,"")</f>
        <v>-6.03</v>
      </c>
      <c r="AE54" s="142" t="str">
        <f t="shared" si="84"/>
        <v>6.03</v>
      </c>
      <c r="AF54" s="147">
        <f>IFERROR(-AG54,"")</f>
        <v>-386096</v>
      </c>
      <c r="AG54" s="142" t="str">
        <f t="shared" si="84"/>
        <v>386,096</v>
      </c>
      <c r="AH54" s="142" t="str">
        <f t="shared" si="84"/>
        <v>31.4</v>
      </c>
      <c r="AI54" s="142"/>
      <c r="AJ54" s="15"/>
      <c r="AK54" s="144">
        <f t="shared" si="99"/>
        <v>-8.1177905097945674E-2</v>
      </c>
      <c r="AL54" s="145">
        <f t="shared" si="100"/>
        <v>-94604</v>
      </c>
      <c r="AM54" s="143">
        <f>IFERROR(((AW54/AW$8)-(AR54/AR$8)),"")</f>
        <v>-0.18899478436242401</v>
      </c>
      <c r="AN54" s="159"/>
      <c r="AO54" s="143">
        <f>IFERROR(-AP54,"")</f>
        <v>-6.18</v>
      </c>
      <c r="AP54" s="142" t="str">
        <f t="shared" si="85"/>
        <v>6.18</v>
      </c>
      <c r="AQ54" s="147">
        <f>IFERROR(-AR54,"")</f>
        <v>-1259995</v>
      </c>
      <c r="AR54" s="142" t="str">
        <f t="shared" si="85"/>
        <v>1,259,995</v>
      </c>
      <c r="AS54" s="142" t="str">
        <f t="shared" si="85"/>
        <v>31.2</v>
      </c>
      <c r="AT54" s="143">
        <f>IFERROR(-AU54,"")</f>
        <v>-5.99</v>
      </c>
      <c r="AU54" s="142" t="str">
        <f t="shared" si="85"/>
        <v>5.99</v>
      </c>
      <c r="AV54" s="147">
        <f>IFERROR(-AW54,"")</f>
        <v>-1165391</v>
      </c>
      <c r="AW54" s="142" t="str">
        <f t="shared" si="85"/>
        <v>1,165,391</v>
      </c>
      <c r="AX54" s="142" t="str">
        <f t="shared" si="85"/>
        <v>31.4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-0.25617977528089886</v>
      </c>
      <c r="F55" s="100">
        <f t="shared" si="95"/>
        <v>-114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559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445</v>
      </c>
      <c r="R55" s="89" t="str">
        <f t="shared" si="96"/>
        <v/>
      </c>
      <c r="T55" s="60"/>
      <c r="U55" s="99">
        <f t="shared" si="97"/>
        <v>-5.2062474969963961E-3</v>
      </c>
      <c r="V55" s="100">
        <f t="shared" si="98"/>
        <v>-13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2,510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2,497</v>
      </c>
      <c r="AH55" s="89" t="str">
        <f t="shared" si="84"/>
        <v/>
      </c>
      <c r="AJ55" s="16"/>
      <c r="AK55" s="99">
        <f t="shared" si="99"/>
        <v>-2.7834351663272233E-2</v>
      </c>
      <c r="AL55" s="100">
        <f t="shared" si="100"/>
        <v>-205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7,570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7,365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-0.25352112676056338</v>
      </c>
      <c r="F56" s="106">
        <f t="shared" si="95"/>
        <v>-18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89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71</v>
      </c>
      <c r="R56" s="89" t="str">
        <f t="shared" si="96"/>
        <v/>
      </c>
      <c r="T56" s="60"/>
      <c r="U56" s="99">
        <f t="shared" si="97"/>
        <v>-5.0251256281407036E-3</v>
      </c>
      <c r="V56" s="106">
        <f t="shared" si="98"/>
        <v>-2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400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398</v>
      </c>
      <c r="AH56" s="89" t="str">
        <f t="shared" si="84"/>
        <v/>
      </c>
      <c r="AJ56" s="16"/>
      <c r="AK56" s="99">
        <f t="shared" si="99"/>
        <v>-2.7234042553191489E-2</v>
      </c>
      <c r="AL56" s="106">
        <f t="shared" si="100"/>
        <v>-32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1,207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1,175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0.36263967952772508</v>
      </c>
      <c r="F57" s="106">
        <f>IFERROR(O57-J57,"")</f>
        <v>17.2</v>
      </c>
      <c r="G57" s="103">
        <f>IFERROR(O57-J57,"")</f>
        <v>17.2</v>
      </c>
      <c r="H57" s="161"/>
      <c r="I57" s="98"/>
      <c r="J57" s="101" t="str">
        <f t="shared" si="96"/>
        <v>30.23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47.43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0.35782928208027137</v>
      </c>
      <c r="V57" s="106">
        <f>IFERROR(AE57-Z57,"")</f>
        <v>18.990000000000002</v>
      </c>
      <c r="W57" s="103">
        <f>IFERROR(AE57-Z57,"")</f>
        <v>18.990000000000002</v>
      </c>
      <c r="X57" s="161"/>
      <c r="Y57" s="98"/>
      <c r="Z57" s="89" t="str">
        <f t="shared" si="84"/>
        <v>34.08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53.07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-0.96588868940754025</v>
      </c>
      <c r="AL57" s="106">
        <f>IFERROR(AU57-AP57,"")</f>
        <v>-26.9</v>
      </c>
      <c r="AM57" s="103">
        <f>IFERROR(AU57-AP57,"")</f>
        <v>-26.9</v>
      </c>
      <c r="AN57" s="161"/>
      <c r="AO57" s="98"/>
      <c r="AP57" s="89" t="str">
        <f t="shared" si="85"/>
        <v>54.75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27.85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-3.8805970149253702E-2</v>
      </c>
      <c r="F58" s="98"/>
      <c r="G58" s="103">
        <f>IFERROR(O58-J58,"")</f>
        <v>-0.51999999999999957</v>
      </c>
      <c r="H58" s="161"/>
      <c r="I58" s="98"/>
      <c r="J58" s="101" t="str">
        <f t="shared" si="96"/>
        <v>13.92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13.40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-6.6513761467889843E-2</v>
      </c>
      <c r="V58" s="98"/>
      <c r="W58" s="103">
        <f>IFERROR(AE58-Z58,"")</f>
        <v>-0.86999999999999922</v>
      </c>
      <c r="X58" s="161"/>
      <c r="Y58" s="98"/>
      <c r="Z58" s="89" t="str">
        <f t="shared" ref="Z58:AH59" si="101">IF(Z168="","",TRIM(LEFT(Z168,SEARCH(" ",Z168,1))))</f>
        <v>13.95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13.08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-5.797101449275361E-2</v>
      </c>
      <c r="AL58" s="98"/>
      <c r="AM58" s="104">
        <f>IFERROR(AU58-AP58,"")</f>
        <v>-0.75999999999999979</v>
      </c>
      <c r="AN58" s="161"/>
      <c r="AO58" s="98"/>
      <c r="AP58" s="89" t="str">
        <f t="shared" ref="AP58:AX59" si="102">IF(AP168="","",TRIM(LEFT(AP168,SEARCH(" ",AP168,1))))</f>
        <v>13.87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13.11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6.8017685194012772E-2</v>
      </c>
      <c r="F59" s="134">
        <f>IFERROR(((L59)-(Q59)),"")</f>
        <v>11415</v>
      </c>
      <c r="G59" s="132">
        <f>IFERROR(((L59/L$8)-(Q59/Q$8)),"")</f>
        <v>0.32879648002682238</v>
      </c>
      <c r="H59" s="156"/>
      <c r="I59" s="132">
        <f>IFERROR(-(-J59),"")</f>
        <v>8.61</v>
      </c>
      <c r="J59" s="135" t="str">
        <f t="shared" si="96"/>
        <v>8.61</v>
      </c>
      <c r="K59" s="136">
        <f>IFERROR(-(-L59),"")</f>
        <v>179239</v>
      </c>
      <c r="L59" s="137" t="str">
        <f t="shared" si="96"/>
        <v>179,239</v>
      </c>
      <c r="M59" s="137" t="str">
        <f t="shared" si="96"/>
        <v>42.8</v>
      </c>
      <c r="N59" s="132">
        <f>IFERROR(-(-O59),"")</f>
        <v>8.2899999999999991</v>
      </c>
      <c r="O59" s="135" t="str">
        <f t="shared" si="96"/>
        <v>8.29</v>
      </c>
      <c r="P59" s="136">
        <f>IFERROR(-(-Q59),"")</f>
        <v>167824</v>
      </c>
      <c r="Q59" s="137" t="str">
        <f t="shared" si="96"/>
        <v>167,824</v>
      </c>
      <c r="R59" s="137" t="str">
        <f t="shared" si="96"/>
        <v>42.9</v>
      </c>
      <c r="T59" s="152"/>
      <c r="U59" s="133">
        <f>IFERROR((AB59-AG59)/ABS(AG59),"")</f>
        <v>8.010752893031195E-2</v>
      </c>
      <c r="V59" s="134">
        <f>IFERROR(((AB59)-(AG59)),"")</f>
        <v>42047</v>
      </c>
      <c r="W59" s="132">
        <f>IFERROR(((AB59/AB$8)-(AG59/AG$8)),"")</f>
        <v>0.17062421344526157</v>
      </c>
      <c r="X59" s="164"/>
      <c r="Y59" s="132">
        <f>IFERROR(-(-Z59),"")</f>
        <v>8.3699999999999992</v>
      </c>
      <c r="Z59" s="137" t="str">
        <f t="shared" si="101"/>
        <v>8.37</v>
      </c>
      <c r="AA59" s="136">
        <f>IFERROR(-(-AB59),"")</f>
        <v>566929</v>
      </c>
      <c r="AB59" s="137" t="str">
        <f t="shared" si="101"/>
        <v>566,929</v>
      </c>
      <c r="AC59" s="137" t="str">
        <f t="shared" si="101"/>
        <v>42.0</v>
      </c>
      <c r="AD59" s="132">
        <f>IFERROR(-(-AE59),"")</f>
        <v>8.1999999999999993</v>
      </c>
      <c r="AE59" s="137" t="str">
        <f t="shared" si="101"/>
        <v>8.20</v>
      </c>
      <c r="AF59" s="136">
        <f>IFERROR(-(-AG59),"")</f>
        <v>524882</v>
      </c>
      <c r="AG59" s="137" t="str">
        <f t="shared" si="101"/>
        <v>524,882</v>
      </c>
      <c r="AH59" s="137" t="str">
        <f t="shared" si="101"/>
        <v>42.7</v>
      </c>
      <c r="AJ59" s="13"/>
      <c r="AK59" s="133">
        <f>IFERROR((AR59-AW59)/ABS(AW59),"")</f>
        <v>0.10438949065558507</v>
      </c>
      <c r="AL59" s="134">
        <f>IFERROR(((AR59)-(AW59)),"")</f>
        <v>165492</v>
      </c>
      <c r="AM59" s="132">
        <f>IFERROR(((AR59/AR$8)-(AW59/AW$8)),"")</f>
        <v>0.43754154015041102</v>
      </c>
      <c r="AN59" s="156"/>
      <c r="AO59" s="132">
        <f>IFERROR(-(-AP59),"")</f>
        <v>8.59</v>
      </c>
      <c r="AP59" s="137" t="str">
        <f t="shared" si="102"/>
        <v>8.59</v>
      </c>
      <c r="AQ59" s="136">
        <f>IFERROR(-(-AR59),"")</f>
        <v>1750824</v>
      </c>
      <c r="AR59" s="137" t="str">
        <f t="shared" si="102"/>
        <v>1,750,824</v>
      </c>
      <c r="AS59" s="137" t="str">
        <f t="shared" si="102"/>
        <v>43.3</v>
      </c>
      <c r="AT59" s="132">
        <f>IFERROR(-(-AU59),"")</f>
        <v>8.15</v>
      </c>
      <c r="AU59" s="137" t="str">
        <f t="shared" si="102"/>
        <v>8.15</v>
      </c>
      <c r="AV59" s="136">
        <f>IFERROR(-(-AW59),"")</f>
        <v>1585332</v>
      </c>
      <c r="AW59" s="137" t="str">
        <f t="shared" si="102"/>
        <v>1,585,332</v>
      </c>
      <c r="AX59" s="137" t="str">
        <f t="shared" si="102"/>
        <v>42.7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-0.35096002518098834</v>
      </c>
      <c r="F65" s="145">
        <f t="shared" ref="F65:F71" si="104">IFERROR(((Q65)-(L65)),"")</f>
        <v>-1115</v>
      </c>
      <c r="G65" s="148">
        <f t="shared" ref="G65:G71" si="105">IFERROR(((Q65/Q$8)-(L65/L$8)),"")</f>
        <v>-4.9424403392060307E-2</v>
      </c>
      <c r="H65" s="162"/>
      <c r="I65" s="143">
        <f t="shared" ref="I65:I71" si="106">IFERROR(-J65,"")</f>
        <v>-0.21</v>
      </c>
      <c r="J65" s="146" t="str">
        <f t="shared" ref="J65:R72" si="107">IF(J257="","",TRIM(LEFT(J257,SEARCH(" ",J257,1))))</f>
        <v>0.21</v>
      </c>
      <c r="K65" s="147">
        <f t="shared" ref="K65:K71" si="108">IFERROR(-L65,"")</f>
        <v>-4292</v>
      </c>
      <c r="L65" s="142" t="str">
        <f t="shared" si="107"/>
        <v>4,292</v>
      </c>
      <c r="M65" s="142" t="str">
        <f t="shared" si="107"/>
        <v>1.0</v>
      </c>
      <c r="N65" s="143">
        <f t="shared" ref="N65:N71" si="109">IFERROR(-O65,"")</f>
        <v>-0.16</v>
      </c>
      <c r="O65" s="146" t="str">
        <f t="shared" si="107"/>
        <v>0.16</v>
      </c>
      <c r="P65" s="147">
        <f t="shared" ref="P65:P71" si="110">IFERROR(-Q65,"")</f>
        <v>-3177</v>
      </c>
      <c r="Q65" s="142" t="str">
        <f t="shared" si="107"/>
        <v>3,177</v>
      </c>
      <c r="R65" s="142" t="str">
        <f t="shared" si="107"/>
        <v>0.8</v>
      </c>
      <c r="S65" s="142"/>
      <c r="T65" s="152"/>
      <c r="U65" s="144">
        <f t="shared" ref="U65:U71" si="111">IFERROR((AG65-AB65)/ABS(AG65),"")</f>
        <v>0.12968393613554904</v>
      </c>
      <c r="V65" s="145">
        <f t="shared" ref="V65:V71" si="112">IFERROR(((AG65)-(AB65)),"")</f>
        <v>1592</v>
      </c>
      <c r="W65" s="148">
        <f t="shared" ref="W65:W71" si="113">IFERROR(((AG65/AG$8)-(AB65/AB$8)),"")</f>
        <v>3.4041230684784263E-2</v>
      </c>
      <c r="X65" s="162"/>
      <c r="Y65" s="143">
        <f t="shared" ref="Y65:Y71" si="114">IFERROR(-Z65,"")</f>
        <v>-0.16</v>
      </c>
      <c r="Z65" s="142" t="str">
        <f t="shared" ref="Z65:AG72" si="115">IF(Z257="","",TRIM(LEFT(Z257,SEARCH(" ",Z257,1))))</f>
        <v>0.16</v>
      </c>
      <c r="AA65" s="147">
        <f t="shared" ref="AA65:AA71" si="116">IFERROR(-AB65,"")</f>
        <v>-10684</v>
      </c>
      <c r="AB65" s="142" t="str">
        <f t="shared" ref="AB65:AH72" si="117">IF(AB257="","",TRIM(LEFT(AB257,SEARCH(" ",AB257,1))))</f>
        <v>10,684</v>
      </c>
      <c r="AC65" s="142" t="str">
        <f t="shared" si="117"/>
        <v>0.8</v>
      </c>
      <c r="AD65" s="143">
        <f t="shared" ref="AD65:AD71" si="118">IFERROR(-AE65,"")</f>
        <v>-0.19</v>
      </c>
      <c r="AE65" s="142" t="str">
        <f t="shared" si="117"/>
        <v>0.19</v>
      </c>
      <c r="AF65" s="147">
        <f t="shared" ref="AF65:AF71" si="119">IFERROR(-AG65,"")</f>
        <v>-12276</v>
      </c>
      <c r="AG65" s="142" t="str">
        <f t="shared" si="117"/>
        <v>12,276</v>
      </c>
      <c r="AH65" s="142" t="str">
        <f t="shared" si="117"/>
        <v>1.0</v>
      </c>
      <c r="AI65" s="142"/>
      <c r="AJ65" s="15"/>
      <c r="AK65" s="144">
        <f t="shared" ref="AK65:AK71" si="120">IFERROR((AW65-AR65)/ABS(AW65),"")</f>
        <v>-0.26445153801508997</v>
      </c>
      <c r="AL65" s="145">
        <f t="shared" ref="AL65:AL71" si="121">IFERROR(((AW65)-(AR65)),"")</f>
        <v>-9113</v>
      </c>
      <c r="AM65" s="148">
        <f t="shared" ref="AM65:AM71" si="122">IFERROR(((AW65/AW$8)-(AR65/AR$8)),"")</f>
        <v>-3.6557821030649196E-2</v>
      </c>
      <c r="AN65" s="162"/>
      <c r="AO65" s="143">
        <f t="shared" ref="AO65:AO71" si="123">IFERROR(-AP65,"")</f>
        <v>-0.21</v>
      </c>
      <c r="AP65" s="142" t="str">
        <f t="shared" ref="AP65:AX72" si="124">IF(AP257="","",TRIM(LEFT(AP257,SEARCH(" ",AP257,1))))</f>
        <v>0.21</v>
      </c>
      <c r="AQ65" s="147">
        <f t="shared" ref="AQ65:AQ71" si="125">IFERROR(-AR65,"")</f>
        <v>-43573</v>
      </c>
      <c r="AR65" s="142" t="str">
        <f t="shared" si="124"/>
        <v>43,573</v>
      </c>
      <c r="AS65" s="142" t="str">
        <f t="shared" si="124"/>
        <v>1.1</v>
      </c>
      <c r="AT65" s="143">
        <f t="shared" ref="AT65:AT71" si="126">IFERROR(-AU65,"")</f>
        <v>-0.18</v>
      </c>
      <c r="AU65" s="142" t="str">
        <f t="shared" si="124"/>
        <v>0.18</v>
      </c>
      <c r="AV65" s="147">
        <f t="shared" ref="AV65:AV71" si="127">IFERROR(-AW65,"")</f>
        <v>-34460</v>
      </c>
      <c r="AW65" s="142" t="str">
        <f t="shared" si="124"/>
        <v>34,460</v>
      </c>
      <c r="AX65" s="142" t="str">
        <f t="shared" si="124"/>
        <v>0.9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-0.16165865384615385</v>
      </c>
      <c r="F66" s="85">
        <f t="shared" si="104"/>
        <v>-269</v>
      </c>
      <c r="G66" s="88">
        <f t="shared" si="105"/>
        <v>-1.0748463496540711E-2</v>
      </c>
      <c r="H66" s="163"/>
      <c r="I66" s="83">
        <f t="shared" si="106"/>
        <v>-0.09</v>
      </c>
      <c r="J66" s="86" t="str">
        <f t="shared" si="107"/>
        <v>0.09</v>
      </c>
      <c r="K66" s="87">
        <f t="shared" si="108"/>
        <v>-1933</v>
      </c>
      <c r="L66" s="82" t="str">
        <f t="shared" si="107"/>
        <v>1,933</v>
      </c>
      <c r="M66" s="82" t="str">
        <f t="shared" si="107"/>
        <v>0.5</v>
      </c>
      <c r="N66" s="83">
        <f t="shared" si="109"/>
        <v>-0.08</v>
      </c>
      <c r="O66" s="86" t="str">
        <f t="shared" si="107"/>
        <v>0.08</v>
      </c>
      <c r="P66" s="87">
        <f t="shared" si="110"/>
        <v>-1664</v>
      </c>
      <c r="Q66" s="82" t="str">
        <f t="shared" si="107"/>
        <v>1,664</v>
      </c>
      <c r="R66" s="82" t="str">
        <f t="shared" si="107"/>
        <v>0.4</v>
      </c>
      <c r="S66" s="82"/>
      <c r="T66" s="60"/>
      <c r="U66" s="84">
        <f t="shared" si="111"/>
        <v>3.4716342082980522E-2</v>
      </c>
      <c r="V66" s="85">
        <f t="shared" si="112"/>
        <v>205</v>
      </c>
      <c r="W66" s="88">
        <f t="shared" si="113"/>
        <v>8.0932255399663866E-3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-5700</v>
      </c>
      <c r="AB66" s="82" t="str">
        <f t="shared" si="115"/>
        <v>5,700</v>
      </c>
      <c r="AC66" s="82" t="str">
        <f t="shared" si="115"/>
        <v>0.4</v>
      </c>
      <c r="AD66" s="83">
        <f t="shared" si="118"/>
        <v>-0.09</v>
      </c>
      <c r="AE66" s="82" t="str">
        <f t="shared" si="115"/>
        <v>0.09</v>
      </c>
      <c r="AF66" s="87">
        <f t="shared" si="119"/>
        <v>-5905</v>
      </c>
      <c r="AG66" s="82" t="str">
        <f t="shared" si="115"/>
        <v>5,905</v>
      </c>
      <c r="AH66" s="82" t="str">
        <f t="shared" si="117"/>
        <v>0.5</v>
      </c>
      <c r="AI66" s="82"/>
      <c r="AJ66" s="14"/>
      <c r="AK66" s="84">
        <f t="shared" si="120"/>
        <v>-6.6662145666621458E-2</v>
      </c>
      <c r="AL66" s="85">
        <f t="shared" si="121"/>
        <v>-983</v>
      </c>
      <c r="AM66" s="88">
        <f t="shared" si="122"/>
        <v>-1.3417841772752626E-3</v>
      </c>
      <c r="AN66" s="163"/>
      <c r="AO66" s="83">
        <f t="shared" si="123"/>
        <v>-0.08</v>
      </c>
      <c r="AP66" s="82" t="str">
        <f t="shared" si="124"/>
        <v>0.08</v>
      </c>
      <c r="AQ66" s="87">
        <f t="shared" si="125"/>
        <v>-15729</v>
      </c>
      <c r="AR66" s="82" t="str">
        <f t="shared" si="124"/>
        <v>15,729</v>
      </c>
      <c r="AS66" s="82" t="str">
        <f t="shared" si="124"/>
        <v>0.4</v>
      </c>
      <c r="AT66" s="83">
        <f t="shared" si="126"/>
        <v>-0.08</v>
      </c>
      <c r="AU66" s="82" t="str">
        <f t="shared" si="124"/>
        <v>0.08</v>
      </c>
      <c r="AV66" s="87">
        <f t="shared" si="127"/>
        <v>-14746</v>
      </c>
      <c r="AW66" s="82" t="str">
        <f t="shared" si="124"/>
        <v>14,746</v>
      </c>
      <c r="AX66" s="82" t="str">
        <f t="shared" si="124"/>
        <v>0.4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-0.25039957378795952</v>
      </c>
      <c r="F67" s="85">
        <f t="shared" si="104"/>
        <v>-470</v>
      </c>
      <c r="G67" s="88">
        <f t="shared" si="105"/>
        <v>-2.0129254424565104E-2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-2347</v>
      </c>
      <c r="L67" s="82" t="str">
        <f t="shared" si="107"/>
        <v>2,347</v>
      </c>
      <c r="M67" s="82" t="str">
        <f t="shared" si="107"/>
        <v>0.6</v>
      </c>
      <c r="N67" s="83">
        <f t="shared" si="109"/>
        <v>-0.09</v>
      </c>
      <c r="O67" s="86" t="str">
        <f t="shared" si="107"/>
        <v>0.09</v>
      </c>
      <c r="P67" s="87">
        <f t="shared" si="110"/>
        <v>-1877</v>
      </c>
      <c r="Q67" s="82" t="str">
        <f t="shared" si="107"/>
        <v>1,877</v>
      </c>
      <c r="R67" s="82" t="str">
        <f t="shared" si="107"/>
        <v>0.5</v>
      </c>
      <c r="S67" s="82"/>
      <c r="T67" s="60"/>
      <c r="U67" s="84">
        <f t="shared" si="111"/>
        <v>-0.16535882436866886</v>
      </c>
      <c r="V67" s="85">
        <f t="shared" si="112"/>
        <v>-1159</v>
      </c>
      <c r="W67" s="88">
        <f t="shared" si="113"/>
        <v>-1.110230140108466E-2</v>
      </c>
      <c r="X67" s="163"/>
      <c r="Y67" s="83">
        <f t="shared" si="114"/>
        <v>-0.12</v>
      </c>
      <c r="Z67" s="82" t="str">
        <f t="shared" si="115"/>
        <v>0.12</v>
      </c>
      <c r="AA67" s="87">
        <f t="shared" si="116"/>
        <v>-8168</v>
      </c>
      <c r="AB67" s="82" t="str">
        <f t="shared" si="115"/>
        <v>8,168</v>
      </c>
      <c r="AC67" s="82" t="str">
        <f t="shared" si="115"/>
        <v>0.6</v>
      </c>
      <c r="AD67" s="83">
        <f t="shared" si="118"/>
        <v>-0.11</v>
      </c>
      <c r="AE67" s="82" t="str">
        <f t="shared" si="115"/>
        <v>0.11</v>
      </c>
      <c r="AF67" s="87">
        <f t="shared" si="119"/>
        <v>-7009</v>
      </c>
      <c r="AG67" s="82" t="str">
        <f t="shared" si="115"/>
        <v>7,009</v>
      </c>
      <c r="AH67" s="82" t="str">
        <f t="shared" si="117"/>
        <v>0.6</v>
      </c>
      <c r="AI67" s="82"/>
      <c r="AJ67" s="14"/>
      <c r="AK67" s="84">
        <f t="shared" si="120"/>
        <v>6.3943460519119935E-2</v>
      </c>
      <c r="AL67" s="85">
        <f t="shared" si="121"/>
        <v>1520</v>
      </c>
      <c r="AM67" s="88">
        <f t="shared" si="122"/>
        <v>1.306090664124121E-2</v>
      </c>
      <c r="AN67" s="163"/>
      <c r="AO67" s="83">
        <f t="shared" si="123"/>
        <v>-0.11</v>
      </c>
      <c r="AP67" s="82" t="str">
        <f t="shared" si="124"/>
        <v>0.11</v>
      </c>
      <c r="AQ67" s="87">
        <f t="shared" si="125"/>
        <v>-22251</v>
      </c>
      <c r="AR67" s="82" t="str">
        <f t="shared" si="124"/>
        <v>22,251</v>
      </c>
      <c r="AS67" s="82" t="str">
        <f t="shared" si="124"/>
        <v>0.6</v>
      </c>
      <c r="AT67" s="83">
        <f t="shared" si="126"/>
        <v>-0.12</v>
      </c>
      <c r="AU67" s="82" t="str">
        <f t="shared" si="124"/>
        <v>0.12</v>
      </c>
      <c r="AV67" s="87">
        <f t="shared" si="127"/>
        <v>-23771</v>
      </c>
      <c r="AW67" s="82" t="str">
        <f t="shared" si="124"/>
        <v>23,771</v>
      </c>
      <c r="AX67" s="82" t="str">
        <f t="shared" si="124"/>
        <v>0.6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-0.10501796885398643</v>
      </c>
      <c r="F68" s="85">
        <f t="shared" si="104"/>
        <v>-789</v>
      </c>
      <c r="G68" s="88">
        <f t="shared" si="105"/>
        <v>-2.8078712434699782E-2</v>
      </c>
      <c r="H68" s="163"/>
      <c r="I68" s="83">
        <f t="shared" si="106"/>
        <v>-0.4</v>
      </c>
      <c r="J68" s="86" t="str">
        <f t="shared" si="107"/>
        <v>0.40</v>
      </c>
      <c r="K68" s="87">
        <f t="shared" si="108"/>
        <v>-8302</v>
      </c>
      <c r="L68" s="82" t="str">
        <f t="shared" si="107"/>
        <v>8,302</v>
      </c>
      <c r="M68" s="82" t="str">
        <f t="shared" si="107"/>
        <v>2.0</v>
      </c>
      <c r="N68" s="83">
        <f t="shared" si="109"/>
        <v>-0.37</v>
      </c>
      <c r="O68" s="86" t="str">
        <f t="shared" si="107"/>
        <v>0.37</v>
      </c>
      <c r="P68" s="87">
        <f t="shared" si="110"/>
        <v>-7513</v>
      </c>
      <c r="Q68" s="82" t="str">
        <f t="shared" si="107"/>
        <v>7,513</v>
      </c>
      <c r="R68" s="82" t="str">
        <f t="shared" si="107"/>
        <v>1.9</v>
      </c>
      <c r="S68" s="82"/>
      <c r="T68" s="60"/>
      <c r="U68" s="84">
        <f t="shared" si="111"/>
        <v>-0.38870175051079575</v>
      </c>
      <c r="V68" s="85">
        <f t="shared" si="112"/>
        <v>-7039</v>
      </c>
      <c r="W68" s="88">
        <f t="shared" si="113"/>
        <v>-8.8411533930697561E-2</v>
      </c>
      <c r="X68" s="163"/>
      <c r="Y68" s="83">
        <f t="shared" si="114"/>
        <v>-0.37</v>
      </c>
      <c r="Z68" s="82" t="str">
        <f t="shared" si="115"/>
        <v>0.37</v>
      </c>
      <c r="AA68" s="87">
        <f t="shared" si="116"/>
        <v>-25148</v>
      </c>
      <c r="AB68" s="82" t="str">
        <f t="shared" si="115"/>
        <v>25,148</v>
      </c>
      <c r="AC68" s="82" t="str">
        <f t="shared" si="115"/>
        <v>1.9</v>
      </c>
      <c r="AD68" s="83">
        <f t="shared" si="118"/>
        <v>-0.28000000000000003</v>
      </c>
      <c r="AE68" s="82" t="str">
        <f t="shared" si="115"/>
        <v>0.28</v>
      </c>
      <c r="AF68" s="87">
        <f t="shared" si="119"/>
        <v>-18109</v>
      </c>
      <c r="AG68" s="82" t="str">
        <f t="shared" si="115"/>
        <v>18,109</v>
      </c>
      <c r="AH68" s="82" t="str">
        <f t="shared" si="117"/>
        <v>1.5</v>
      </c>
      <c r="AI68" s="82"/>
      <c r="AJ68" s="14"/>
      <c r="AK68" s="84">
        <f t="shared" si="120"/>
        <v>4.5316568600653133E-2</v>
      </c>
      <c r="AL68" s="85">
        <f t="shared" si="121"/>
        <v>3150</v>
      </c>
      <c r="AM68" s="88">
        <f t="shared" si="122"/>
        <v>3.1843537990796866E-2</v>
      </c>
      <c r="AN68" s="163"/>
      <c r="AO68" s="83">
        <f t="shared" si="123"/>
        <v>-0.33</v>
      </c>
      <c r="AP68" s="82" t="str">
        <f t="shared" si="124"/>
        <v>0.33</v>
      </c>
      <c r="AQ68" s="87">
        <f t="shared" si="125"/>
        <v>-66361</v>
      </c>
      <c r="AR68" s="82" t="str">
        <f t="shared" si="124"/>
        <v>66,361</v>
      </c>
      <c r="AS68" s="82" t="str">
        <f t="shared" si="124"/>
        <v>1.6</v>
      </c>
      <c r="AT68" s="83">
        <f t="shared" si="126"/>
        <v>-0.36</v>
      </c>
      <c r="AU68" s="82" t="str">
        <f t="shared" si="124"/>
        <v>0.36</v>
      </c>
      <c r="AV68" s="87">
        <f t="shared" si="127"/>
        <v>-69511</v>
      </c>
      <c r="AW68" s="82" t="str">
        <f t="shared" si="124"/>
        <v>69,511</v>
      </c>
      <c r="AX68" s="82" t="str">
        <f t="shared" si="124"/>
        <v>1.9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8.1395348837209308E-2</v>
      </c>
      <c r="F69" s="85">
        <f t="shared" si="104"/>
        <v>105</v>
      </c>
      <c r="G69" s="88">
        <f t="shared" si="105"/>
        <v>6.7355838348721123E-3</v>
      </c>
      <c r="H69" s="163"/>
      <c r="I69" s="83">
        <f t="shared" si="106"/>
        <v>-0.06</v>
      </c>
      <c r="J69" s="86" t="str">
        <f t="shared" si="107"/>
        <v>0.06</v>
      </c>
      <c r="K69" s="87">
        <f t="shared" si="108"/>
        <v>-1185</v>
      </c>
      <c r="L69" s="82" t="str">
        <f t="shared" si="107"/>
        <v>1,185</v>
      </c>
      <c r="M69" s="82" t="str">
        <f t="shared" si="107"/>
        <v>0.3</v>
      </c>
      <c r="N69" s="83">
        <f t="shared" si="109"/>
        <v>-0.06</v>
      </c>
      <c r="O69" s="86" t="str">
        <f t="shared" si="107"/>
        <v>0.06</v>
      </c>
      <c r="P69" s="87">
        <f t="shared" si="110"/>
        <v>-1290</v>
      </c>
      <c r="Q69" s="82" t="str">
        <f t="shared" si="107"/>
        <v>1,290</v>
      </c>
      <c r="R69" s="82" t="str">
        <f t="shared" si="107"/>
        <v>0.3</v>
      </c>
      <c r="S69" s="82"/>
      <c r="T69" s="60"/>
      <c r="U69" s="84">
        <f t="shared" si="111"/>
        <v>0.18363223036120233</v>
      </c>
      <c r="V69" s="85">
        <f t="shared" si="112"/>
        <v>727</v>
      </c>
      <c r="W69" s="88">
        <f t="shared" si="113"/>
        <v>1.4132296911399174E-2</v>
      </c>
      <c r="X69" s="163"/>
      <c r="Y69" s="83">
        <f t="shared" si="114"/>
        <v>-0.05</v>
      </c>
      <c r="Z69" s="82" t="str">
        <f t="shared" si="115"/>
        <v>0.05</v>
      </c>
      <c r="AA69" s="87">
        <f t="shared" si="116"/>
        <v>-3232</v>
      </c>
      <c r="AB69" s="82" t="str">
        <f t="shared" si="115"/>
        <v>3,232</v>
      </c>
      <c r="AC69" s="82" t="str">
        <f t="shared" si="115"/>
        <v>0.2</v>
      </c>
      <c r="AD69" s="83">
        <f t="shared" si="118"/>
        <v>-0.06</v>
      </c>
      <c r="AE69" s="82" t="str">
        <f t="shared" si="115"/>
        <v>0.06</v>
      </c>
      <c r="AF69" s="87">
        <f t="shared" si="119"/>
        <v>-3959</v>
      </c>
      <c r="AG69" s="82" t="str">
        <f t="shared" si="115"/>
        <v>3,959</v>
      </c>
      <c r="AH69" s="82" t="str">
        <f t="shared" si="117"/>
        <v>0.3</v>
      </c>
      <c r="AI69" s="82"/>
      <c r="AJ69" s="14"/>
      <c r="AK69" s="84">
        <f t="shared" si="120"/>
        <v>0.16194331983805668</v>
      </c>
      <c r="AL69" s="85">
        <f t="shared" si="121"/>
        <v>2000</v>
      </c>
      <c r="AM69" s="88">
        <f t="shared" si="122"/>
        <v>1.2720513484845611E-2</v>
      </c>
      <c r="AN69" s="163"/>
      <c r="AO69" s="83">
        <f t="shared" si="123"/>
        <v>-0.05</v>
      </c>
      <c r="AP69" s="82" t="str">
        <f t="shared" si="124"/>
        <v>0.05</v>
      </c>
      <c r="AQ69" s="87">
        <f t="shared" si="125"/>
        <v>-10350</v>
      </c>
      <c r="AR69" s="82" t="str">
        <f t="shared" si="124"/>
        <v>10,350</v>
      </c>
      <c r="AS69" s="82" t="str">
        <f t="shared" si="124"/>
        <v>0.3</v>
      </c>
      <c r="AT69" s="83">
        <f t="shared" si="126"/>
        <v>-0.06</v>
      </c>
      <c r="AU69" s="82" t="str">
        <f t="shared" si="124"/>
        <v>0.06</v>
      </c>
      <c r="AV69" s="87">
        <f t="shared" si="127"/>
        <v>-12350</v>
      </c>
      <c r="AW69" s="82" t="str">
        <f t="shared" si="124"/>
        <v>12,350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-0.4296381390005744</v>
      </c>
      <c r="F70" s="85">
        <f t="shared" si="104"/>
        <v>-748</v>
      </c>
      <c r="G70" s="88">
        <f t="shared" si="105"/>
        <v>-3.3667612802950372E-2</v>
      </c>
      <c r="H70" s="163"/>
      <c r="I70" s="83">
        <f t="shared" si="106"/>
        <v>-0.12</v>
      </c>
      <c r="J70" s="86" t="str">
        <f t="shared" si="107"/>
        <v>0.12</v>
      </c>
      <c r="K70" s="87">
        <f t="shared" si="108"/>
        <v>-2489</v>
      </c>
      <c r="L70" s="82" t="str">
        <f t="shared" si="107"/>
        <v>2,489</v>
      </c>
      <c r="M70" s="82" t="str">
        <f t="shared" si="107"/>
        <v>0.6</v>
      </c>
      <c r="N70" s="83">
        <f t="shared" si="109"/>
        <v>-0.09</v>
      </c>
      <c r="O70" s="86" t="str">
        <f t="shared" si="107"/>
        <v>0.09</v>
      </c>
      <c r="P70" s="87">
        <f t="shared" si="110"/>
        <v>-1741</v>
      </c>
      <c r="Q70" s="82" t="str">
        <f t="shared" si="107"/>
        <v>1,741</v>
      </c>
      <c r="R70" s="82" t="str">
        <f t="shared" si="107"/>
        <v>0.4</v>
      </c>
      <c r="S70" s="82"/>
      <c r="T70" s="60"/>
      <c r="U70" s="84">
        <f t="shared" si="111"/>
        <v>8.6742807575538525E-2</v>
      </c>
      <c r="V70" s="85">
        <f t="shared" si="112"/>
        <v>600</v>
      </c>
      <c r="W70" s="88">
        <f t="shared" si="113"/>
        <v>1.47945234950113E-2</v>
      </c>
      <c r="X70" s="163"/>
      <c r="Y70" s="83">
        <f t="shared" si="114"/>
        <v>-0.09</v>
      </c>
      <c r="Z70" s="82" t="str">
        <f t="shared" si="115"/>
        <v>0.09</v>
      </c>
      <c r="AA70" s="87">
        <f t="shared" si="116"/>
        <v>-6317</v>
      </c>
      <c r="AB70" s="82" t="str">
        <f t="shared" si="115"/>
        <v>6,317</v>
      </c>
      <c r="AC70" s="82" t="str">
        <f t="shared" si="115"/>
        <v>0.5</v>
      </c>
      <c r="AD70" s="83">
        <f t="shared" si="118"/>
        <v>-0.11</v>
      </c>
      <c r="AE70" s="82" t="str">
        <f t="shared" si="115"/>
        <v>0.11</v>
      </c>
      <c r="AF70" s="87">
        <f t="shared" si="119"/>
        <v>-6917</v>
      </c>
      <c r="AG70" s="82" t="str">
        <f t="shared" si="115"/>
        <v>6,917</v>
      </c>
      <c r="AH70" s="82" t="str">
        <f t="shared" si="117"/>
        <v>0.6</v>
      </c>
      <c r="AI70" s="82"/>
      <c r="AJ70" s="14"/>
      <c r="AK70" s="84">
        <f t="shared" si="120"/>
        <v>-0.24418057226552284</v>
      </c>
      <c r="AL70" s="85">
        <f t="shared" si="121"/>
        <v>-4668</v>
      </c>
      <c r="AM70" s="88">
        <f t="shared" si="122"/>
        <v>-1.8380534561916739E-2</v>
      </c>
      <c r="AN70" s="163"/>
      <c r="AO70" s="83">
        <f t="shared" si="123"/>
        <v>-0.12</v>
      </c>
      <c r="AP70" s="82" t="str">
        <f t="shared" si="124"/>
        <v>0.12</v>
      </c>
      <c r="AQ70" s="87">
        <f t="shared" si="125"/>
        <v>-23785</v>
      </c>
      <c r="AR70" s="82" t="str">
        <f t="shared" si="124"/>
        <v>23,785</v>
      </c>
      <c r="AS70" s="82" t="str">
        <f t="shared" si="124"/>
        <v>0.6</v>
      </c>
      <c r="AT70" s="83">
        <f t="shared" si="126"/>
        <v>-0.1</v>
      </c>
      <c r="AU70" s="82" t="str">
        <f t="shared" si="124"/>
        <v>0.10</v>
      </c>
      <c r="AV70" s="87">
        <f t="shared" si="127"/>
        <v>-19117</v>
      </c>
      <c r="AW70" s="82" t="str">
        <f t="shared" si="124"/>
        <v>19,117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-5.4004689129322998E-2</v>
      </c>
      <c r="F71" s="85">
        <f t="shared" si="104"/>
        <v>-8131</v>
      </c>
      <c r="G71" s="88">
        <f t="shared" si="105"/>
        <v>-0.19358104383840757</v>
      </c>
      <c r="H71" s="163"/>
      <c r="I71" s="83">
        <f t="shared" si="106"/>
        <v>-7.63</v>
      </c>
      <c r="J71" s="86" t="str">
        <f t="shared" si="107"/>
        <v>7.63</v>
      </c>
      <c r="K71" s="87">
        <f t="shared" si="108"/>
        <v>-158692</v>
      </c>
      <c r="L71" s="82" t="str">
        <f t="shared" si="107"/>
        <v>158,692</v>
      </c>
      <c r="M71" s="82" t="str">
        <f t="shared" si="107"/>
        <v>37.9</v>
      </c>
      <c r="N71" s="83">
        <f t="shared" si="109"/>
        <v>-7.43</v>
      </c>
      <c r="O71" s="86" t="str">
        <f t="shared" si="107"/>
        <v>7.43</v>
      </c>
      <c r="P71" s="87">
        <f t="shared" si="110"/>
        <v>-150561</v>
      </c>
      <c r="Q71" s="82" t="str">
        <f t="shared" si="107"/>
        <v>150,561</v>
      </c>
      <c r="R71" s="82" t="str">
        <f t="shared" si="107"/>
        <v>38.4</v>
      </c>
      <c r="S71" s="82"/>
      <c r="T71" s="60"/>
      <c r="U71" s="84">
        <f t="shared" si="111"/>
        <v>-7.8547801498596789E-2</v>
      </c>
      <c r="V71" s="85">
        <f t="shared" si="112"/>
        <v>-36973</v>
      </c>
      <c r="W71" s="88">
        <f t="shared" si="113"/>
        <v>-0.142171654744641</v>
      </c>
      <c r="X71" s="163"/>
      <c r="Y71" s="83">
        <f t="shared" si="114"/>
        <v>-7.5</v>
      </c>
      <c r="Z71" s="82" t="str">
        <f t="shared" si="115"/>
        <v>7.50</v>
      </c>
      <c r="AA71" s="87">
        <f t="shared" si="116"/>
        <v>-507680</v>
      </c>
      <c r="AB71" s="82" t="str">
        <f t="shared" si="115"/>
        <v>507,680</v>
      </c>
      <c r="AC71" s="82" t="str">
        <f t="shared" si="115"/>
        <v>37.7</v>
      </c>
      <c r="AD71" s="83">
        <f t="shared" si="118"/>
        <v>-7.35</v>
      </c>
      <c r="AE71" s="82" t="str">
        <f t="shared" si="115"/>
        <v>7.35</v>
      </c>
      <c r="AF71" s="87">
        <f t="shared" si="119"/>
        <v>-470707</v>
      </c>
      <c r="AG71" s="82" t="str">
        <f t="shared" si="115"/>
        <v>470,707</v>
      </c>
      <c r="AH71" s="82" t="str">
        <f t="shared" si="117"/>
        <v>38.3</v>
      </c>
      <c r="AI71" s="82"/>
      <c r="AJ71" s="14"/>
      <c r="AK71" s="84">
        <f t="shared" si="120"/>
        <v>-0.11152087642068703</v>
      </c>
      <c r="AL71" s="85">
        <f t="shared" si="121"/>
        <v>-157398</v>
      </c>
      <c r="AM71" s="88">
        <f t="shared" si="122"/>
        <v>-0.43888635849745405</v>
      </c>
      <c r="AN71" s="163"/>
      <c r="AO71" s="83">
        <f t="shared" si="123"/>
        <v>-7.69</v>
      </c>
      <c r="AP71" s="82" t="str">
        <f t="shared" si="124"/>
        <v>7.69</v>
      </c>
      <c r="AQ71" s="87">
        <f t="shared" si="125"/>
        <v>-1568775</v>
      </c>
      <c r="AR71" s="82" t="str">
        <f t="shared" si="124"/>
        <v>1,568,775</v>
      </c>
      <c r="AS71" s="82" t="str">
        <f t="shared" si="124"/>
        <v>38.8</v>
      </c>
      <c r="AT71" s="83">
        <f t="shared" si="126"/>
        <v>-7.25</v>
      </c>
      <c r="AU71" s="82" t="str">
        <f t="shared" si="124"/>
        <v>7.25</v>
      </c>
      <c r="AV71" s="87">
        <f t="shared" si="127"/>
        <v>-1411377</v>
      </c>
      <c r="AW71" s="82" t="str">
        <f t="shared" si="124"/>
        <v>1,411,377</v>
      </c>
      <c r="AX71" s="82" t="str">
        <f t="shared" si="124"/>
        <v>38.0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2.6125816431763493E-2</v>
      </c>
      <c r="F72" s="134">
        <f>IFERROR(((L72)-(Q72)),"")</f>
        <v>304</v>
      </c>
      <c r="G72" s="141">
        <f>IFERROR(((L72/L$8)-(Q72/Q$8)),"")</f>
        <v>-6.2931501008545165E-4</v>
      </c>
      <c r="H72" s="164"/>
      <c r="I72" s="132">
        <f>IFERROR(-(-J72),"")</f>
        <v>2984.99</v>
      </c>
      <c r="J72" s="135" t="str">
        <f t="shared" si="107"/>
        <v>2,984.99</v>
      </c>
      <c r="K72" s="136" t="str">
        <f>IFERROR(L72,"")</f>
        <v>11,940</v>
      </c>
      <c r="L72" s="137" t="str">
        <f t="shared" si="107"/>
        <v>11,940</v>
      </c>
      <c r="M72" s="137" t="str">
        <f t="shared" si="107"/>
        <v>2.8</v>
      </c>
      <c r="N72" s="132">
        <f>IFERROR(-(-O72),"")</f>
        <v>2909.04</v>
      </c>
      <c r="O72" s="135" t="str">
        <f t="shared" si="107"/>
        <v>2,909.04</v>
      </c>
      <c r="P72" s="136" t="str">
        <f>IFERROR(Q72,"")</f>
        <v>11,636</v>
      </c>
      <c r="Q72" s="137" t="str">
        <f t="shared" si="107"/>
        <v>11,636</v>
      </c>
      <c r="R72" s="137" t="str">
        <f t="shared" si="107"/>
        <v>3.0</v>
      </c>
      <c r="T72" s="152"/>
      <c r="U72" s="133">
        <f>IFERROR((AB72-AG72)/ABS(AG72),"")</f>
        <v>9.6437702403272541E-2</v>
      </c>
      <c r="V72" s="134">
        <f>IFERROR(((AB72)-(AG72)),"")</f>
        <v>2829</v>
      </c>
      <c r="W72" s="141">
        <f>IFERROR(((AB72/AB$8)-(AG72/AG$8)),"")</f>
        <v>1.6610204461494082E-2</v>
      </c>
      <c r="X72" s="164"/>
      <c r="Y72" s="132">
        <f>IFERROR(-(-Z72),"")</f>
        <v>2474.16</v>
      </c>
      <c r="Z72" s="137" t="str">
        <f t="shared" si="115"/>
        <v>2,474.16</v>
      </c>
      <c r="AA72" s="136" t="str">
        <f>IFERROR(AB72,"")</f>
        <v>32,164</v>
      </c>
      <c r="AB72" s="137" t="str">
        <f t="shared" si="115"/>
        <v>32,164</v>
      </c>
      <c r="AC72" s="137" t="str">
        <f t="shared" si="115"/>
        <v>2.4</v>
      </c>
      <c r="AD72" s="132">
        <f>IFERROR(-(-AE72),"")</f>
        <v>2256.5</v>
      </c>
      <c r="AE72" s="137" t="str">
        <f t="shared" si="115"/>
        <v>2,256.50</v>
      </c>
      <c r="AF72" s="136" t="str">
        <f>IFERROR(AG72,"")</f>
        <v>29,335</v>
      </c>
      <c r="AG72" s="137" t="str">
        <f t="shared" si="115"/>
        <v>29,335</v>
      </c>
      <c r="AH72" s="137" t="str">
        <f t="shared" si="117"/>
        <v>2.4</v>
      </c>
      <c r="AJ72" s="13"/>
      <c r="AK72" s="133">
        <f>IFERROR((AR72-AW72)/ABS(AW72),"")</f>
        <v>-5.6695734150365308E-2</v>
      </c>
      <c r="AL72" s="134">
        <f>IFERROR(((AR72)-(AW72)),"")</f>
        <v>-6014</v>
      </c>
      <c r="AM72" s="141">
        <f>IFERROR(((AR72/AR$8)-(AW72/AW$8)),"")</f>
        <v>-5.4512684278892776E-2</v>
      </c>
      <c r="AN72" s="164"/>
      <c r="AO72" s="132">
        <f>IFERROR(-(-AP72),"")</f>
        <v>2565.6799999999998</v>
      </c>
      <c r="AP72" s="137" t="str">
        <f t="shared" si="124"/>
        <v>2,565.68</v>
      </c>
      <c r="AQ72" s="136" t="str">
        <f>IFERROR(AR72,"")</f>
        <v>100,061</v>
      </c>
      <c r="AR72" s="137" t="str">
        <f t="shared" si="124"/>
        <v>100,061</v>
      </c>
      <c r="AS72" s="137" t="str">
        <f t="shared" si="124"/>
        <v>2.5</v>
      </c>
      <c r="AT72" s="132">
        <f>IFERROR(-(-AU72),"")</f>
        <v>2719.87</v>
      </c>
      <c r="AU72" s="137" t="str">
        <f t="shared" si="124"/>
        <v>2,719.87</v>
      </c>
      <c r="AV72" s="136" t="str">
        <f>IFERROR(AW72,"")</f>
        <v>106,075</v>
      </c>
      <c r="AW72" s="137" t="str">
        <f t="shared" si="124"/>
        <v>106,075</v>
      </c>
      <c r="AX72" s="137" t="str">
        <f t="shared" si="124"/>
        <v>2.9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-4.3478260869565216E-2</v>
      </c>
      <c r="F74" s="145">
        <f>IFERROR(((Q74)-(L74)),"")</f>
        <v>-33</v>
      </c>
      <c r="G74" s="148">
        <f>IFERROR(((Q74/Q$8)-(L74/L$8)),"")</f>
        <v>-5.9190459010478869E-4</v>
      </c>
      <c r="H74" s="162"/>
      <c r="I74" s="143">
        <f>IFERROR((-L74/L$8),"")</f>
        <v>-3.8062283737024222E-2</v>
      </c>
      <c r="J74" s="146" t="str">
        <f t="shared" ref="J74:R89" si="131">IF(J266="","",TRIM(LEFT(J266,SEARCH(" ",J266,1))))</f>
        <v>198.09</v>
      </c>
      <c r="K74" s="147">
        <f>IFERROR(-L74,"")</f>
        <v>-792</v>
      </c>
      <c r="L74" s="142" t="str">
        <f t="shared" si="131"/>
        <v>792</v>
      </c>
      <c r="M74" s="142" t="str">
        <f t="shared" si="131"/>
        <v>0.2</v>
      </c>
      <c r="N74" s="143">
        <f>IFERROR((-Q74/L$8),"")</f>
        <v>-3.6476355247981547E-2</v>
      </c>
      <c r="O74" s="146" t="str">
        <f t="shared" si="131"/>
        <v>189.70</v>
      </c>
      <c r="P74" s="147">
        <f>IFERROR(-Q74,"")</f>
        <v>-759</v>
      </c>
      <c r="Q74" s="142" t="str">
        <f t="shared" si="131"/>
        <v>759</v>
      </c>
      <c r="R74" s="142" t="str">
        <f>IF(R266="","",TRIM(LEFT(R266,SEARCH(" ",R266,1))))</f>
        <v>0.2</v>
      </c>
      <c r="S74" s="142"/>
      <c r="T74" s="152"/>
      <c r="U74" s="144">
        <f t="shared" ref="U74:U78" si="132">IFERROR((AG74-AB74)/ABS(AG74),"")</f>
        <v>0.1780497433872878</v>
      </c>
      <c r="V74" s="145">
        <f>IFERROR(((AG74)-(AB74)),"")</f>
        <v>451</v>
      </c>
      <c r="W74" s="148">
        <f>IFERROR(((AG74/AG$8)-(AB74/AB$8)),"")</f>
        <v>8.8331403935145575E-3</v>
      </c>
      <c r="X74" s="162"/>
      <c r="Y74" s="143">
        <f>IFERROR((-AB74/AB$8),"")</f>
        <v>-3.0745603024351344E-2</v>
      </c>
      <c r="Z74" s="142" t="str">
        <f t="shared" ref="Z74:AH89" si="133">IF(Z266="","",TRIM(LEFT(Z266,SEARCH(" ",Z266,1))))</f>
        <v>160.15</v>
      </c>
      <c r="AA74" s="147">
        <f>IFERROR(-AB74,"")</f>
        <v>-2082</v>
      </c>
      <c r="AB74" s="142" t="str">
        <f t="shared" si="133"/>
        <v>2,082</v>
      </c>
      <c r="AC74" s="142" t="str">
        <f t="shared" si="133"/>
        <v>0.2</v>
      </c>
      <c r="AD74" s="143">
        <f>IFERROR((-AG74/AB$8),"")</f>
        <v>-3.7405673612239169E-2</v>
      </c>
      <c r="AE74" s="142" t="str">
        <f t="shared" si="133"/>
        <v>194.87</v>
      </c>
      <c r="AF74" s="147">
        <f>IFERROR(-AG74,"")</f>
        <v>-2533</v>
      </c>
      <c r="AG74" s="142" t="str">
        <f t="shared" si="133"/>
        <v>2,533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-0.1173030056864338</v>
      </c>
      <c r="AL74" s="145">
        <f>IFERROR(((AW74)-(AR74)),"")</f>
        <v>-722</v>
      </c>
      <c r="AM74" s="148">
        <f>IFERROR(((AW74/AW$8)-(AR74/AR$8)),"")</f>
        <v>-2.0884936518607705E-3</v>
      </c>
      <c r="AN74" s="162"/>
      <c r="AO74" s="143">
        <f>IFERROR((-AR74/AR$8),"")</f>
        <v>-3.3722190348696369E-2</v>
      </c>
      <c r="AP74" s="142" t="str">
        <f t="shared" ref="AP74:AX89" si="135">IF(AP266="","",TRIM(LEFT(AP266,SEARCH(" ",AP266,1))))</f>
        <v>176.33</v>
      </c>
      <c r="AQ74" s="147">
        <f>IFERROR(-AR74,"")</f>
        <v>-6877</v>
      </c>
      <c r="AR74" s="142" t="str">
        <f t="shared" si="135"/>
        <v>6,877</v>
      </c>
      <c r="AS74" s="142" t="str">
        <f t="shared" si="135"/>
        <v>0.2</v>
      </c>
      <c r="AT74" s="143">
        <f>IFERROR((-AW74/AR$8),"")</f>
        <v>-3.0181777169728977E-2</v>
      </c>
      <c r="AU74" s="142" t="str">
        <f t="shared" si="135"/>
        <v>157.81</v>
      </c>
      <c r="AV74" s="147">
        <f>IFERROR(-AW74,"")</f>
        <v>-6155</v>
      </c>
      <c r="AW74" s="142" t="str">
        <f t="shared" si="135"/>
        <v>6,155</v>
      </c>
      <c r="AX74" s="142" t="str">
        <f>IF(AX266="","",TRIM(LEFT(AX266,SEARCH(" ",AX266,1))))</f>
        <v>0.2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-2.0931870785951493E-2</v>
      </c>
      <c r="F75" s="85">
        <f>IFERROR(((Q75)-(L75)),"")</f>
        <v>-208</v>
      </c>
      <c r="G75" s="88">
        <f>IFERROR(((Q75/Q$8)-(L75/L$8)),"")</f>
        <v>3.0178308197175707E-3</v>
      </c>
      <c r="H75" s="163"/>
      <c r="I75" s="83">
        <f>IFERROR((-L75/L$8),"")</f>
        <v>-0.48755286428296807</v>
      </c>
      <c r="J75" s="86" t="str">
        <f t="shared" si="131"/>
        <v>2,536.34</v>
      </c>
      <c r="K75" s="87">
        <f>IFERROR(-L75,"")</f>
        <v>-10145</v>
      </c>
      <c r="L75" s="82" t="str">
        <f t="shared" si="131"/>
        <v>10,145</v>
      </c>
      <c r="M75" s="82" t="str">
        <f t="shared" si="131"/>
        <v>2.4</v>
      </c>
      <c r="N75" s="83">
        <f>IFERROR((-Q75/L$8),"")</f>
        <v>-0.47755670895809305</v>
      </c>
      <c r="O75" s="86" t="str">
        <f t="shared" si="131"/>
        <v>2,484.33</v>
      </c>
      <c r="P75" s="87">
        <f>IFERROR(-Q75,"")</f>
        <v>-9937</v>
      </c>
      <c r="Q75" s="82" t="str">
        <f t="shared" si="131"/>
        <v>9,937</v>
      </c>
      <c r="R75" s="82" t="str">
        <f>IF(R267="","",TRIM(LEFT(R267,SEARCH(" ",R267,1))))</f>
        <v>2.5</v>
      </c>
      <c r="S75" s="82"/>
      <c r="T75" s="60"/>
      <c r="U75" s="84">
        <f t="shared" si="132"/>
        <v>-0.14640681042305864</v>
      </c>
      <c r="V75" s="85">
        <f>IFERROR(((AG75)-(AB75)),"")</f>
        <v>-3388</v>
      </c>
      <c r="W75" s="88">
        <f>IFERROR(((AG75/AG$8)-(AB75/AB$8)),"")</f>
        <v>-3.0179002694930179E-2</v>
      </c>
      <c r="X75" s="163"/>
      <c r="Y75" s="83">
        <f>IFERROR((-AB75/AB$8),"")</f>
        <v>-0.39176277744141058</v>
      </c>
      <c r="Z75" s="82" t="str">
        <f t="shared" si="133"/>
        <v>2,040.70</v>
      </c>
      <c r="AA75" s="87">
        <f>IFERROR(-AB75,"")</f>
        <v>-26529</v>
      </c>
      <c r="AB75" s="82" t="str">
        <f t="shared" si="133"/>
        <v>26,529</v>
      </c>
      <c r="AC75" s="82" t="str">
        <f t="shared" si="133"/>
        <v>2.0</v>
      </c>
      <c r="AD75" s="83">
        <f>IFERROR((-AG75/AB$8),"")</f>
        <v>-0.34173102765922886</v>
      </c>
      <c r="AE75" s="82" t="str">
        <f t="shared" si="133"/>
        <v>1,780.08</v>
      </c>
      <c r="AF75" s="87">
        <f>IFERROR(-AG75,"")</f>
        <v>-23141</v>
      </c>
      <c r="AG75" s="82" t="str">
        <f t="shared" si="133"/>
        <v>23,141</v>
      </c>
      <c r="AH75" s="82" t="str">
        <f t="shared" si="133"/>
        <v>1.9</v>
      </c>
      <c r="AI75" s="82"/>
      <c r="AJ75" s="14"/>
      <c r="AK75" s="84">
        <f t="shared" si="134"/>
        <v>7.9032007630370646E-2</v>
      </c>
      <c r="AL75" s="85">
        <f>IFERROR(((AW75)-(AR75)),"")</f>
        <v>7126</v>
      </c>
      <c r="AM75" s="88">
        <f>IFERROR(((AW75/AW$8)-(AR75/AR$8)),"")</f>
        <v>5.6212692151516586E-2</v>
      </c>
      <c r="AN75" s="163"/>
      <c r="AO75" s="83">
        <f>IFERROR((-AR75/AR$8),"")</f>
        <v>-0.40719655177486502</v>
      </c>
      <c r="AP75" s="82" t="str">
        <f t="shared" si="135"/>
        <v>2,129.24</v>
      </c>
      <c r="AQ75" s="87">
        <f>IFERROR(-AR75,"")</f>
        <v>-83040</v>
      </c>
      <c r="AR75" s="82" t="str">
        <f t="shared" si="135"/>
        <v>83,040</v>
      </c>
      <c r="AS75" s="82" t="str">
        <f t="shared" si="135"/>
        <v>2.1</v>
      </c>
      <c r="AT75" s="83">
        <f>IFERROR((-AW75/AR$8),"")</f>
        <v>-0.44213974334456263</v>
      </c>
      <c r="AU75" s="82" t="str">
        <f t="shared" si="135"/>
        <v>2,311.94</v>
      </c>
      <c r="AV75" s="87">
        <f>IFERROR(-AW75,"")</f>
        <v>-90166</v>
      </c>
      <c r="AW75" s="82" t="str">
        <f t="shared" si="135"/>
        <v>90,166</v>
      </c>
      <c r="AX75" s="82" t="str">
        <f>IF(AX267="","",TRIM(LEFT(AX267,SEARCH(" ",AX267,1))))</f>
        <v>2.4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0.22348484848484848</v>
      </c>
      <c r="F76" s="85">
        <f>IFERROR(((Q76)-(L76)),"")</f>
        <v>59</v>
      </c>
      <c r="G76" s="88">
        <f>IFERROR(((Q76/Q$8)-(L76/L$8)),"")</f>
        <v>3.1811953477608856E-3</v>
      </c>
      <c r="H76" s="163"/>
      <c r="I76" s="83">
        <f>IFERROR((-L76/L$8),"")</f>
        <v>-9.8519800076893507E-3</v>
      </c>
      <c r="J76" s="86" t="str">
        <f t="shared" si="131"/>
        <v>51.31</v>
      </c>
      <c r="K76" s="87">
        <f>IFERROR(-L76,"")</f>
        <v>-205</v>
      </c>
      <c r="L76" s="82" t="str">
        <f t="shared" si="131"/>
        <v>205</v>
      </c>
      <c r="M76" s="82" t="str">
        <f t="shared" si="131"/>
        <v>0.0</v>
      </c>
      <c r="N76" s="83">
        <f>IFERROR((-Q76/L$8),"")</f>
        <v>-1.2687427912341407E-2</v>
      </c>
      <c r="O76" s="86" t="str">
        <f t="shared" si="131"/>
        <v>65.90</v>
      </c>
      <c r="P76" s="87">
        <f>IFERROR(-Q76,"")</f>
        <v>-264</v>
      </c>
      <c r="Q76" s="82" t="str">
        <f t="shared" si="131"/>
        <v>264</v>
      </c>
      <c r="R76" s="82" t="str">
        <f>IF(R268="","",TRIM(LEFT(R268,SEARCH(" ",R268,1))))</f>
        <v>0.1</v>
      </c>
      <c r="S76" s="82"/>
      <c r="T76" s="60"/>
      <c r="U76" s="84">
        <f t="shared" si="132"/>
        <v>0.1486910994764398</v>
      </c>
      <c r="V76" s="85">
        <f>IFERROR(((AG76)-(AB76)),"")</f>
        <v>142</v>
      </c>
      <c r="W76" s="88">
        <f>IFERROR(((AG76/AG$8)-(AB76/AB$8)),"")</f>
        <v>2.9162602910823114E-3</v>
      </c>
      <c r="X76" s="163"/>
      <c r="Y76" s="83">
        <f>IFERROR((-AB76/AB$8),"")</f>
        <v>-1.2005847866857657E-2</v>
      </c>
      <c r="Z76" s="82" t="str">
        <f t="shared" si="133"/>
        <v>62.53</v>
      </c>
      <c r="AA76" s="87">
        <f>IFERROR(-AB76,"")</f>
        <v>-813</v>
      </c>
      <c r="AB76" s="82" t="str">
        <f t="shared" si="133"/>
        <v>813</v>
      </c>
      <c r="AC76" s="82" t="str">
        <f t="shared" si="133"/>
        <v>0.1</v>
      </c>
      <c r="AD76" s="83">
        <f>IFERROR((-AG76/AB$8),"")</f>
        <v>-1.4102810224906597E-2</v>
      </c>
      <c r="AE76" s="82" t="str">
        <f t="shared" si="133"/>
        <v>73.46</v>
      </c>
      <c r="AF76" s="87">
        <f>IFERROR(-AG76,"")</f>
        <v>-955</v>
      </c>
      <c r="AG76" s="82" t="str">
        <f t="shared" si="133"/>
        <v>955</v>
      </c>
      <c r="AH76" s="82" t="str">
        <f t="shared" si="133"/>
        <v>0.1</v>
      </c>
      <c r="AI76" s="82"/>
      <c r="AJ76" s="14"/>
      <c r="AK76" s="84">
        <f t="shared" si="134"/>
        <v>-0.38165345413363533</v>
      </c>
      <c r="AL76" s="85">
        <f>IFERROR(((AW76)-(AR76)),"")</f>
        <v>-674</v>
      </c>
      <c r="AM76" s="88">
        <f>IFERROR(((AW76/AW$8)-(AR76/AR$8)),"")</f>
        <v>-2.8884529532943997E-3</v>
      </c>
      <c r="AN76" s="163"/>
      <c r="AO76" s="83">
        <f>IFERROR((-AR76/AR$8),"")</f>
        <v>-1.1964831241939675E-2</v>
      </c>
      <c r="AP76" s="82" t="str">
        <f t="shared" si="135"/>
        <v>62.55</v>
      </c>
      <c r="AQ76" s="87">
        <f>IFERROR(-AR76,"")</f>
        <v>-2440</v>
      </c>
      <c r="AR76" s="82" t="str">
        <f t="shared" si="135"/>
        <v>2,440</v>
      </c>
      <c r="AS76" s="82" t="str">
        <f t="shared" si="135"/>
        <v>0.1</v>
      </c>
      <c r="AT76" s="83">
        <f>IFERROR((-AW76/AR$8),"")</f>
        <v>-8.659791792321913E-3</v>
      </c>
      <c r="AU76" s="82" t="str">
        <f t="shared" si="135"/>
        <v>45.28</v>
      </c>
      <c r="AV76" s="87">
        <f>IFERROR(-AW76,"")</f>
        <v>-1766</v>
      </c>
      <c r="AW76" s="82" t="str">
        <f t="shared" si="135"/>
        <v>1,766</v>
      </c>
      <c r="AX76" s="82" t="str">
        <f>IF(AX268="","",TRIM(LEFT(AX268,SEARCH(" ",AX268,1))))</f>
        <v>0.0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-0.17899408284023668</v>
      </c>
      <c r="F77" s="85">
        <f>IFERROR(((Q77)-(L77)),"")</f>
        <v>-121</v>
      </c>
      <c r="G77" s="88">
        <f>IFERROR(((Q77/Q$8)-(L77/L$8)),"")</f>
        <v>-4.9297481282262884E-3</v>
      </c>
      <c r="H77" s="163"/>
      <c r="I77" s="83">
        <f>IFERROR((-L77/L$8),"")</f>
        <v>-3.8302575932333716E-2</v>
      </c>
      <c r="J77" s="86" t="str">
        <f t="shared" si="131"/>
        <v>199.26</v>
      </c>
      <c r="K77" s="87">
        <f>IFERROR(-L77,"")</f>
        <v>-797</v>
      </c>
      <c r="L77" s="82" t="str">
        <f t="shared" si="131"/>
        <v>797</v>
      </c>
      <c r="M77" s="82" t="str">
        <f t="shared" si="131"/>
        <v>0.2</v>
      </c>
      <c r="N77" s="83">
        <f>IFERROR((-Q77/L$8),"")</f>
        <v>-3.2487504805843906E-2</v>
      </c>
      <c r="O77" s="86" t="str">
        <f t="shared" si="131"/>
        <v>169.10</v>
      </c>
      <c r="P77" s="87">
        <f>IFERROR(-Q77,"")</f>
        <v>-676</v>
      </c>
      <c r="Q77" s="82" t="str">
        <f t="shared" si="131"/>
        <v>676</v>
      </c>
      <c r="R77" s="82" t="str">
        <f>IF(R269="","",TRIM(LEFT(R269,SEARCH(" ",R269,1))))</f>
        <v>0.2</v>
      </c>
      <c r="S77" s="82"/>
      <c r="T77" s="60"/>
      <c r="U77" s="84">
        <f t="shared" si="132"/>
        <v>-1.2939001848428836E-2</v>
      </c>
      <c r="V77" s="85">
        <f>IFERROR(((AG77)-(AB77)),"")</f>
        <v>-35</v>
      </c>
      <c r="W77" s="88">
        <f>IFERROR(((AG77/AG$8)-(AB77/AB$8)),"")</f>
        <v>1.8037723046948062E-3</v>
      </c>
      <c r="X77" s="163"/>
      <c r="Y77" s="83">
        <f>IFERROR((-AB77/AB$8),"")</f>
        <v>-4.0462513106014737E-2</v>
      </c>
      <c r="Z77" s="82" t="str">
        <f t="shared" si="133"/>
        <v>210.78</v>
      </c>
      <c r="AA77" s="87">
        <f>IFERROR(-AB77,"")</f>
        <v>-2740</v>
      </c>
      <c r="AB77" s="82" t="str">
        <f t="shared" si="133"/>
        <v>2,740</v>
      </c>
      <c r="AC77" s="82" t="str">
        <f t="shared" si="133"/>
        <v>0.2</v>
      </c>
      <c r="AD77" s="83">
        <f>IFERROR((-AG77/AB$8),"")</f>
        <v>-3.9945656186777326E-2</v>
      </c>
      <c r="AE77" s="82" t="str">
        <f t="shared" si="133"/>
        <v>208.09</v>
      </c>
      <c r="AF77" s="87">
        <f>IFERROR(-AG77,"")</f>
        <v>-2705</v>
      </c>
      <c r="AG77" s="82" t="str">
        <f t="shared" si="133"/>
        <v>2,705</v>
      </c>
      <c r="AH77" s="82" t="str">
        <f t="shared" si="133"/>
        <v>0.2</v>
      </c>
      <c r="AI77" s="82"/>
      <c r="AJ77" s="14"/>
      <c r="AK77" s="84">
        <f t="shared" si="134"/>
        <v>3.5548879709600703E-2</v>
      </c>
      <c r="AL77" s="85">
        <f>IFERROR(((AW77)-(AR77)),"")</f>
        <v>284</v>
      </c>
      <c r="AM77" s="88">
        <f>IFERROR(((AW77/AW$8)-(AR77/AR$8)),"")</f>
        <v>3.2771746252246714E-3</v>
      </c>
      <c r="AN77" s="163"/>
      <c r="AO77" s="83">
        <f>IFERROR((-AR77/AR$8),"")</f>
        <v>-3.778238717997754E-2</v>
      </c>
      <c r="AP77" s="82" t="str">
        <f t="shared" si="135"/>
        <v>197.56</v>
      </c>
      <c r="AQ77" s="87">
        <f>IFERROR(-AR77,"")</f>
        <v>-7705</v>
      </c>
      <c r="AR77" s="82" t="str">
        <f t="shared" si="135"/>
        <v>7,705</v>
      </c>
      <c r="AS77" s="82" t="str">
        <f t="shared" si="135"/>
        <v>0.2</v>
      </c>
      <c r="AT77" s="83">
        <f>IFERROR((-AW77/AR$8),"")</f>
        <v>-3.9175015078629534E-2</v>
      </c>
      <c r="AU77" s="82" t="str">
        <f t="shared" si="135"/>
        <v>204.85</v>
      </c>
      <c r="AV77" s="87">
        <f>IFERROR(-AW77,"")</f>
        <v>-7989</v>
      </c>
      <c r="AW77" s="82" t="str">
        <f t="shared" si="135"/>
        <v>7,989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-9.4624E-2</v>
      </c>
      <c r="F78" s="85">
        <f>IFERROR(((Q78)-(L78)),"")</f>
        <v>-2957</v>
      </c>
      <c r="G78" s="88">
        <f>IFERROR(((Q78/Q$8)-(L78/L$8)),"")</f>
        <v>-0.10118226037743416</v>
      </c>
      <c r="H78" s="163"/>
      <c r="I78" s="83">
        <f>IFERROR((-L78/L$8),"")</f>
        <v>-1.6439350249903883</v>
      </c>
      <c r="J78" s="86" t="str">
        <f t="shared" si="131"/>
        <v>8,551.65</v>
      </c>
      <c r="K78" s="87">
        <f>IFERROR(-L78,"")</f>
        <v>-34207</v>
      </c>
      <c r="L78" s="82" t="str">
        <f t="shared" si="131"/>
        <v>34,207</v>
      </c>
      <c r="M78" s="82" t="str">
        <f t="shared" si="131"/>
        <v>8.2</v>
      </c>
      <c r="N78" s="83">
        <f>IFERROR((-Q78/L$8),"")</f>
        <v>-1.5018262206843522</v>
      </c>
      <c r="O78" s="86" t="str">
        <f t="shared" si="131"/>
        <v>7,812.42</v>
      </c>
      <c r="P78" s="87">
        <f>IFERROR(-Q78,"")</f>
        <v>-31250</v>
      </c>
      <c r="Q78" s="82" t="str">
        <f t="shared" si="131"/>
        <v>31,250</v>
      </c>
      <c r="R78" s="82" t="str">
        <f>IF(R270="","",TRIM(LEFT(R270,SEARCH(" ",R270,1))))</f>
        <v>8.0</v>
      </c>
      <c r="S78" s="82"/>
      <c r="T78" s="60"/>
      <c r="U78" s="84">
        <f t="shared" si="132"/>
        <v>-9.7371042840005695E-2</v>
      </c>
      <c r="V78" s="85">
        <f>IFERROR(((AG78)-(AB78)),"")</f>
        <v>-9578</v>
      </c>
      <c r="W78" s="88">
        <f>IFERROR(((AG78/AG$8)-(AB78/AB$8)),"")</f>
        <v>-5.7053042778423935E-2</v>
      </c>
      <c r="X78" s="163"/>
      <c r="Y78" s="83">
        <f>IFERROR((-AB78/AB$8),"")</f>
        <v>-1.594045808290385</v>
      </c>
      <c r="Z78" s="82" t="str">
        <f t="shared" si="133"/>
        <v>8,303.38</v>
      </c>
      <c r="AA78" s="87">
        <f>IFERROR(-AB78,"")</f>
        <v>-107944</v>
      </c>
      <c r="AB78" s="82" t="str">
        <f t="shared" si="133"/>
        <v>107,944</v>
      </c>
      <c r="AC78" s="82" t="str">
        <f t="shared" si="133"/>
        <v>8.0</v>
      </c>
      <c r="AD78" s="83">
        <f>IFERROR((-AG78/AB$8),"")</f>
        <v>-1.4526042205059291</v>
      </c>
      <c r="AE78" s="82" t="str">
        <f t="shared" si="133"/>
        <v>7,566.58</v>
      </c>
      <c r="AF78" s="87">
        <f>IFERROR(-AG78,"")</f>
        <v>-98366</v>
      </c>
      <c r="AG78" s="82" t="str">
        <f t="shared" si="133"/>
        <v>98,366</v>
      </c>
      <c r="AH78" s="82" t="str">
        <f t="shared" si="133"/>
        <v>8.0</v>
      </c>
      <c r="AI78" s="82"/>
      <c r="AJ78" s="14"/>
      <c r="AK78" s="84">
        <f t="shared" si="134"/>
        <v>-0.11375649261444663</v>
      </c>
      <c r="AL78" s="85">
        <f>IFERROR(((AW78)-(AR78)),"")</f>
        <v>-34779</v>
      </c>
      <c r="AM78" s="88">
        <f>IFERROR(((AW78/AW$8)-(AR78/AR$8)),"")</f>
        <v>-9.842303287159071E-2</v>
      </c>
      <c r="AN78" s="163"/>
      <c r="AO78" s="83">
        <f>IFERROR((-AR78/AR$8),"")</f>
        <v>-1.6697363323869348</v>
      </c>
      <c r="AP78" s="82" t="str">
        <f t="shared" si="135"/>
        <v>8,731.04</v>
      </c>
      <c r="AQ78" s="87">
        <f>IFERROR(-AR78,"")</f>
        <v>-340511</v>
      </c>
      <c r="AR78" s="82" t="str">
        <f t="shared" si="135"/>
        <v>340,511</v>
      </c>
      <c r="AS78" s="82" t="str">
        <f t="shared" si="135"/>
        <v>8.4</v>
      </c>
      <c r="AT78" s="83">
        <f>IFERROR((-AW78/AR$8),"")</f>
        <v>-1.4991933546150413</v>
      </c>
      <c r="AU78" s="82" t="str">
        <f t="shared" si="135"/>
        <v>7,839.29</v>
      </c>
      <c r="AV78" s="87">
        <f>IFERROR(-AW78,"")</f>
        <v>-305732</v>
      </c>
      <c r="AW78" s="82" t="str">
        <f t="shared" si="135"/>
        <v>305,732</v>
      </c>
      <c r="AX78" s="82" t="str">
        <f>IF(AX270="","",TRIM(LEFT(AX270,SEARCH(" ",AX270,1))))</f>
        <v>8.2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-0.12157488693801544</v>
      </c>
      <c r="F80" s="145">
        <f t="shared" ref="F80:F85" si="137">IFERROR(((Q80)-(L80)),"")</f>
        <v>-1371</v>
      </c>
      <c r="G80" s="148">
        <f t="shared" ref="G80:G85" si="138">IFERROR(((Q80/Q$8)-(L80/L$8)),"")</f>
        <v>-5.111920360561284E-2</v>
      </c>
      <c r="H80" s="162"/>
      <c r="I80" s="143">
        <f t="shared" ref="I80:I85" si="139">IFERROR((-L80/L$8),"")</f>
        <v>-0.60784313725490191</v>
      </c>
      <c r="J80" s="146" t="str">
        <f t="shared" si="131"/>
        <v>3,161.94</v>
      </c>
      <c r="K80" s="147">
        <f t="shared" ref="K80:K85" si="140">IFERROR(-L80,"")</f>
        <v>-12648</v>
      </c>
      <c r="L80" s="142" t="str">
        <f t="shared" si="131"/>
        <v>12,648</v>
      </c>
      <c r="M80" s="142" t="str">
        <f t="shared" si="131"/>
        <v>3.0</v>
      </c>
      <c r="N80" s="143">
        <f t="shared" ref="N80:N85" si="141">IFERROR((-Q80/L$8),"")</f>
        <v>-0.54195501730103801</v>
      </c>
      <c r="O80" s="146" t="str">
        <f t="shared" si="131"/>
        <v>2,819.13</v>
      </c>
      <c r="P80" s="147">
        <f t="shared" ref="P80:P85" si="142">IFERROR(-Q80,"")</f>
        <v>-11277</v>
      </c>
      <c r="Q80" s="142" t="str">
        <f t="shared" si="131"/>
        <v>11,277</v>
      </c>
      <c r="R80" s="142" t="str">
        <f t="shared" si="131"/>
        <v>2.9</v>
      </c>
      <c r="S80" s="142"/>
      <c r="T80" s="152"/>
      <c r="U80" s="144">
        <f t="shared" ref="U80:U85" si="143">IFERROR((AG80-AB80)/ABS(AG80),"")</f>
        <v>-0.11366820092055233</v>
      </c>
      <c r="V80" s="145">
        <f t="shared" ref="V80:V85" si="144">IFERROR(((AG80)-(AB80)),"")</f>
        <v>-3976</v>
      </c>
      <c r="W80" s="148">
        <f t="shared" ref="W80:W85" si="145">IFERROR(((AG80/AG$8)-(AB80/AB$8)),"")</f>
        <v>-2.8706336182884096E-2</v>
      </c>
      <c r="X80" s="162"/>
      <c r="Y80" s="143">
        <f t="shared" ref="Y80:Y85" si="146">IFERROR((-AB80/AB$8),"")</f>
        <v>-0.57526175111124234</v>
      </c>
      <c r="Z80" s="142" t="str">
        <f t="shared" si="133"/>
        <v>2,996.55</v>
      </c>
      <c r="AA80" s="147">
        <f t="shared" ref="AA80:AA85" si="147">IFERROR(-AB80,"")</f>
        <v>-38955</v>
      </c>
      <c r="AB80" s="142" t="str">
        <f t="shared" si="133"/>
        <v>38,955</v>
      </c>
      <c r="AC80" s="142" t="str">
        <f t="shared" si="133"/>
        <v>2.9</v>
      </c>
      <c r="AD80" s="143">
        <f t="shared" ref="AD80:AD85" si="148">IFERROR((-AG80/AB$8),"")</f>
        <v>-0.51654680508587214</v>
      </c>
      <c r="AE80" s="142" t="str">
        <f t="shared" si="133"/>
        <v>2,690.67</v>
      </c>
      <c r="AF80" s="147">
        <f t="shared" ref="AF80:AF85" si="149">IFERROR(-AG80,"")</f>
        <v>-34979</v>
      </c>
      <c r="AG80" s="142" t="str">
        <f t="shared" si="133"/>
        <v>34,979</v>
      </c>
      <c r="AH80" s="142" t="str">
        <f t="shared" si="133"/>
        <v>2.8</v>
      </c>
      <c r="AI80" s="142"/>
      <c r="AJ80" s="15"/>
      <c r="AK80" s="144">
        <f t="shared" ref="AK80:AK85" si="150">IFERROR((AW80-AR80)/ABS(AW80),"")</f>
        <v>-8.604149494028307E-2</v>
      </c>
      <c r="AL80" s="145">
        <f t="shared" ref="AL80:AL85" si="151">IFERROR(((AW80)-(AR80)),"")</f>
        <v>-9812</v>
      </c>
      <c r="AM80" s="148">
        <f t="shared" ref="AM80:AM85" si="152">IFERROR(((AW80/AW$8)-(AR80/AR$8)),"")</f>
        <v>-2.1213582218878257E-2</v>
      </c>
      <c r="AN80" s="162"/>
      <c r="AO80" s="143">
        <f t="shared" ref="AO80:AO85" si="153">IFERROR((-AR80/AR$8),"")</f>
        <v>-0.60731325791566759</v>
      </c>
      <c r="AP80" s="142" t="str">
        <f t="shared" si="135"/>
        <v>3,175.63</v>
      </c>
      <c r="AQ80" s="147">
        <f t="shared" ref="AQ80:AQ85" si="154">IFERROR(-AR80,"")</f>
        <v>-123850</v>
      </c>
      <c r="AR80" s="142" t="str">
        <f t="shared" si="135"/>
        <v>123,850</v>
      </c>
      <c r="AS80" s="142" t="str">
        <f t="shared" si="135"/>
        <v>3.1</v>
      </c>
      <c r="AT80" s="143">
        <f t="shared" ref="AT80:AT85" si="155">IFERROR((-AW80/AR$8),"")</f>
        <v>-0.55919894474111342</v>
      </c>
      <c r="AU80" s="142" t="str">
        <f t="shared" si="135"/>
        <v>2,924.06</v>
      </c>
      <c r="AV80" s="147">
        <f t="shared" ref="AV80:AV85" si="156">IFERROR(-AW80,"")</f>
        <v>-114038</v>
      </c>
      <c r="AW80" s="142" t="str">
        <f t="shared" si="135"/>
        <v>114,038</v>
      </c>
      <c r="AX80" s="142" t="str">
        <f t="shared" si="135"/>
        <v>3.1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5.6040081647801075E-2</v>
      </c>
      <c r="F81" s="85">
        <f t="shared" si="137"/>
        <v>302</v>
      </c>
      <c r="G81" s="88">
        <f t="shared" si="138"/>
        <v>2.1571349244093124E-2</v>
      </c>
      <c r="H81" s="163"/>
      <c r="I81" s="83">
        <f t="shared" si="139"/>
        <v>-0.24447327950788159</v>
      </c>
      <c r="J81" s="86" t="str">
        <f t="shared" si="131"/>
        <v>1,271.85</v>
      </c>
      <c r="K81" s="87">
        <f t="shared" si="140"/>
        <v>-5087</v>
      </c>
      <c r="L81" s="82" t="str">
        <f t="shared" si="131"/>
        <v>5,087</v>
      </c>
      <c r="M81" s="82" t="str">
        <f t="shared" si="131"/>
        <v>1.2</v>
      </c>
      <c r="N81" s="83">
        <f t="shared" si="141"/>
        <v>-0.25898692810457519</v>
      </c>
      <c r="O81" s="86" t="str">
        <f t="shared" si="131"/>
        <v>1,347.22</v>
      </c>
      <c r="P81" s="87">
        <f t="shared" si="142"/>
        <v>-5389</v>
      </c>
      <c r="Q81" s="82" t="str">
        <f t="shared" si="131"/>
        <v>5,389</v>
      </c>
      <c r="R81" s="82" t="str">
        <f t="shared" si="131"/>
        <v>1.4</v>
      </c>
      <c r="S81" s="82"/>
      <c r="T81" s="60"/>
      <c r="U81" s="84">
        <f t="shared" si="143"/>
        <v>-4.8502877837418357E-2</v>
      </c>
      <c r="V81" s="85">
        <f t="shared" si="144"/>
        <v>-750</v>
      </c>
      <c r="W81" s="88">
        <f t="shared" si="145"/>
        <v>2.1902578741519185E-3</v>
      </c>
      <c r="X81" s="163"/>
      <c r="Y81" s="83">
        <f t="shared" si="146"/>
        <v>-0.23942289233132005</v>
      </c>
      <c r="Z81" s="82" t="str">
        <f t="shared" si="133"/>
        <v>1,247.16</v>
      </c>
      <c r="AA81" s="87">
        <f t="shared" si="147"/>
        <v>-16213</v>
      </c>
      <c r="AB81" s="82" t="str">
        <f t="shared" si="133"/>
        <v>16,213</v>
      </c>
      <c r="AC81" s="82" t="str">
        <f t="shared" si="133"/>
        <v>1.2</v>
      </c>
      <c r="AD81" s="83">
        <f t="shared" si="148"/>
        <v>-0.22834738691908973</v>
      </c>
      <c r="AE81" s="82" t="str">
        <f t="shared" si="133"/>
        <v>1,189.44</v>
      </c>
      <c r="AF81" s="87">
        <f t="shared" si="149"/>
        <v>-15463</v>
      </c>
      <c r="AG81" s="82" t="str">
        <f t="shared" si="133"/>
        <v>15,463</v>
      </c>
      <c r="AH81" s="82" t="str">
        <f t="shared" si="133"/>
        <v>1.3</v>
      </c>
      <c r="AI81" s="82"/>
      <c r="AJ81" s="14"/>
      <c r="AK81" s="84">
        <f t="shared" si="150"/>
        <v>-0.25156877952478318</v>
      </c>
      <c r="AL81" s="85">
        <f t="shared" si="151"/>
        <v>-10704</v>
      </c>
      <c r="AM81" s="88">
        <f t="shared" si="152"/>
        <v>-4.2451343438817069E-2</v>
      </c>
      <c r="AN81" s="163"/>
      <c r="AO81" s="83">
        <f t="shared" si="153"/>
        <v>-0.26113244185533341</v>
      </c>
      <c r="AP81" s="82" t="str">
        <f t="shared" si="135"/>
        <v>1,365.45</v>
      </c>
      <c r="AQ81" s="87">
        <f t="shared" si="154"/>
        <v>-53253</v>
      </c>
      <c r="AR81" s="82" t="str">
        <f t="shared" si="135"/>
        <v>53,253</v>
      </c>
      <c r="AS81" s="82" t="str">
        <f t="shared" si="135"/>
        <v>1.3</v>
      </c>
      <c r="AT81" s="83">
        <f t="shared" si="155"/>
        <v>-0.20864410021036528</v>
      </c>
      <c r="AU81" s="82" t="str">
        <f t="shared" si="135"/>
        <v>1,090.99</v>
      </c>
      <c r="AV81" s="87">
        <f t="shared" si="156"/>
        <v>-42549</v>
      </c>
      <c r="AW81" s="82" t="str">
        <f t="shared" si="135"/>
        <v>42,549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-2.7075812274368231E-2</v>
      </c>
      <c r="F82" s="85">
        <f t="shared" si="137"/>
        <v>-75</v>
      </c>
      <c r="G82" s="88">
        <f t="shared" si="138"/>
        <v>2.3345924188844513E-5</v>
      </c>
      <c r="H82" s="163"/>
      <c r="I82" s="83">
        <f t="shared" si="139"/>
        <v>-0.13672625913110342</v>
      </c>
      <c r="J82" s="86" t="str">
        <f t="shared" si="131"/>
        <v>711.25</v>
      </c>
      <c r="K82" s="87">
        <f t="shared" si="140"/>
        <v>-2845</v>
      </c>
      <c r="L82" s="82" t="str">
        <f t="shared" si="131"/>
        <v>2,845</v>
      </c>
      <c r="M82" s="82" t="str">
        <f t="shared" si="131"/>
        <v>0.7</v>
      </c>
      <c r="N82" s="83">
        <f t="shared" si="141"/>
        <v>-0.13312187620146099</v>
      </c>
      <c r="O82" s="86" t="str">
        <f t="shared" si="131"/>
        <v>692.59</v>
      </c>
      <c r="P82" s="87">
        <f t="shared" si="142"/>
        <v>-2770</v>
      </c>
      <c r="Q82" s="82" t="str">
        <f t="shared" si="131"/>
        <v>2,770</v>
      </c>
      <c r="R82" s="82" t="str">
        <f t="shared" si="131"/>
        <v>0.7</v>
      </c>
      <c r="S82" s="82"/>
      <c r="T82" s="60"/>
      <c r="U82" s="84">
        <f t="shared" si="143"/>
        <v>-6.1630965802329948E-2</v>
      </c>
      <c r="V82" s="85">
        <f t="shared" si="144"/>
        <v>-492</v>
      </c>
      <c r="W82" s="88">
        <f t="shared" si="145"/>
        <v>-4.1688715313993596E-4</v>
      </c>
      <c r="X82" s="163"/>
      <c r="Y82" s="83">
        <f t="shared" si="146"/>
        <v>-0.12515321115820252</v>
      </c>
      <c r="Z82" s="82" t="str">
        <f t="shared" si="133"/>
        <v>651.94</v>
      </c>
      <c r="AA82" s="87">
        <f t="shared" si="147"/>
        <v>-8475</v>
      </c>
      <c r="AB82" s="82" t="str">
        <f t="shared" si="133"/>
        <v>8,475</v>
      </c>
      <c r="AC82" s="82" t="str">
        <f t="shared" si="133"/>
        <v>0.6</v>
      </c>
      <c r="AD82" s="83">
        <f t="shared" si="148"/>
        <v>-0.11788767960777943</v>
      </c>
      <c r="AE82" s="82" t="str">
        <f t="shared" si="133"/>
        <v>614.09</v>
      </c>
      <c r="AF82" s="87">
        <f t="shared" si="149"/>
        <v>-7983</v>
      </c>
      <c r="AG82" s="82" t="str">
        <f t="shared" si="133"/>
        <v>7,983</v>
      </c>
      <c r="AH82" s="82" t="str">
        <f t="shared" si="133"/>
        <v>0.6</v>
      </c>
      <c r="AI82" s="82"/>
      <c r="AJ82" s="14"/>
      <c r="AK82" s="84">
        <f t="shared" si="150"/>
        <v>-7.3541361937266375E-2</v>
      </c>
      <c r="AL82" s="85">
        <f t="shared" si="151"/>
        <v>-1810</v>
      </c>
      <c r="AM82" s="88">
        <f t="shared" si="152"/>
        <v>-3.0697600773454403E-3</v>
      </c>
      <c r="AN82" s="163"/>
      <c r="AO82" s="83">
        <f t="shared" si="153"/>
        <v>-0.12956343076825005</v>
      </c>
      <c r="AP82" s="82" t="str">
        <f t="shared" si="135"/>
        <v>677.48</v>
      </c>
      <c r="AQ82" s="87">
        <f t="shared" si="154"/>
        <v>-26422</v>
      </c>
      <c r="AR82" s="82" t="str">
        <f t="shared" si="135"/>
        <v>26,422</v>
      </c>
      <c r="AS82" s="82" t="str">
        <f t="shared" si="135"/>
        <v>0.7</v>
      </c>
      <c r="AT82" s="83">
        <f t="shared" si="155"/>
        <v>-0.1206878797240243</v>
      </c>
      <c r="AU82" s="82" t="str">
        <f t="shared" si="135"/>
        <v>631.07</v>
      </c>
      <c r="AV82" s="87">
        <f t="shared" si="156"/>
        <v>-24612</v>
      </c>
      <c r="AW82" s="82" t="str">
        <f t="shared" si="135"/>
        <v>24,612</v>
      </c>
      <c r="AX82" s="82" t="str">
        <f t="shared" si="135"/>
        <v>0.7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-0.19608778625954199</v>
      </c>
      <c r="F83" s="85">
        <f t="shared" si="137"/>
        <v>-822</v>
      </c>
      <c r="G83" s="88">
        <f t="shared" si="138"/>
        <v>-3.4013986600122809E-2</v>
      </c>
      <c r="H83" s="163"/>
      <c r="I83" s="83">
        <f t="shared" si="139"/>
        <v>-0.24096501345636293</v>
      </c>
      <c r="J83" s="86" t="str">
        <f t="shared" si="131"/>
        <v>1,253.58</v>
      </c>
      <c r="K83" s="87">
        <f t="shared" si="140"/>
        <v>-5014</v>
      </c>
      <c r="L83" s="82" t="str">
        <f t="shared" si="131"/>
        <v>5,014</v>
      </c>
      <c r="M83" s="82" t="str">
        <f t="shared" si="131"/>
        <v>1.2</v>
      </c>
      <c r="N83" s="83">
        <f t="shared" si="141"/>
        <v>-0.20146097654748174</v>
      </c>
      <c r="O83" s="86" t="str">
        <f t="shared" si="131"/>
        <v>1,047.93</v>
      </c>
      <c r="P83" s="87">
        <f t="shared" si="142"/>
        <v>-4192</v>
      </c>
      <c r="Q83" s="82" t="str">
        <f t="shared" si="131"/>
        <v>4,192</v>
      </c>
      <c r="R83" s="82" t="str">
        <f t="shared" si="131"/>
        <v>1.1</v>
      </c>
      <c r="S83" s="82"/>
      <c r="T83" s="60"/>
      <c r="U83" s="84">
        <f t="shared" si="143"/>
        <v>-4.3867441065937818E-2</v>
      </c>
      <c r="V83" s="85">
        <f t="shared" si="144"/>
        <v>-642</v>
      </c>
      <c r="W83" s="88">
        <f t="shared" si="145"/>
        <v>3.0747864770192257E-3</v>
      </c>
      <c r="X83" s="163"/>
      <c r="Y83" s="83">
        <f t="shared" si="146"/>
        <v>-0.22560066157685663</v>
      </c>
      <c r="Z83" s="82" t="str">
        <f t="shared" si="133"/>
        <v>1,175.18</v>
      </c>
      <c r="AA83" s="87">
        <f t="shared" si="147"/>
        <v>-15277</v>
      </c>
      <c r="AB83" s="82" t="str">
        <f t="shared" si="133"/>
        <v>15,277</v>
      </c>
      <c r="AC83" s="82" t="str">
        <f t="shared" si="133"/>
        <v>1.1</v>
      </c>
      <c r="AD83" s="83">
        <f t="shared" si="148"/>
        <v>-0.21612002894398749</v>
      </c>
      <c r="AE83" s="82" t="str">
        <f t="shared" si="133"/>
        <v>1,125.76</v>
      </c>
      <c r="AF83" s="87">
        <f t="shared" si="149"/>
        <v>-14635</v>
      </c>
      <c r="AG83" s="82" t="str">
        <f t="shared" si="133"/>
        <v>14,635</v>
      </c>
      <c r="AH83" s="82" t="str">
        <f t="shared" si="133"/>
        <v>1.2</v>
      </c>
      <c r="AI83" s="82"/>
      <c r="AJ83" s="14"/>
      <c r="AK83" s="84">
        <f t="shared" si="150"/>
        <v>-5.3231049278377324E-2</v>
      </c>
      <c r="AL83" s="85">
        <f t="shared" si="151"/>
        <v>-2047</v>
      </c>
      <c r="AM83" s="88">
        <f t="shared" si="152"/>
        <v>-9.6645531300568188E-4</v>
      </c>
      <c r="AN83" s="163"/>
      <c r="AO83" s="83">
        <f t="shared" si="153"/>
        <v>-0.19860639137747571</v>
      </c>
      <c r="AP83" s="82" t="str">
        <f t="shared" si="135"/>
        <v>1,038.53</v>
      </c>
      <c r="AQ83" s="87">
        <f t="shared" si="154"/>
        <v>-40502</v>
      </c>
      <c r="AR83" s="82" t="str">
        <f t="shared" si="135"/>
        <v>40,502</v>
      </c>
      <c r="AS83" s="82" t="str">
        <f t="shared" si="135"/>
        <v>1.0</v>
      </c>
      <c r="AT83" s="83">
        <f t="shared" si="155"/>
        <v>-0.18856868254458617</v>
      </c>
      <c r="AU83" s="82" t="str">
        <f t="shared" si="135"/>
        <v>986.04</v>
      </c>
      <c r="AV83" s="87">
        <f t="shared" si="156"/>
        <v>-38455</v>
      </c>
      <c r="AW83" s="82" t="str">
        <f t="shared" si="135"/>
        <v>38,455</v>
      </c>
      <c r="AX83" s="82" t="str">
        <f t="shared" si="135"/>
        <v>1.0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-0.12988716872212017</v>
      </c>
      <c r="F84" s="85">
        <f t="shared" si="137"/>
        <v>-990</v>
      </c>
      <c r="G84" s="88">
        <f t="shared" si="138"/>
        <v>-3.7595706900918568E-2</v>
      </c>
      <c r="H84" s="163"/>
      <c r="I84" s="83">
        <f t="shared" si="139"/>
        <v>-0.41387927720107653</v>
      </c>
      <c r="J84" s="86" t="str">
        <f t="shared" si="131"/>
        <v>2,153.04</v>
      </c>
      <c r="K84" s="87">
        <f t="shared" si="140"/>
        <v>-8612</v>
      </c>
      <c r="L84" s="82" t="str">
        <f t="shared" si="131"/>
        <v>8,612</v>
      </c>
      <c r="M84" s="82" t="str">
        <f t="shared" si="131"/>
        <v>2.1</v>
      </c>
      <c r="N84" s="83">
        <f t="shared" si="141"/>
        <v>-0.36630142252979625</v>
      </c>
      <c r="O84" s="86" t="str">
        <f t="shared" si="131"/>
        <v>1,905.54</v>
      </c>
      <c r="P84" s="87">
        <f t="shared" si="142"/>
        <v>-7622</v>
      </c>
      <c r="Q84" s="82" t="str">
        <f t="shared" si="131"/>
        <v>7,622</v>
      </c>
      <c r="R84" s="82" t="str">
        <f t="shared" si="131"/>
        <v>1.9</v>
      </c>
      <c r="S84" s="82"/>
      <c r="T84" s="60"/>
      <c r="U84" s="84">
        <f t="shared" si="143"/>
        <v>-0.14688216233304355</v>
      </c>
      <c r="V84" s="85">
        <f t="shared" si="144"/>
        <v>-3717</v>
      </c>
      <c r="W84" s="88">
        <f t="shared" si="145"/>
        <v>-3.3180096453021279E-2</v>
      </c>
      <c r="X84" s="163"/>
      <c r="Y84" s="83">
        <f t="shared" si="146"/>
        <v>-0.42859252477221377</v>
      </c>
      <c r="Z84" s="82" t="str">
        <f t="shared" si="133"/>
        <v>2,232.54</v>
      </c>
      <c r="AA84" s="87">
        <f t="shared" si="147"/>
        <v>-29023</v>
      </c>
      <c r="AB84" s="82" t="str">
        <f t="shared" si="133"/>
        <v>29,023</v>
      </c>
      <c r="AC84" s="82" t="str">
        <f t="shared" si="133"/>
        <v>2.2</v>
      </c>
      <c r="AD84" s="83">
        <f t="shared" si="148"/>
        <v>-0.37370231994920033</v>
      </c>
      <c r="AE84" s="82" t="str">
        <f t="shared" si="133"/>
        <v>1,946.61</v>
      </c>
      <c r="AF84" s="87">
        <f t="shared" si="149"/>
        <v>-25306</v>
      </c>
      <c r="AG84" s="82" t="str">
        <f t="shared" si="133"/>
        <v>25,306</v>
      </c>
      <c r="AH84" s="82" t="str">
        <f t="shared" si="133"/>
        <v>2.1</v>
      </c>
      <c r="AI84" s="82"/>
      <c r="AJ84" s="14"/>
      <c r="AK84" s="84">
        <f t="shared" si="150"/>
        <v>-0.12089035525918353</v>
      </c>
      <c r="AL84" s="85">
        <f t="shared" si="151"/>
        <v>-10406</v>
      </c>
      <c r="AM84" s="88">
        <f t="shared" si="152"/>
        <v>-3.0721891823544345E-2</v>
      </c>
      <c r="AN84" s="163"/>
      <c r="AO84" s="83">
        <f t="shared" si="153"/>
        <v>-0.47312081047020804</v>
      </c>
      <c r="AP84" s="82" t="str">
        <f t="shared" si="135"/>
        <v>2,473.95</v>
      </c>
      <c r="AQ84" s="87">
        <f t="shared" si="154"/>
        <v>-96484</v>
      </c>
      <c r="AR84" s="82" t="str">
        <f t="shared" si="135"/>
        <v>96,484</v>
      </c>
      <c r="AS84" s="82" t="str">
        <f t="shared" si="135"/>
        <v>2.4</v>
      </c>
      <c r="AT84" s="83">
        <f t="shared" si="155"/>
        <v>-0.4220937473949522</v>
      </c>
      <c r="AU84" s="82" t="str">
        <f t="shared" si="135"/>
        <v>2,207.13</v>
      </c>
      <c r="AV84" s="87">
        <f t="shared" si="156"/>
        <v>-86078</v>
      </c>
      <c r="AW84" s="82" t="str">
        <f t="shared" si="135"/>
        <v>86,078</v>
      </c>
      <c r="AX84" s="82" t="str">
        <f t="shared" si="135"/>
        <v>2.3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-6.7664843075151164E-3</v>
      </c>
      <c r="F85" s="85">
        <f t="shared" si="137"/>
        <v>-329</v>
      </c>
      <c r="G85" s="88">
        <f t="shared" si="138"/>
        <v>4.7866546953322597E-2</v>
      </c>
      <c r="H85" s="163"/>
      <c r="I85" s="83">
        <f t="shared" si="139"/>
        <v>-2.3525086505190314</v>
      </c>
      <c r="J85" s="86" t="str">
        <f t="shared" si="131"/>
        <v>12,237.70</v>
      </c>
      <c r="K85" s="87">
        <f t="shared" si="140"/>
        <v>-48951</v>
      </c>
      <c r="L85" s="82" t="str">
        <f t="shared" si="131"/>
        <v>48,951</v>
      </c>
      <c r="M85" s="82" t="str">
        <f t="shared" si="131"/>
        <v>11.7</v>
      </c>
      <c r="N85" s="83">
        <f t="shared" si="141"/>
        <v>-2.3366974240676663</v>
      </c>
      <c r="O85" s="86" t="str">
        <f t="shared" si="131"/>
        <v>12,155.59</v>
      </c>
      <c r="P85" s="87">
        <f t="shared" si="142"/>
        <v>-48622</v>
      </c>
      <c r="Q85" s="82" t="str">
        <f t="shared" si="131"/>
        <v>48,622</v>
      </c>
      <c r="R85" s="82" t="str">
        <f t="shared" si="131"/>
        <v>12.4</v>
      </c>
      <c r="S85" s="82"/>
      <c r="T85" s="60"/>
      <c r="U85" s="84">
        <f t="shared" si="143"/>
        <v>-2.6221646642475222E-3</v>
      </c>
      <c r="V85" s="85">
        <f t="shared" si="144"/>
        <v>-409</v>
      </c>
      <c r="W85" s="88">
        <f t="shared" si="145"/>
        <v>0.12777424462480891</v>
      </c>
      <c r="X85" s="163"/>
      <c r="Y85" s="83">
        <f t="shared" si="146"/>
        <v>-2.3094200865366155</v>
      </c>
      <c r="Z85" s="82" t="str">
        <f t="shared" si="133"/>
        <v>12,029.80</v>
      </c>
      <c r="AA85" s="87">
        <f t="shared" si="147"/>
        <v>-156387</v>
      </c>
      <c r="AB85" s="82" t="str">
        <f t="shared" si="133"/>
        <v>156,387</v>
      </c>
      <c r="AC85" s="82" t="str">
        <f t="shared" si="133"/>
        <v>11.6</v>
      </c>
      <c r="AD85" s="83">
        <f t="shared" si="148"/>
        <v>-2.3033802442518128</v>
      </c>
      <c r="AE85" s="82" t="str">
        <f t="shared" si="133"/>
        <v>11,998.29</v>
      </c>
      <c r="AF85" s="87">
        <f t="shared" si="149"/>
        <v>-155978</v>
      </c>
      <c r="AG85" s="82" t="str">
        <f t="shared" si="133"/>
        <v>155,978</v>
      </c>
      <c r="AH85" s="82" t="str">
        <f t="shared" si="133"/>
        <v>12.7</v>
      </c>
      <c r="AI85" s="82"/>
      <c r="AJ85" s="14"/>
      <c r="AK85" s="84">
        <f t="shared" si="150"/>
        <v>1.5558957054147607E-2</v>
      </c>
      <c r="AL85" s="85">
        <f t="shared" si="151"/>
        <v>7156</v>
      </c>
      <c r="AM85" s="88">
        <f t="shared" si="152"/>
        <v>0.14358395478305042</v>
      </c>
      <c r="AN85" s="163"/>
      <c r="AO85" s="83">
        <f t="shared" si="153"/>
        <v>-2.2202215455227505</v>
      </c>
      <c r="AP85" s="82" t="str">
        <f t="shared" si="135"/>
        <v>11,609.54</v>
      </c>
      <c r="AQ85" s="87">
        <f t="shared" si="154"/>
        <v>-452772</v>
      </c>
      <c r="AR85" s="82" t="str">
        <f t="shared" si="135"/>
        <v>452,772</v>
      </c>
      <c r="AS85" s="82" t="str">
        <f t="shared" si="135"/>
        <v>11.2</v>
      </c>
      <c r="AT85" s="83">
        <f t="shared" si="155"/>
        <v>-2.2553118456732912</v>
      </c>
      <c r="AU85" s="82" t="str">
        <f t="shared" si="135"/>
        <v>11,793.03</v>
      </c>
      <c r="AV85" s="87">
        <f t="shared" si="156"/>
        <v>-459928</v>
      </c>
      <c r="AW85" s="82" t="str">
        <f t="shared" si="135"/>
        <v>459,928</v>
      </c>
      <c r="AX85" s="82" t="str">
        <f t="shared" si="135"/>
        <v>12.4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2.5145268589733094E-2</v>
      </c>
      <c r="H87" s="162"/>
      <c r="I87" s="143">
        <f>IFERROR((-L87/L$8),"")</f>
        <v>-0.92272202998846597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4.6</v>
      </c>
      <c r="N87" s="143">
        <f>IFERROR((-Q87/L$8),"")</f>
        <v>-0.92272202998846597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4.9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5.3533184315478932E-2</v>
      </c>
      <c r="X87" s="162"/>
      <c r="Y87" s="143">
        <f>IFERROR((-AB87/AB$8),"")</f>
        <v>-0.92148205029756192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4.6</v>
      </c>
      <c r="AD87" s="143">
        <f>IFERROR((-AG87/AB$8),"")</f>
        <v>-0.92148205029756192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5.1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4.415911218104962E-2</v>
      </c>
      <c r="AN87" s="162"/>
      <c r="AO87" s="143">
        <f>IFERROR((-AR87/AR$8),"")</f>
        <v>-0.91795754446356859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4.6</v>
      </c>
      <c r="AT87" s="143">
        <f>IFERROR((-AW87/AR$8),"")</f>
        <v>-0.91795754446356859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5.0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0.26336975273145485</v>
      </c>
      <c r="F88" s="85">
        <f>IFERROR(((Q88)-(L88)),"")</f>
        <v>458</v>
      </c>
      <c r="G88" s="88">
        <f>IFERROR(((Q88/Q$8)-(L88/L$8)),"")</f>
        <v>2.428824540688871E-2</v>
      </c>
      <c r="H88" s="163"/>
      <c r="I88" s="83">
        <f>IFERROR((-L88/L$8),"")</f>
        <v>-6.1562860438292961E-2</v>
      </c>
      <c r="J88" s="86" t="str">
        <f t="shared" si="131"/>
        <v>320.20</v>
      </c>
      <c r="K88" s="87">
        <f>IFERROR(-L88,"")</f>
        <v>-1281</v>
      </c>
      <c r="L88" s="82" t="str">
        <f t="shared" si="131"/>
        <v>1,281</v>
      </c>
      <c r="M88" s="82" t="str">
        <f t="shared" si="131"/>
        <v>0.3</v>
      </c>
      <c r="N88" s="83">
        <f>IFERROR((-Q88/L$8),"")</f>
        <v>-8.3573625528642836E-2</v>
      </c>
      <c r="O88" s="86" t="str">
        <f t="shared" si="131"/>
        <v>434.74</v>
      </c>
      <c r="P88" s="87">
        <f>IFERROR(-Q88,"")</f>
        <v>-1739</v>
      </c>
      <c r="Q88" s="82" t="str">
        <f t="shared" si="131"/>
        <v>1,739</v>
      </c>
      <c r="R88" s="82" t="str">
        <f>IF(R280="","",TRIM(LEFT(R280,SEARCH(" ",R280,1))))</f>
        <v>0.4</v>
      </c>
      <c r="S88" s="82"/>
      <c r="T88" s="60"/>
      <c r="U88" s="84">
        <f t="shared" si="158"/>
        <v>0.60999517917403179</v>
      </c>
      <c r="V88" s="85">
        <f>IFERROR(((AG88)-(AB88)),"")</f>
        <v>3796</v>
      </c>
      <c r="W88" s="88">
        <f>IFERROR(((AG88/AG$8)-(AB88/AB$8)),"")</f>
        <v>6.1395558796871315E-2</v>
      </c>
      <c r="X88" s="163"/>
      <c r="Y88" s="83">
        <f>IFERROR((-AB88/AB$8),"")</f>
        <v>-3.5840335513977285E-2</v>
      </c>
      <c r="Z88" s="82" t="str">
        <f t="shared" si="133"/>
        <v>186.68</v>
      </c>
      <c r="AA88" s="87">
        <f>IFERROR(-AB88,"")</f>
        <v>-2427</v>
      </c>
      <c r="AB88" s="82" t="str">
        <f t="shared" si="133"/>
        <v>2,427</v>
      </c>
      <c r="AC88" s="82" t="str">
        <f t="shared" si="133"/>
        <v>0.2</v>
      </c>
      <c r="AD88" s="83">
        <f>IFERROR((-AG88/AB$8),"")</f>
        <v>-9.1897160240412307E-2</v>
      </c>
      <c r="AE88" s="82" t="str">
        <f t="shared" si="133"/>
        <v>478.71</v>
      </c>
      <c r="AF88" s="87">
        <f>IFERROR(-AG88,"")</f>
        <v>-6223</v>
      </c>
      <c r="AG88" s="82" t="str">
        <f t="shared" si="133"/>
        <v>6,223</v>
      </c>
      <c r="AH88" s="82" t="str">
        <f t="shared" si="133"/>
        <v>0.5</v>
      </c>
      <c r="AI88" s="82"/>
      <c r="AJ88" s="14"/>
      <c r="AK88" s="84">
        <f t="shared" si="159"/>
        <v>0.87555424179722141</v>
      </c>
      <c r="AL88" s="85">
        <f>IFERROR(((AW88)-(AR88)),"")</f>
        <v>17772</v>
      </c>
      <c r="AM88" s="88">
        <f>IFERROR(((AW88/AW$8)-(AR88/AR$8)),"")</f>
        <v>9.1935273179794261E-2</v>
      </c>
      <c r="AN88" s="163"/>
      <c r="AO88" s="83">
        <f>IFERROR((-AR88/AR$8),"")</f>
        <v>-1.2386542507024435E-2</v>
      </c>
      <c r="AP88" s="82" t="str">
        <f t="shared" si="135"/>
        <v>64.77</v>
      </c>
      <c r="AQ88" s="87">
        <f>IFERROR(-AR88,"")</f>
        <v>-2526</v>
      </c>
      <c r="AR88" s="82" t="str">
        <f t="shared" si="135"/>
        <v>2,526</v>
      </c>
      <c r="AS88" s="82" t="str">
        <f t="shared" si="135"/>
        <v>0.1</v>
      </c>
      <c r="AT88" s="83">
        <f>IFERROR((-AW88/AR$8),"")</f>
        <v>-9.9533665798726037E-2</v>
      </c>
      <c r="AU88" s="82" t="str">
        <f t="shared" si="135"/>
        <v>520.45</v>
      </c>
      <c r="AV88" s="87">
        <f>IFERROR(-AW88,"")</f>
        <v>-20298</v>
      </c>
      <c r="AW88" s="82" t="str">
        <f t="shared" si="135"/>
        <v>20,298</v>
      </c>
      <c r="AX88" s="82" t="str">
        <f>IF(AX280="","",TRIM(LEFT(AX280,SEARCH(" ",AX280,1))))</f>
        <v>0.5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-2.8428999747137234E-2</v>
      </c>
      <c r="F89" s="85">
        <f>IFERROR(((Q89)-(L89)),"")</f>
        <v>-787</v>
      </c>
      <c r="G89" s="88">
        <f>IFERROR(((Q89/Q$8)-(L89/L$8)),"")</f>
        <v>-1.5669670432989502E-3</v>
      </c>
      <c r="H89" s="163"/>
      <c r="I89" s="83">
        <f>IFERROR((-L89/L$8),"")</f>
        <v>-1.3682237600922722</v>
      </c>
      <c r="J89" s="86" t="str">
        <f t="shared" si="131"/>
        <v>7,117.51</v>
      </c>
      <c r="K89" s="87">
        <f>IFERROR(-L89,"")</f>
        <v>-28470</v>
      </c>
      <c r="L89" s="82" t="str">
        <f t="shared" si="131"/>
        <v>28,470</v>
      </c>
      <c r="M89" s="82" t="str">
        <f t="shared" si="131"/>
        <v>6.8</v>
      </c>
      <c r="N89" s="83">
        <f>IFERROR((-Q89/L$8),"")</f>
        <v>-1.3304017685505576</v>
      </c>
      <c r="O89" s="86" t="str">
        <f t="shared" si="131"/>
        <v>6,920.85</v>
      </c>
      <c r="P89" s="87">
        <f>IFERROR(-Q89,"")</f>
        <v>-27683</v>
      </c>
      <c r="Q89" s="82" t="str">
        <f t="shared" si="131"/>
        <v>27,683</v>
      </c>
      <c r="R89" s="82" t="str">
        <f>IF(R281="","",TRIM(LEFT(R281,SEARCH(" ",R281,1))))</f>
        <v>7.1</v>
      </c>
      <c r="S89" s="82"/>
      <c r="T89" s="60"/>
      <c r="U89" s="84">
        <f t="shared" si="158"/>
        <v>-4.8136912598019575E-2</v>
      </c>
      <c r="V89" s="85">
        <f>IFERROR(((AG89)-(AB89)),"")</f>
        <v>-4205</v>
      </c>
      <c r="W89" s="88">
        <f>IFERROR(((AG89/AG$8)-(AB89/AB$8)),"")</f>
        <v>1.2845501512458446E-2</v>
      </c>
      <c r="X89" s="163"/>
      <c r="Y89" s="83">
        <f>IFERROR((-AB89/AB$8),"")</f>
        <v>-1.3520977007250765</v>
      </c>
      <c r="Z89" s="82" t="str">
        <f t="shared" si="133"/>
        <v>7,043.11</v>
      </c>
      <c r="AA89" s="87">
        <f>IFERROR(-AB89,"")</f>
        <v>-91560</v>
      </c>
      <c r="AB89" s="82" t="str">
        <f t="shared" si="133"/>
        <v>91,560</v>
      </c>
      <c r="AC89" s="82" t="str">
        <f t="shared" si="133"/>
        <v>6.8</v>
      </c>
      <c r="AD89" s="83">
        <f>IFERROR((-AG89/AB$8),"")</f>
        <v>-1.2900010337138386</v>
      </c>
      <c r="AE89" s="82" t="str">
        <f t="shared" si="133"/>
        <v>6,719.59</v>
      </c>
      <c r="AF89" s="87">
        <f>IFERROR(-AG89,"")</f>
        <v>-87355</v>
      </c>
      <c r="AG89" s="82" t="str">
        <f t="shared" si="133"/>
        <v>87,355</v>
      </c>
      <c r="AH89" s="82" t="str">
        <f t="shared" si="133"/>
        <v>7.1</v>
      </c>
      <c r="AI89" s="82"/>
      <c r="AJ89" s="14"/>
      <c r="AK89" s="84">
        <f t="shared" si="159"/>
        <v>-4.2051095150754066E-2</v>
      </c>
      <c r="AL89" s="85">
        <f>IFERROR(((AW89)-(AR89)),"")</f>
        <v>-10615</v>
      </c>
      <c r="AM89" s="88">
        <f>IFERROR(((AW89/AW$8)-(AR89/AR$8)),"")</f>
        <v>7.4947089342616291E-3</v>
      </c>
      <c r="AN89" s="163"/>
      <c r="AO89" s="83">
        <f>IFERROR((-AR89/AR$8),"")</f>
        <v>-1.2898774585521573</v>
      </c>
      <c r="AP89" s="82" t="str">
        <f t="shared" si="135"/>
        <v>6,744.78</v>
      </c>
      <c r="AQ89" s="87">
        <f>IFERROR(-AR89,"")</f>
        <v>-263046</v>
      </c>
      <c r="AR89" s="82" t="str">
        <f t="shared" si="135"/>
        <v>263,046</v>
      </c>
      <c r="AS89" s="82" t="str">
        <f t="shared" si="135"/>
        <v>6.5</v>
      </c>
      <c r="AT89" s="83">
        <f>IFERROR((-AW89/AR$8),"")</f>
        <v>-1.2378255390303583</v>
      </c>
      <c r="AU89" s="82" t="str">
        <f t="shared" si="135"/>
        <v>6,472.58</v>
      </c>
      <c r="AV89" s="87">
        <f>IFERROR(-AW89,"")</f>
        <v>-252431</v>
      </c>
      <c r="AW89" s="82" t="str">
        <f t="shared" si="135"/>
        <v>252,431</v>
      </c>
      <c r="AX89" s="82" t="str">
        <f>IF(AX281="","",TRIM(LEFT(AX281,SEARCH(" ",AX281,1))))</f>
        <v>6.8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-0.2894915254237288</v>
      </c>
      <c r="F90" s="85">
        <f>IFERROR(((Q90)-(L90)),"")</f>
        <v>-427</v>
      </c>
      <c r="G90" s="88">
        <f>IFERROR(((Q90/Q$8)-(L90/L$8)),"")</f>
        <v>-1.8589220606000975E-2</v>
      </c>
      <c r="H90" s="163"/>
      <c r="I90" s="83">
        <f>IFERROR((-L90/L$8),"")</f>
        <v>-9.1407151095732414E-2</v>
      </c>
      <c r="J90" s="86" t="str">
        <f t="shared" ref="J90:Q102" si="160">IF(J282="","",TRIM(LEFT(J282,SEARCH(" ",J282,1))))</f>
        <v>475.51</v>
      </c>
      <c r="K90" s="87">
        <f>IFERROR(-L90,"")</f>
        <v>-1902</v>
      </c>
      <c r="L90" s="82" t="str">
        <f t="shared" si="160"/>
        <v>1,902</v>
      </c>
      <c r="M90" s="82" t="str">
        <f t="shared" si="160"/>
        <v>0.5</v>
      </c>
      <c r="N90" s="83">
        <f>IFERROR((-Q90/L$8),"")</f>
        <v>-7.0886197616301425E-2</v>
      </c>
      <c r="O90" s="86" t="str">
        <f t="shared" si="160"/>
        <v>368.64</v>
      </c>
      <c r="P90" s="87">
        <f>IFERROR(-Q90,"")</f>
        <v>-1475</v>
      </c>
      <c r="Q90" s="82" t="str">
        <f t="shared" si="160"/>
        <v>1,475</v>
      </c>
      <c r="R90" s="82" t="str">
        <f>IF(R282="","",TRIM(LEFT(R282,SEARCH(" ",R282,1))))</f>
        <v>0.4</v>
      </c>
      <c r="S90" s="82"/>
      <c r="T90" s="60"/>
      <c r="U90" s="84">
        <f t="shared" si="158"/>
        <v>0.22346686918549458</v>
      </c>
      <c r="V90" s="85">
        <f>IFERROR(((AG90)-(AB90)),"")</f>
        <v>1177</v>
      </c>
      <c r="W90" s="88">
        <f>IFERROR(((AG90/AG$8)-(AB90/AB$8)),"")</f>
        <v>2.1899738060734898E-2</v>
      </c>
      <c r="X90" s="163"/>
      <c r="Y90" s="83">
        <f>IFERROR((-AB90/AB$8),"")</f>
        <v>-6.03984228480293E-2</v>
      </c>
      <c r="Z90" s="82" t="str">
        <f t="shared" ref="Z90:AH102" si="161">IF(Z282="","",TRIM(LEFT(Z282,SEARCH(" ",Z282,1))))</f>
        <v>314.65</v>
      </c>
      <c r="AA90" s="87">
        <f>IFERROR(-AB90,"")</f>
        <v>-4090</v>
      </c>
      <c r="AB90" s="82" t="str">
        <f t="shared" si="161"/>
        <v>4,090</v>
      </c>
      <c r="AC90" s="82" t="str">
        <f t="shared" si="161"/>
        <v>0.3</v>
      </c>
      <c r="AD90" s="83">
        <f>IFERROR((-AG90/AB$8),"")</f>
        <v>-7.7779582674956063E-2</v>
      </c>
      <c r="AE90" s="82" t="str">
        <f t="shared" si="161"/>
        <v>405.12</v>
      </c>
      <c r="AF90" s="87">
        <f>IFERROR(-AG90,"")</f>
        <v>-5267</v>
      </c>
      <c r="AG90" s="82" t="str">
        <f t="shared" si="161"/>
        <v>5,267</v>
      </c>
      <c r="AH90" s="82" t="str">
        <f t="shared" si="161"/>
        <v>0.4</v>
      </c>
      <c r="AI90" s="82"/>
      <c r="AJ90" s="14"/>
      <c r="AK90" s="84">
        <f t="shared" si="159"/>
        <v>1.5713942114968332E-2</v>
      </c>
      <c r="AL90" s="85">
        <f>IFERROR(((AW90)-(AR90)),"")</f>
        <v>196</v>
      </c>
      <c r="AM90" s="88">
        <f>IFERROR(((AW90/AW$8)-(AR90/AR$8)),"")</f>
        <v>3.9033989580613895E-3</v>
      </c>
      <c r="AN90" s="163"/>
      <c r="AO90" s="83">
        <f>IFERROR((-AR90/AR$8),"")</f>
        <v>-6.0201734900530081E-2</v>
      </c>
      <c r="AP90" s="82" t="str">
        <f t="shared" ref="AP90:AW102" si="162">IF(AP282="","",TRIM(LEFT(AP282,SEARCH(" ",AP282,1))))</f>
        <v>314.79</v>
      </c>
      <c r="AQ90" s="87">
        <f>IFERROR(-AR90,"")</f>
        <v>-12277</v>
      </c>
      <c r="AR90" s="82" t="str">
        <f t="shared" si="162"/>
        <v>12,277</v>
      </c>
      <c r="AS90" s="82" t="str">
        <f t="shared" si="162"/>
        <v>0.3</v>
      </c>
      <c r="AT90" s="83">
        <f>IFERROR((-AW90/AR$8),"")</f>
        <v>-6.1162844295374413E-2</v>
      </c>
      <c r="AU90" s="82" t="str">
        <f t="shared" si="162"/>
        <v>319.82</v>
      </c>
      <c r="AV90" s="87">
        <f>IFERROR(-AW90,"")</f>
        <v>-12473</v>
      </c>
      <c r="AW90" s="82" t="str">
        <f t="shared" si="162"/>
        <v>12,473</v>
      </c>
      <c r="AX90" s="82" t="str">
        <f>IF(AX282="","",TRIM(LEFT(AX282,SEARCH(" ",AX282,1))))</f>
        <v>0.3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-0.2894915254237288</v>
      </c>
      <c r="F93" s="85">
        <f>IFERROR(((Q93)-(L93)),"")</f>
        <v>-427</v>
      </c>
      <c r="G93" s="88">
        <f>IFERROR(((Q93/Q$8)-(L93/L$8)),"")</f>
        <v>-1.8589220606000975E-2</v>
      </c>
      <c r="H93" s="163"/>
      <c r="I93" s="83">
        <f>IFERROR((-L93/L$8),"")</f>
        <v>-9.1407151095732414E-2</v>
      </c>
      <c r="J93" s="86" t="str">
        <f t="shared" si="160"/>
        <v>475.51</v>
      </c>
      <c r="K93" s="87">
        <f>IFERROR(-L93,"")</f>
        <v>-1902</v>
      </c>
      <c r="L93" s="82" t="str">
        <f t="shared" si="160"/>
        <v>1,902</v>
      </c>
      <c r="M93" s="82" t="str">
        <f t="shared" si="160"/>
        <v>0.5</v>
      </c>
      <c r="N93" s="83">
        <f>IFERROR((-Q93/L$8),"")</f>
        <v>-7.0886197616301425E-2</v>
      </c>
      <c r="O93" s="86" t="str">
        <f t="shared" si="160"/>
        <v>368.64</v>
      </c>
      <c r="P93" s="87">
        <f>IFERROR(-Q93,"")</f>
        <v>-1475</v>
      </c>
      <c r="Q93" s="82" t="str">
        <f t="shared" si="160"/>
        <v>1,475</v>
      </c>
      <c r="R93" s="82" t="str">
        <f>IF(R285="","",TRIM(LEFT(R285,SEARCH(" ",R285,1))))</f>
        <v>0.4</v>
      </c>
      <c r="S93" s="82"/>
      <c r="T93" s="60"/>
      <c r="U93" s="84">
        <f t="shared" si="164"/>
        <v>0.22346686918549458</v>
      </c>
      <c r="V93" s="85">
        <f>IFERROR(((AG93)-(AB93)),"")</f>
        <v>1177</v>
      </c>
      <c r="W93" s="88">
        <f>IFERROR(((AG93/AG$8)-(AB93/AB$8)),"")</f>
        <v>2.1899738060734898E-2</v>
      </c>
      <c r="X93" s="163"/>
      <c r="Y93" s="83">
        <f>IFERROR((-AB93/AB$8),"")</f>
        <v>-6.03984228480293E-2</v>
      </c>
      <c r="Z93" s="82" t="str">
        <f t="shared" si="161"/>
        <v>314.65</v>
      </c>
      <c r="AA93" s="87">
        <f>IFERROR(-AB93,"")</f>
        <v>-4090</v>
      </c>
      <c r="AB93" s="82" t="str">
        <f t="shared" si="161"/>
        <v>4,090</v>
      </c>
      <c r="AC93" s="82" t="str">
        <f t="shared" si="161"/>
        <v>0.3</v>
      </c>
      <c r="AD93" s="83">
        <f>IFERROR((-AG93/AB$8),"")</f>
        <v>-7.7779582674956063E-2</v>
      </c>
      <c r="AE93" s="82" t="str">
        <f t="shared" si="161"/>
        <v>405.12</v>
      </c>
      <c r="AF93" s="87">
        <f>IFERROR(-AG93,"")</f>
        <v>-5267</v>
      </c>
      <c r="AG93" s="82" t="str">
        <f t="shared" si="161"/>
        <v>5,267</v>
      </c>
      <c r="AH93" s="82" t="str">
        <f t="shared" si="161"/>
        <v>0.4</v>
      </c>
      <c r="AI93" s="82"/>
      <c r="AJ93" s="14"/>
      <c r="AK93" s="84">
        <f t="shared" si="165"/>
        <v>1.5713942114968332E-2</v>
      </c>
      <c r="AL93" s="85">
        <f>IFERROR(((AW93)-(AR93)),"")</f>
        <v>196</v>
      </c>
      <c r="AM93" s="88">
        <f>IFERROR(((AW93/AW$8)-(AR93/AR$8)),"")</f>
        <v>3.9033989580613895E-3</v>
      </c>
      <c r="AN93" s="163"/>
      <c r="AO93" s="83">
        <f>IFERROR((-AR93/AR$8),"")</f>
        <v>-6.0201734900530081E-2</v>
      </c>
      <c r="AP93" s="82" t="str">
        <f t="shared" si="162"/>
        <v>314.79</v>
      </c>
      <c r="AQ93" s="87">
        <f>IFERROR(-AR93,"")</f>
        <v>-12277</v>
      </c>
      <c r="AR93" s="82" t="str">
        <f t="shared" si="162"/>
        <v>12,277</v>
      </c>
      <c r="AS93" s="82" t="str">
        <f t="shared" si="162"/>
        <v>0.3</v>
      </c>
      <c r="AT93" s="83">
        <f>IFERROR((-AW93/AR$8),"")</f>
        <v>-6.1162844295374413E-2</v>
      </c>
      <c r="AU93" s="82" t="str">
        <f t="shared" si="162"/>
        <v>319.82</v>
      </c>
      <c r="AV93" s="87">
        <f>IFERROR(-AW93,"")</f>
        <v>-12473</v>
      </c>
      <c r="AW93" s="82" t="str">
        <f t="shared" si="162"/>
        <v>12,473</v>
      </c>
      <c r="AX93" s="82" t="str">
        <f>IF(AX285="","",TRIM(LEFT(AX285,SEARCH(" ",AX285,1))))</f>
        <v>0.3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-4.8870677593443934E-2</v>
      </c>
      <c r="F94" s="85">
        <f>IFERROR(((Q94)-(L94)),"")</f>
        <v>-978</v>
      </c>
      <c r="G94" s="88">
        <f>IFERROR(((Q94/Q$8)-(L94/L$8)),"")</f>
        <v>-2.0792449495363519E-2</v>
      </c>
      <c r="H94" s="163"/>
      <c r="I94" s="83">
        <f>IFERROR((-L94/L$8),"")</f>
        <v>-1.0087466359092656</v>
      </c>
      <c r="J94" s="86" t="str">
        <f t="shared" si="160"/>
        <v>5,247.55</v>
      </c>
      <c r="K94" s="87">
        <f>IFERROR(-L94,"")</f>
        <v>-20990</v>
      </c>
      <c r="L94" s="82" t="str">
        <f t="shared" si="160"/>
        <v>20,990</v>
      </c>
      <c r="M94" s="82" t="str">
        <f t="shared" si="160"/>
        <v>5.0</v>
      </c>
      <c r="N94" s="83">
        <f>IFERROR((-Q94/L$8),"")</f>
        <v>-0.9617454825067282</v>
      </c>
      <c r="O94" s="86" t="str">
        <f t="shared" si="160"/>
        <v>5,003.06</v>
      </c>
      <c r="P94" s="87">
        <f>IFERROR(-Q94,"")</f>
        <v>-20012</v>
      </c>
      <c r="Q94" s="82" t="str">
        <f t="shared" si="160"/>
        <v>20,012</v>
      </c>
      <c r="R94" s="82" t="str">
        <f>IF(R286="","",TRIM(LEFT(R286,SEARCH(" ",R286,1))))</f>
        <v>5.1</v>
      </c>
      <c r="S94" s="82"/>
      <c r="T94" s="60"/>
      <c r="U94" s="84">
        <f t="shared" si="164"/>
        <v>-5.4231107952350789E-2</v>
      </c>
      <c r="V94" s="85">
        <f>IFERROR(((AG94)-(AB94)),"")</f>
        <v>-3510</v>
      </c>
      <c r="W94" s="88">
        <f>IFERROR(((AG94/AG$8)-(AB94/AB$8)),"")</f>
        <v>3.6927290369599408E-3</v>
      </c>
      <c r="X94" s="163"/>
      <c r="Y94" s="83">
        <f>IFERROR((-AB94/AB$8),"")</f>
        <v>-1.0076199477236145</v>
      </c>
      <c r="Z94" s="82" t="str">
        <f t="shared" si="161"/>
        <v>5,248.68</v>
      </c>
      <c r="AA94" s="87">
        <f>IFERROR(-AB94,"")</f>
        <v>-68233</v>
      </c>
      <c r="AB94" s="82" t="str">
        <f t="shared" si="161"/>
        <v>68,233</v>
      </c>
      <c r="AC94" s="82" t="str">
        <f t="shared" si="161"/>
        <v>5.1</v>
      </c>
      <c r="AD94" s="83">
        <f>IFERROR((-AG94/AB$8),"")</f>
        <v>-0.95578658239437664</v>
      </c>
      <c r="AE94" s="82" t="str">
        <f t="shared" si="161"/>
        <v>4,978.70</v>
      </c>
      <c r="AF94" s="87">
        <f>IFERROR(-AG94,"")</f>
        <v>-64723</v>
      </c>
      <c r="AG94" s="82" t="str">
        <f t="shared" si="161"/>
        <v>64,723</v>
      </c>
      <c r="AH94" s="82" t="str">
        <f t="shared" si="161"/>
        <v>5.3</v>
      </c>
      <c r="AI94" s="82"/>
      <c r="AJ94" s="14"/>
      <c r="AK94" s="84">
        <f t="shared" si="165"/>
        <v>-4.1013121134270726E-2</v>
      </c>
      <c r="AL94" s="85">
        <f>IFERROR(((AW94)-(AR94)),"")</f>
        <v>-8030</v>
      </c>
      <c r="AM94" s="88">
        <f>IFERROR(((AW94/AW$8)-(AR94/AR$8)),"")</f>
        <v>6.809602836524653E-3</v>
      </c>
      <c r="AN94" s="163"/>
      <c r="AO94" s="83">
        <f>IFERROR((-AR94/AR$8),"")</f>
        <v>-0.99946060187024044</v>
      </c>
      <c r="AP94" s="82" t="str">
        <f t="shared" si="162"/>
        <v>5,226.18</v>
      </c>
      <c r="AQ94" s="87">
        <f>IFERROR(-AR94,"")</f>
        <v>-203821</v>
      </c>
      <c r="AR94" s="82" t="str">
        <f t="shared" si="162"/>
        <v>203,821</v>
      </c>
      <c r="AS94" s="82" t="str">
        <f t="shared" si="162"/>
        <v>5.0</v>
      </c>
      <c r="AT94" s="83">
        <f>IFERROR((-AW94/AR$8),"")</f>
        <v>-0.9600845383977914</v>
      </c>
      <c r="AU94" s="82" t="str">
        <f t="shared" si="162"/>
        <v>5,020.29</v>
      </c>
      <c r="AV94" s="87">
        <f>IFERROR(-AW94,"")</f>
        <v>-195791</v>
      </c>
      <c r="AW94" s="82" t="str">
        <f t="shared" si="162"/>
        <v>195,791</v>
      </c>
      <c r="AX94" s="82" t="str">
        <f>IF(AX286="","",TRIM(LEFT(AX286,SEARCH(" ",AX286,1))))</f>
        <v>5.3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-8.3506362135974024E-2</v>
      </c>
      <c r="F96" s="85">
        <f>IFERROR((Q96)-(L96),"")</f>
        <v>-3137</v>
      </c>
      <c r="G96" s="88">
        <f>IFERROR((Q96/Q$8)-(L96/L$8),"")</f>
        <v>-0.10156103376207826</v>
      </c>
      <c r="H96" s="163"/>
      <c r="I96" s="83">
        <f>IFERROR((-L96/L$8),"")</f>
        <v>-1.9561226451364859</v>
      </c>
      <c r="J96" s="86" t="str">
        <f t="shared" si="160"/>
        <v>10,175.66</v>
      </c>
      <c r="K96" s="87">
        <f>IFERROR(-L96,"")</f>
        <v>-40703</v>
      </c>
      <c r="L96" s="82" t="str">
        <f t="shared" si="160"/>
        <v>40,703</v>
      </c>
      <c r="M96" s="82" t="str">
        <f t="shared" si="160"/>
        <v>9.7</v>
      </c>
      <c r="N96" s="83">
        <f>IFERROR((-Q96/L$8),"")</f>
        <v>-1.8053633217993079</v>
      </c>
      <c r="O96" s="86" t="str">
        <f t="shared" si="160"/>
        <v>9,391.50</v>
      </c>
      <c r="P96" s="87">
        <f>IFERROR(-Q96,"")</f>
        <v>-37566</v>
      </c>
      <c r="Q96" s="82" t="str">
        <f t="shared" si="160"/>
        <v>37,566</v>
      </c>
      <c r="R96" s="82" t="str">
        <f>IF(R288="","",TRIM(LEFT(R288,SEARCH(" ",R288,1))))</f>
        <v>9.6</v>
      </c>
      <c r="S96" s="82"/>
      <c r="T96" s="60"/>
      <c r="U96" s="84">
        <f>IFERROR((AG96-AB96)/ABS(AG96),"")</f>
        <v>-0.18645921444988423</v>
      </c>
      <c r="V96" s="85">
        <f>IFERROR((AG96)-(AB96),"")</f>
        <v>-21823</v>
      </c>
      <c r="W96" s="88">
        <f>IFERROR((AG96/AG$8)-(AB96/AB$8),"")</f>
        <v>-0.22185949398308269</v>
      </c>
      <c r="X96" s="163"/>
      <c r="Y96" s="83">
        <f>IFERROR((-AB96/AB$8),"")</f>
        <v>-2.0506224434041673</v>
      </c>
      <c r="Z96" s="82" t="str">
        <f t="shared" si="161"/>
        <v>10,681.69</v>
      </c>
      <c r="AA96" s="87">
        <f>IFERROR(-AB96,"")</f>
        <v>-138862</v>
      </c>
      <c r="AB96" s="82" t="str">
        <f t="shared" si="161"/>
        <v>138,862</v>
      </c>
      <c r="AC96" s="82" t="str">
        <f t="shared" si="161"/>
        <v>10.3</v>
      </c>
      <c r="AD96" s="83">
        <f>IFERROR((-AG96/AB$8),"")</f>
        <v>-1.7283547705893645</v>
      </c>
      <c r="AE96" s="82" t="str">
        <f t="shared" si="161"/>
        <v>9,003.01</v>
      </c>
      <c r="AF96" s="87">
        <f>IFERROR(-AG96,"")</f>
        <v>-117039</v>
      </c>
      <c r="AG96" s="82" t="str">
        <f t="shared" si="161"/>
        <v>117,039</v>
      </c>
      <c r="AH96" s="82" t="str">
        <f>IF(AH288="","",TRIM(LEFT(AH288,SEARCH(" ",AH288,1))))</f>
        <v>9.5</v>
      </c>
      <c r="AI96" s="82"/>
      <c r="AJ96" s="14"/>
      <c r="AK96" s="84">
        <f>IFERROR((AW96-AR96)/ABS(AW96),"")</f>
        <v>-0.38613422174743572</v>
      </c>
      <c r="AL96" s="85">
        <f>IFERROR((AW96)-(AR96),"")</f>
        <v>-127956</v>
      </c>
      <c r="AM96" s="88">
        <f>IFERROR((AW96/AW$8)-(AR96/AR$8),"")</f>
        <v>-0.54927810599444804</v>
      </c>
      <c r="AN96" s="163"/>
      <c r="AO96" s="83">
        <f>IFERROR((-AR96/AR$8),"")</f>
        <v>-2.2523941921532282</v>
      </c>
      <c r="AP96" s="82" t="str">
        <f t="shared" si="162"/>
        <v>11,777.76</v>
      </c>
      <c r="AQ96" s="87">
        <f>IFERROR(-AR96,"")</f>
        <v>-459333</v>
      </c>
      <c r="AR96" s="82" t="str">
        <f t="shared" si="162"/>
        <v>459,333</v>
      </c>
      <c r="AS96" s="82" t="str">
        <f t="shared" si="162"/>
        <v>11.4</v>
      </c>
      <c r="AT96" s="83">
        <f>IFERROR((-AW96/AR$8),"")</f>
        <v>-1.6249466731394442</v>
      </c>
      <c r="AU96" s="82" t="str">
        <f t="shared" si="162"/>
        <v>8,496.84</v>
      </c>
      <c r="AV96" s="87">
        <f>IFERROR(-AW96,"")</f>
        <v>-331377</v>
      </c>
      <c r="AW96" s="82" t="str">
        <f t="shared" si="162"/>
        <v>331,377</v>
      </c>
      <c r="AX96" s="82" t="str">
        <f>IF(AX288="","",TRIM(LEFT(AX288,SEARCH(" ",AX288,1))))</f>
        <v>8.9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0.14114361580368998</v>
      </c>
      <c r="F98" s="134">
        <f>IFERROR((L98)-(Q98),"")</f>
        <v>3083</v>
      </c>
      <c r="G98" s="141">
        <f>IFERROR((L98/L$8)-(Q98/Q$8),"")</f>
        <v>0.11955749565879703</v>
      </c>
      <c r="H98" s="164"/>
      <c r="I98" s="132">
        <f>IFERROR((-(-L98)/L$8),"")</f>
        <v>1.1979046520569012</v>
      </c>
      <c r="J98" s="135" t="str">
        <f t="shared" si="160"/>
        <v>6,231.38</v>
      </c>
      <c r="K98" s="136">
        <f>IFERROR(-(-L98),"")</f>
        <v>24926</v>
      </c>
      <c r="L98" s="137" t="str">
        <f t="shared" si="160"/>
        <v>24,926</v>
      </c>
      <c r="M98" s="137" t="str">
        <f t="shared" si="160"/>
        <v>5.9</v>
      </c>
      <c r="N98" s="132">
        <f>IFERROR((-(-Q98)/L$8),"")</f>
        <v>1.0497404844290656</v>
      </c>
      <c r="O98" s="135" t="str">
        <f t="shared" si="160"/>
        <v>5,460.82</v>
      </c>
      <c r="P98" s="136">
        <f>IFERROR(-(-Q98),"")</f>
        <v>21843</v>
      </c>
      <c r="Q98" s="137" t="str">
        <f t="shared" si="160"/>
        <v>21,843</v>
      </c>
      <c r="R98" s="137" t="str">
        <f>IF(R290="","",TRIM(LEFT(R290,SEARCH(" ",R290,1))))</f>
        <v>5.6</v>
      </c>
      <c r="T98" s="152"/>
      <c r="U98" s="133">
        <f>IFERROR((AB98-AG98)/ABS(AG98),"")</f>
        <v>0.23376604197126105</v>
      </c>
      <c r="V98" s="134">
        <f>IFERROR((AB98)-(AG98),"")</f>
        <v>15829</v>
      </c>
      <c r="W98" s="141">
        <f>IFERROR((AB98/AB$8)-(AG98/AG$8),"")</f>
        <v>0.1756610074456102</v>
      </c>
      <c r="X98" s="164"/>
      <c r="Y98" s="132">
        <f>IFERROR((-(-AB98)/AB$8),"")</f>
        <v>1.2336931641980595</v>
      </c>
      <c r="Z98" s="137" t="str">
        <f t="shared" si="161"/>
        <v>6,426.29</v>
      </c>
      <c r="AA98" s="136">
        <f>IFERROR(-(-AB98),"")</f>
        <v>83542</v>
      </c>
      <c r="AB98" s="137" t="str">
        <f t="shared" si="161"/>
        <v>83,542</v>
      </c>
      <c r="AC98" s="137" t="str">
        <f t="shared" si="161"/>
        <v>6.2</v>
      </c>
      <c r="AD98" s="132">
        <f>IFERROR((-(-AG98)/AB$8),"")</f>
        <v>0.99994093063780143</v>
      </c>
      <c r="AE98" s="137" t="str">
        <f t="shared" si="161"/>
        <v>5,208.69</v>
      </c>
      <c r="AF98" s="136">
        <f>IFERROR(-(-AG98),"")</f>
        <v>67713</v>
      </c>
      <c r="AG98" s="137" t="str">
        <f t="shared" si="161"/>
        <v>67,713</v>
      </c>
      <c r="AH98" s="137" t="str">
        <f>IF(AH290="","",TRIM(LEFT(AH290,SEARCH(" ",AH290,1))))</f>
        <v>5.5</v>
      </c>
      <c r="AJ98" s="13"/>
      <c r="AK98" s="133">
        <f>IFERROR((AR98-AW98)/ABS(AW98),"")</f>
        <v>0.18973245516305051</v>
      </c>
      <c r="AL98" s="134">
        <f>IFERROR((AR98)-(AW98),"")</f>
        <v>36614</v>
      </c>
      <c r="AM98" s="141">
        <f>IFERROR((AR98/AR$8)-(AW98/AW$8),"")</f>
        <v>0.13401925503005707</v>
      </c>
      <c r="AN98" s="164"/>
      <c r="AO98" s="132">
        <f>IFERROR((-(-AR98)/AR$8),"")</f>
        <v>1.1258268728148246</v>
      </c>
      <c r="AP98" s="137" t="str">
        <f t="shared" si="162"/>
        <v>5,886.94</v>
      </c>
      <c r="AQ98" s="136">
        <f>IFERROR(-(-AR98),"")</f>
        <v>229591</v>
      </c>
      <c r="AR98" s="137" t="str">
        <f t="shared" si="162"/>
        <v>229,591</v>
      </c>
      <c r="AS98" s="137" t="str">
        <f t="shared" si="162"/>
        <v>5.7</v>
      </c>
      <c r="AT98" s="132">
        <f>IFERROR((-(-AW98)/AR$8),"")</f>
        <v>0.94628575351466915</v>
      </c>
      <c r="AU98" s="137" t="str">
        <f t="shared" si="162"/>
        <v>4,948.12</v>
      </c>
      <c r="AV98" s="136">
        <f>IFERROR(-(-AW98),"")</f>
        <v>192977</v>
      </c>
      <c r="AW98" s="137" t="str">
        <f t="shared" si="162"/>
        <v>192,977</v>
      </c>
      <c r="AX98" s="137" t="str">
        <f>IF(AX290="","",TRIM(LEFT(AX290,SEARCH(" ",AX290,1))))</f>
        <v>5.2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>IFERROR((Q100-L100)/ABS(Q100),"")</f>
        <v>-3.4344590726960505E-3</v>
      </c>
      <c r="F100" s="85">
        <f>IFERROR((Q100)-(L100),"")</f>
        <v>-54</v>
      </c>
      <c r="G100" s="88">
        <f>IFERROR((Q100/Q$8)-(L100/L$8),"")</f>
        <v>1.7996461896718552E-2</v>
      </c>
      <c r="H100" s="163"/>
      <c r="I100" s="83">
        <f>IFERROR((-L100/L$8),"")</f>
        <v>-0.75821799307958482</v>
      </c>
      <c r="J100" s="86" t="str">
        <f t="shared" si="160"/>
        <v>3,944.28</v>
      </c>
      <c r="K100" s="87">
        <f>IFERROR(-L100,"")</f>
        <v>-15777</v>
      </c>
      <c r="L100" s="82" t="str">
        <f t="shared" si="160"/>
        <v>15,777</v>
      </c>
      <c r="M100" s="82" t="str">
        <f t="shared" si="160"/>
        <v>3.8</v>
      </c>
      <c r="N100" s="83">
        <f>IFERROR((-Q100/L$8),"")</f>
        <v>-0.75562283737024216</v>
      </c>
      <c r="O100" s="86" t="str">
        <f t="shared" si="160"/>
        <v>3,930.67</v>
      </c>
      <c r="P100" s="87">
        <f>IFERROR(-Q100,"")</f>
        <v>-15723</v>
      </c>
      <c r="Q100" s="82" t="str">
        <f t="shared" si="160"/>
        <v>15,723</v>
      </c>
      <c r="R100" s="82" t="str">
        <f>IF(R292="","",TRIM(LEFT(R292,SEARCH(" ",R292,1))))</f>
        <v>4.0</v>
      </c>
      <c r="S100" s="82"/>
      <c r="T100" s="60"/>
      <c r="U100" s="84">
        <f>IFERROR((AG100-AB100)/ABS(AG100),"")</f>
        <v>-0.12151806349592507</v>
      </c>
      <c r="V100" s="85">
        <f>IFERROR((AG100)-(AB100),"")</f>
        <v>-5994</v>
      </c>
      <c r="W100" s="88">
        <f>IFERROR((AG100/AG$8)-(AB100/AB$8),"")</f>
        <v>-4.6198486537472383E-2</v>
      </c>
      <c r="X100" s="163"/>
      <c r="Y100" s="83">
        <f>IFERROR((-AB100/AB$8),"")</f>
        <v>-0.81692927920610781</v>
      </c>
      <c r="Z100" s="82" t="str">
        <f t="shared" si="161"/>
        <v>4,255.40</v>
      </c>
      <c r="AA100" s="87">
        <f>IFERROR(-AB100,"")</f>
        <v>-55320</v>
      </c>
      <c r="AB100" s="82" t="str">
        <f t="shared" si="161"/>
        <v>55,320</v>
      </c>
      <c r="AC100" s="82" t="str">
        <f t="shared" si="161"/>
        <v>4.1</v>
      </c>
      <c r="AD100" s="83">
        <f>IFERROR((-AG100/AB$8),"")</f>
        <v>-0.72841383995156317</v>
      </c>
      <c r="AE100" s="82" t="str">
        <f t="shared" si="161"/>
        <v>3,794.32</v>
      </c>
      <c r="AF100" s="87">
        <f>IFERROR(-AG100,"")</f>
        <v>-49326</v>
      </c>
      <c r="AG100" s="82" t="str">
        <f t="shared" si="161"/>
        <v>49,326</v>
      </c>
      <c r="AH100" s="82" t="str">
        <f>IF(AH292="","",TRIM(LEFT(AH292,SEARCH(" ",AH292,1))))</f>
        <v>4.0</v>
      </c>
      <c r="AI100" s="82"/>
      <c r="AJ100" s="14"/>
      <c r="AK100" s="84">
        <f>IFERROR((AW100-AR100)/ABS(AW100),"")</f>
        <v>-0.65998554913294794</v>
      </c>
      <c r="AL100" s="85">
        <f>IFERROR((AW100)-(AR100),"")</f>
        <v>-91342</v>
      </c>
      <c r="AM100" s="88">
        <f>IFERROR((AW100/AW$8)-(AR100/AR$8),"")</f>
        <v>-0.41525885096439097</v>
      </c>
      <c r="AN100" s="163"/>
      <c r="AO100" s="83">
        <f>IFERROR((-AR100/AR$8),"")</f>
        <v>-1.1265673193384036</v>
      </c>
      <c r="AP100" s="82" t="str">
        <f t="shared" si="162"/>
        <v>5,890.82</v>
      </c>
      <c r="AQ100" s="87">
        <f>IFERROR(-AR100,"")</f>
        <v>-229742</v>
      </c>
      <c r="AR100" s="82" t="str">
        <f t="shared" si="162"/>
        <v>229,742</v>
      </c>
      <c r="AS100" s="82" t="str">
        <f t="shared" si="162"/>
        <v>5.7</v>
      </c>
      <c r="AT100" s="83">
        <f>IFERROR((-AW100/AR$8),"")</f>
        <v>-0.67866091962477504</v>
      </c>
      <c r="AU100" s="82" t="str">
        <f t="shared" si="162"/>
        <v>3,548.72</v>
      </c>
      <c r="AV100" s="87">
        <f>IFERROR(-AW100,"")</f>
        <v>-138400</v>
      </c>
      <c r="AW100" s="82" t="str">
        <f t="shared" si="162"/>
        <v>138,400</v>
      </c>
      <c r="AX100" s="82" t="str">
        <f>IF(AX292="","",TRIM(LEFT(AX292,SEARCH(" ",AX292,1))))</f>
        <v>3.7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109,907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102,733 108,829 99,256 108,827 99,973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109,907 102,733 108,829 99,256 108,827 99,973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108,829 99,256 108,827 99,973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99,256 108,827 99,973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108,827 99,973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99,973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5,202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20,808 5,064 20,256 5,209 67,717 4,923 63,999 5,229 203,931 4,989 194,571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5,064 20,256 5,209 67,717 4,923 63,999 5,229 203,931 4,989 194,571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20,256 5,209 67,717 4,923 63,999 5,229 203,931 4,989 194,571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5,202 20,808 5,064 20,256 5,209 67,717 4,923 63,999 5,229 203,931 4,989 194,571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5,209 67,717 4,923 63,999 5,229 203,931 4,989 194,571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67,717 4,923 63,999 5,229 203,931 4,989 194,571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4,923 63,999 5,229 203,931 4,989 194,571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63,999 5,229 203,931 4,989 194,571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5,229 203,931 4,989 194,571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203,931 4,989 194,571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4,989 194,571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194,571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6">IF(C211="","",IF(RIGHT(D120,1)="-",LEFT(D120,AY120-2),D120))</f>
        <v xml:space="preserve">SALES - Food </v>
      </c>
      <c r="D120" s="47" t="str">
        <f t="shared" ref="D120:D128" si="167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8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14.36 </v>
      </c>
      <c r="K120" s="47"/>
      <c r="L120" s="47" t="str">
        <f t="shared" ref="L120:L128" si="169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298,734 71.3 13.92 282,063 72.0 14.30 968,446 71.8 13.83 885,056 72.0 14.23 2,901,190 71.7 13.75 2,674,764 72.0  </v>
      </c>
      <c r="M120" s="47" t="str">
        <f t="shared" ref="M120:M128" si="170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71.3 13.92 282,063 72.0 14.30 968,446 71.8 13.83 885,056 72.0 14.23 2,901,190 71.7 13.75 2,674,764 72.0  </v>
      </c>
      <c r="N120" s="47"/>
      <c r="O120" s="47" t="str">
        <f t="shared" ref="O120:O128" si="171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13.92 282,063 72.0 14.30 968,446 71.8 13.83 885,056 72.0 14.23 2,901,190 71.7 13.75 2,674,764 72.0  </v>
      </c>
      <c r="P120" s="47"/>
      <c r="Q120" s="47" t="str">
        <f t="shared" ref="Q120:Q128" si="172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282,063 72.0 14.30 968,446 71.8 13.83 885,056 72.0 14.23 2,901,190 71.7 13.75 2,674,764 72.0  </v>
      </c>
      <c r="R120" s="47" t="str">
        <f t="shared" ref="R120:R128" si="173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72.0 14.30 968,446 71.8 13.83 885,056 72.0 14.23 2,901,190 71.7 13.75 2,674,764 72.0  </v>
      </c>
      <c r="S120" s="47" t="str">
        <f t="shared" ref="S120:S128" si="174">(RIGHT(C211,LEN(C211) - LEN(C120)))&amp;" "</f>
        <v xml:space="preserve">14.36 298,734 71.3 13.92 282,063 72.0 14.30 968,446 71.8 13.83 885,056 72.0 14.23 2,901,190 71.7 13.75 2,674,764 72.0  </v>
      </c>
      <c r="T120" s="47"/>
      <c r="U120" s="47"/>
      <c r="V120" s="47"/>
      <c r="W120" s="11"/>
      <c r="X120" s="11"/>
      <c r="Y120" s="11"/>
      <c r="Z120" s="47" t="str">
        <f t="shared" ref="Z120:Z128" si="175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14.30 968,446 71.8 13.83 885,056 72.0 14.23 2,901,190 71.7 13.75 2,674,764 72.0  </v>
      </c>
      <c r="AA120" s="47"/>
      <c r="AB120" s="47" t="str">
        <f t="shared" ref="AB120:AB128" si="176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968,446 71.8 13.83 885,056 72.0 14.23 2,901,190 71.7 13.75 2,674,764 72.0  </v>
      </c>
      <c r="AC120" s="47" t="str">
        <f t="shared" ref="AC120:AC128" si="177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71.8 13.83 885,056 72.0 14.23 2,901,190 71.7 13.75 2,674,764 72.0  </v>
      </c>
      <c r="AD120" s="47"/>
      <c r="AE120" s="47" t="str">
        <f t="shared" ref="AE120:AE128" si="178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13.83 885,056 72.0 14.23 2,901,190 71.7 13.75 2,674,764 72.0  </v>
      </c>
      <c r="AF120" s="47"/>
      <c r="AG120" s="47" t="str">
        <f t="shared" ref="AG120:AG128" si="179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885,056 72.0 14.23 2,901,190 71.7 13.75 2,674,764 72.0  </v>
      </c>
      <c r="AH120" s="47" t="str">
        <f t="shared" ref="AH120:AH128" si="180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72.0 14.23 2,901,190 71.7 13.75 2,674,764 72.0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1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14.23 2,901,190 71.7 13.75 2,674,764 72.0  </v>
      </c>
      <c r="AQ120" s="47"/>
      <c r="AR120" s="47" t="str">
        <f t="shared" ref="AR120:AR128" si="182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2,901,190 71.7 13.75 2,674,764 72.0  </v>
      </c>
      <c r="AS120" s="48" t="str">
        <f t="shared" ref="AS120:AS128" si="183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71.7 13.75 2,674,764 72.0  </v>
      </c>
      <c r="AT120" s="48"/>
      <c r="AU120" s="47" t="str">
        <f t="shared" ref="AU120:AU128" si="184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13.75 2,674,764 72.0  </v>
      </c>
      <c r="AV120" s="47"/>
      <c r="AW120" s="47" t="str">
        <f t="shared" ref="AW120:AW128" si="185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2,674,764 72.0  </v>
      </c>
      <c r="AX120" s="48" t="str">
        <f t="shared" ref="AX120:AX128" si="186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72.0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6"/>
        <v xml:space="preserve">- Appetizers </v>
      </c>
      <c r="D121" s="47" t="str">
        <f t="shared" si="167"/>
        <v xml:space="preserve">- Appetizers </v>
      </c>
      <c r="E121" s="22"/>
      <c r="F121" s="45"/>
      <c r="G121" s="11"/>
      <c r="H121" s="11"/>
      <c r="I121" s="11"/>
      <c r="J121" s="47" t="str">
        <f t="shared" si="168"/>
        <v xml:space="preserve">1.97 </v>
      </c>
      <c r="K121" s="47"/>
      <c r="L121" s="47" t="str">
        <f t="shared" si="169"/>
        <v xml:space="preserve">40,941 9.8 1.88 38,127 9.7 1.90 128,779 9.6 1.79 114,759 9.3 1.93 394,376 9.8 1.87 364,536 9.8  </v>
      </c>
      <c r="M121" s="47" t="str">
        <f t="shared" si="170"/>
        <v xml:space="preserve">9.8 1.88 38,127 9.7 1.90 128,779 9.6 1.79 114,759 9.3 1.93 394,376 9.8 1.87 364,536 9.8  </v>
      </c>
      <c r="N121" s="47"/>
      <c r="O121" s="47" t="str">
        <f t="shared" si="171"/>
        <v xml:space="preserve">1.88 38,127 9.7 1.90 128,779 9.6 1.79 114,759 9.3 1.93 394,376 9.8 1.87 364,536 9.8  </v>
      </c>
      <c r="P121" s="47"/>
      <c r="Q121" s="47" t="str">
        <f t="shared" si="172"/>
        <v xml:space="preserve">38,127 9.7 1.90 128,779 9.6 1.79 114,759 9.3 1.93 394,376 9.8 1.87 364,536 9.8  </v>
      </c>
      <c r="R121" s="47" t="str">
        <f t="shared" si="173"/>
        <v xml:space="preserve">9.7 1.90 128,779 9.6 1.79 114,759 9.3 1.93 394,376 9.8 1.87 364,536 9.8  </v>
      </c>
      <c r="S121" s="47" t="str">
        <f t="shared" si="174"/>
        <v xml:space="preserve">1.97 40,941 9.8 1.88 38,127 9.7 1.90 128,779 9.6 1.79 114,759 9.3 1.93 394,376 9.8 1.87 364,536 9.8  </v>
      </c>
      <c r="T121" s="47"/>
      <c r="U121" s="47"/>
      <c r="V121" s="47"/>
      <c r="W121" s="11"/>
      <c r="X121" s="11"/>
      <c r="Y121" s="11"/>
      <c r="Z121" s="47" t="str">
        <f t="shared" si="175"/>
        <v xml:space="preserve">1.90 128,779 9.6 1.79 114,759 9.3 1.93 394,376 9.8 1.87 364,536 9.8  </v>
      </c>
      <c r="AA121" s="47"/>
      <c r="AB121" s="47" t="str">
        <f t="shared" si="176"/>
        <v xml:space="preserve">128,779 9.6 1.79 114,759 9.3 1.93 394,376 9.8 1.87 364,536 9.8  </v>
      </c>
      <c r="AC121" s="47" t="str">
        <f t="shared" si="177"/>
        <v xml:space="preserve">9.6 1.79 114,759 9.3 1.93 394,376 9.8 1.87 364,536 9.8  </v>
      </c>
      <c r="AD121" s="47"/>
      <c r="AE121" s="47" t="str">
        <f t="shared" si="178"/>
        <v xml:space="preserve">1.79 114,759 9.3 1.93 394,376 9.8 1.87 364,536 9.8  </v>
      </c>
      <c r="AF121" s="47"/>
      <c r="AG121" s="47" t="str">
        <f t="shared" si="179"/>
        <v xml:space="preserve">114,759 9.3 1.93 394,376 9.8 1.87 364,536 9.8  </v>
      </c>
      <c r="AH121" s="47" t="str">
        <f t="shared" si="180"/>
        <v xml:space="preserve">9.3 1.93 394,376 9.8 1.87 364,536 9.8  </v>
      </c>
      <c r="AI121" s="47"/>
      <c r="AJ121" s="47"/>
      <c r="AK121" s="47"/>
      <c r="AL121" s="47"/>
      <c r="AM121" s="11"/>
      <c r="AN121" s="11"/>
      <c r="AO121" s="11"/>
      <c r="AP121" s="47" t="str">
        <f t="shared" si="181"/>
        <v xml:space="preserve">1.93 394,376 9.8 1.87 364,536 9.8  </v>
      </c>
      <c r="AQ121" s="47"/>
      <c r="AR121" s="47" t="str">
        <f t="shared" si="182"/>
        <v xml:space="preserve">394,376 9.8 1.87 364,536 9.8  </v>
      </c>
      <c r="AS121" s="48" t="str">
        <f t="shared" si="183"/>
        <v xml:space="preserve">9.8 1.87 364,536 9.8  </v>
      </c>
      <c r="AT121" s="48"/>
      <c r="AU121" s="47" t="str">
        <f t="shared" si="184"/>
        <v xml:space="preserve">1.87 364,536 9.8  </v>
      </c>
      <c r="AV121" s="47"/>
      <c r="AW121" s="47" t="str">
        <f t="shared" si="185"/>
        <v xml:space="preserve">364,536 9.8  </v>
      </c>
      <c r="AX121" s="48" t="str">
        <f t="shared" si="186"/>
        <v xml:space="preserve">9.8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6"/>
        <v xml:space="preserve">- Desserts </v>
      </c>
      <c r="D122" s="47" t="str">
        <f t="shared" si="167"/>
        <v xml:space="preserve">- Desserts </v>
      </c>
      <c r="E122" s="22"/>
      <c r="F122" s="45"/>
      <c r="G122" s="11"/>
      <c r="H122" s="11"/>
      <c r="I122" s="11"/>
      <c r="J122" s="47" t="str">
        <f t="shared" si="168"/>
        <v xml:space="preserve">0.71 </v>
      </c>
      <c r="K122" s="47"/>
      <c r="L122" s="47" t="str">
        <f t="shared" si="169"/>
        <v xml:space="preserve">14,686 3.5 0.65 13,078 3.3 0.68 45,785 3.4 0.69 44,268 3.6 0.68 138,990 3.4 0.68 131,460 3.5  </v>
      </c>
      <c r="M122" s="47" t="str">
        <f t="shared" si="170"/>
        <v xml:space="preserve">3.5 0.65 13,078 3.3 0.68 45,785 3.4 0.69 44,268 3.6 0.68 138,990 3.4 0.68 131,460 3.5  </v>
      </c>
      <c r="N122" s="47"/>
      <c r="O122" s="47" t="str">
        <f t="shared" si="171"/>
        <v xml:space="preserve">0.65 13,078 3.3 0.68 45,785 3.4 0.69 44,268 3.6 0.68 138,990 3.4 0.68 131,460 3.5  </v>
      </c>
      <c r="P122" s="47"/>
      <c r="Q122" s="47" t="str">
        <f t="shared" si="172"/>
        <v xml:space="preserve">13,078 3.3 0.68 45,785 3.4 0.69 44,268 3.6 0.68 138,990 3.4 0.68 131,460 3.5  </v>
      </c>
      <c r="R122" s="47" t="str">
        <f t="shared" si="173"/>
        <v xml:space="preserve">3.3 0.68 45,785 3.4 0.69 44,268 3.6 0.68 138,990 3.4 0.68 131,460 3.5  </v>
      </c>
      <c r="S122" s="47" t="str">
        <f t="shared" si="174"/>
        <v xml:space="preserve">0.71 14,686 3.5 0.65 13,078 3.3 0.68 45,785 3.4 0.69 44,268 3.6 0.68 138,990 3.4 0.68 131,460 3.5  </v>
      </c>
      <c r="T122" s="47"/>
      <c r="U122" s="47"/>
      <c r="V122" s="47"/>
      <c r="W122" s="11"/>
      <c r="X122" s="11"/>
      <c r="Y122" s="11"/>
      <c r="Z122" s="47" t="str">
        <f t="shared" si="175"/>
        <v xml:space="preserve">0.68 45,785 3.4 0.69 44,268 3.6 0.68 138,990 3.4 0.68 131,460 3.5  </v>
      </c>
      <c r="AA122" s="47"/>
      <c r="AB122" s="47" t="str">
        <f t="shared" si="176"/>
        <v xml:space="preserve">45,785 3.4 0.69 44,268 3.6 0.68 138,990 3.4 0.68 131,460 3.5  </v>
      </c>
      <c r="AC122" s="47" t="str">
        <f t="shared" si="177"/>
        <v xml:space="preserve">3.4 0.69 44,268 3.6 0.68 138,990 3.4 0.68 131,460 3.5  </v>
      </c>
      <c r="AD122" s="47"/>
      <c r="AE122" s="47" t="str">
        <f t="shared" si="178"/>
        <v xml:space="preserve">0.69 44,268 3.6 0.68 138,990 3.4 0.68 131,460 3.5  </v>
      </c>
      <c r="AF122" s="47"/>
      <c r="AG122" s="47" t="str">
        <f t="shared" si="179"/>
        <v xml:space="preserve">44,268 3.6 0.68 138,990 3.4 0.68 131,460 3.5  </v>
      </c>
      <c r="AH122" s="47" t="str">
        <f t="shared" si="180"/>
        <v xml:space="preserve">3.6 0.68 138,990 3.4 0.68 131,460 3.5  </v>
      </c>
      <c r="AI122" s="47"/>
      <c r="AJ122" s="47"/>
      <c r="AK122" s="47"/>
      <c r="AL122" s="47"/>
      <c r="AM122" s="11"/>
      <c r="AN122" s="11"/>
      <c r="AO122" s="11"/>
      <c r="AP122" s="47" t="str">
        <f t="shared" si="181"/>
        <v xml:space="preserve">0.68 138,990 3.4 0.68 131,460 3.5  </v>
      </c>
      <c r="AQ122" s="47"/>
      <c r="AR122" s="47" t="str">
        <f t="shared" si="182"/>
        <v xml:space="preserve">138,990 3.4 0.68 131,460 3.5  </v>
      </c>
      <c r="AS122" s="48" t="str">
        <f t="shared" si="183"/>
        <v xml:space="preserve">3.4 0.68 131,460 3.5  </v>
      </c>
      <c r="AT122" s="48"/>
      <c r="AU122" s="47" t="str">
        <f t="shared" si="184"/>
        <v xml:space="preserve">0.68 131,460 3.5  </v>
      </c>
      <c r="AV122" s="47"/>
      <c r="AW122" s="47" t="str">
        <f t="shared" si="185"/>
        <v xml:space="preserve">131,460 3.5  </v>
      </c>
      <c r="AX122" s="48" t="str">
        <f t="shared" si="186"/>
        <v xml:space="preserve">3.5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6"/>
        <v xml:space="preserve">- Total Alc Bev </v>
      </c>
      <c r="D123" s="47" t="str">
        <f t="shared" si="167"/>
        <v xml:space="preserve">- Total Alc Bev </v>
      </c>
      <c r="E123" s="22"/>
      <c r="F123" s="45"/>
      <c r="G123" s="11"/>
      <c r="H123" s="11"/>
      <c r="I123" s="11"/>
      <c r="J123" s="47" t="str">
        <f t="shared" si="168"/>
        <v xml:space="preserve">1.52 </v>
      </c>
      <c r="K123" s="47"/>
      <c r="L123" s="47" t="str">
        <f t="shared" si="169"/>
        <v xml:space="preserve">31,564 7.5 1.40 28,436 7.3 1.46 98,934 7.3 1.43 91,491 7.4 1.45 296,083 7.3 1.39 270,243 7.3  </v>
      </c>
      <c r="M123" s="47" t="str">
        <f t="shared" si="170"/>
        <v xml:space="preserve">7.5 1.40 28,436 7.3 1.46 98,934 7.3 1.43 91,491 7.4 1.45 296,083 7.3 1.39 270,243 7.3  </v>
      </c>
      <c r="N123" s="47"/>
      <c r="O123" s="47" t="str">
        <f t="shared" si="171"/>
        <v xml:space="preserve">1.40 28,436 7.3 1.46 98,934 7.3 1.43 91,491 7.4 1.45 296,083 7.3 1.39 270,243 7.3  </v>
      </c>
      <c r="P123" s="47"/>
      <c r="Q123" s="47" t="str">
        <f t="shared" si="172"/>
        <v xml:space="preserve">28,436 7.3 1.46 98,934 7.3 1.43 91,491 7.4 1.45 296,083 7.3 1.39 270,243 7.3  </v>
      </c>
      <c r="R123" s="47" t="str">
        <f t="shared" si="173"/>
        <v xml:space="preserve">7.3 1.46 98,934 7.3 1.43 91,491 7.4 1.45 296,083 7.3 1.39 270,243 7.3  </v>
      </c>
      <c r="S123" s="47" t="str">
        <f t="shared" si="174"/>
        <v xml:space="preserve">1.52 31,564 7.5 1.40 28,436 7.3 1.46 98,934 7.3 1.43 91,491 7.4 1.45 296,083 7.3 1.39 270,243 7.3  </v>
      </c>
      <c r="T123" s="47"/>
      <c r="U123" s="47"/>
      <c r="V123" s="47"/>
      <c r="W123" s="11"/>
      <c r="X123" s="11"/>
      <c r="Y123" s="11"/>
      <c r="Z123" s="47" t="str">
        <f t="shared" si="175"/>
        <v xml:space="preserve">1.46 98,934 7.3 1.43 91,491 7.4 1.45 296,083 7.3 1.39 270,243 7.3  </v>
      </c>
      <c r="AA123" s="47"/>
      <c r="AB123" s="47" t="str">
        <f t="shared" si="176"/>
        <v xml:space="preserve">98,934 7.3 1.43 91,491 7.4 1.45 296,083 7.3 1.39 270,243 7.3  </v>
      </c>
      <c r="AC123" s="47" t="str">
        <f t="shared" si="177"/>
        <v xml:space="preserve">7.3 1.43 91,491 7.4 1.45 296,083 7.3 1.39 270,243 7.3  </v>
      </c>
      <c r="AD123" s="47"/>
      <c r="AE123" s="47" t="str">
        <f t="shared" si="178"/>
        <v xml:space="preserve">1.43 91,491 7.4 1.45 296,083 7.3 1.39 270,243 7.3  </v>
      </c>
      <c r="AF123" s="47"/>
      <c r="AG123" s="47" t="str">
        <f t="shared" si="179"/>
        <v xml:space="preserve">91,491 7.4 1.45 296,083 7.3 1.39 270,243 7.3  </v>
      </c>
      <c r="AH123" s="47" t="str">
        <f t="shared" si="180"/>
        <v xml:space="preserve">7.4 1.45 296,083 7.3 1.39 270,243 7.3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1"/>
        <v xml:space="preserve">1.45 296,083 7.3 1.39 270,243 7.3  </v>
      </c>
      <c r="AQ123" s="47"/>
      <c r="AR123" s="47" t="str">
        <f t="shared" si="182"/>
        <v xml:space="preserve">296,083 7.3 1.39 270,243 7.3  </v>
      </c>
      <c r="AS123" s="48" t="str">
        <f t="shared" si="183"/>
        <v xml:space="preserve">7.3 1.39 270,243 7.3  </v>
      </c>
      <c r="AT123" s="48"/>
      <c r="AU123" s="47" t="str">
        <f t="shared" si="184"/>
        <v xml:space="preserve">1.39 270,243 7.3  </v>
      </c>
      <c r="AV123" s="47"/>
      <c r="AW123" s="47" t="str">
        <f t="shared" si="185"/>
        <v xml:space="preserve">270,243 7.3  </v>
      </c>
      <c r="AX123" s="48" t="str">
        <f t="shared" si="186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6"/>
        <v xml:space="preserve">- Liquor </v>
      </c>
      <c r="D124" s="47" t="str">
        <f t="shared" si="167"/>
        <v xml:space="preserve">- Liquor </v>
      </c>
      <c r="E124" s="22"/>
      <c r="F124" s="45"/>
      <c r="G124" s="11"/>
      <c r="H124" s="11"/>
      <c r="I124" s="11"/>
      <c r="J124" s="47" t="str">
        <f t="shared" si="168"/>
        <v xml:space="preserve">0.52 </v>
      </c>
      <c r="K124" s="47"/>
      <c r="L124" s="47" t="str">
        <f t="shared" si="169"/>
        <v xml:space="preserve">10,914 2.6 0.48 9,705 2.5 0.52 35,164 2.6 0.48 31,011 2.5 0.48 98,546 2.4 0.46 89,979 2.4  </v>
      </c>
      <c r="M124" s="47" t="str">
        <f t="shared" si="170"/>
        <v xml:space="preserve">2.6 0.48 9,705 2.5 0.52 35,164 2.6 0.48 31,011 2.5 0.48 98,546 2.4 0.46 89,979 2.4  </v>
      </c>
      <c r="N124" s="47"/>
      <c r="O124" s="47" t="str">
        <f t="shared" si="171"/>
        <v xml:space="preserve">0.48 9,705 2.5 0.52 35,164 2.6 0.48 31,011 2.5 0.48 98,546 2.4 0.46 89,979 2.4  </v>
      </c>
      <c r="P124" s="47"/>
      <c r="Q124" s="47" t="str">
        <f t="shared" si="172"/>
        <v xml:space="preserve">9,705 2.5 0.52 35,164 2.6 0.48 31,011 2.5 0.48 98,546 2.4 0.46 89,979 2.4  </v>
      </c>
      <c r="R124" s="47" t="str">
        <f t="shared" si="173"/>
        <v xml:space="preserve">2.5 0.52 35,164 2.6 0.48 31,011 2.5 0.48 98,546 2.4 0.46 89,979 2.4  </v>
      </c>
      <c r="S124" s="47" t="str">
        <f t="shared" si="174"/>
        <v xml:space="preserve">0.52 10,914 2.6 0.48 9,705 2.5 0.52 35,164 2.6 0.48 31,011 2.5 0.48 98,546 2.4 0.46 89,979 2.4  </v>
      </c>
      <c r="T124" s="47"/>
      <c r="U124" s="47"/>
      <c r="V124" s="47"/>
      <c r="W124" s="11"/>
      <c r="X124" s="11"/>
      <c r="Y124" s="11"/>
      <c r="Z124" s="47" t="str">
        <f t="shared" si="175"/>
        <v xml:space="preserve">0.52 35,164 2.6 0.48 31,011 2.5 0.48 98,546 2.4 0.46 89,979 2.4  </v>
      </c>
      <c r="AA124" s="47"/>
      <c r="AB124" s="47" t="str">
        <f t="shared" si="176"/>
        <v xml:space="preserve">35,164 2.6 0.48 31,011 2.5 0.48 98,546 2.4 0.46 89,979 2.4  </v>
      </c>
      <c r="AC124" s="47" t="str">
        <f t="shared" si="177"/>
        <v xml:space="preserve">2.6 0.48 31,011 2.5 0.48 98,546 2.4 0.46 89,979 2.4  </v>
      </c>
      <c r="AD124" s="47"/>
      <c r="AE124" s="47" t="str">
        <f t="shared" si="178"/>
        <v xml:space="preserve">0.48 31,011 2.5 0.48 98,546 2.4 0.46 89,979 2.4  </v>
      </c>
      <c r="AF124" s="47"/>
      <c r="AG124" s="47" t="str">
        <f t="shared" si="179"/>
        <v xml:space="preserve">31,011 2.5 0.48 98,546 2.4 0.46 89,979 2.4  </v>
      </c>
      <c r="AH124" s="47" t="str">
        <f t="shared" si="180"/>
        <v xml:space="preserve">2.5 0.48 98,546 2.4 0.46 89,979 2.4  </v>
      </c>
      <c r="AI124" s="47"/>
      <c r="AJ124" s="47"/>
      <c r="AK124" s="47"/>
      <c r="AL124" s="47"/>
      <c r="AM124" s="11"/>
      <c r="AN124" s="11"/>
      <c r="AO124" s="11"/>
      <c r="AP124" s="47" t="str">
        <f t="shared" si="181"/>
        <v xml:space="preserve">0.48 98,546 2.4 0.46 89,979 2.4  </v>
      </c>
      <c r="AQ124" s="47"/>
      <c r="AR124" s="47" t="str">
        <f t="shared" si="182"/>
        <v xml:space="preserve">98,546 2.4 0.46 89,979 2.4  </v>
      </c>
      <c r="AS124" s="48" t="str">
        <f t="shared" si="183"/>
        <v xml:space="preserve">2.4 0.46 89,979 2.4  </v>
      </c>
      <c r="AT124" s="48"/>
      <c r="AU124" s="47" t="str">
        <f t="shared" si="184"/>
        <v xml:space="preserve">0.46 89,979 2.4  </v>
      </c>
      <c r="AV124" s="47"/>
      <c r="AW124" s="47" t="str">
        <f t="shared" si="185"/>
        <v xml:space="preserve">89,979 2.4  </v>
      </c>
      <c r="AX124" s="48" t="str">
        <f t="shared" si="186"/>
        <v xml:space="preserve">2.4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6"/>
        <v xml:space="preserve">- Beer </v>
      </c>
      <c r="D125" s="47" t="str">
        <f t="shared" si="167"/>
        <v xml:space="preserve">- Beer </v>
      </c>
      <c r="E125" s="22"/>
      <c r="F125" s="45"/>
      <c r="G125" s="11"/>
      <c r="H125" s="11"/>
      <c r="I125" s="11"/>
      <c r="J125" s="47" t="str">
        <f t="shared" si="168"/>
        <v xml:space="preserve">0.26 </v>
      </c>
      <c r="K125" s="47"/>
      <c r="L125" s="47" t="str">
        <f t="shared" si="169"/>
        <v xml:space="preserve">5,382 1.3 0.24 4,880 1.2 0.25 16,612 1.2 0.23 14,919 1.2 0.26 52,760 1.3 0.23 45,333 1.2  </v>
      </c>
      <c r="M125" s="47" t="str">
        <f t="shared" si="170"/>
        <v xml:space="preserve">1.3 0.24 4,880 1.2 0.25 16,612 1.2 0.23 14,919 1.2 0.26 52,760 1.3 0.23 45,333 1.2  </v>
      </c>
      <c r="N125" s="47"/>
      <c r="O125" s="47" t="str">
        <f t="shared" si="171"/>
        <v xml:space="preserve">0.24 4,880 1.2 0.25 16,612 1.2 0.23 14,919 1.2 0.26 52,760 1.3 0.23 45,333 1.2  </v>
      </c>
      <c r="P125" s="47"/>
      <c r="Q125" s="47" t="str">
        <f t="shared" si="172"/>
        <v xml:space="preserve">4,880 1.2 0.25 16,612 1.2 0.23 14,919 1.2 0.26 52,760 1.3 0.23 45,333 1.2  </v>
      </c>
      <c r="R125" s="47" t="str">
        <f t="shared" si="173"/>
        <v xml:space="preserve">1.2 0.25 16,612 1.2 0.23 14,919 1.2 0.26 52,760 1.3 0.23 45,333 1.2  </v>
      </c>
      <c r="S125" s="47" t="str">
        <f t="shared" si="174"/>
        <v xml:space="preserve">0.26 5,382 1.3 0.24 4,880 1.2 0.25 16,612 1.2 0.23 14,919 1.2 0.26 52,760 1.3 0.23 45,333 1.2  </v>
      </c>
      <c r="T125" s="47"/>
      <c r="U125" s="47"/>
      <c r="V125" s="47"/>
      <c r="W125" s="11"/>
      <c r="X125" s="11"/>
      <c r="Y125" s="11"/>
      <c r="Z125" s="47" t="str">
        <f t="shared" si="175"/>
        <v xml:space="preserve">0.25 16,612 1.2 0.23 14,919 1.2 0.26 52,760 1.3 0.23 45,333 1.2  </v>
      </c>
      <c r="AA125" s="47"/>
      <c r="AB125" s="47" t="str">
        <f t="shared" si="176"/>
        <v xml:space="preserve">16,612 1.2 0.23 14,919 1.2 0.26 52,760 1.3 0.23 45,333 1.2  </v>
      </c>
      <c r="AC125" s="47" t="str">
        <f t="shared" si="177"/>
        <v xml:space="preserve">1.2 0.23 14,919 1.2 0.26 52,760 1.3 0.23 45,333 1.2  </v>
      </c>
      <c r="AD125" s="47"/>
      <c r="AE125" s="47" t="str">
        <f t="shared" si="178"/>
        <v xml:space="preserve">0.23 14,919 1.2 0.26 52,760 1.3 0.23 45,333 1.2  </v>
      </c>
      <c r="AF125" s="47"/>
      <c r="AG125" s="47" t="str">
        <f t="shared" si="179"/>
        <v xml:space="preserve">14,919 1.2 0.26 52,760 1.3 0.23 45,333 1.2  </v>
      </c>
      <c r="AH125" s="47" t="str">
        <f t="shared" si="180"/>
        <v xml:space="preserve">1.2 0.26 52,760 1.3 0.23 45,333 1.2  </v>
      </c>
      <c r="AI125" s="47"/>
      <c r="AJ125" s="47"/>
      <c r="AK125" s="47"/>
      <c r="AL125" s="47"/>
      <c r="AM125" s="11"/>
      <c r="AN125" s="11"/>
      <c r="AO125" s="11"/>
      <c r="AP125" s="47" t="str">
        <f t="shared" si="181"/>
        <v xml:space="preserve">0.26 52,760 1.3 0.23 45,333 1.2  </v>
      </c>
      <c r="AQ125" s="47"/>
      <c r="AR125" s="47" t="str">
        <f t="shared" si="182"/>
        <v xml:space="preserve">52,760 1.3 0.23 45,333 1.2  </v>
      </c>
      <c r="AS125" s="48" t="str">
        <f t="shared" si="183"/>
        <v xml:space="preserve">1.3 0.23 45,333 1.2  </v>
      </c>
      <c r="AT125" s="48"/>
      <c r="AU125" s="47" t="str">
        <f t="shared" si="184"/>
        <v xml:space="preserve">0.23 45,333 1.2  </v>
      </c>
      <c r="AV125" s="47"/>
      <c r="AW125" s="47" t="str">
        <f t="shared" si="185"/>
        <v xml:space="preserve">45,333 1.2  </v>
      </c>
      <c r="AX125" s="48" t="str">
        <f t="shared" si="186"/>
        <v xml:space="preserve">1.2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6"/>
        <v xml:space="preserve">- Wine </v>
      </c>
      <c r="D126" s="47" t="str">
        <f t="shared" si="167"/>
        <v xml:space="preserve">- Wine </v>
      </c>
      <c r="E126" s="22"/>
      <c r="F126" s="45"/>
      <c r="G126" s="11"/>
      <c r="H126" s="11"/>
      <c r="I126" s="11"/>
      <c r="J126" s="47" t="str">
        <f t="shared" si="168"/>
        <v xml:space="preserve">0.73 </v>
      </c>
      <c r="K126" s="47"/>
      <c r="L126" s="47" t="str">
        <f t="shared" si="169"/>
        <v xml:space="preserve">15,268 3.6 0.68 13,850 3.5 0.70 47,158 3.5 0.71 45,561 3.7 0.71 144,777 3.6 0.69 134,930 3.6  </v>
      </c>
      <c r="M126" s="47" t="str">
        <f t="shared" si="170"/>
        <v xml:space="preserve">3.6 0.68 13,850 3.5 0.70 47,158 3.5 0.71 45,561 3.7 0.71 144,777 3.6 0.69 134,930 3.6  </v>
      </c>
      <c r="N126" s="47"/>
      <c r="O126" s="47" t="str">
        <f t="shared" si="171"/>
        <v xml:space="preserve">0.68 13,850 3.5 0.70 47,158 3.5 0.71 45,561 3.7 0.71 144,777 3.6 0.69 134,930 3.6  </v>
      </c>
      <c r="P126" s="47"/>
      <c r="Q126" s="47" t="str">
        <f t="shared" si="172"/>
        <v xml:space="preserve">13,850 3.5 0.70 47,158 3.5 0.71 45,561 3.7 0.71 144,777 3.6 0.69 134,930 3.6  </v>
      </c>
      <c r="R126" s="47" t="str">
        <f t="shared" si="173"/>
        <v xml:space="preserve">3.5 0.70 47,158 3.5 0.71 45,561 3.7 0.71 144,777 3.6 0.69 134,930 3.6  </v>
      </c>
      <c r="S126" s="47" t="str">
        <f t="shared" si="174"/>
        <v xml:space="preserve">0.73 15,268 3.6 0.68 13,850 3.5 0.70 47,158 3.5 0.71 45,561 3.7 0.71 144,777 3.6 0.69 134,930 3.6  </v>
      </c>
      <c r="T126" s="47"/>
      <c r="U126" s="47"/>
      <c r="V126" s="47"/>
      <c r="W126" s="11"/>
      <c r="X126" s="11"/>
      <c r="Y126" s="11"/>
      <c r="Z126" s="47" t="str">
        <f t="shared" si="175"/>
        <v xml:space="preserve">0.70 47,158 3.5 0.71 45,561 3.7 0.71 144,777 3.6 0.69 134,930 3.6  </v>
      </c>
      <c r="AA126" s="47"/>
      <c r="AB126" s="47" t="str">
        <f t="shared" si="176"/>
        <v xml:space="preserve">47,158 3.5 0.71 45,561 3.7 0.71 144,777 3.6 0.69 134,930 3.6  </v>
      </c>
      <c r="AC126" s="47" t="str">
        <f t="shared" si="177"/>
        <v xml:space="preserve">3.5 0.71 45,561 3.7 0.71 144,777 3.6 0.69 134,930 3.6  </v>
      </c>
      <c r="AD126" s="47"/>
      <c r="AE126" s="47" t="str">
        <f t="shared" si="178"/>
        <v xml:space="preserve">0.71 45,561 3.7 0.71 144,777 3.6 0.69 134,930 3.6  </v>
      </c>
      <c r="AF126" s="47"/>
      <c r="AG126" s="47" t="str">
        <f t="shared" si="179"/>
        <v xml:space="preserve">45,561 3.7 0.71 144,777 3.6 0.69 134,930 3.6  </v>
      </c>
      <c r="AH126" s="47" t="str">
        <f t="shared" si="180"/>
        <v xml:space="preserve">3.7 0.71 144,777 3.6 0.69 134,930 3.6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1"/>
        <v xml:space="preserve">0.71 144,777 3.6 0.69 134,930 3.6  </v>
      </c>
      <c r="AQ126" s="47"/>
      <c r="AR126" s="47" t="str">
        <f t="shared" si="182"/>
        <v xml:space="preserve">144,777 3.6 0.69 134,930 3.6  </v>
      </c>
      <c r="AS126" s="48" t="str">
        <f t="shared" si="183"/>
        <v xml:space="preserve">3.6 0.69 134,930 3.6  </v>
      </c>
      <c r="AT126" s="48"/>
      <c r="AU126" s="47" t="str">
        <f t="shared" si="184"/>
        <v xml:space="preserve">0.69 134,930 3.6  </v>
      </c>
      <c r="AV126" s="47"/>
      <c r="AW126" s="47" t="str">
        <f t="shared" si="185"/>
        <v xml:space="preserve">134,930 3.6  </v>
      </c>
      <c r="AX126" s="48" t="str">
        <f t="shared" si="186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6"/>
        <v xml:space="preserve">- Non-Alch Bev </v>
      </c>
      <c r="D127" s="47" t="str">
        <f t="shared" si="167"/>
        <v xml:space="preserve">- Non-Alch Bev </v>
      </c>
      <c r="E127" s="22"/>
      <c r="F127" s="45"/>
      <c r="G127" s="11"/>
      <c r="H127" s="11"/>
      <c r="I127" s="11"/>
      <c r="J127" s="47" t="str">
        <f t="shared" si="168"/>
        <v xml:space="preserve">1.51 </v>
      </c>
      <c r="K127" s="47"/>
      <c r="L127" s="47" t="str">
        <f t="shared" si="169"/>
        <v xml:space="preserve">31,371 7.5 1.40 28,376 7.2 1.50 101,807 7.6 1.46 93,676 7.6 1.46 297,806 7.4 1.37 266,290 7.2  </v>
      </c>
      <c r="M127" s="47" t="str">
        <f t="shared" si="170"/>
        <v xml:space="preserve">7.5 1.40 28,376 7.2 1.50 101,807 7.6 1.46 93,676 7.6 1.46 297,806 7.4 1.37 266,290 7.2  </v>
      </c>
      <c r="N127" s="47"/>
      <c r="O127" s="47" t="str">
        <f t="shared" si="171"/>
        <v xml:space="preserve">1.40 28,376 7.2 1.50 101,807 7.6 1.46 93,676 7.6 1.46 297,806 7.4 1.37 266,290 7.2  </v>
      </c>
      <c r="P127" s="47"/>
      <c r="Q127" s="47" t="str">
        <f t="shared" si="172"/>
        <v xml:space="preserve">28,376 7.2 1.50 101,807 7.6 1.46 93,676 7.6 1.46 297,806 7.4 1.37 266,290 7.2  </v>
      </c>
      <c r="R127" s="47" t="str">
        <f t="shared" si="173"/>
        <v xml:space="preserve">7.2 1.50 101,807 7.6 1.46 93,676 7.6 1.46 297,806 7.4 1.37 266,290 7.2  </v>
      </c>
      <c r="S127" s="47" t="str">
        <f t="shared" si="174"/>
        <v xml:space="preserve">1.51 31,371 7.5 1.40 28,376 7.2 1.50 101,807 7.6 1.46 93,676 7.6 1.46 297,806 7.4 1.37 266,290 7.2  </v>
      </c>
      <c r="T127" s="47"/>
      <c r="U127" s="47"/>
      <c r="V127" s="47"/>
      <c r="W127" s="11"/>
      <c r="X127" s="11"/>
      <c r="Y127" s="11"/>
      <c r="Z127" s="47" t="str">
        <f t="shared" si="175"/>
        <v xml:space="preserve">1.50 101,807 7.6 1.46 93,676 7.6 1.46 297,806 7.4 1.37 266,290 7.2  </v>
      </c>
      <c r="AA127" s="47"/>
      <c r="AB127" s="47" t="str">
        <f t="shared" si="176"/>
        <v xml:space="preserve">101,807 7.6 1.46 93,676 7.6 1.46 297,806 7.4 1.37 266,290 7.2  </v>
      </c>
      <c r="AC127" s="47" t="str">
        <f t="shared" si="177"/>
        <v xml:space="preserve">7.6 1.46 93,676 7.6 1.46 297,806 7.4 1.37 266,290 7.2  </v>
      </c>
      <c r="AD127" s="47"/>
      <c r="AE127" s="47" t="str">
        <f t="shared" si="178"/>
        <v xml:space="preserve">1.46 93,676 7.6 1.46 297,806 7.4 1.37 266,290 7.2  </v>
      </c>
      <c r="AF127" s="47"/>
      <c r="AG127" s="47" t="str">
        <f t="shared" si="179"/>
        <v xml:space="preserve">93,676 7.6 1.46 297,806 7.4 1.37 266,290 7.2  </v>
      </c>
      <c r="AH127" s="47" t="str">
        <f t="shared" si="180"/>
        <v xml:space="preserve">7.6 1.46 297,806 7.4 1.37 266,290 7.2  </v>
      </c>
      <c r="AI127" s="47"/>
      <c r="AJ127" s="47"/>
      <c r="AK127" s="47"/>
      <c r="AL127" s="47"/>
      <c r="AM127" s="11"/>
      <c r="AN127" s="11"/>
      <c r="AO127" s="11"/>
      <c r="AP127" s="47" t="str">
        <f t="shared" si="181"/>
        <v xml:space="preserve">1.46 297,806 7.4 1.37 266,290 7.2  </v>
      </c>
      <c r="AQ127" s="47"/>
      <c r="AR127" s="47" t="str">
        <f t="shared" si="182"/>
        <v xml:space="preserve">297,806 7.4 1.37 266,290 7.2  </v>
      </c>
      <c r="AS127" s="48" t="str">
        <f t="shared" si="183"/>
        <v xml:space="preserve">7.4 1.37 266,290 7.2  </v>
      </c>
      <c r="AT127" s="48"/>
      <c r="AU127" s="47" t="str">
        <f t="shared" si="184"/>
        <v xml:space="preserve">1.37 266,290 7.2  </v>
      </c>
      <c r="AV127" s="47"/>
      <c r="AW127" s="47" t="str">
        <f t="shared" si="185"/>
        <v xml:space="preserve">266,290 7.2  </v>
      </c>
      <c r="AX127" s="48" t="str">
        <f t="shared" si="186"/>
        <v xml:space="preserve">7.2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6"/>
        <v xml:space="preserve">- Other </v>
      </c>
      <c r="D128" s="47" t="str">
        <f t="shared" si="167"/>
        <v xml:space="preserve">- Other </v>
      </c>
      <c r="E128" s="22"/>
      <c r="F128" s="45"/>
      <c r="G128" s="11"/>
      <c r="H128" s="11"/>
      <c r="I128" s="11"/>
      <c r="J128" s="47" t="str">
        <f t="shared" si="168"/>
        <v xml:space="preserve">1.07 </v>
      </c>
      <c r="K128" s="47"/>
      <c r="L128" s="47" t="str">
        <f t="shared" si="169"/>
        <v xml:space="preserve">22,334 5.3 1.03 20,851 5.3 1.05 71,024 5.3 0.95 61,081 5.0 1.06 215,815 5.3 0.98 191,637 5.2  </v>
      </c>
      <c r="M128" s="47" t="str">
        <f t="shared" si="170"/>
        <v xml:space="preserve">5.3 1.03 20,851 5.3 1.05 71,024 5.3 0.95 61,081 5.0 1.06 215,815 5.3 0.98 191,637 5.2  </v>
      </c>
      <c r="N128" s="47"/>
      <c r="O128" s="47" t="str">
        <f t="shared" si="171"/>
        <v xml:space="preserve">1.03 20,851 5.3 1.05 71,024 5.3 0.95 61,081 5.0 1.06 215,815 5.3 0.98 191,637 5.2  </v>
      </c>
      <c r="P128" s="47"/>
      <c r="Q128" s="47" t="str">
        <f t="shared" si="172"/>
        <v xml:space="preserve">20,851 5.3 1.05 71,024 5.3 0.95 61,081 5.0 1.06 215,815 5.3 0.98 191,637 5.2  </v>
      </c>
      <c r="R128" s="47" t="str">
        <f t="shared" si="173"/>
        <v xml:space="preserve">5.3 1.05 71,024 5.3 0.95 61,081 5.0 1.06 215,815 5.3 0.98 191,637 5.2  </v>
      </c>
      <c r="S128" s="47" t="str">
        <f t="shared" si="174"/>
        <v xml:space="preserve">1.07 22,334 5.3 1.03 20,851 5.3 1.05 71,024 5.3 0.95 61,081 5.0 1.06 215,815 5.3 0.98 191,637 5.2  </v>
      </c>
      <c r="T128" s="47"/>
      <c r="U128" s="47"/>
      <c r="V128" s="47"/>
      <c r="W128" s="11"/>
      <c r="X128" s="11"/>
      <c r="Y128" s="11"/>
      <c r="Z128" s="47" t="str">
        <f t="shared" si="175"/>
        <v xml:space="preserve">1.05 71,024 5.3 0.95 61,081 5.0 1.06 215,815 5.3 0.98 191,637 5.2  </v>
      </c>
      <c r="AA128" s="47"/>
      <c r="AB128" s="47" t="str">
        <f t="shared" si="176"/>
        <v xml:space="preserve">71,024 5.3 0.95 61,081 5.0 1.06 215,815 5.3 0.98 191,637 5.2  </v>
      </c>
      <c r="AC128" s="47" t="str">
        <f t="shared" si="177"/>
        <v xml:space="preserve">5.3 0.95 61,081 5.0 1.06 215,815 5.3 0.98 191,637 5.2  </v>
      </c>
      <c r="AD128" s="47"/>
      <c r="AE128" s="47" t="str">
        <f t="shared" si="178"/>
        <v xml:space="preserve">0.95 61,081 5.0 1.06 215,815 5.3 0.98 191,637 5.2  </v>
      </c>
      <c r="AF128" s="47"/>
      <c r="AG128" s="47" t="str">
        <f t="shared" si="179"/>
        <v xml:space="preserve">61,081 5.0 1.06 215,815 5.3 0.98 191,637 5.2  </v>
      </c>
      <c r="AH128" s="47" t="str">
        <f t="shared" si="180"/>
        <v xml:space="preserve">5.0 1.06 215,815 5.3 0.98 191,637 5.2  </v>
      </c>
      <c r="AI128" s="47"/>
      <c r="AJ128" s="47"/>
      <c r="AK128" s="47"/>
      <c r="AL128" s="47"/>
      <c r="AM128" s="11"/>
      <c r="AN128" s="11"/>
      <c r="AO128" s="11"/>
      <c r="AP128" s="47" t="str">
        <f t="shared" si="181"/>
        <v xml:space="preserve">1.06 215,815 5.3 0.98 191,637 5.2  </v>
      </c>
      <c r="AQ128" s="47"/>
      <c r="AR128" s="47" t="str">
        <f t="shared" si="182"/>
        <v xml:space="preserve">215,815 5.3 0.98 191,637 5.2  </v>
      </c>
      <c r="AS128" s="48" t="str">
        <f t="shared" si="183"/>
        <v xml:space="preserve">5.3 0.98 191,637 5.2  </v>
      </c>
      <c r="AT128" s="48"/>
      <c r="AU128" s="47" t="str">
        <f t="shared" si="184"/>
        <v xml:space="preserve">0.98 191,637 5.2  </v>
      </c>
      <c r="AV128" s="47"/>
      <c r="AW128" s="47" t="str">
        <f t="shared" si="185"/>
        <v xml:space="preserve">191,637 5.2  </v>
      </c>
      <c r="AX128" s="48" t="str">
        <f t="shared" si="186"/>
        <v xml:space="preserve">5.2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6.77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140,896 33.6 6.36 128,869 32.9 6.59 446,328 33.1 6.33 405,274 33.0 6.59 1,343,071 33.2 6.29 1,224,165 32.9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33.6 6.36 128,869 32.9 6.59 446,328 33.1 6.33 405,274 33.0 6.59 1,343,071 33.2 6.29 1,224,165 32.9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6.36 128,869 32.9 6.59 446,328 33.1 6.33 405,274 33.0 6.59 1,343,071 33.2 6.29 1,224,165 32.9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128,869 32.9 6.59 446,328 33.1 6.33 405,274 33.0 6.59 1,343,071 33.2 6.29 1,224,165 32.9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32.9 6.59 446,328 33.1 6.33 405,274 33.0 6.59 1,343,071 33.2 6.29 1,224,165 32.9  </v>
      </c>
      <c r="S130" s="47" t="str">
        <f>(RIGHT(C220,LEN(C220) - LEN(C130)))&amp;" "</f>
        <v xml:space="preserve">6.77 140,896 33.6 6.36 128,869 32.9 6.59 446,328 33.1 6.33 405,274 33.0 6.59 1,343,071 33.2 6.29 1,224,165 32.9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6.59 446,328 33.1 6.33 405,274 33.0 6.59 1,343,071 33.2 6.29 1,224,165 32.9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446,328 33.1 6.33 405,274 33.0 6.59 1,343,071 33.2 6.29 1,224,165 32.9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33.1 6.33 405,274 33.0 6.59 1,343,071 33.2 6.29 1,224,165 32.9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6.33 405,274 33.0 6.59 1,343,071 33.2 6.29 1,224,165 32.9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405,274 33.0 6.59 1,343,071 33.2 6.29 1,224,165 32.9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33.0 6.59 1,343,071 33.2 6.29 1,224,165 32.9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6.59 1,343,071 33.2 6.29 1,224,165 32.9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1,343,071 33.2 6.29 1,224,165 32.9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33.2 6.29 1,224,165 32.9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6.29 1,224,165 32.9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1,224,165 32.9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32.9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64,711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61,578 212,442 186,871 655,319 587,430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64,711 61,578 212,442 186,871 655,319 587,430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212,442 186,871 655,319 587,430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186,871 655,319 587,430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655,319 587,430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587,430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7">IF(C223="","",IF(RIGHT(D134,1)="-",LEFT(D134,AY134-2),D134))</f>
        <v xml:space="preserve">Total Gross Sales </v>
      </c>
      <c r="D134" s="47" t="str">
        <f t="shared" ref="D134:D139" si="188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89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21.13 </v>
      </c>
      <c r="K134" s="47"/>
      <c r="L134" s="47" t="str">
        <f t="shared" ref="L134:L139" si="190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439,630 104.9 20.29 410,932 104.9 20.89 1,414,774 104.9 20.16 1,290,331 104.9 20.81 4,244,261 104.9 20.04 3,898,930 104.9  </v>
      </c>
      <c r="M134" s="47" t="str">
        <f t="shared" ref="M134:M139" si="191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104.9 20.29 410,932 104.9 20.89 1,414,774 104.9 20.16 1,290,331 104.9 20.81 4,244,261 104.9 20.04 3,898,930 104.9  </v>
      </c>
      <c r="N134" s="47"/>
      <c r="O134" s="47" t="str">
        <f t="shared" ref="O134:O139" si="192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20.29 410,932 104.9 20.89 1,414,774 104.9 20.16 1,290,331 104.9 20.81 4,244,261 104.9 20.04 3,898,930 104.9  </v>
      </c>
      <c r="P134" s="47"/>
      <c r="Q134" s="47" t="str">
        <f t="shared" ref="Q134:Q139" si="193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410,932 104.9 20.89 1,414,774 104.9 20.16 1,290,331 104.9 20.81 4,244,261 104.9 20.04 3,898,930 104.9  </v>
      </c>
      <c r="R134" s="47" t="str">
        <f t="shared" ref="R134:R139" si="194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104.9 20.89 1,414,774 104.9 20.16 1,290,331 104.9 20.81 4,244,261 104.9 20.04 3,898,930 104.9  </v>
      </c>
      <c r="S134" s="47" t="str">
        <f t="shared" ref="S134:S139" si="195">(RIGHT(C223,LEN(C223) - LEN(C134)))&amp;" "</f>
        <v xml:space="preserve">21.13 439,630 104.9 20.29 410,932 104.9 20.89 1,414,774 104.9 20.16 1,290,331 104.9 20.81 4,244,261 104.9 20.04 3,898,930 104.9  </v>
      </c>
      <c r="T134" s="47"/>
      <c r="U134" s="47"/>
      <c r="V134" s="47"/>
      <c r="W134" s="11"/>
      <c r="X134" s="11"/>
      <c r="Y134" s="11"/>
      <c r="Z134" s="47" t="str">
        <f t="shared" ref="Z134:Z139" si="196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20.89 1,414,774 104.9 20.16 1,290,331 104.9 20.81 4,244,261 104.9 20.04 3,898,930 104.9  </v>
      </c>
      <c r="AA134" s="47"/>
      <c r="AB134" s="47" t="str">
        <f t="shared" ref="AB134:AB139" si="197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1,414,774 104.9 20.16 1,290,331 104.9 20.81 4,244,261 104.9 20.04 3,898,930 104.9  </v>
      </c>
      <c r="AC134" s="47" t="str">
        <f t="shared" ref="AC134:AC139" si="198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104.9 20.16 1,290,331 104.9 20.81 4,244,261 104.9 20.04 3,898,930 104.9  </v>
      </c>
      <c r="AD134" s="47"/>
      <c r="AE134" s="47" t="str">
        <f t="shared" ref="AE134:AE139" si="199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20.16 1,290,331 104.9 20.81 4,244,261 104.9 20.04 3,898,930 104.9  </v>
      </c>
      <c r="AF134" s="47"/>
      <c r="AG134" s="47" t="str">
        <f t="shared" ref="AG134:AG139" si="200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1,290,331 104.9 20.81 4,244,261 104.9 20.04 3,898,930 104.9  </v>
      </c>
      <c r="AH134" s="47" t="str">
        <f t="shared" ref="AH134:AH139" si="201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104.9 20.81 4,244,261 104.9 20.04 3,898,930 104.9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2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20.81 4,244,261 104.9 20.04 3,898,930 104.9  </v>
      </c>
      <c r="AQ134" s="47"/>
      <c r="AR134" s="47" t="str">
        <f t="shared" ref="AR134:AR139" si="203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4,244,261 104.9 20.04 3,898,930 104.9  </v>
      </c>
      <c r="AS134" s="48" t="str">
        <f t="shared" ref="AS134:AS139" si="204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104.9 20.04 3,898,930 104.9  </v>
      </c>
      <c r="AT134" s="48"/>
      <c r="AU134" s="47" t="str">
        <f t="shared" ref="AU134:AU139" si="205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20.04 3,898,930 104.9  </v>
      </c>
      <c r="AV134" s="47"/>
      <c r="AW134" s="47" t="str">
        <f t="shared" ref="AW134:AW139" si="206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3,898,930 104.9  </v>
      </c>
      <c r="AX134" s="48" t="str">
        <f t="shared" ref="AX134:AX139" si="207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7"/>
        <v xml:space="preserve">- Mgr/Empl Meal </v>
      </c>
      <c r="D135" s="47" t="str">
        <f t="shared" si="188"/>
        <v>- Mgr/Empl Meal -</v>
      </c>
      <c r="E135" s="22"/>
      <c r="F135" s="45"/>
      <c r="G135" s="11"/>
      <c r="H135" s="11"/>
      <c r="I135" s="11"/>
      <c r="J135" s="47" t="str">
        <f t="shared" si="189"/>
        <v xml:space="preserve">-0.32 </v>
      </c>
      <c r="K135" s="47"/>
      <c r="L135" s="47" t="str">
        <f t="shared" si="190"/>
        <v xml:space="preserve">-6,612 -1.6 -0.31 -6,180 -1.6 -0.31 -21,278 -1.6 -0.30 -19,407 -1.6 -0.27 -55,854 -1.4 -0.26 -51,310 -1.4  </v>
      </c>
      <c r="M135" s="47" t="str">
        <f t="shared" si="191"/>
        <v xml:space="preserve">-1.6 -0.31 -6,180 -1.6 -0.31 -21,278 -1.6 -0.30 -19,407 -1.6 -0.27 -55,854 -1.4 -0.26 -51,310 -1.4  </v>
      </c>
      <c r="N135" s="47"/>
      <c r="O135" s="47" t="str">
        <f t="shared" si="192"/>
        <v xml:space="preserve">-0.31 -6,180 -1.6 -0.31 -21,278 -1.6 -0.30 -19,407 -1.6 -0.27 -55,854 -1.4 -0.26 -51,310 -1.4  </v>
      </c>
      <c r="P135" s="47"/>
      <c r="Q135" s="47" t="str">
        <f t="shared" si="193"/>
        <v xml:space="preserve">-6,180 -1.6 -0.31 -21,278 -1.6 -0.30 -19,407 -1.6 -0.27 -55,854 -1.4 -0.26 -51,310 -1.4  </v>
      </c>
      <c r="R135" s="47" t="str">
        <f t="shared" si="194"/>
        <v xml:space="preserve">-1.6 -0.31 -21,278 -1.6 -0.30 -19,407 -1.6 -0.27 -55,854 -1.4 -0.26 -51,310 -1.4  </v>
      </c>
      <c r="S135" s="47" t="str">
        <f t="shared" si="195"/>
        <v xml:space="preserve">-0.32 -6,612 -1.6 -0.31 -6,180 -1.6 -0.31 -21,278 -1.6 -0.30 -19,407 -1.6 -0.27 -55,854 -1.4 -0.26 -51,310 -1.4  </v>
      </c>
      <c r="T135" s="47"/>
      <c r="U135" s="47"/>
      <c r="V135" s="47"/>
      <c r="W135" s="11"/>
      <c r="X135" s="11"/>
      <c r="Y135" s="11"/>
      <c r="Z135" s="47" t="str">
        <f t="shared" si="196"/>
        <v xml:space="preserve">-0.31 -21,278 -1.6 -0.30 -19,407 -1.6 -0.27 -55,854 -1.4 -0.26 -51,310 -1.4  </v>
      </c>
      <c r="AA135" s="47"/>
      <c r="AB135" s="47" t="str">
        <f t="shared" si="197"/>
        <v xml:space="preserve">-21,278 -1.6 -0.30 -19,407 -1.6 -0.27 -55,854 -1.4 -0.26 -51,310 -1.4  </v>
      </c>
      <c r="AC135" s="47" t="str">
        <f t="shared" si="198"/>
        <v xml:space="preserve">-1.6 -0.30 -19,407 -1.6 -0.27 -55,854 -1.4 -0.26 -51,310 -1.4  </v>
      </c>
      <c r="AD135" s="47"/>
      <c r="AE135" s="47" t="str">
        <f t="shared" si="199"/>
        <v xml:space="preserve">-0.30 -19,407 -1.6 -0.27 -55,854 -1.4 -0.26 -51,310 -1.4  </v>
      </c>
      <c r="AF135" s="47"/>
      <c r="AG135" s="47" t="str">
        <f t="shared" si="200"/>
        <v xml:space="preserve">-19,407 -1.6 -0.27 -55,854 -1.4 -0.26 -51,310 -1.4  </v>
      </c>
      <c r="AH135" s="47" t="str">
        <f t="shared" si="201"/>
        <v xml:space="preserve">-1.6 -0.27 -55,854 -1.4 -0.26 -51,310 -1.4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2"/>
        <v xml:space="preserve">-0.27 -55,854 -1.4 -0.26 -51,310 -1.4  </v>
      </c>
      <c r="AQ135" s="47"/>
      <c r="AR135" s="47" t="str">
        <f t="shared" si="203"/>
        <v xml:space="preserve">-55,854 -1.4 -0.26 -51,310 -1.4  </v>
      </c>
      <c r="AS135" s="48" t="str">
        <f t="shared" si="204"/>
        <v xml:space="preserve">-1.4 -0.26 -51,310 -1.4  </v>
      </c>
      <c r="AT135" s="48"/>
      <c r="AU135" s="47" t="str">
        <f t="shared" si="205"/>
        <v xml:space="preserve">-0.26 -51,310 -1.4  </v>
      </c>
      <c r="AV135" s="47"/>
      <c r="AW135" s="47" t="str">
        <f t="shared" si="206"/>
        <v xml:space="preserve">-51,310 -1.4  </v>
      </c>
      <c r="AX135" s="48" t="str">
        <f t="shared" si="207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7"/>
        <v xml:space="preserve">- Coupons </v>
      </c>
      <c r="D136" s="47" t="str">
        <f t="shared" si="188"/>
        <v>- Coupons -</v>
      </c>
      <c r="E136" s="22"/>
      <c r="F136" s="45"/>
      <c r="G136" s="11"/>
      <c r="H136" s="11"/>
      <c r="I136" s="11"/>
      <c r="J136" s="47" t="str">
        <f t="shared" si="189"/>
        <v xml:space="preserve">-0.12 </v>
      </c>
      <c r="K136" s="47"/>
      <c r="L136" s="47" t="str">
        <f t="shared" si="190"/>
        <v xml:space="preserve">-2,480 -0.6 -0.11 -2,318 -0.6 -0.12 -7,979 -0.6 -0.11 -7,277 -0.6 -0.12 -23,938 -0.6 -0.11 -21,990 -0.6  </v>
      </c>
      <c r="M136" s="47" t="str">
        <f t="shared" si="191"/>
        <v xml:space="preserve">-0.6 -0.11 -2,318 -0.6 -0.12 -7,979 -0.6 -0.11 -7,277 -0.6 -0.12 -23,938 -0.6 -0.11 -21,990 -0.6  </v>
      </c>
      <c r="N136" s="47"/>
      <c r="O136" s="47" t="str">
        <f t="shared" si="192"/>
        <v xml:space="preserve">-0.11 -2,318 -0.6 -0.12 -7,979 -0.6 -0.11 -7,277 -0.6 -0.12 -23,938 -0.6 -0.11 -21,990 -0.6  </v>
      </c>
      <c r="P136" s="47"/>
      <c r="Q136" s="47" t="str">
        <f t="shared" si="193"/>
        <v xml:space="preserve">-2,318 -0.6 -0.12 -7,979 -0.6 -0.11 -7,277 -0.6 -0.12 -23,938 -0.6 -0.11 -21,990 -0.6  </v>
      </c>
      <c r="R136" s="47" t="str">
        <f t="shared" si="194"/>
        <v xml:space="preserve">-0.6 -0.12 -7,979 -0.6 -0.11 -7,277 -0.6 -0.12 -23,938 -0.6 -0.11 -21,990 -0.6  </v>
      </c>
      <c r="S136" s="47" t="str">
        <f t="shared" si="195"/>
        <v xml:space="preserve">-0.12 -2,480 -0.6 -0.11 -2,318 -0.6 -0.12 -7,979 -0.6 -0.11 -7,277 -0.6 -0.12 -23,938 -0.6 -0.11 -21,990 -0.6  </v>
      </c>
      <c r="T136" s="47"/>
      <c r="U136" s="47"/>
      <c r="V136" s="47"/>
      <c r="W136" s="11"/>
      <c r="X136" s="11"/>
      <c r="Y136" s="11"/>
      <c r="Z136" s="47" t="str">
        <f t="shared" si="196"/>
        <v xml:space="preserve">-0.12 -7,979 -0.6 -0.11 -7,277 -0.6 -0.12 -23,938 -0.6 -0.11 -21,990 -0.6  </v>
      </c>
      <c r="AA136" s="47"/>
      <c r="AB136" s="47" t="str">
        <f t="shared" si="197"/>
        <v xml:space="preserve">-7,979 -0.6 -0.11 -7,277 -0.6 -0.12 -23,938 -0.6 -0.11 -21,990 -0.6  </v>
      </c>
      <c r="AC136" s="47" t="str">
        <f t="shared" si="198"/>
        <v xml:space="preserve">-0.6 -0.11 -7,277 -0.6 -0.12 -23,938 -0.6 -0.11 -21,990 -0.6  </v>
      </c>
      <c r="AD136" s="47"/>
      <c r="AE136" s="47" t="str">
        <f t="shared" si="199"/>
        <v xml:space="preserve">-0.11 -7,277 -0.6 -0.12 -23,938 -0.6 -0.11 -21,990 -0.6  </v>
      </c>
      <c r="AF136" s="47"/>
      <c r="AG136" s="47" t="str">
        <f t="shared" si="200"/>
        <v xml:space="preserve">-7,277 -0.6 -0.12 -23,938 -0.6 -0.11 -21,990 -0.6  </v>
      </c>
      <c r="AH136" s="47" t="str">
        <f t="shared" si="201"/>
        <v xml:space="preserve">-0.6 -0.12 -23,938 -0.6 -0.11 -21,990 -0.6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2"/>
        <v xml:space="preserve">-0.12 -23,938 -0.6 -0.11 -21,990 -0.6  </v>
      </c>
      <c r="AQ136" s="47"/>
      <c r="AR136" s="47" t="str">
        <f t="shared" si="203"/>
        <v xml:space="preserve">-23,938 -0.6 -0.11 -21,990 -0.6  </v>
      </c>
      <c r="AS136" s="48" t="str">
        <f t="shared" si="204"/>
        <v xml:space="preserve">-0.6 -0.11 -21,990 -0.6  </v>
      </c>
      <c r="AT136" s="48"/>
      <c r="AU136" s="47" t="str">
        <f t="shared" si="205"/>
        <v xml:space="preserve">-0.11 -21,990 -0.6  </v>
      </c>
      <c r="AV136" s="47"/>
      <c r="AW136" s="47" t="str">
        <f t="shared" si="206"/>
        <v xml:space="preserve">-21,990 -0.6  </v>
      </c>
      <c r="AX136" s="48" t="str">
        <f t="shared" si="207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7"/>
        <v xml:space="preserve">- Returns/Comps </v>
      </c>
      <c r="D137" s="47" t="str">
        <f t="shared" si="188"/>
        <v>- Returns/Comps -</v>
      </c>
      <c r="E137" s="22"/>
      <c r="F137" s="45"/>
      <c r="G137" s="11"/>
      <c r="H137" s="11"/>
      <c r="I137" s="11"/>
      <c r="J137" s="47" t="str">
        <f t="shared" si="189"/>
        <v xml:space="preserve">-0.56 </v>
      </c>
      <c r="K137" s="47"/>
      <c r="L137" s="47" t="str">
        <f t="shared" si="190"/>
        <v xml:space="preserve">-11,571 -2.8 -0.53 -10,816 -2.8 -0.55 -37,237 -2.8 -0.53 -33,961 -2.8 -0.55 -111,709 -2.8 -0.53 -102,620 -2.8  </v>
      </c>
      <c r="M137" s="47" t="str">
        <f t="shared" si="191"/>
        <v xml:space="preserve">-2.8 -0.53 -10,816 -2.8 -0.55 -37,237 -2.8 -0.53 -33,961 -2.8 -0.55 -111,709 -2.8 -0.53 -102,620 -2.8  </v>
      </c>
      <c r="N137" s="47"/>
      <c r="O137" s="47" t="str">
        <f t="shared" si="192"/>
        <v xml:space="preserve">-0.53 -10,816 -2.8 -0.55 -37,237 -2.8 -0.53 -33,961 -2.8 -0.55 -111,709 -2.8 -0.53 -102,620 -2.8  </v>
      </c>
      <c r="P137" s="47"/>
      <c r="Q137" s="47" t="str">
        <f t="shared" si="193"/>
        <v xml:space="preserve">-10,816 -2.8 -0.55 -37,237 -2.8 -0.53 -33,961 -2.8 -0.55 -111,709 -2.8 -0.53 -102,620 -2.8  </v>
      </c>
      <c r="R137" s="47" t="str">
        <f t="shared" si="194"/>
        <v xml:space="preserve">-2.8 -0.55 -37,237 -2.8 -0.53 -33,961 -2.8 -0.55 -111,709 -2.8 -0.53 -102,620 -2.8  </v>
      </c>
      <c r="S137" s="47" t="str">
        <f t="shared" si="195"/>
        <v xml:space="preserve">-0.56 -11,571 -2.8 -0.53 -10,816 -2.8 -0.55 -37,237 -2.8 -0.53 -33,961 -2.8 -0.55 -111,709 -2.8 -0.53 -102,620 -2.8  </v>
      </c>
      <c r="T137" s="47"/>
      <c r="U137" s="47"/>
      <c r="V137" s="47"/>
      <c r="W137" s="11"/>
      <c r="X137" s="11"/>
      <c r="Y137" s="11"/>
      <c r="Z137" s="47" t="str">
        <f t="shared" si="196"/>
        <v xml:space="preserve">-0.55 -37,237 -2.8 -0.53 -33,961 -2.8 -0.55 -111,709 -2.8 -0.53 -102,620 -2.8  </v>
      </c>
      <c r="AA137" s="47"/>
      <c r="AB137" s="47" t="str">
        <f t="shared" si="197"/>
        <v xml:space="preserve">-37,237 -2.8 -0.53 -33,961 -2.8 -0.55 -111,709 -2.8 -0.53 -102,620 -2.8  </v>
      </c>
      <c r="AC137" s="47" t="str">
        <f t="shared" si="198"/>
        <v xml:space="preserve">-2.8 -0.53 -33,961 -2.8 -0.55 -111,709 -2.8 -0.53 -102,620 -2.8  </v>
      </c>
      <c r="AD137" s="47"/>
      <c r="AE137" s="47" t="str">
        <f t="shared" si="199"/>
        <v xml:space="preserve">-0.53 -33,961 -2.8 -0.55 -111,709 -2.8 -0.53 -102,620 -2.8  </v>
      </c>
      <c r="AF137" s="47"/>
      <c r="AG137" s="47" t="str">
        <f t="shared" si="200"/>
        <v xml:space="preserve">-33,961 -2.8 -0.55 -111,709 -2.8 -0.53 -102,620 -2.8  </v>
      </c>
      <c r="AH137" s="47" t="str">
        <f t="shared" si="201"/>
        <v xml:space="preserve">-2.8 -0.55 -111,709 -2.8 -0.53 -102,620 -2.8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2"/>
        <v xml:space="preserve">-0.55 -111,709 -2.8 -0.53 -102,620 -2.8  </v>
      </c>
      <c r="AQ137" s="47"/>
      <c r="AR137" s="47" t="str">
        <f t="shared" si="203"/>
        <v xml:space="preserve">-111,709 -2.8 -0.53 -102,620 -2.8  </v>
      </c>
      <c r="AS137" s="48" t="str">
        <f t="shared" si="204"/>
        <v xml:space="preserve">-2.8 -0.53 -102,620 -2.8  </v>
      </c>
      <c r="AT137" s="48"/>
      <c r="AU137" s="47" t="str">
        <f t="shared" si="205"/>
        <v xml:space="preserve">-0.53 -102,620 -2.8  </v>
      </c>
      <c r="AV137" s="47"/>
      <c r="AW137" s="47" t="str">
        <f t="shared" si="206"/>
        <v xml:space="preserve">-102,620 -2.8  </v>
      </c>
      <c r="AX137" s="48" t="str">
        <f t="shared" si="207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7"/>
        <v xml:space="preserve">- Other </v>
      </c>
      <c r="D138" s="47" t="str">
        <f t="shared" si="188"/>
        <v>- Other -</v>
      </c>
      <c r="E138" s="22"/>
      <c r="F138" s="45"/>
      <c r="G138" s="11"/>
      <c r="H138" s="11"/>
      <c r="I138" s="11"/>
      <c r="J138" s="47" t="str">
        <f t="shared" si="189"/>
        <v xml:space="preserve">-0.00 </v>
      </c>
      <c r="K138" s="47"/>
      <c r="L138" s="47" t="str">
        <f t="shared" si="190"/>
        <v xml:space="preserve">0 -0.0 -0.00 0 -0.0 -0.00 0 -0.0 -0.00 0 -0.0 -0.04 -7,979 -0.2 -0.04 -7,330 -0.2  </v>
      </c>
      <c r="M138" s="47" t="str">
        <f t="shared" si="191"/>
        <v xml:space="preserve">-0.0 -0.00 0 -0.0 -0.00 0 -0.0 -0.00 0 -0.0 -0.04 -7,979 -0.2 -0.04 -7,330 -0.2  </v>
      </c>
      <c r="N138" s="47"/>
      <c r="O138" s="47" t="str">
        <f t="shared" si="192"/>
        <v xml:space="preserve">-0.00 0 -0.0 -0.00 0 -0.0 -0.00 0 -0.0 -0.04 -7,979 -0.2 -0.04 -7,330 -0.2  </v>
      </c>
      <c r="P138" s="47"/>
      <c r="Q138" s="47" t="str">
        <f t="shared" si="193"/>
        <v xml:space="preserve">0 -0.0 -0.00 0 -0.0 -0.00 0 -0.0 -0.04 -7,979 -0.2 -0.04 -7,330 -0.2  </v>
      </c>
      <c r="R138" s="47" t="str">
        <f t="shared" si="194"/>
        <v xml:space="preserve">-0.0 -0.00 0 -0.0 -0.00 0 -0.0 -0.04 -7,979 -0.2 -0.04 -7,330 -0.2  </v>
      </c>
      <c r="S138" s="47" t="str">
        <f t="shared" si="195"/>
        <v xml:space="preserve">-0.00 0 -0.0 -0.00 0 -0.0 -0.00 0 -0.0 -0.00 0 -0.0 -0.04 -7,979 -0.2 -0.04 -7,330 -0.2  </v>
      </c>
      <c r="T138" s="47"/>
      <c r="U138" s="47"/>
      <c r="V138" s="47"/>
      <c r="W138" s="11"/>
      <c r="X138" s="11"/>
      <c r="Y138" s="11"/>
      <c r="Z138" s="47" t="str">
        <f t="shared" si="196"/>
        <v xml:space="preserve">-0.00 0 -0.0 -0.00 0 -0.0 -0.04 -7,979 -0.2 -0.04 -7,330 -0.2  </v>
      </c>
      <c r="AA138" s="47"/>
      <c r="AB138" s="47" t="str">
        <f t="shared" si="197"/>
        <v xml:space="preserve">0 -0.0 -0.00 0 -0.0 -0.04 -7,979 -0.2 -0.04 -7,330 -0.2  </v>
      </c>
      <c r="AC138" s="47" t="str">
        <f t="shared" si="198"/>
        <v xml:space="preserve">-0.0 -0.00 0 -0.0 -0.04 -7,979 -0.2 -0.04 -7,330 -0.2  </v>
      </c>
      <c r="AD138" s="47"/>
      <c r="AE138" s="47" t="str">
        <f t="shared" si="199"/>
        <v xml:space="preserve">-0.00 0 -0.0 -0.04 -7,979 -0.2 -0.04 -7,330 -0.2  </v>
      </c>
      <c r="AF138" s="47"/>
      <c r="AG138" s="47" t="str">
        <f t="shared" si="200"/>
        <v xml:space="preserve">0 -0.0 -0.04 -7,979 -0.2 -0.04 -7,330 -0.2  </v>
      </c>
      <c r="AH138" s="47" t="str">
        <f t="shared" si="201"/>
        <v xml:space="preserve">-0.0 -0.04 -7,979 -0.2 -0.04 -7,330 -0.2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2"/>
        <v xml:space="preserve">-0.04 -7,979 -0.2 -0.04 -7,330 -0.2  </v>
      </c>
      <c r="AQ138" s="47"/>
      <c r="AR138" s="47" t="str">
        <f t="shared" si="203"/>
        <v xml:space="preserve">-7,979 -0.2 -0.04 -7,330 -0.2  </v>
      </c>
      <c r="AS138" s="48" t="str">
        <f t="shared" si="204"/>
        <v xml:space="preserve">-0.2 -0.04 -7,330 -0.2  </v>
      </c>
      <c r="AT138" s="48"/>
      <c r="AU138" s="47" t="str">
        <f t="shared" si="205"/>
        <v xml:space="preserve">-0.04 -7,330 -0.2  </v>
      </c>
      <c r="AV138" s="47"/>
      <c r="AW138" s="47" t="str">
        <f t="shared" si="206"/>
        <v xml:space="preserve">-7,330 -0.2  </v>
      </c>
      <c r="AX138" s="48" t="str">
        <f t="shared" si="207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7"/>
        <v xml:space="preserve">Net Sales </v>
      </c>
      <c r="D139" s="47" t="str">
        <f t="shared" si="188"/>
        <v xml:space="preserve">Net Sales </v>
      </c>
      <c r="E139" s="22"/>
      <c r="F139" s="45"/>
      <c r="G139" s="11"/>
      <c r="H139" s="11"/>
      <c r="I139" s="11"/>
      <c r="J139" s="47" t="str">
        <f t="shared" si="189"/>
        <v xml:space="preserve">20.13 </v>
      </c>
      <c r="K139" s="47"/>
      <c r="L139" s="47" t="str">
        <f t="shared" si="190"/>
        <v xml:space="preserve">418,967 100.0 19.33 391,618 100.0 19.91 1,348,280 100.0 19.21 1,229,685 100.0 19.83 4,044,781 100.0 19.10 3,715,680 100.0  </v>
      </c>
      <c r="M139" s="47" t="str">
        <f t="shared" si="191"/>
        <v xml:space="preserve">100.0 19.33 391,618 100.0 19.91 1,348,280 100.0 19.21 1,229,685 100.0 19.83 4,044,781 100.0 19.10 3,715,680 100.0  </v>
      </c>
      <c r="N139" s="47"/>
      <c r="O139" s="47" t="str">
        <f t="shared" si="192"/>
        <v xml:space="preserve">19.33 391,618 100.0 19.91 1,348,280 100.0 19.21 1,229,685 100.0 19.83 4,044,781 100.0 19.10 3,715,680 100.0  </v>
      </c>
      <c r="P139" s="47"/>
      <c r="Q139" s="47" t="str">
        <f t="shared" si="193"/>
        <v xml:space="preserve">391,618 100.0 19.91 1,348,280 100.0 19.21 1,229,685 100.0 19.83 4,044,781 100.0 19.10 3,715,680 100.0  </v>
      </c>
      <c r="R139" s="47" t="str">
        <f t="shared" si="194"/>
        <v xml:space="preserve">100.0 19.91 1,348,280 100.0 19.21 1,229,685 100.0 19.83 4,044,781 100.0 19.10 3,715,680 100.0  </v>
      </c>
      <c r="S139" s="47" t="str">
        <f t="shared" si="195"/>
        <v xml:space="preserve">20.13 418,967 100.0 19.33 391,618 100.0 19.91 1,348,280 100.0 19.21 1,229,685 100.0 19.83 4,044,781 100.0 19.10 3,715,680 100.0  </v>
      </c>
      <c r="T139" s="47"/>
      <c r="U139" s="47"/>
      <c r="V139" s="47"/>
      <c r="W139" s="11"/>
      <c r="X139" s="11"/>
      <c r="Y139" s="11"/>
      <c r="Z139" s="47" t="str">
        <f t="shared" si="196"/>
        <v xml:space="preserve">19.91 1,348,280 100.0 19.21 1,229,685 100.0 19.83 4,044,781 100.0 19.10 3,715,680 100.0  </v>
      </c>
      <c r="AA139" s="47"/>
      <c r="AB139" s="47" t="str">
        <f t="shared" si="197"/>
        <v xml:space="preserve">1,348,280 100.0 19.21 1,229,685 100.0 19.83 4,044,781 100.0 19.10 3,715,680 100.0  </v>
      </c>
      <c r="AC139" s="47" t="str">
        <f t="shared" si="198"/>
        <v xml:space="preserve">100.0 19.21 1,229,685 100.0 19.83 4,044,781 100.0 19.10 3,715,680 100.0  </v>
      </c>
      <c r="AD139" s="47"/>
      <c r="AE139" s="47" t="str">
        <f t="shared" si="199"/>
        <v xml:space="preserve">19.21 1,229,685 100.0 19.83 4,044,781 100.0 19.10 3,715,680 100.0  </v>
      </c>
      <c r="AF139" s="47"/>
      <c r="AG139" s="47" t="str">
        <f t="shared" si="200"/>
        <v xml:space="preserve">1,229,685 100.0 19.83 4,044,781 100.0 19.10 3,715,680 100.0  </v>
      </c>
      <c r="AH139" s="47" t="str">
        <f t="shared" si="201"/>
        <v xml:space="preserve">100.0 19.83 4,044,781 100.0 19.10 3,715,680 100.0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2"/>
        <v xml:space="preserve">19.83 4,044,781 100.0 19.10 3,715,680 100.0  </v>
      </c>
      <c r="AQ139" s="47"/>
      <c r="AR139" s="47" t="str">
        <f t="shared" si="203"/>
        <v xml:space="preserve">4,044,781 100.0 19.10 3,715,680 100.0  </v>
      </c>
      <c r="AS139" s="48" t="str">
        <f t="shared" si="204"/>
        <v xml:space="preserve">100.0 19.10 3,715,680 100.0  </v>
      </c>
      <c r="AT139" s="48"/>
      <c r="AU139" s="47" t="str">
        <f t="shared" si="205"/>
        <v xml:space="preserve">19.10 3,715,680 100.0  </v>
      </c>
      <c r="AV139" s="47"/>
      <c r="AW139" s="47" t="str">
        <f t="shared" si="206"/>
        <v xml:space="preserve">3,715,680 100.0  </v>
      </c>
      <c r="AX139" s="48" t="str">
        <f t="shared" si="207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8">IF(C229="","",IF(RIGHT(D141,1)="-",LEFT(D141,AY141-2),D141))</f>
        <v xml:space="preserve">COS - Beef and Chicken </v>
      </c>
      <c r="D141" s="47" t="str">
        <f t="shared" ref="D141:D151" si="209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0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0.77 </v>
      </c>
      <c r="K141" s="47"/>
      <c r="L141" s="47" t="str">
        <f t="shared" ref="L141:L151" si="211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15,940 3.8 0.75 15,240 3.9 0.84 56,925 4.2 0.78 49,666 4.0 0.81 164,903 4.1 0.75 146,759 3.9  </v>
      </c>
      <c r="M141" s="47" t="str">
        <f t="shared" ref="M141:M151" si="212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3.8 0.75 15,240 3.9 0.84 56,925 4.2 0.78 49,666 4.0 0.81 164,903 4.1 0.75 146,759 3.9  </v>
      </c>
      <c r="N141" s="47"/>
      <c r="O141" s="47" t="str">
        <f t="shared" ref="O141:O151" si="213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0.75 15,240 3.9 0.84 56,925 4.2 0.78 49,666 4.0 0.81 164,903 4.1 0.75 146,759 3.9  </v>
      </c>
      <c r="P141" s="47"/>
      <c r="Q141" s="47" t="str">
        <f t="shared" ref="Q141:Q151" si="214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15,240 3.9 0.84 56,925 4.2 0.78 49,666 4.0 0.81 164,903 4.1 0.75 146,759 3.9  </v>
      </c>
      <c r="R141" s="47" t="str">
        <f t="shared" ref="R141:R151" si="215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3.9 0.84 56,925 4.2 0.78 49,666 4.0 0.81 164,903 4.1 0.75 146,759 3.9  </v>
      </c>
      <c r="S141" s="47" t="str">
        <f t="shared" ref="S141:S151" si="216">(RIGHT(C229,LEN(C229) - LEN(C141)))&amp;" "</f>
        <v xml:space="preserve">0.77 15,940 3.8 0.75 15,240 3.9 0.84 56,925 4.2 0.78 49,666 4.0 0.81 164,903 4.1 0.75 146,759 3.9  </v>
      </c>
      <c r="T141" s="47"/>
      <c r="U141" s="47"/>
      <c r="V141" s="47"/>
      <c r="W141" s="11"/>
      <c r="X141" s="11"/>
      <c r="Y141" s="11"/>
      <c r="Z141" s="47" t="str">
        <f t="shared" ref="Z141:Z151" si="217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0.84 56,925 4.2 0.78 49,666 4.0 0.81 164,903 4.1 0.75 146,759 3.9  </v>
      </c>
      <c r="AA141" s="47"/>
      <c r="AB141" s="47" t="str">
        <f t="shared" ref="AB141:AB151" si="218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56,925 4.2 0.78 49,666 4.0 0.81 164,903 4.1 0.75 146,759 3.9  </v>
      </c>
      <c r="AC141" s="47" t="str">
        <f t="shared" ref="AC141:AC151" si="219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4.2 0.78 49,666 4.0 0.81 164,903 4.1 0.75 146,759 3.9  </v>
      </c>
      <c r="AD141" s="47"/>
      <c r="AE141" s="47" t="str">
        <f t="shared" ref="AE141:AE151" si="220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0.78 49,666 4.0 0.81 164,903 4.1 0.75 146,759 3.9  </v>
      </c>
      <c r="AF141" s="47"/>
      <c r="AG141" s="47" t="str">
        <f t="shared" ref="AG141:AG151" si="221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49,666 4.0 0.81 164,903 4.1 0.75 146,759 3.9  </v>
      </c>
      <c r="AH141" s="47" t="str">
        <f t="shared" ref="AH141:AH151" si="222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4.0 0.81 164,903 4.1 0.75 146,759 3.9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3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0.81 164,903 4.1 0.75 146,759 3.9  </v>
      </c>
      <c r="AQ141" s="47"/>
      <c r="AR141" s="47" t="str">
        <f t="shared" ref="AR141:AR151" si="224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164,903 4.1 0.75 146,759 3.9  </v>
      </c>
      <c r="AS141" s="48" t="str">
        <f t="shared" ref="AS141:AS151" si="225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4.1 0.75 146,759 3.9  </v>
      </c>
      <c r="AT141" s="48"/>
      <c r="AU141" s="47" t="str">
        <f t="shared" ref="AU141:AU151" si="226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0.75 146,759 3.9  </v>
      </c>
      <c r="AV141" s="47"/>
      <c r="AW141" s="47" t="str">
        <f t="shared" ref="AW141:AW151" si="227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146,759 3.9  </v>
      </c>
      <c r="AX141" s="48" t="str">
        <f t="shared" ref="AX141:AX151" si="228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3.9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8"/>
        <v xml:space="preserve">- Seafood </v>
      </c>
      <c r="D142" s="47" t="str">
        <f t="shared" si="209"/>
        <v xml:space="preserve">- Seafood </v>
      </c>
      <c r="E142" s="22"/>
      <c r="F142" s="45"/>
      <c r="G142" s="11"/>
      <c r="H142" s="11"/>
      <c r="I142" s="11"/>
      <c r="J142" s="47" t="str">
        <f t="shared" si="210"/>
        <v xml:space="preserve">0.49 </v>
      </c>
      <c r="K142" s="47"/>
      <c r="L142" s="47" t="str">
        <f t="shared" si="211"/>
        <v xml:space="preserve">10,101 2.4 0.49 9,958 2.5 0.46 30,839 2.3 0.45 29,060 2.4 0.45 92,102 2.3 0.47 91,309 2.5  </v>
      </c>
      <c r="M142" s="47" t="str">
        <f t="shared" si="212"/>
        <v xml:space="preserve">2.4 0.49 9,958 2.5 0.46 30,839 2.3 0.45 29,060 2.4 0.45 92,102 2.3 0.47 91,309 2.5  </v>
      </c>
      <c r="N142" s="47"/>
      <c r="O142" s="47" t="str">
        <f t="shared" si="213"/>
        <v xml:space="preserve">0.49 9,958 2.5 0.46 30,839 2.3 0.45 29,060 2.4 0.45 92,102 2.3 0.47 91,309 2.5  </v>
      </c>
      <c r="P142" s="47"/>
      <c r="Q142" s="47" t="str">
        <f t="shared" si="214"/>
        <v xml:space="preserve">9,958 2.5 0.46 30,839 2.3 0.45 29,060 2.4 0.45 92,102 2.3 0.47 91,309 2.5  </v>
      </c>
      <c r="R142" s="47" t="str">
        <f t="shared" si="215"/>
        <v xml:space="preserve">2.5 0.46 30,839 2.3 0.45 29,060 2.4 0.45 92,102 2.3 0.47 91,309 2.5  </v>
      </c>
      <c r="S142" s="47" t="str">
        <f t="shared" si="216"/>
        <v xml:space="preserve">0.49 10,101 2.4 0.49 9,958 2.5 0.46 30,839 2.3 0.45 29,060 2.4 0.45 92,102 2.3 0.47 91,309 2.5  </v>
      </c>
      <c r="T142" s="47"/>
      <c r="U142" s="47"/>
      <c r="V142" s="47"/>
      <c r="W142" s="11"/>
      <c r="X142" s="11"/>
      <c r="Y142" s="11"/>
      <c r="Z142" s="47" t="str">
        <f t="shared" si="217"/>
        <v xml:space="preserve">0.46 30,839 2.3 0.45 29,060 2.4 0.45 92,102 2.3 0.47 91,309 2.5  </v>
      </c>
      <c r="AA142" s="47"/>
      <c r="AB142" s="47" t="str">
        <f t="shared" si="218"/>
        <v xml:space="preserve">30,839 2.3 0.45 29,060 2.4 0.45 92,102 2.3 0.47 91,309 2.5  </v>
      </c>
      <c r="AC142" s="47" t="str">
        <f t="shared" si="219"/>
        <v xml:space="preserve">2.3 0.45 29,060 2.4 0.45 92,102 2.3 0.47 91,309 2.5  </v>
      </c>
      <c r="AD142" s="47"/>
      <c r="AE142" s="47" t="str">
        <f t="shared" si="220"/>
        <v xml:space="preserve">0.45 29,060 2.4 0.45 92,102 2.3 0.47 91,309 2.5  </v>
      </c>
      <c r="AF142" s="47"/>
      <c r="AG142" s="47" t="str">
        <f t="shared" si="221"/>
        <v xml:space="preserve">29,060 2.4 0.45 92,102 2.3 0.47 91,309 2.5  </v>
      </c>
      <c r="AH142" s="47" t="str">
        <f t="shared" si="222"/>
        <v xml:space="preserve">2.4 0.45 92,102 2.3 0.47 91,309 2.5  </v>
      </c>
      <c r="AI142" s="47"/>
      <c r="AJ142" s="47"/>
      <c r="AK142" s="47"/>
      <c r="AL142" s="47"/>
      <c r="AM142" s="11"/>
      <c r="AN142" s="11"/>
      <c r="AO142" s="11"/>
      <c r="AP142" s="47" t="str">
        <f t="shared" si="223"/>
        <v xml:space="preserve">0.45 92,102 2.3 0.47 91,309 2.5  </v>
      </c>
      <c r="AQ142" s="47"/>
      <c r="AR142" s="47" t="str">
        <f t="shared" si="224"/>
        <v xml:space="preserve">92,102 2.3 0.47 91,309 2.5  </v>
      </c>
      <c r="AS142" s="48" t="str">
        <f t="shared" si="225"/>
        <v xml:space="preserve">2.3 0.47 91,309 2.5  </v>
      </c>
      <c r="AT142" s="48"/>
      <c r="AU142" s="47" t="str">
        <f t="shared" si="226"/>
        <v xml:space="preserve">0.47 91,309 2.5  </v>
      </c>
      <c r="AV142" s="47"/>
      <c r="AW142" s="47" t="str">
        <f t="shared" si="227"/>
        <v xml:space="preserve">91,309 2.5  </v>
      </c>
      <c r="AX142" s="48" t="str">
        <f t="shared" si="228"/>
        <v xml:space="preserve">2.5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8"/>
        <v xml:space="preserve">- Fresh Seafood </v>
      </c>
      <c r="D143" s="47" t="str">
        <f t="shared" si="209"/>
        <v xml:space="preserve">- Fresh Seafood </v>
      </c>
      <c r="E143" s="22"/>
      <c r="F143" s="45"/>
      <c r="G143" s="11"/>
      <c r="H143" s="11"/>
      <c r="I143" s="11"/>
      <c r="J143" s="47" t="str">
        <f t="shared" si="210"/>
        <v xml:space="preserve">0.00 </v>
      </c>
      <c r="K143" s="47"/>
      <c r="L143" s="47" t="str">
        <f t="shared" si="211"/>
        <v xml:space="preserve">0 0.0 0.00 0 0.0 0.00 0 0.0 0.00 0 0.0 0.00 0 0.0 0.00 0 0.0  </v>
      </c>
      <c r="M143" s="47" t="str">
        <f t="shared" si="212"/>
        <v xml:space="preserve">0.0 0.00 0 0.0 0.00 0 0.0 0.00 0 0.0 0.00 0 0.0 0.00 0 0.0  </v>
      </c>
      <c r="N143" s="47"/>
      <c r="O143" s="47" t="str">
        <f t="shared" si="213"/>
        <v xml:space="preserve">0.00 0 0.0 0.00 0 0.0 0.00 0 0.0 0.00 0 0.0 0.00 0 0.0  </v>
      </c>
      <c r="P143" s="47"/>
      <c r="Q143" s="47" t="str">
        <f t="shared" si="214"/>
        <v xml:space="preserve">0 0.0 0.00 0 0.0 0.00 0 0.0 0.00 0 0.0 0.00 0 0.0  </v>
      </c>
      <c r="R143" s="47" t="str">
        <f t="shared" si="215"/>
        <v xml:space="preserve">0.0 0.00 0 0.0 0.00 0 0.0 0.00 0 0.0 0.00 0 0.0  </v>
      </c>
      <c r="S143" s="47" t="str">
        <f t="shared" si="216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7"/>
        <v xml:space="preserve">0.00 0 0.0 0.00 0 0.0 0.00 0 0.0 0.00 0 0.0  </v>
      </c>
      <c r="AA143" s="47"/>
      <c r="AB143" s="47" t="str">
        <f t="shared" si="218"/>
        <v xml:space="preserve">0 0.0 0.00 0 0.0 0.00 0 0.0 0.00 0 0.0  </v>
      </c>
      <c r="AC143" s="47" t="str">
        <f t="shared" si="219"/>
        <v xml:space="preserve">0.0 0.00 0 0.0 0.00 0 0.0 0.00 0 0.0  </v>
      </c>
      <c r="AD143" s="47"/>
      <c r="AE143" s="47" t="str">
        <f t="shared" si="220"/>
        <v xml:space="preserve">0.00 0 0.0 0.00 0 0.0 0.00 0 0.0  </v>
      </c>
      <c r="AF143" s="47"/>
      <c r="AG143" s="47" t="str">
        <f t="shared" si="221"/>
        <v xml:space="preserve">0 0.0 0.00 0 0.0 0.00 0 0.0  </v>
      </c>
      <c r="AH143" s="47" t="str">
        <f t="shared" si="222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3"/>
        <v xml:space="preserve">0.00 0 0.0 0.00 0 0.0  </v>
      </c>
      <c r="AQ143" s="47"/>
      <c r="AR143" s="47" t="str">
        <f t="shared" si="224"/>
        <v xml:space="preserve">0 0.0 0.00 0 0.0  </v>
      </c>
      <c r="AS143" s="48" t="str">
        <f t="shared" si="225"/>
        <v xml:space="preserve">0.0 0.00 0 0.0  </v>
      </c>
      <c r="AT143" s="48"/>
      <c r="AU143" s="47" t="str">
        <f t="shared" si="226"/>
        <v xml:space="preserve">0.00 0 0.0  </v>
      </c>
      <c r="AV143" s="47"/>
      <c r="AW143" s="47" t="str">
        <f t="shared" si="227"/>
        <v xml:space="preserve">0 0.0  </v>
      </c>
      <c r="AX143" s="48" t="str">
        <f t="shared" si="228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8"/>
        <v xml:space="preserve">- Other Protein </v>
      </c>
      <c r="D144" s="47" t="str">
        <f t="shared" si="209"/>
        <v xml:space="preserve">- Other Protein </v>
      </c>
      <c r="E144" s="22"/>
      <c r="F144" s="45"/>
      <c r="G144" s="11"/>
      <c r="H144" s="11"/>
      <c r="I144" s="11"/>
      <c r="J144" s="47" t="str">
        <f t="shared" si="210"/>
        <v xml:space="preserve">0.00 </v>
      </c>
      <c r="K144" s="47"/>
      <c r="L144" s="47" t="str">
        <f t="shared" si="211"/>
        <v xml:space="preserve">0 0.0 0.00 0 0.0 0.00 0 0.0 0.00 0 0.0 0.00 0 0.0 0.00 0 0.0  </v>
      </c>
      <c r="M144" s="47" t="str">
        <f t="shared" si="212"/>
        <v xml:space="preserve">0.0 0.00 0 0.0 0.00 0 0.0 0.00 0 0.0 0.00 0 0.0 0.00 0 0.0  </v>
      </c>
      <c r="N144" s="47"/>
      <c r="O144" s="47" t="str">
        <f t="shared" si="213"/>
        <v xml:space="preserve">0.00 0 0.0 0.00 0 0.0 0.00 0 0.0 0.00 0 0.0 0.00 0 0.0  </v>
      </c>
      <c r="P144" s="47"/>
      <c r="Q144" s="47" t="str">
        <f t="shared" si="214"/>
        <v xml:space="preserve">0 0.0 0.00 0 0.0 0.00 0 0.0 0.00 0 0.0 0.00 0 0.0  </v>
      </c>
      <c r="R144" s="47" t="str">
        <f t="shared" si="215"/>
        <v xml:space="preserve">0.0 0.00 0 0.0 0.00 0 0.0 0.00 0 0.0 0.00 0 0.0  </v>
      </c>
      <c r="S144" s="47" t="str">
        <f t="shared" si="216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7"/>
        <v xml:space="preserve">0.00 0 0.0 0.00 0 0.0 0.00 0 0.0 0.00 0 0.0  </v>
      </c>
      <c r="AA144" s="47"/>
      <c r="AB144" s="47" t="str">
        <f t="shared" si="218"/>
        <v xml:space="preserve">0 0.0 0.00 0 0.0 0.00 0 0.0 0.00 0 0.0  </v>
      </c>
      <c r="AC144" s="47" t="str">
        <f t="shared" si="219"/>
        <v xml:space="preserve">0.0 0.00 0 0.0 0.00 0 0.0 0.00 0 0.0  </v>
      </c>
      <c r="AD144" s="47"/>
      <c r="AE144" s="47" t="str">
        <f t="shared" si="220"/>
        <v xml:space="preserve">0.00 0 0.0 0.00 0 0.0 0.00 0 0.0  </v>
      </c>
      <c r="AF144" s="47"/>
      <c r="AG144" s="47" t="str">
        <f t="shared" si="221"/>
        <v xml:space="preserve">0 0.0 0.00 0 0.0 0.00 0 0.0  </v>
      </c>
      <c r="AH144" s="47" t="str">
        <f t="shared" si="222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3"/>
        <v xml:space="preserve">0.00 0 0.0 0.00 0 0.0  </v>
      </c>
      <c r="AQ144" s="47"/>
      <c r="AR144" s="47" t="str">
        <f t="shared" si="224"/>
        <v xml:space="preserve">0 0.0 0.00 0 0.0  </v>
      </c>
      <c r="AS144" s="48" t="str">
        <f t="shared" si="225"/>
        <v xml:space="preserve">0.0 0.00 0 0.0  </v>
      </c>
      <c r="AT144" s="48"/>
      <c r="AU144" s="47" t="str">
        <f t="shared" si="226"/>
        <v xml:space="preserve">0.00 0 0.0  </v>
      </c>
      <c r="AV144" s="47"/>
      <c r="AW144" s="47" t="str">
        <f t="shared" si="227"/>
        <v xml:space="preserve">0 0.0  </v>
      </c>
      <c r="AX144" s="48" t="str">
        <f t="shared" si="228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8"/>
        <v xml:space="preserve">- Total Protein </v>
      </c>
      <c r="D145" s="47" t="str">
        <f t="shared" si="209"/>
        <v xml:space="preserve">- Total Protein </v>
      </c>
      <c r="E145" s="22"/>
      <c r="F145" s="45"/>
      <c r="G145" s="11"/>
      <c r="H145" s="11"/>
      <c r="I145" s="11"/>
      <c r="J145" s="47" t="str">
        <f t="shared" si="210"/>
        <v xml:space="preserve">1.25 </v>
      </c>
      <c r="K145" s="47"/>
      <c r="L145" s="47" t="str">
        <f t="shared" si="211"/>
        <v xml:space="preserve">26,041 6.2 1.24 25,198 6.4 1.30 87,764 6.5 1.23 78,726 6.4 1.26 257,004 6.4 1.22 238,068 6.4  </v>
      </c>
      <c r="M145" s="47" t="str">
        <f t="shared" si="212"/>
        <v xml:space="preserve">6.2 1.24 25,198 6.4 1.30 87,764 6.5 1.23 78,726 6.4 1.26 257,004 6.4 1.22 238,068 6.4  </v>
      </c>
      <c r="N145" s="47"/>
      <c r="O145" s="47" t="str">
        <f t="shared" si="213"/>
        <v xml:space="preserve">1.24 25,198 6.4 1.30 87,764 6.5 1.23 78,726 6.4 1.26 257,004 6.4 1.22 238,068 6.4  </v>
      </c>
      <c r="P145" s="47"/>
      <c r="Q145" s="47" t="str">
        <f t="shared" si="214"/>
        <v xml:space="preserve">25,198 6.4 1.30 87,764 6.5 1.23 78,726 6.4 1.26 257,004 6.4 1.22 238,068 6.4  </v>
      </c>
      <c r="R145" s="47" t="str">
        <f t="shared" si="215"/>
        <v xml:space="preserve">6.4 1.30 87,764 6.5 1.23 78,726 6.4 1.26 257,004 6.4 1.22 238,068 6.4  </v>
      </c>
      <c r="S145" s="47" t="str">
        <f t="shared" si="216"/>
        <v xml:space="preserve">1.25 26,041 6.2 1.24 25,198 6.4 1.30 87,764 6.5 1.23 78,726 6.4 1.26 257,004 6.4 1.22 238,068 6.4  </v>
      </c>
      <c r="T145" s="47"/>
      <c r="U145" s="47"/>
      <c r="V145" s="47"/>
      <c r="W145" s="11"/>
      <c r="X145" s="11"/>
      <c r="Y145" s="11"/>
      <c r="Z145" s="47" t="str">
        <f t="shared" si="217"/>
        <v xml:space="preserve">1.30 87,764 6.5 1.23 78,726 6.4 1.26 257,004 6.4 1.22 238,068 6.4  </v>
      </c>
      <c r="AA145" s="47"/>
      <c r="AB145" s="47" t="str">
        <f t="shared" si="218"/>
        <v xml:space="preserve">87,764 6.5 1.23 78,726 6.4 1.26 257,004 6.4 1.22 238,068 6.4  </v>
      </c>
      <c r="AC145" s="47" t="str">
        <f t="shared" si="219"/>
        <v xml:space="preserve">6.5 1.23 78,726 6.4 1.26 257,004 6.4 1.22 238,068 6.4  </v>
      </c>
      <c r="AD145" s="47"/>
      <c r="AE145" s="47" t="str">
        <f t="shared" si="220"/>
        <v xml:space="preserve">1.23 78,726 6.4 1.26 257,004 6.4 1.22 238,068 6.4  </v>
      </c>
      <c r="AF145" s="47"/>
      <c r="AG145" s="47" t="str">
        <f t="shared" si="221"/>
        <v xml:space="preserve">78,726 6.4 1.26 257,004 6.4 1.22 238,068 6.4  </v>
      </c>
      <c r="AH145" s="47" t="str">
        <f t="shared" si="222"/>
        <v xml:space="preserve">6.4 1.26 257,004 6.4 1.22 238,068 6.4  </v>
      </c>
      <c r="AI145" s="47"/>
      <c r="AJ145" s="47"/>
      <c r="AK145" s="47"/>
      <c r="AL145" s="47"/>
      <c r="AM145" s="11"/>
      <c r="AN145" s="11"/>
      <c r="AO145" s="11"/>
      <c r="AP145" s="47" t="str">
        <f t="shared" si="223"/>
        <v xml:space="preserve">1.26 257,004 6.4 1.22 238,068 6.4  </v>
      </c>
      <c r="AQ145" s="47"/>
      <c r="AR145" s="47" t="str">
        <f t="shared" si="224"/>
        <v xml:space="preserve">257,004 6.4 1.22 238,068 6.4  </v>
      </c>
      <c r="AS145" s="48" t="str">
        <f t="shared" si="225"/>
        <v xml:space="preserve">6.4 1.22 238,068 6.4  </v>
      </c>
      <c r="AT145" s="48"/>
      <c r="AU145" s="47" t="str">
        <f t="shared" si="226"/>
        <v xml:space="preserve">1.22 238,068 6.4  </v>
      </c>
      <c r="AV145" s="47"/>
      <c r="AW145" s="47" t="str">
        <f t="shared" si="227"/>
        <v xml:space="preserve">238,068 6.4  </v>
      </c>
      <c r="AX145" s="48" t="str">
        <f t="shared" si="228"/>
        <v xml:space="preserve">6.4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8"/>
        <v xml:space="preserve">- Non-Perishable </v>
      </c>
      <c r="D146" s="47" t="str">
        <f t="shared" si="209"/>
        <v xml:space="preserve">- Non-Perishable </v>
      </c>
      <c r="E146" s="22"/>
      <c r="F146" s="45"/>
      <c r="G146" s="11"/>
      <c r="H146" s="11"/>
      <c r="I146" s="11"/>
      <c r="J146" s="47" t="str">
        <f t="shared" si="210"/>
        <v xml:space="preserve">0.97 </v>
      </c>
      <c r="K146" s="47"/>
      <c r="L146" s="47" t="str">
        <f t="shared" si="211"/>
        <v xml:space="preserve">20,124 4.8 0.91 18,495 4.7 0.94 63,758 4.7 0.84 53,835 4.4 0.91 185,105 4.6 0.91 176,978 4.8  </v>
      </c>
      <c r="M146" s="47" t="str">
        <f t="shared" si="212"/>
        <v xml:space="preserve">4.8 0.91 18,495 4.7 0.94 63,758 4.7 0.84 53,835 4.4 0.91 185,105 4.6 0.91 176,978 4.8  </v>
      </c>
      <c r="N146" s="47"/>
      <c r="O146" s="47" t="str">
        <f t="shared" si="213"/>
        <v xml:space="preserve">0.91 18,495 4.7 0.94 63,758 4.7 0.84 53,835 4.4 0.91 185,105 4.6 0.91 176,978 4.8  </v>
      </c>
      <c r="P146" s="47"/>
      <c r="Q146" s="47" t="str">
        <f t="shared" si="214"/>
        <v xml:space="preserve">18,495 4.7 0.94 63,758 4.7 0.84 53,835 4.4 0.91 185,105 4.6 0.91 176,978 4.8  </v>
      </c>
      <c r="R146" s="47" t="str">
        <f t="shared" si="215"/>
        <v xml:space="preserve">4.7 0.94 63,758 4.7 0.84 53,835 4.4 0.91 185,105 4.6 0.91 176,978 4.8  </v>
      </c>
      <c r="S146" s="47" t="str">
        <f t="shared" si="216"/>
        <v xml:space="preserve">0.97 20,124 4.8 0.91 18,495 4.7 0.94 63,758 4.7 0.84 53,835 4.4 0.91 185,105 4.6 0.91 176,978 4.8  </v>
      </c>
      <c r="T146" s="47"/>
      <c r="U146" s="47"/>
      <c r="V146" s="47"/>
      <c r="W146" s="11"/>
      <c r="X146" s="11"/>
      <c r="Y146" s="11"/>
      <c r="Z146" s="47" t="str">
        <f t="shared" si="217"/>
        <v xml:space="preserve">0.94 63,758 4.7 0.84 53,835 4.4 0.91 185,105 4.6 0.91 176,978 4.8  </v>
      </c>
      <c r="AA146" s="47"/>
      <c r="AB146" s="47" t="str">
        <f t="shared" si="218"/>
        <v xml:space="preserve">63,758 4.7 0.84 53,835 4.4 0.91 185,105 4.6 0.91 176,978 4.8  </v>
      </c>
      <c r="AC146" s="47" t="str">
        <f t="shared" si="219"/>
        <v xml:space="preserve">4.7 0.84 53,835 4.4 0.91 185,105 4.6 0.91 176,978 4.8  </v>
      </c>
      <c r="AD146" s="47"/>
      <c r="AE146" s="47" t="str">
        <f t="shared" si="220"/>
        <v xml:space="preserve">0.84 53,835 4.4 0.91 185,105 4.6 0.91 176,978 4.8  </v>
      </c>
      <c r="AF146" s="47"/>
      <c r="AG146" s="47" t="str">
        <f t="shared" si="221"/>
        <v xml:space="preserve">53,835 4.4 0.91 185,105 4.6 0.91 176,978 4.8  </v>
      </c>
      <c r="AH146" s="47" t="str">
        <f t="shared" si="222"/>
        <v xml:space="preserve">4.4 0.91 185,105 4.6 0.91 176,978 4.8  </v>
      </c>
      <c r="AI146" s="47"/>
      <c r="AJ146" s="47"/>
      <c r="AK146" s="47"/>
      <c r="AL146" s="47"/>
      <c r="AM146" s="11"/>
      <c r="AN146" s="11"/>
      <c r="AO146" s="11"/>
      <c r="AP146" s="47" t="str">
        <f t="shared" si="223"/>
        <v xml:space="preserve">0.91 185,105 4.6 0.91 176,978 4.8  </v>
      </c>
      <c r="AQ146" s="47"/>
      <c r="AR146" s="47" t="str">
        <f t="shared" si="224"/>
        <v xml:space="preserve">185,105 4.6 0.91 176,978 4.8  </v>
      </c>
      <c r="AS146" s="48" t="str">
        <f t="shared" si="225"/>
        <v xml:space="preserve">4.6 0.91 176,978 4.8  </v>
      </c>
      <c r="AT146" s="48"/>
      <c r="AU146" s="47" t="str">
        <f t="shared" si="226"/>
        <v xml:space="preserve">0.91 176,978 4.8  </v>
      </c>
      <c r="AV146" s="47"/>
      <c r="AW146" s="47" t="str">
        <f t="shared" si="227"/>
        <v xml:space="preserve">176,978 4.8  </v>
      </c>
      <c r="AX146" s="48" t="str">
        <f t="shared" si="228"/>
        <v xml:space="preserve">4.8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8"/>
        <v xml:space="preserve">- Produce </v>
      </c>
      <c r="D147" s="47" t="str">
        <f t="shared" si="209"/>
        <v xml:space="preserve">- Produce </v>
      </c>
      <c r="E147" s="22"/>
      <c r="F147" s="45"/>
      <c r="G147" s="11"/>
      <c r="H147" s="11"/>
      <c r="I147" s="11"/>
      <c r="J147" s="47" t="str">
        <f t="shared" si="210"/>
        <v xml:space="preserve">0.50 </v>
      </c>
      <c r="K147" s="47"/>
      <c r="L147" s="47" t="str">
        <f t="shared" si="211"/>
        <v xml:space="preserve">10,410 2.5 0.48 9,681 2.5 0.52 35,098 2.6 0.50 32,204 2.6 0.49 99,357 2.5 0.47 90,547 2.4  </v>
      </c>
      <c r="M147" s="47" t="str">
        <f t="shared" si="212"/>
        <v xml:space="preserve">2.5 0.48 9,681 2.5 0.52 35,098 2.6 0.50 32,204 2.6 0.49 99,357 2.5 0.47 90,547 2.4  </v>
      </c>
      <c r="N147" s="47"/>
      <c r="O147" s="47" t="str">
        <f t="shared" si="213"/>
        <v xml:space="preserve">0.48 9,681 2.5 0.52 35,098 2.6 0.50 32,204 2.6 0.49 99,357 2.5 0.47 90,547 2.4  </v>
      </c>
      <c r="P147" s="47"/>
      <c r="Q147" s="47" t="str">
        <f t="shared" si="214"/>
        <v xml:space="preserve">9,681 2.5 0.52 35,098 2.6 0.50 32,204 2.6 0.49 99,357 2.5 0.47 90,547 2.4  </v>
      </c>
      <c r="R147" s="47" t="str">
        <f t="shared" si="215"/>
        <v xml:space="preserve">2.5 0.52 35,098 2.6 0.50 32,204 2.6 0.49 99,357 2.5 0.47 90,547 2.4  </v>
      </c>
      <c r="S147" s="47" t="str">
        <f t="shared" si="216"/>
        <v xml:space="preserve">0.50 10,410 2.5 0.48 9,681 2.5 0.52 35,098 2.6 0.50 32,204 2.6 0.49 99,357 2.5 0.47 90,547 2.4  </v>
      </c>
      <c r="T147" s="47"/>
      <c r="U147" s="47"/>
      <c r="V147" s="47"/>
      <c r="W147" s="11"/>
      <c r="X147" s="11"/>
      <c r="Y147" s="11"/>
      <c r="Z147" s="47" t="str">
        <f t="shared" si="217"/>
        <v xml:space="preserve">0.52 35,098 2.6 0.50 32,204 2.6 0.49 99,357 2.5 0.47 90,547 2.4  </v>
      </c>
      <c r="AA147" s="47"/>
      <c r="AB147" s="47" t="str">
        <f t="shared" si="218"/>
        <v xml:space="preserve">35,098 2.6 0.50 32,204 2.6 0.49 99,357 2.5 0.47 90,547 2.4  </v>
      </c>
      <c r="AC147" s="47" t="str">
        <f t="shared" si="219"/>
        <v xml:space="preserve">2.6 0.50 32,204 2.6 0.49 99,357 2.5 0.47 90,547 2.4  </v>
      </c>
      <c r="AD147" s="47"/>
      <c r="AE147" s="47" t="str">
        <f t="shared" si="220"/>
        <v xml:space="preserve">0.50 32,204 2.6 0.49 99,357 2.5 0.47 90,547 2.4  </v>
      </c>
      <c r="AF147" s="47"/>
      <c r="AG147" s="47" t="str">
        <f t="shared" si="221"/>
        <v xml:space="preserve">32,204 2.6 0.49 99,357 2.5 0.47 90,547 2.4  </v>
      </c>
      <c r="AH147" s="47" t="str">
        <f t="shared" si="222"/>
        <v xml:space="preserve">2.6 0.49 99,357 2.5 0.47 90,547 2.4  </v>
      </c>
      <c r="AI147" s="47"/>
      <c r="AJ147" s="47"/>
      <c r="AK147" s="47"/>
      <c r="AL147" s="47"/>
      <c r="AM147" s="11"/>
      <c r="AN147" s="11"/>
      <c r="AO147" s="11"/>
      <c r="AP147" s="47" t="str">
        <f t="shared" si="223"/>
        <v xml:space="preserve">0.49 99,357 2.5 0.47 90,547 2.4  </v>
      </c>
      <c r="AQ147" s="47"/>
      <c r="AR147" s="47" t="str">
        <f t="shared" si="224"/>
        <v xml:space="preserve">99,357 2.5 0.47 90,547 2.4  </v>
      </c>
      <c r="AS147" s="48" t="str">
        <f t="shared" si="225"/>
        <v xml:space="preserve">2.5 0.47 90,547 2.4  </v>
      </c>
      <c r="AT147" s="48"/>
      <c r="AU147" s="47" t="str">
        <f t="shared" si="226"/>
        <v xml:space="preserve">0.47 90,547 2.4  </v>
      </c>
      <c r="AV147" s="47"/>
      <c r="AW147" s="47" t="str">
        <f t="shared" si="227"/>
        <v xml:space="preserve">90,547 2.4  </v>
      </c>
      <c r="AX147" s="48" t="str">
        <f t="shared" si="228"/>
        <v xml:space="preserve">2.4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8"/>
        <v xml:space="preserve">- Dessert </v>
      </c>
      <c r="D148" s="47" t="str">
        <f t="shared" si="209"/>
        <v xml:space="preserve">- Dessert </v>
      </c>
      <c r="E148" s="22"/>
      <c r="F148" s="45"/>
      <c r="G148" s="11"/>
      <c r="H148" s="11"/>
      <c r="I148" s="11"/>
      <c r="J148" s="47" t="str">
        <f t="shared" si="210"/>
        <v xml:space="preserve">0.23 </v>
      </c>
      <c r="K148" s="47"/>
      <c r="L148" s="47" t="str">
        <f t="shared" si="211"/>
        <v xml:space="preserve">4,743 1.1 0.21 4,324 1.1 0.22 15,150 1.1 0.20 13,068 1.1 0.21 42,929 1.1 0.20 38,514 1.0  </v>
      </c>
      <c r="M148" s="47" t="str">
        <f t="shared" si="212"/>
        <v xml:space="preserve">1.1 0.21 4,324 1.1 0.22 15,150 1.1 0.20 13,068 1.1 0.21 42,929 1.1 0.20 38,514 1.0  </v>
      </c>
      <c r="N148" s="47"/>
      <c r="O148" s="47" t="str">
        <f t="shared" si="213"/>
        <v xml:space="preserve">0.21 4,324 1.1 0.22 15,150 1.1 0.20 13,068 1.1 0.21 42,929 1.1 0.20 38,514 1.0  </v>
      </c>
      <c r="P148" s="47"/>
      <c r="Q148" s="47" t="str">
        <f t="shared" si="214"/>
        <v xml:space="preserve">4,324 1.1 0.22 15,150 1.1 0.20 13,068 1.1 0.21 42,929 1.1 0.20 38,514 1.0  </v>
      </c>
      <c r="R148" s="47" t="str">
        <f t="shared" si="215"/>
        <v xml:space="preserve">1.1 0.22 15,150 1.1 0.20 13,068 1.1 0.21 42,929 1.1 0.20 38,514 1.0  </v>
      </c>
      <c r="S148" s="47" t="str">
        <f t="shared" si="216"/>
        <v xml:space="preserve">0.23 4,743 1.1 0.21 4,324 1.1 0.22 15,150 1.1 0.20 13,068 1.1 0.21 42,929 1.1 0.20 38,514 1.0  </v>
      </c>
      <c r="T148" s="47"/>
      <c r="U148" s="47"/>
      <c r="V148" s="47"/>
      <c r="W148" s="11"/>
      <c r="X148" s="11"/>
      <c r="Y148" s="11"/>
      <c r="Z148" s="47" t="str">
        <f t="shared" si="217"/>
        <v xml:space="preserve">0.22 15,150 1.1 0.20 13,068 1.1 0.21 42,929 1.1 0.20 38,514 1.0  </v>
      </c>
      <c r="AA148" s="47"/>
      <c r="AB148" s="47" t="str">
        <f t="shared" si="218"/>
        <v xml:space="preserve">15,150 1.1 0.20 13,068 1.1 0.21 42,929 1.1 0.20 38,514 1.0  </v>
      </c>
      <c r="AC148" s="47" t="str">
        <f t="shared" si="219"/>
        <v xml:space="preserve">1.1 0.20 13,068 1.1 0.21 42,929 1.1 0.20 38,514 1.0  </v>
      </c>
      <c r="AD148" s="47"/>
      <c r="AE148" s="47" t="str">
        <f t="shared" si="220"/>
        <v xml:space="preserve">0.20 13,068 1.1 0.21 42,929 1.1 0.20 38,514 1.0  </v>
      </c>
      <c r="AF148" s="47"/>
      <c r="AG148" s="47" t="str">
        <f t="shared" si="221"/>
        <v xml:space="preserve">13,068 1.1 0.21 42,929 1.1 0.20 38,514 1.0  </v>
      </c>
      <c r="AH148" s="47" t="str">
        <f t="shared" si="222"/>
        <v xml:space="preserve">1.1 0.21 42,929 1.1 0.20 38,514 1.0  </v>
      </c>
      <c r="AI148" s="47"/>
      <c r="AJ148" s="47"/>
      <c r="AK148" s="47"/>
      <c r="AL148" s="47"/>
      <c r="AM148" s="11"/>
      <c r="AN148" s="11"/>
      <c r="AO148" s="11"/>
      <c r="AP148" s="47" t="str">
        <f t="shared" si="223"/>
        <v xml:space="preserve">0.21 42,929 1.1 0.20 38,514 1.0  </v>
      </c>
      <c r="AQ148" s="47"/>
      <c r="AR148" s="47" t="str">
        <f t="shared" si="224"/>
        <v xml:space="preserve">42,929 1.1 0.20 38,514 1.0  </v>
      </c>
      <c r="AS148" s="48" t="str">
        <f t="shared" si="225"/>
        <v xml:space="preserve">1.1 0.20 38,514 1.0  </v>
      </c>
      <c r="AT148" s="48"/>
      <c r="AU148" s="47" t="str">
        <f t="shared" si="226"/>
        <v xml:space="preserve">0.20 38,514 1.0  </v>
      </c>
      <c r="AV148" s="47"/>
      <c r="AW148" s="47" t="str">
        <f t="shared" si="227"/>
        <v xml:space="preserve">38,514 1.0  </v>
      </c>
      <c r="AX148" s="48" t="str">
        <f t="shared" si="228"/>
        <v xml:space="preserve">1.0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8"/>
        <v xml:space="preserve">- Other/Freight </v>
      </c>
      <c r="D149" s="47" t="str">
        <f t="shared" si="209"/>
        <v xml:space="preserve">- Other/Freight </v>
      </c>
      <c r="E149" s="22"/>
      <c r="F149" s="45"/>
      <c r="G149" s="11"/>
      <c r="H149" s="11"/>
      <c r="I149" s="11"/>
      <c r="J149" s="47" t="str">
        <f t="shared" si="210"/>
        <v xml:space="preserve">1.73 </v>
      </c>
      <c r="K149" s="47"/>
      <c r="L149" s="47" t="str">
        <f t="shared" si="211"/>
        <v xml:space="preserve">36,011 8.6 1.59 32,171 8.2 1.72 116,263 8.6 1.70 108,988 8.9 1.71 349,407 8.6 1.68 327,795 8.8  </v>
      </c>
      <c r="M149" s="47" t="str">
        <f t="shared" si="212"/>
        <v xml:space="preserve">8.6 1.59 32,171 8.2 1.72 116,263 8.6 1.70 108,988 8.9 1.71 349,407 8.6 1.68 327,795 8.8  </v>
      </c>
      <c r="N149" s="47"/>
      <c r="O149" s="47" t="str">
        <f t="shared" si="213"/>
        <v xml:space="preserve">1.59 32,171 8.2 1.72 116,263 8.6 1.70 108,988 8.9 1.71 349,407 8.6 1.68 327,795 8.8  </v>
      </c>
      <c r="P149" s="47"/>
      <c r="Q149" s="47" t="str">
        <f t="shared" si="214"/>
        <v xml:space="preserve">32,171 8.2 1.72 116,263 8.6 1.70 108,988 8.9 1.71 349,407 8.6 1.68 327,795 8.8  </v>
      </c>
      <c r="R149" s="47" t="str">
        <f t="shared" si="215"/>
        <v xml:space="preserve">8.2 1.72 116,263 8.6 1.70 108,988 8.9 1.71 349,407 8.6 1.68 327,795 8.8  </v>
      </c>
      <c r="S149" s="47" t="str">
        <f t="shared" si="216"/>
        <v xml:space="preserve">1.73 36,011 8.6 1.59 32,171 8.2 1.72 116,263 8.6 1.70 108,988 8.9 1.71 349,407 8.6 1.68 327,795 8.8  </v>
      </c>
      <c r="T149" s="47"/>
      <c r="U149" s="47"/>
      <c r="V149" s="47"/>
      <c r="W149" s="11"/>
      <c r="X149" s="11"/>
      <c r="Y149" s="11"/>
      <c r="Z149" s="47" t="str">
        <f t="shared" si="217"/>
        <v xml:space="preserve">1.72 116,263 8.6 1.70 108,988 8.9 1.71 349,407 8.6 1.68 327,795 8.8  </v>
      </c>
      <c r="AA149" s="47"/>
      <c r="AB149" s="47" t="str">
        <f t="shared" si="218"/>
        <v xml:space="preserve">116,263 8.6 1.70 108,988 8.9 1.71 349,407 8.6 1.68 327,795 8.8  </v>
      </c>
      <c r="AC149" s="47" t="str">
        <f t="shared" si="219"/>
        <v xml:space="preserve">8.6 1.70 108,988 8.9 1.71 349,407 8.6 1.68 327,795 8.8  </v>
      </c>
      <c r="AD149" s="47"/>
      <c r="AE149" s="47" t="str">
        <f t="shared" si="220"/>
        <v xml:space="preserve">1.70 108,988 8.9 1.71 349,407 8.6 1.68 327,795 8.8  </v>
      </c>
      <c r="AF149" s="47"/>
      <c r="AG149" s="47" t="str">
        <f t="shared" si="221"/>
        <v xml:space="preserve">108,988 8.9 1.71 349,407 8.6 1.68 327,795 8.8  </v>
      </c>
      <c r="AH149" s="47" t="str">
        <f t="shared" si="222"/>
        <v xml:space="preserve">8.9 1.71 349,407 8.6 1.68 327,795 8.8  </v>
      </c>
      <c r="AI149" s="47"/>
      <c r="AJ149" s="47"/>
      <c r="AK149" s="47"/>
      <c r="AL149" s="47"/>
      <c r="AM149" s="11"/>
      <c r="AN149" s="11"/>
      <c r="AO149" s="11"/>
      <c r="AP149" s="47" t="str">
        <f t="shared" si="223"/>
        <v xml:space="preserve">1.71 349,407 8.6 1.68 327,795 8.8  </v>
      </c>
      <c r="AQ149" s="47"/>
      <c r="AR149" s="47" t="str">
        <f t="shared" si="224"/>
        <v xml:space="preserve">349,407 8.6 1.68 327,795 8.8  </v>
      </c>
      <c r="AS149" s="48" t="str">
        <f t="shared" si="225"/>
        <v xml:space="preserve">8.6 1.68 327,795 8.8  </v>
      </c>
      <c r="AT149" s="48"/>
      <c r="AU149" s="47" t="str">
        <f t="shared" si="226"/>
        <v xml:space="preserve">1.68 327,795 8.8  </v>
      </c>
      <c r="AV149" s="47"/>
      <c r="AW149" s="47" t="str">
        <f t="shared" si="227"/>
        <v xml:space="preserve">327,795 8.8  </v>
      </c>
      <c r="AX149" s="48" t="str">
        <f t="shared" si="228"/>
        <v xml:space="preserve">8.8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8"/>
        <v xml:space="preserve">Total Food Costs </v>
      </c>
      <c r="D150" s="47" t="str">
        <f t="shared" si="209"/>
        <v xml:space="preserve">Total Food Costs </v>
      </c>
      <c r="E150" s="22"/>
      <c r="F150" s="45"/>
      <c r="G150" s="11"/>
      <c r="H150" s="11"/>
      <c r="I150" s="11"/>
      <c r="J150" s="47" t="str">
        <f t="shared" si="210"/>
        <v xml:space="preserve">4.68 </v>
      </c>
      <c r="K150" s="47"/>
      <c r="L150" s="47" t="str">
        <f t="shared" si="211"/>
        <v xml:space="preserve">97,328 23.2 4.44 89,868 22.9 4.70 318,033 23.6 4.48 286,820 23.3 4.58 933,802 23.1 4.48 871,902 23.5  </v>
      </c>
      <c r="M150" s="47" t="str">
        <f t="shared" si="212"/>
        <v xml:space="preserve">23.2 4.44 89,868 22.9 4.70 318,033 23.6 4.48 286,820 23.3 4.58 933,802 23.1 4.48 871,902 23.5  </v>
      </c>
      <c r="N150" s="47"/>
      <c r="O150" s="47" t="str">
        <f t="shared" si="213"/>
        <v xml:space="preserve">4.44 89,868 22.9 4.70 318,033 23.6 4.48 286,820 23.3 4.58 933,802 23.1 4.48 871,902 23.5  </v>
      </c>
      <c r="P150" s="47"/>
      <c r="Q150" s="47" t="str">
        <f t="shared" si="214"/>
        <v xml:space="preserve">89,868 22.9 4.70 318,033 23.6 4.48 286,820 23.3 4.58 933,802 23.1 4.48 871,902 23.5  </v>
      </c>
      <c r="R150" s="47" t="str">
        <f t="shared" si="215"/>
        <v xml:space="preserve">22.9 4.70 318,033 23.6 4.48 286,820 23.3 4.58 933,802 23.1 4.48 871,902 23.5  </v>
      </c>
      <c r="S150" s="47" t="str">
        <f t="shared" si="216"/>
        <v xml:space="preserve">4.68 97,328 23.2 4.44 89,868 22.9 4.70 318,033 23.6 4.48 286,820 23.3 4.58 933,802 23.1 4.48 871,902 23.5  </v>
      </c>
      <c r="T150" s="47"/>
      <c r="U150" s="47"/>
      <c r="V150" s="47"/>
      <c r="W150" s="11"/>
      <c r="X150" s="11"/>
      <c r="Y150" s="11"/>
      <c r="Z150" s="47" t="str">
        <f t="shared" si="217"/>
        <v xml:space="preserve">4.70 318,033 23.6 4.48 286,820 23.3 4.58 933,802 23.1 4.48 871,902 23.5  </v>
      </c>
      <c r="AA150" s="47"/>
      <c r="AB150" s="47" t="str">
        <f t="shared" si="218"/>
        <v xml:space="preserve">318,033 23.6 4.48 286,820 23.3 4.58 933,802 23.1 4.48 871,902 23.5  </v>
      </c>
      <c r="AC150" s="47" t="str">
        <f t="shared" si="219"/>
        <v xml:space="preserve">23.6 4.48 286,820 23.3 4.58 933,802 23.1 4.48 871,902 23.5  </v>
      </c>
      <c r="AD150" s="47"/>
      <c r="AE150" s="47" t="str">
        <f t="shared" si="220"/>
        <v xml:space="preserve">4.48 286,820 23.3 4.58 933,802 23.1 4.48 871,902 23.5  </v>
      </c>
      <c r="AF150" s="47"/>
      <c r="AG150" s="47" t="str">
        <f t="shared" si="221"/>
        <v xml:space="preserve">286,820 23.3 4.58 933,802 23.1 4.48 871,902 23.5  </v>
      </c>
      <c r="AH150" s="47" t="str">
        <f t="shared" si="222"/>
        <v xml:space="preserve">23.3 4.58 933,802 23.1 4.48 871,902 23.5  </v>
      </c>
      <c r="AI150" s="47"/>
      <c r="AJ150" s="47"/>
      <c r="AK150" s="47"/>
      <c r="AL150" s="47"/>
      <c r="AM150" s="11"/>
      <c r="AN150" s="11"/>
      <c r="AO150" s="11"/>
      <c r="AP150" s="47" t="str">
        <f t="shared" si="223"/>
        <v xml:space="preserve">4.58 933,802 23.1 4.48 871,902 23.5  </v>
      </c>
      <c r="AQ150" s="47"/>
      <c r="AR150" s="47" t="str">
        <f t="shared" si="224"/>
        <v xml:space="preserve">933,802 23.1 4.48 871,902 23.5  </v>
      </c>
      <c r="AS150" s="48" t="str">
        <f t="shared" si="225"/>
        <v xml:space="preserve">23.1 4.48 871,902 23.5  </v>
      </c>
      <c r="AT150" s="48"/>
      <c r="AU150" s="47" t="str">
        <f t="shared" si="226"/>
        <v xml:space="preserve">4.48 871,902 23.5  </v>
      </c>
      <c r="AV150" s="47"/>
      <c r="AW150" s="47" t="str">
        <f t="shared" si="227"/>
        <v xml:space="preserve">871,902 23.5  </v>
      </c>
      <c r="AX150" s="48" t="str">
        <f t="shared" si="228"/>
        <v xml:space="preserve">23.5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8"/>
        <v xml:space="preserve">A vs T% </v>
      </c>
      <c r="D151" s="47" t="str">
        <f t="shared" si="209"/>
        <v xml:space="preserve">A vs T% </v>
      </c>
      <c r="E151" s="22"/>
      <c r="F151" s="45"/>
      <c r="G151" s="11"/>
      <c r="H151" s="11"/>
      <c r="I151" s="11"/>
      <c r="J151" s="47" t="str">
        <f t="shared" si="210"/>
        <v/>
      </c>
      <c r="K151" s="47"/>
      <c r="L151" s="47" t="str">
        <f t="shared" si="211"/>
        <v xml:space="preserve">3,403 </v>
      </c>
      <c r="M151" s="47" t="str">
        <f t="shared" si="212"/>
        <v xml:space="preserve">3.5 3,484 3.9 12,715 4.0 12,272 4.3 41,296 4.4 33,253 3.8  </v>
      </c>
      <c r="N151" s="47"/>
      <c r="O151" s="47" t="str">
        <f t="shared" si="213"/>
        <v/>
      </c>
      <c r="P151" s="47"/>
      <c r="Q151" s="47" t="str">
        <f t="shared" si="214"/>
        <v xml:space="preserve">3,484 3.9 12,715 4.0 12,272 4.3 41,296 4.4 33,253 3.8  </v>
      </c>
      <c r="R151" s="47" t="str">
        <f t="shared" si="215"/>
        <v xml:space="preserve">3.9 12,715 4.0 12,272 4.3 41,296 4.4 33,253 3.8  </v>
      </c>
      <c r="S151" s="47" t="str">
        <f t="shared" si="216"/>
        <v xml:space="preserve">3,403 3.5 3,484 3.9 12,715 4.0 12,272 4.3 41,296 4.4 33,253 3.8  </v>
      </c>
      <c r="T151" s="47"/>
      <c r="U151" s="47"/>
      <c r="V151" s="47"/>
      <c r="W151" s="11"/>
      <c r="X151" s="11"/>
      <c r="Y151" s="11"/>
      <c r="Z151" s="47" t="str">
        <f t="shared" si="217"/>
        <v/>
      </c>
      <c r="AA151" s="47"/>
      <c r="AB151" s="47" t="str">
        <f t="shared" si="218"/>
        <v xml:space="preserve">12,715 4.0 12,272 4.3 41,296 4.4 33,253 3.8  </v>
      </c>
      <c r="AC151" s="47" t="str">
        <f t="shared" si="219"/>
        <v xml:space="preserve">4.0 12,272 4.3 41,296 4.4 33,253 3.8  </v>
      </c>
      <c r="AD151" s="47"/>
      <c r="AE151" s="47" t="str">
        <f t="shared" si="220"/>
        <v/>
      </c>
      <c r="AF151" s="47"/>
      <c r="AG151" s="47" t="str">
        <f t="shared" si="221"/>
        <v xml:space="preserve">12,272 4.3 41,296 4.4 33,253 3.8  </v>
      </c>
      <c r="AH151" s="47" t="str">
        <f t="shared" si="222"/>
        <v xml:space="preserve">4.3 41,296 4.4 33,253 3.8  </v>
      </c>
      <c r="AI151" s="47"/>
      <c r="AJ151" s="47"/>
      <c r="AK151" s="47"/>
      <c r="AL151" s="47"/>
      <c r="AM151" s="11"/>
      <c r="AN151" s="11"/>
      <c r="AO151" s="11"/>
      <c r="AP151" s="47" t="str">
        <f t="shared" si="223"/>
        <v/>
      </c>
      <c r="AQ151" s="47"/>
      <c r="AR151" s="47" t="str">
        <f t="shared" si="224"/>
        <v xml:space="preserve">41,296 4.4 33,253 3.8  </v>
      </c>
      <c r="AS151" s="48" t="str">
        <f t="shared" si="225"/>
        <v xml:space="preserve">4.4 33,253 3.8  </v>
      </c>
      <c r="AT151" s="48"/>
      <c r="AU151" s="47" t="str">
        <f t="shared" si="226"/>
        <v/>
      </c>
      <c r="AV151" s="47"/>
      <c r="AW151" s="47" t="str">
        <f t="shared" si="227"/>
        <v xml:space="preserve">33,253 3.8  </v>
      </c>
      <c r="AX151" s="48" t="str">
        <f t="shared" si="228"/>
        <v xml:space="preserve">3.8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29">IF(C240="","",IF(RIGHT(D153,1)="-",LEFT(D153,AY153-2),D153))</f>
        <v xml:space="preserve">Total Beverage Cost </v>
      </c>
      <c r="D153" s="47" t="str">
        <f t="shared" ref="D153:D159" si="230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1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0.51 </v>
      </c>
      <c r="K153" s="47"/>
      <c r="L153" s="47" t="str">
        <f t="shared" ref="L153:L159" si="232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10,706 17.0 0.48 9,741 17.1 0.50 33,951 16.9 0.50 31,887 17.2 0.49 100,160 16.9 0.48 93,054 17.3  </v>
      </c>
      <c r="M153" s="47" t="str">
        <f t="shared" ref="M153:M159" si="233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17.0 0.48 9,741 17.1 0.50 33,951 16.9 0.50 31,887 17.2 0.49 100,160 16.9 0.48 93,054 17.3  </v>
      </c>
      <c r="N153" s="47"/>
      <c r="O153" s="47" t="str">
        <f t="shared" ref="O153:O159" si="234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0.48 9,741 17.1 0.50 33,951 16.9 0.50 31,887 17.2 0.49 100,160 16.9 0.48 93,054 17.3  </v>
      </c>
      <c r="P153" s="47"/>
      <c r="Q153" s="47" t="str">
        <f t="shared" ref="Q153:Q159" si="235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9,741 17.1 0.50 33,951 16.9 0.50 31,887 17.2 0.49 100,160 16.9 0.48 93,054 17.3  </v>
      </c>
      <c r="R153" s="47" t="str">
        <f t="shared" ref="R153:R159" si="236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17.1 0.50 33,951 16.9 0.50 31,887 17.2 0.49 100,160 16.9 0.48 93,054 17.3  </v>
      </c>
      <c r="S153" s="47" t="str">
        <f t="shared" ref="S153:S159" si="237">(RIGHT(C240,LEN(C240) - LEN(C153)))&amp;" "</f>
        <v xml:space="preserve">0.51 10,706 17.0 0.48 9,741 17.1 0.50 33,951 16.9 0.50 31,887 17.2 0.49 100,160 16.9 0.48 93,054 17.3  </v>
      </c>
      <c r="T153" s="47"/>
      <c r="U153" s="47"/>
      <c r="V153" s="47"/>
      <c r="W153" s="11"/>
      <c r="X153" s="11"/>
      <c r="Y153" s="11"/>
      <c r="Z153" s="47" t="str">
        <f t="shared" ref="Z153:Z159" si="238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0.50 33,951 16.9 0.50 31,887 17.2 0.49 100,160 16.9 0.48 93,054 17.3  </v>
      </c>
      <c r="AA153" s="47"/>
      <c r="AB153" s="47" t="str">
        <f t="shared" ref="AB153:AB159" si="239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33,951 16.9 0.50 31,887 17.2 0.49 100,160 16.9 0.48 93,054 17.3  </v>
      </c>
      <c r="AC153" s="47" t="str">
        <f t="shared" ref="AC153:AC159" si="240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16.9 0.50 31,887 17.2 0.49 100,160 16.9 0.48 93,054 17.3  </v>
      </c>
      <c r="AD153" s="47"/>
      <c r="AE153" s="47" t="str">
        <f t="shared" ref="AE153:AE159" si="241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0.50 31,887 17.2 0.49 100,160 16.9 0.48 93,054 17.3  </v>
      </c>
      <c r="AF153" s="47"/>
      <c r="AG153" s="47" t="str">
        <f t="shared" ref="AG153:AG159" si="242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31,887 17.2 0.49 100,160 16.9 0.48 93,054 17.3  </v>
      </c>
      <c r="AH153" s="47" t="str">
        <f t="shared" ref="AH153:AH159" si="243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17.2 0.49 100,160 16.9 0.48 93,054 17.3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4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0.49 100,160 16.9 0.48 93,054 17.3  </v>
      </c>
      <c r="AQ153" s="47"/>
      <c r="AR153" s="47" t="str">
        <f t="shared" ref="AR153:AR159" si="245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100,160 16.9 0.48 93,054 17.3  </v>
      </c>
      <c r="AS153" s="48" t="str">
        <f t="shared" ref="AS153:AS159" si="246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16.9 0.48 93,054 17.3  </v>
      </c>
      <c r="AT153" s="48"/>
      <c r="AU153" s="47" t="str">
        <f t="shared" ref="AU153:AU159" si="247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0.48 93,054 17.3  </v>
      </c>
      <c r="AV153" s="47"/>
      <c r="AW153" s="47" t="str">
        <f t="shared" ref="AW153:AW159" si="248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93,054 17.3  </v>
      </c>
      <c r="AX153" s="48" t="str">
        <f t="shared" ref="AX153:AX159" si="249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17.3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29"/>
        <v xml:space="preserve">- Liquor </v>
      </c>
      <c r="D154" s="47" t="str">
        <f t="shared" si="230"/>
        <v xml:space="preserve">- Liquor </v>
      </c>
      <c r="E154" s="22"/>
      <c r="F154" s="45"/>
      <c r="G154" s="11"/>
      <c r="H154" s="11"/>
      <c r="I154" s="11"/>
      <c r="J154" s="47" t="str">
        <f t="shared" si="231"/>
        <v xml:space="preserve">0.06 </v>
      </c>
      <c r="K154" s="47"/>
      <c r="L154" s="47" t="str">
        <f t="shared" si="232"/>
        <v xml:space="preserve">1,210 11.1 0.05 1,093 11.3 0.06 4,364 12.4 0.06 3,824 12.3 0.06 11,850 12.0 0.05 10,378 11.5  </v>
      </c>
      <c r="M154" s="47" t="str">
        <f t="shared" si="233"/>
        <v xml:space="preserve">11.1 0.05 1,093 11.3 0.06 4,364 12.4 0.06 3,824 12.3 0.06 11,850 12.0 0.05 10,378 11.5  </v>
      </c>
      <c r="N154" s="47"/>
      <c r="O154" s="47" t="str">
        <f t="shared" si="234"/>
        <v xml:space="preserve">0.05 1,093 11.3 0.06 4,364 12.4 0.06 3,824 12.3 0.06 11,850 12.0 0.05 10,378 11.5  </v>
      </c>
      <c r="P154" s="47"/>
      <c r="Q154" s="47" t="str">
        <f t="shared" si="235"/>
        <v xml:space="preserve">1,093 11.3 0.06 4,364 12.4 0.06 3,824 12.3 0.06 11,850 12.0 0.05 10,378 11.5  </v>
      </c>
      <c r="R154" s="47" t="str">
        <f t="shared" si="236"/>
        <v xml:space="preserve">11.3 0.06 4,364 12.4 0.06 3,824 12.3 0.06 11,850 12.0 0.05 10,378 11.5  </v>
      </c>
      <c r="S154" s="47" t="str">
        <f t="shared" si="237"/>
        <v xml:space="preserve">0.06 1,210 11.1 0.05 1,093 11.3 0.06 4,364 12.4 0.06 3,824 12.3 0.06 11,850 12.0 0.05 10,378 11.5  </v>
      </c>
      <c r="T154" s="47"/>
      <c r="U154" s="47"/>
      <c r="V154" s="47"/>
      <c r="W154" s="11"/>
      <c r="X154" s="11"/>
      <c r="Y154" s="11"/>
      <c r="Z154" s="47" t="str">
        <f t="shared" si="238"/>
        <v xml:space="preserve">0.06 4,364 12.4 0.06 3,824 12.3 0.06 11,850 12.0 0.05 10,378 11.5  </v>
      </c>
      <c r="AA154" s="47"/>
      <c r="AB154" s="47" t="str">
        <f t="shared" si="239"/>
        <v xml:space="preserve">4,364 12.4 0.06 3,824 12.3 0.06 11,850 12.0 0.05 10,378 11.5  </v>
      </c>
      <c r="AC154" s="47" t="str">
        <f t="shared" si="240"/>
        <v xml:space="preserve">12.4 0.06 3,824 12.3 0.06 11,850 12.0 0.05 10,378 11.5  </v>
      </c>
      <c r="AD154" s="47"/>
      <c r="AE154" s="47" t="str">
        <f t="shared" si="241"/>
        <v xml:space="preserve">0.06 3,824 12.3 0.06 11,850 12.0 0.05 10,378 11.5  </v>
      </c>
      <c r="AF154" s="47"/>
      <c r="AG154" s="47" t="str">
        <f t="shared" si="242"/>
        <v xml:space="preserve">3,824 12.3 0.06 11,850 12.0 0.05 10,378 11.5  </v>
      </c>
      <c r="AH154" s="47" t="str">
        <f t="shared" si="243"/>
        <v xml:space="preserve">12.3 0.06 11,850 12.0 0.05 10,378 11.5  </v>
      </c>
      <c r="AI154" s="47"/>
      <c r="AJ154" s="47"/>
      <c r="AK154" s="47"/>
      <c r="AL154" s="47"/>
      <c r="AM154" s="11"/>
      <c r="AN154" s="11"/>
      <c r="AO154" s="11"/>
      <c r="AP154" s="47" t="str">
        <f t="shared" si="244"/>
        <v xml:space="preserve">0.06 11,850 12.0 0.05 10,378 11.5  </v>
      </c>
      <c r="AQ154" s="47"/>
      <c r="AR154" s="47" t="str">
        <f t="shared" si="245"/>
        <v xml:space="preserve">11,850 12.0 0.05 10,378 11.5  </v>
      </c>
      <c r="AS154" s="48" t="str">
        <f t="shared" si="246"/>
        <v xml:space="preserve">12.0 0.05 10,378 11.5  </v>
      </c>
      <c r="AT154" s="48"/>
      <c r="AU154" s="47" t="str">
        <f t="shared" si="247"/>
        <v xml:space="preserve">0.05 10,378 11.5  </v>
      </c>
      <c r="AV154" s="47"/>
      <c r="AW154" s="47" t="str">
        <f t="shared" si="248"/>
        <v xml:space="preserve">10,378 11.5  </v>
      </c>
      <c r="AX154" s="48" t="str">
        <f t="shared" si="249"/>
        <v xml:space="preserve">11.5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29"/>
        <v xml:space="preserve">- Beer </v>
      </c>
      <c r="D155" s="47" t="str">
        <f t="shared" si="230"/>
        <v xml:space="preserve">- Beer </v>
      </c>
      <c r="E155" s="22"/>
      <c r="F155" s="45"/>
      <c r="G155" s="11"/>
      <c r="H155" s="11"/>
      <c r="I155" s="11"/>
      <c r="J155" s="47" t="str">
        <f t="shared" si="231"/>
        <v xml:space="preserve">0.06 </v>
      </c>
      <c r="K155" s="47"/>
      <c r="L155" s="47" t="str">
        <f t="shared" si="232"/>
        <v xml:space="preserve">1,182 22.0 0.05 1,078 22.1 0.06 3,912 23.6 0.05 3,358 22.5 0.05 10,679 20.2 0.05 9,154 20.2  </v>
      </c>
      <c r="M155" s="47" t="str">
        <f t="shared" si="233"/>
        <v xml:space="preserve">22.0 0.05 1,078 22.1 0.06 3,912 23.6 0.05 3,358 22.5 0.05 10,679 20.2 0.05 9,154 20.2  </v>
      </c>
      <c r="N155" s="47"/>
      <c r="O155" s="47" t="str">
        <f t="shared" si="234"/>
        <v xml:space="preserve">0.05 1,078 22.1 0.06 3,912 23.6 0.05 3,358 22.5 0.05 10,679 20.2 0.05 9,154 20.2  </v>
      </c>
      <c r="P155" s="47"/>
      <c r="Q155" s="47" t="str">
        <f t="shared" si="235"/>
        <v xml:space="preserve">1,078 22.1 0.06 3,912 23.6 0.05 3,358 22.5 0.05 10,679 20.2 0.05 9,154 20.2  </v>
      </c>
      <c r="R155" s="47" t="str">
        <f t="shared" si="236"/>
        <v xml:space="preserve">22.1 0.06 3,912 23.6 0.05 3,358 22.5 0.05 10,679 20.2 0.05 9,154 20.2  </v>
      </c>
      <c r="S155" s="47" t="str">
        <f t="shared" si="237"/>
        <v xml:space="preserve">0.06 1,182 22.0 0.05 1,078 22.1 0.06 3,912 23.6 0.05 3,358 22.5 0.05 10,679 20.2 0.05 9,154 20.2  </v>
      </c>
      <c r="T155" s="47"/>
      <c r="U155" s="47"/>
      <c r="V155" s="47"/>
      <c r="W155" s="11"/>
      <c r="X155" s="11"/>
      <c r="Y155" s="11"/>
      <c r="Z155" s="47" t="str">
        <f t="shared" si="238"/>
        <v xml:space="preserve">0.06 3,912 23.6 0.05 3,358 22.5 0.05 10,679 20.2 0.05 9,154 20.2  </v>
      </c>
      <c r="AA155" s="47"/>
      <c r="AB155" s="47" t="str">
        <f t="shared" si="239"/>
        <v xml:space="preserve">3,912 23.6 0.05 3,358 22.5 0.05 10,679 20.2 0.05 9,154 20.2  </v>
      </c>
      <c r="AC155" s="47" t="str">
        <f t="shared" si="240"/>
        <v xml:space="preserve">23.6 0.05 3,358 22.5 0.05 10,679 20.2 0.05 9,154 20.2  </v>
      </c>
      <c r="AD155" s="47"/>
      <c r="AE155" s="47" t="str">
        <f t="shared" si="241"/>
        <v xml:space="preserve">0.05 3,358 22.5 0.05 10,679 20.2 0.05 9,154 20.2  </v>
      </c>
      <c r="AF155" s="47"/>
      <c r="AG155" s="47" t="str">
        <f t="shared" si="242"/>
        <v xml:space="preserve">3,358 22.5 0.05 10,679 20.2 0.05 9,154 20.2  </v>
      </c>
      <c r="AH155" s="47" t="str">
        <f t="shared" si="243"/>
        <v xml:space="preserve">22.5 0.05 10,679 20.2 0.05 9,154 20.2  </v>
      </c>
      <c r="AI155" s="47"/>
      <c r="AJ155" s="47"/>
      <c r="AK155" s="47"/>
      <c r="AL155" s="47"/>
      <c r="AM155" s="11"/>
      <c r="AN155" s="11"/>
      <c r="AO155" s="11"/>
      <c r="AP155" s="47" t="str">
        <f t="shared" si="244"/>
        <v xml:space="preserve">0.05 10,679 20.2 0.05 9,154 20.2  </v>
      </c>
      <c r="AQ155" s="47"/>
      <c r="AR155" s="47" t="str">
        <f t="shared" si="245"/>
        <v xml:space="preserve">10,679 20.2 0.05 9,154 20.2  </v>
      </c>
      <c r="AS155" s="48" t="str">
        <f t="shared" si="246"/>
        <v xml:space="preserve">20.2 0.05 9,154 20.2  </v>
      </c>
      <c r="AT155" s="48"/>
      <c r="AU155" s="47" t="str">
        <f t="shared" si="247"/>
        <v xml:space="preserve">0.05 9,154 20.2  </v>
      </c>
      <c r="AV155" s="47"/>
      <c r="AW155" s="47" t="str">
        <f t="shared" si="248"/>
        <v xml:space="preserve">9,154 20.2  </v>
      </c>
      <c r="AX155" s="48" t="str">
        <f t="shared" si="249"/>
        <v xml:space="preserve">20.2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29"/>
        <v xml:space="preserve">- Wine </v>
      </c>
      <c r="D156" s="47" t="str">
        <f t="shared" si="230"/>
        <v xml:space="preserve">- Wine </v>
      </c>
      <c r="E156" s="22"/>
      <c r="F156" s="45"/>
      <c r="G156" s="11"/>
      <c r="H156" s="11"/>
      <c r="I156" s="11"/>
      <c r="J156" s="47" t="str">
        <f t="shared" si="231"/>
        <v xml:space="preserve">0.18 </v>
      </c>
      <c r="K156" s="47"/>
      <c r="L156" s="47" t="str">
        <f t="shared" si="232"/>
        <v xml:space="preserve">3,727 24.4 0.18 3,714 26.8 0.18 12,182 25.8 0.18 11,353 24.9 0.18 37,372 25.8 0.18 35,073 26.0  </v>
      </c>
      <c r="M156" s="47" t="str">
        <f t="shared" si="233"/>
        <v xml:space="preserve">24.4 0.18 3,714 26.8 0.18 12,182 25.8 0.18 11,353 24.9 0.18 37,372 25.8 0.18 35,073 26.0  </v>
      </c>
      <c r="N156" s="47"/>
      <c r="O156" s="47" t="str">
        <f t="shared" si="234"/>
        <v xml:space="preserve">0.18 3,714 26.8 0.18 12,182 25.8 0.18 11,353 24.9 0.18 37,372 25.8 0.18 35,073 26.0  </v>
      </c>
      <c r="P156" s="47"/>
      <c r="Q156" s="47" t="str">
        <f t="shared" si="235"/>
        <v xml:space="preserve">3,714 26.8 0.18 12,182 25.8 0.18 11,353 24.9 0.18 37,372 25.8 0.18 35,073 26.0  </v>
      </c>
      <c r="R156" s="47" t="str">
        <f t="shared" si="236"/>
        <v xml:space="preserve">26.8 0.18 12,182 25.8 0.18 11,353 24.9 0.18 37,372 25.8 0.18 35,073 26.0  </v>
      </c>
      <c r="S156" s="47" t="str">
        <f t="shared" si="237"/>
        <v xml:space="preserve">0.18 3,727 24.4 0.18 3,714 26.8 0.18 12,182 25.8 0.18 11,353 24.9 0.18 37,372 25.8 0.18 35,073 26.0  </v>
      </c>
      <c r="T156" s="47"/>
      <c r="U156" s="47"/>
      <c r="V156" s="47"/>
      <c r="W156" s="11"/>
      <c r="X156" s="11"/>
      <c r="Y156" s="11"/>
      <c r="Z156" s="47" t="str">
        <f t="shared" si="238"/>
        <v xml:space="preserve">0.18 12,182 25.8 0.18 11,353 24.9 0.18 37,372 25.8 0.18 35,073 26.0  </v>
      </c>
      <c r="AA156" s="47"/>
      <c r="AB156" s="47" t="str">
        <f t="shared" si="239"/>
        <v xml:space="preserve">12,182 25.8 0.18 11,353 24.9 0.18 37,372 25.8 0.18 35,073 26.0  </v>
      </c>
      <c r="AC156" s="47" t="str">
        <f t="shared" si="240"/>
        <v xml:space="preserve">25.8 0.18 11,353 24.9 0.18 37,372 25.8 0.18 35,073 26.0  </v>
      </c>
      <c r="AD156" s="47"/>
      <c r="AE156" s="47" t="str">
        <f t="shared" si="241"/>
        <v xml:space="preserve">0.18 11,353 24.9 0.18 37,372 25.8 0.18 35,073 26.0  </v>
      </c>
      <c r="AF156" s="47"/>
      <c r="AG156" s="47" t="str">
        <f t="shared" si="242"/>
        <v xml:space="preserve">11,353 24.9 0.18 37,372 25.8 0.18 35,073 26.0  </v>
      </c>
      <c r="AH156" s="47" t="str">
        <f t="shared" si="243"/>
        <v xml:space="preserve">24.9 0.18 37,372 25.8 0.18 35,073 26.0  </v>
      </c>
      <c r="AI156" s="47"/>
      <c r="AJ156" s="47"/>
      <c r="AK156" s="47"/>
      <c r="AL156" s="47"/>
      <c r="AM156" s="11"/>
      <c r="AN156" s="11"/>
      <c r="AO156" s="11"/>
      <c r="AP156" s="47" t="str">
        <f t="shared" si="244"/>
        <v xml:space="preserve">0.18 37,372 25.8 0.18 35,073 26.0  </v>
      </c>
      <c r="AQ156" s="47"/>
      <c r="AR156" s="47" t="str">
        <f t="shared" si="245"/>
        <v xml:space="preserve">37,372 25.8 0.18 35,073 26.0  </v>
      </c>
      <c r="AS156" s="48" t="str">
        <f t="shared" si="246"/>
        <v xml:space="preserve">25.8 0.18 35,073 26.0  </v>
      </c>
      <c r="AT156" s="48"/>
      <c r="AU156" s="47" t="str">
        <f t="shared" si="247"/>
        <v xml:space="preserve">0.18 35,073 26.0  </v>
      </c>
      <c r="AV156" s="47"/>
      <c r="AW156" s="47" t="str">
        <f t="shared" si="248"/>
        <v xml:space="preserve">35,073 26.0  </v>
      </c>
      <c r="AX156" s="48" t="str">
        <f t="shared" si="249"/>
        <v xml:space="preserve">26.0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29"/>
        <v xml:space="preserve">- Non-Alch Bev </v>
      </c>
      <c r="D157" s="47" t="str">
        <f t="shared" si="230"/>
        <v xml:space="preserve">- Non-Alch Bev </v>
      </c>
      <c r="E157" s="22"/>
      <c r="F157" s="45"/>
      <c r="G157" s="11"/>
      <c r="H157" s="11"/>
      <c r="I157" s="11"/>
      <c r="J157" s="47" t="str">
        <f t="shared" si="231"/>
        <v xml:space="preserve">0.22 </v>
      </c>
      <c r="K157" s="47"/>
      <c r="L157" s="47" t="str">
        <f t="shared" si="232"/>
        <v xml:space="preserve">4,587 14.6 0.19 3,855 13.6 0.20 13,492 13.3 0.21 13,351 14.3 0.20 40,259 13.5 0.20 38,449 14.4  </v>
      </c>
      <c r="M157" s="47" t="str">
        <f t="shared" si="233"/>
        <v xml:space="preserve">14.6 0.19 3,855 13.6 0.20 13,492 13.3 0.21 13,351 14.3 0.20 40,259 13.5 0.20 38,449 14.4  </v>
      </c>
      <c r="N157" s="47"/>
      <c r="O157" s="47" t="str">
        <f t="shared" si="234"/>
        <v xml:space="preserve">0.19 3,855 13.6 0.20 13,492 13.3 0.21 13,351 14.3 0.20 40,259 13.5 0.20 38,449 14.4  </v>
      </c>
      <c r="P157" s="47"/>
      <c r="Q157" s="47" t="str">
        <f t="shared" si="235"/>
        <v xml:space="preserve">3,855 13.6 0.20 13,492 13.3 0.21 13,351 14.3 0.20 40,259 13.5 0.20 38,449 14.4  </v>
      </c>
      <c r="R157" s="47" t="str">
        <f t="shared" si="236"/>
        <v xml:space="preserve">13.6 0.20 13,492 13.3 0.21 13,351 14.3 0.20 40,259 13.5 0.20 38,449 14.4  </v>
      </c>
      <c r="S157" s="47" t="str">
        <f t="shared" si="237"/>
        <v xml:space="preserve">0.22 4,587 14.6 0.19 3,855 13.6 0.20 13,492 13.3 0.21 13,351 14.3 0.20 40,259 13.5 0.20 38,449 14.4  </v>
      </c>
      <c r="T157" s="47"/>
      <c r="U157" s="47"/>
      <c r="V157" s="47"/>
      <c r="W157" s="11"/>
      <c r="X157" s="11"/>
      <c r="Y157" s="11"/>
      <c r="Z157" s="47" t="str">
        <f t="shared" si="238"/>
        <v xml:space="preserve">0.20 13,492 13.3 0.21 13,351 14.3 0.20 40,259 13.5 0.20 38,449 14.4  </v>
      </c>
      <c r="AA157" s="47"/>
      <c r="AB157" s="47" t="str">
        <f t="shared" si="239"/>
        <v xml:space="preserve">13,492 13.3 0.21 13,351 14.3 0.20 40,259 13.5 0.20 38,449 14.4  </v>
      </c>
      <c r="AC157" s="47" t="str">
        <f t="shared" si="240"/>
        <v xml:space="preserve">13.3 0.21 13,351 14.3 0.20 40,259 13.5 0.20 38,449 14.4  </v>
      </c>
      <c r="AD157" s="47"/>
      <c r="AE157" s="47" t="str">
        <f t="shared" si="241"/>
        <v xml:space="preserve">0.21 13,351 14.3 0.20 40,259 13.5 0.20 38,449 14.4  </v>
      </c>
      <c r="AF157" s="47"/>
      <c r="AG157" s="47" t="str">
        <f t="shared" si="242"/>
        <v xml:space="preserve">13,351 14.3 0.20 40,259 13.5 0.20 38,449 14.4  </v>
      </c>
      <c r="AH157" s="47" t="str">
        <f t="shared" si="243"/>
        <v xml:space="preserve">14.3 0.20 40,259 13.5 0.20 38,449 14.4  </v>
      </c>
      <c r="AI157" s="47"/>
      <c r="AJ157" s="47"/>
      <c r="AK157" s="47"/>
      <c r="AL157" s="47"/>
      <c r="AM157" s="11"/>
      <c r="AN157" s="11"/>
      <c r="AO157" s="11"/>
      <c r="AP157" s="47" t="str">
        <f t="shared" si="244"/>
        <v xml:space="preserve">0.20 40,259 13.5 0.20 38,449 14.4  </v>
      </c>
      <c r="AQ157" s="47"/>
      <c r="AR157" s="47" t="str">
        <f t="shared" si="245"/>
        <v xml:space="preserve">40,259 13.5 0.20 38,449 14.4  </v>
      </c>
      <c r="AS157" s="48" t="str">
        <f t="shared" si="246"/>
        <v xml:space="preserve">13.5 0.20 38,449 14.4  </v>
      </c>
      <c r="AT157" s="48"/>
      <c r="AU157" s="47" t="str">
        <f t="shared" si="247"/>
        <v xml:space="preserve">0.20 38,449 14.4  </v>
      </c>
      <c r="AV157" s="47"/>
      <c r="AW157" s="47" t="str">
        <f t="shared" si="248"/>
        <v xml:space="preserve">38,449 14.4  </v>
      </c>
      <c r="AX157" s="48" t="str">
        <f t="shared" si="249"/>
        <v xml:space="preserve">14.4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29"/>
        <v xml:space="preserve">Bev Alch A vs. T% </v>
      </c>
      <c r="D158" s="47" t="str">
        <f t="shared" si="230"/>
        <v xml:space="preserve">Bev Alch A vs. T% </v>
      </c>
      <c r="E158" s="22"/>
      <c r="F158" s="45"/>
      <c r="G158" s="11"/>
      <c r="H158" s="11"/>
      <c r="I158" s="11"/>
      <c r="J158" s="47" t="str">
        <f t="shared" si="231"/>
        <v/>
      </c>
      <c r="K158" s="47"/>
      <c r="L158" s="47" t="str">
        <f t="shared" si="232"/>
        <v xml:space="preserve">893 </v>
      </c>
      <c r="M158" s="47" t="str">
        <f t="shared" si="233"/>
        <v xml:space="preserve">8.3 595 6.1 3,782 11.1 3,393 10.6 8,752 8.7 8,013 8.6  </v>
      </c>
      <c r="N158" s="47"/>
      <c r="O158" s="47" t="str">
        <f t="shared" si="234"/>
        <v/>
      </c>
      <c r="P158" s="47"/>
      <c r="Q158" s="47" t="str">
        <f t="shared" si="235"/>
        <v xml:space="preserve">595 6.1 3,782 11.1 3,393 10.6 8,752 8.7 8,013 8.6  </v>
      </c>
      <c r="R158" s="47" t="str">
        <f t="shared" si="236"/>
        <v xml:space="preserve">6.1 3,782 11.1 3,393 10.6 8,752 8.7 8,013 8.6  </v>
      </c>
      <c r="S158" s="47" t="str">
        <f t="shared" si="237"/>
        <v xml:space="preserve">893 8.3 595 6.1 3,782 11.1 3,393 10.6 8,752 8.7 8,013 8.6  </v>
      </c>
      <c r="T158" s="47"/>
      <c r="U158" s="47"/>
      <c r="V158" s="47"/>
      <c r="W158" s="11"/>
      <c r="X158" s="11"/>
      <c r="Y158" s="11"/>
      <c r="Z158" s="47" t="str">
        <f t="shared" si="238"/>
        <v/>
      </c>
      <c r="AA158" s="47"/>
      <c r="AB158" s="47" t="str">
        <f t="shared" si="239"/>
        <v xml:space="preserve">3,782 11.1 3,393 10.6 8,752 8.7 8,013 8.6  </v>
      </c>
      <c r="AC158" s="47" t="str">
        <f t="shared" si="240"/>
        <v xml:space="preserve">11.1 3,393 10.6 8,752 8.7 8,013 8.6  </v>
      </c>
      <c r="AD158" s="47"/>
      <c r="AE158" s="47" t="str">
        <f t="shared" si="241"/>
        <v/>
      </c>
      <c r="AF158" s="47"/>
      <c r="AG158" s="47" t="str">
        <f t="shared" si="242"/>
        <v xml:space="preserve">3,393 10.6 8,752 8.7 8,013 8.6  </v>
      </c>
      <c r="AH158" s="47" t="str">
        <f t="shared" si="243"/>
        <v xml:space="preserve">10.6 8,752 8.7 8,013 8.6  </v>
      </c>
      <c r="AI158" s="47"/>
      <c r="AJ158" s="47"/>
      <c r="AK158" s="47"/>
      <c r="AL158" s="47"/>
      <c r="AM158" s="11"/>
      <c r="AN158" s="11"/>
      <c r="AO158" s="11"/>
      <c r="AP158" s="47" t="str">
        <f t="shared" si="244"/>
        <v/>
      </c>
      <c r="AQ158" s="47"/>
      <c r="AR158" s="47" t="str">
        <f t="shared" si="245"/>
        <v xml:space="preserve">8,752 8.7 8,013 8.6  </v>
      </c>
      <c r="AS158" s="48" t="str">
        <f t="shared" si="246"/>
        <v xml:space="preserve">8.7 8,013 8.6  </v>
      </c>
      <c r="AT158" s="48"/>
      <c r="AU158" s="47" t="str">
        <f t="shared" si="247"/>
        <v/>
      </c>
      <c r="AV158" s="47"/>
      <c r="AW158" s="47" t="str">
        <f t="shared" si="248"/>
        <v xml:space="preserve">8,013 8.6  </v>
      </c>
      <c r="AX158" s="48" t="str">
        <f t="shared" si="249"/>
        <v xml:space="preserve">8.6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29"/>
        <v xml:space="preserve">Total Cost of Sales </v>
      </c>
      <c r="D159" s="47" t="str">
        <f t="shared" si="230"/>
        <v xml:space="preserve">Total Cost of Sales </v>
      </c>
      <c r="E159" s="22"/>
      <c r="F159" s="45"/>
      <c r="G159" s="11"/>
      <c r="H159" s="11"/>
      <c r="I159" s="11"/>
      <c r="J159" s="47" t="str">
        <f t="shared" si="231"/>
        <v xml:space="preserve">5.19 </v>
      </c>
      <c r="K159" s="47"/>
      <c r="L159" s="47" t="str">
        <f t="shared" si="232"/>
        <v xml:space="preserve">108,034 25.8 4.92 99,609 25.4 5.20 351,983 26.1 4.98 318,707 25.9 5.07 1,033,962 25.6 4.96 964,956 26.0  </v>
      </c>
      <c r="M159" s="47" t="str">
        <f t="shared" si="233"/>
        <v xml:space="preserve">25.8 4.92 99,609 25.4 5.20 351,983 26.1 4.98 318,707 25.9 5.07 1,033,962 25.6 4.96 964,956 26.0  </v>
      </c>
      <c r="N159" s="47"/>
      <c r="O159" s="47" t="str">
        <f t="shared" si="234"/>
        <v xml:space="preserve">4.92 99,609 25.4 5.20 351,983 26.1 4.98 318,707 25.9 5.07 1,033,962 25.6 4.96 964,956 26.0  </v>
      </c>
      <c r="P159" s="47"/>
      <c r="Q159" s="47" t="str">
        <f t="shared" si="235"/>
        <v xml:space="preserve">99,609 25.4 5.20 351,983 26.1 4.98 318,707 25.9 5.07 1,033,962 25.6 4.96 964,956 26.0  </v>
      </c>
      <c r="R159" s="47" t="str">
        <f t="shared" si="236"/>
        <v xml:space="preserve">25.4 5.20 351,983 26.1 4.98 318,707 25.9 5.07 1,033,962 25.6 4.96 964,956 26.0  </v>
      </c>
      <c r="S159" s="47" t="str">
        <f t="shared" si="237"/>
        <v xml:space="preserve">5.19 108,034 25.8 4.92 99,609 25.4 5.20 351,983 26.1 4.98 318,707 25.9 5.07 1,033,962 25.6 4.96 964,956 26.0  </v>
      </c>
      <c r="T159" s="47"/>
      <c r="U159" s="47"/>
      <c r="V159" s="47"/>
      <c r="W159" s="11"/>
      <c r="X159" s="11"/>
      <c r="Y159" s="11"/>
      <c r="Z159" s="47" t="str">
        <f t="shared" si="238"/>
        <v xml:space="preserve">5.20 351,983 26.1 4.98 318,707 25.9 5.07 1,033,962 25.6 4.96 964,956 26.0  </v>
      </c>
      <c r="AA159" s="47"/>
      <c r="AB159" s="47" t="str">
        <f t="shared" si="239"/>
        <v xml:space="preserve">351,983 26.1 4.98 318,707 25.9 5.07 1,033,962 25.6 4.96 964,956 26.0  </v>
      </c>
      <c r="AC159" s="47" t="str">
        <f t="shared" si="240"/>
        <v xml:space="preserve">26.1 4.98 318,707 25.9 5.07 1,033,962 25.6 4.96 964,956 26.0  </v>
      </c>
      <c r="AD159" s="47"/>
      <c r="AE159" s="47" t="str">
        <f t="shared" si="241"/>
        <v xml:space="preserve">4.98 318,707 25.9 5.07 1,033,962 25.6 4.96 964,956 26.0  </v>
      </c>
      <c r="AF159" s="47"/>
      <c r="AG159" s="47" t="str">
        <f t="shared" si="242"/>
        <v xml:space="preserve">318,707 25.9 5.07 1,033,962 25.6 4.96 964,956 26.0  </v>
      </c>
      <c r="AH159" s="47" t="str">
        <f t="shared" si="243"/>
        <v xml:space="preserve">25.9 5.07 1,033,962 25.6 4.96 964,956 26.0  </v>
      </c>
      <c r="AI159" s="47"/>
      <c r="AJ159" s="47"/>
      <c r="AK159" s="47"/>
      <c r="AL159" s="47"/>
      <c r="AM159" s="11"/>
      <c r="AN159" s="11"/>
      <c r="AO159" s="11"/>
      <c r="AP159" s="47" t="str">
        <f t="shared" si="244"/>
        <v xml:space="preserve">5.07 1,033,962 25.6 4.96 964,956 26.0  </v>
      </c>
      <c r="AQ159" s="47"/>
      <c r="AR159" s="47" t="str">
        <f t="shared" si="245"/>
        <v xml:space="preserve">1,033,962 25.6 4.96 964,956 26.0  </v>
      </c>
      <c r="AS159" s="48" t="str">
        <f t="shared" si="246"/>
        <v xml:space="preserve">25.6 4.96 964,956 26.0  </v>
      </c>
      <c r="AT159" s="48"/>
      <c r="AU159" s="47" t="str">
        <f t="shared" si="247"/>
        <v xml:space="preserve">4.96 964,956 26.0  </v>
      </c>
      <c r="AV159" s="47"/>
      <c r="AW159" s="47" t="str">
        <f t="shared" si="248"/>
        <v xml:space="preserve">964,956 26.0  </v>
      </c>
      <c r="AX159" s="48" t="str">
        <f t="shared" si="249"/>
        <v xml:space="preserve">26.0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0">IF(C247="","",IF(RIGHT(D161,1)="-",LEFT(D161,AY161-2),D161))</f>
        <v xml:space="preserve">Direct Labor - Regular </v>
      </c>
      <c r="D161" s="47" t="str">
        <f t="shared" ref="D161:D169" si="251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2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6.25 </v>
      </c>
      <c r="K161" s="47"/>
      <c r="L161" s="47" t="str">
        <f t="shared" ref="L161:L169" si="253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130,001 31.0 6.06 122,837 31.4 6.23 421,762 31.3 5.91 378,528 30.8 6.07 1,237,056 30.6 5.87 1,143,075 30.8  </v>
      </c>
      <c r="M161" s="47" t="str">
        <f t="shared" ref="M161:M169" si="254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31.0 6.06 122,837 31.4 6.23 421,762 31.3 5.91 378,528 30.8 6.07 1,237,056 30.6 5.87 1,143,075 30.8  </v>
      </c>
      <c r="N161" s="47"/>
      <c r="O161" s="47" t="str">
        <f t="shared" ref="O161:O169" si="255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6.06 122,837 31.4 6.23 421,762 31.3 5.91 378,528 30.8 6.07 1,237,056 30.6 5.87 1,143,075 30.8  </v>
      </c>
      <c r="P161" s="47"/>
      <c r="Q161" s="47" t="str">
        <f t="shared" ref="Q161:Q169" si="256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122,837 31.4 6.23 421,762 31.3 5.91 378,528 30.8 6.07 1,237,056 30.6 5.87 1,143,075 30.8  </v>
      </c>
      <c r="R161" s="47" t="str">
        <f t="shared" ref="R161:R169" si="257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31.4 6.23 421,762 31.3 5.91 378,528 30.8 6.07 1,237,056 30.6 5.87 1,143,075 30.8  </v>
      </c>
      <c r="S161" s="47" t="str">
        <f t="shared" ref="S161:S169" si="258">(RIGHT(C247,LEN(C247) - LEN(C161)))&amp;" "</f>
        <v xml:space="preserve">6.25 130,001 31.0 6.06 122,837 31.4 6.23 421,762 31.3 5.91 378,528 30.8 6.07 1,237,056 30.6 5.87 1,143,075 30.8  </v>
      </c>
      <c r="T161" s="47"/>
      <c r="U161" s="47"/>
      <c r="V161" s="47"/>
      <c r="W161" s="11"/>
      <c r="X161" s="11"/>
      <c r="Y161" s="11"/>
      <c r="Z161" s="47" t="str">
        <f t="shared" ref="Z161:Z169" si="259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6.23 421,762 31.3 5.91 378,528 30.8 6.07 1,237,056 30.6 5.87 1,143,075 30.8  </v>
      </c>
      <c r="AA161" s="47"/>
      <c r="AB161" s="47" t="str">
        <f t="shared" ref="AB161:AB169" si="260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421,762 31.3 5.91 378,528 30.8 6.07 1,237,056 30.6 5.87 1,143,075 30.8  </v>
      </c>
      <c r="AC161" s="47" t="str">
        <f t="shared" ref="AC161:AC169" si="261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31.3 5.91 378,528 30.8 6.07 1,237,056 30.6 5.87 1,143,075 30.8  </v>
      </c>
      <c r="AD161" s="47"/>
      <c r="AE161" s="47" t="str">
        <f t="shared" ref="AE161:AE169" si="262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5.91 378,528 30.8 6.07 1,237,056 30.6 5.87 1,143,075 30.8  </v>
      </c>
      <c r="AF161" s="47"/>
      <c r="AG161" s="47" t="str">
        <f t="shared" ref="AG161:AG169" si="263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378,528 30.8 6.07 1,237,056 30.6 5.87 1,143,075 30.8  </v>
      </c>
      <c r="AH161" s="47" t="str">
        <f t="shared" ref="AH161:AH169" si="264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30.8 6.07 1,237,056 30.6 5.87 1,143,075 30.8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5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6.07 1,237,056 30.6 5.87 1,143,075 30.8  </v>
      </c>
      <c r="AQ161" s="47"/>
      <c r="AR161" s="47" t="str">
        <f t="shared" ref="AR161:AR169" si="266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1,237,056 30.6 5.87 1,143,075 30.8  </v>
      </c>
      <c r="AS161" s="48" t="str">
        <f t="shared" ref="AS161:AS169" si="267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30.6 5.87 1,143,075 30.8  </v>
      </c>
      <c r="AT161" s="48"/>
      <c r="AU161" s="47" t="str">
        <f t="shared" ref="AU161:AU169" si="268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5.87 1,143,075 30.8  </v>
      </c>
      <c r="AV161" s="47"/>
      <c r="AW161" s="47" t="str">
        <f t="shared" ref="AW161:AW169" si="269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1,143,075 30.8  </v>
      </c>
      <c r="AX161" s="48" t="str">
        <f t="shared" ref="AX161:AX169" si="270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30.8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0"/>
        <v xml:space="preserve">- Overtime </v>
      </c>
      <c r="D162" s="47" t="str">
        <f t="shared" si="251"/>
        <v xml:space="preserve">- Overtime </v>
      </c>
      <c r="E162" s="22"/>
      <c r="F162" s="45"/>
      <c r="G162" s="11"/>
      <c r="H162" s="11"/>
      <c r="I162" s="11"/>
      <c r="J162" s="47" t="str">
        <f t="shared" si="252"/>
        <v xml:space="preserve">0.08 </v>
      </c>
      <c r="K162" s="47"/>
      <c r="L162" s="47" t="str">
        <f t="shared" si="253"/>
        <v xml:space="preserve">1,693 0.4 0.07 1,348 0.3 0.11 7,606 0.6 0.12 7,568 0.6 0.11 22,939 0.6 0.11 22,317 0.6  </v>
      </c>
      <c r="M162" s="47" t="str">
        <f t="shared" si="254"/>
        <v xml:space="preserve">0.4 0.07 1,348 0.3 0.11 7,606 0.6 0.12 7,568 0.6 0.11 22,939 0.6 0.11 22,317 0.6  </v>
      </c>
      <c r="N162" s="47"/>
      <c r="O162" s="47" t="str">
        <f t="shared" si="255"/>
        <v xml:space="preserve">0.07 1,348 0.3 0.11 7,606 0.6 0.12 7,568 0.6 0.11 22,939 0.6 0.11 22,317 0.6  </v>
      </c>
      <c r="P162" s="47"/>
      <c r="Q162" s="47" t="str">
        <f t="shared" si="256"/>
        <v xml:space="preserve">1,348 0.3 0.11 7,606 0.6 0.12 7,568 0.6 0.11 22,939 0.6 0.11 22,317 0.6  </v>
      </c>
      <c r="R162" s="47" t="str">
        <f t="shared" si="257"/>
        <v xml:space="preserve">0.3 0.11 7,606 0.6 0.12 7,568 0.6 0.11 22,939 0.6 0.11 22,317 0.6  </v>
      </c>
      <c r="S162" s="47" t="str">
        <f t="shared" si="258"/>
        <v xml:space="preserve">0.08 1,693 0.4 0.07 1,348 0.3 0.11 7,606 0.6 0.12 7,568 0.6 0.11 22,939 0.6 0.11 22,317 0.6  </v>
      </c>
      <c r="T162" s="47"/>
      <c r="U162" s="47"/>
      <c r="V162" s="47"/>
      <c r="W162" s="11"/>
      <c r="X162" s="11"/>
      <c r="Y162" s="11"/>
      <c r="Z162" s="47" t="str">
        <f t="shared" si="259"/>
        <v xml:space="preserve">0.11 7,606 0.6 0.12 7,568 0.6 0.11 22,939 0.6 0.11 22,317 0.6  </v>
      </c>
      <c r="AA162" s="47"/>
      <c r="AB162" s="47" t="str">
        <f t="shared" si="260"/>
        <v xml:space="preserve">7,606 0.6 0.12 7,568 0.6 0.11 22,939 0.6 0.11 22,317 0.6  </v>
      </c>
      <c r="AC162" s="47" t="str">
        <f t="shared" si="261"/>
        <v xml:space="preserve">0.6 0.12 7,568 0.6 0.11 22,939 0.6 0.11 22,317 0.6  </v>
      </c>
      <c r="AD162" s="47"/>
      <c r="AE162" s="47" t="str">
        <f t="shared" si="262"/>
        <v xml:space="preserve">0.12 7,568 0.6 0.11 22,939 0.6 0.11 22,317 0.6  </v>
      </c>
      <c r="AF162" s="47"/>
      <c r="AG162" s="47" t="str">
        <f t="shared" si="263"/>
        <v xml:space="preserve">7,568 0.6 0.11 22,939 0.6 0.11 22,317 0.6  </v>
      </c>
      <c r="AH162" s="47" t="str">
        <f t="shared" si="264"/>
        <v xml:space="preserve">0.6 0.11 22,939 0.6 0.11 22,317 0.6  </v>
      </c>
      <c r="AI162" s="47"/>
      <c r="AJ162" s="47"/>
      <c r="AK162" s="47"/>
      <c r="AL162" s="47"/>
      <c r="AM162" s="11"/>
      <c r="AN162" s="11"/>
      <c r="AO162" s="11"/>
      <c r="AP162" s="47" t="str">
        <f t="shared" si="265"/>
        <v xml:space="preserve">0.11 22,939 0.6 0.11 22,317 0.6  </v>
      </c>
      <c r="AQ162" s="47"/>
      <c r="AR162" s="47" t="str">
        <f t="shared" si="266"/>
        <v xml:space="preserve">22,939 0.6 0.11 22,317 0.6  </v>
      </c>
      <c r="AS162" s="48" t="str">
        <f t="shared" si="267"/>
        <v xml:space="preserve">0.6 0.11 22,317 0.6  </v>
      </c>
      <c r="AT162" s="48"/>
      <c r="AU162" s="47" t="str">
        <f t="shared" si="268"/>
        <v xml:space="preserve">0.11 22,317 0.6  </v>
      </c>
      <c r="AV162" s="47"/>
      <c r="AW162" s="47" t="str">
        <f t="shared" si="269"/>
        <v xml:space="preserve">22,317 0.6  </v>
      </c>
      <c r="AX162" s="48" t="str">
        <f t="shared" si="270"/>
        <v xml:space="preserve">0.6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0"/>
        <v xml:space="preserve">- Pay Compliance/WOTC </v>
      </c>
      <c r="D163" s="47" t="str">
        <f t="shared" si="251"/>
        <v xml:space="preserve">- Pay Compliance/WOTC </v>
      </c>
      <c r="E163" s="22"/>
      <c r="F163" s="45"/>
      <c r="G163" s="11"/>
      <c r="H163" s="11"/>
      <c r="I163" s="11"/>
      <c r="J163" s="47" t="str">
        <f t="shared" si="252"/>
        <v xml:space="preserve">0.00 </v>
      </c>
      <c r="K163" s="47"/>
      <c r="L163" s="47" t="str">
        <f t="shared" si="253"/>
        <v xml:space="preserve">0 0.0 0.00 0 0.0 0.00 0 0.0 0.00 0 0.0 0.00 0 0.0 0.00 0 0.0  </v>
      </c>
      <c r="M163" s="47" t="str">
        <f t="shared" si="254"/>
        <v xml:space="preserve">0.0 0.00 0 0.0 0.00 0 0.0 0.00 0 0.0 0.00 0 0.0 0.00 0 0.0  </v>
      </c>
      <c r="N163" s="47"/>
      <c r="O163" s="47" t="str">
        <f t="shared" si="255"/>
        <v xml:space="preserve">0.00 0 0.0 0.00 0 0.0 0.00 0 0.0 0.00 0 0.0 0.00 0 0.0  </v>
      </c>
      <c r="P163" s="47"/>
      <c r="Q163" s="47" t="str">
        <f t="shared" si="256"/>
        <v xml:space="preserve">0 0.0 0.00 0 0.0 0.00 0 0.0 0.00 0 0.0 0.00 0 0.0  </v>
      </c>
      <c r="R163" s="47" t="str">
        <f t="shared" si="257"/>
        <v xml:space="preserve">0.0 0.00 0 0.0 0.00 0 0.0 0.00 0 0.0 0.00 0 0.0  </v>
      </c>
      <c r="S163" s="47" t="str">
        <f t="shared" si="258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59"/>
        <v xml:space="preserve">0.00 0 0.0 0.00 0 0.0 0.00 0 0.0 0.00 0 0.0  </v>
      </c>
      <c r="AA163" s="47"/>
      <c r="AB163" s="47" t="str">
        <f t="shared" si="260"/>
        <v xml:space="preserve">0 0.0 0.00 0 0.0 0.00 0 0.0 0.00 0 0.0  </v>
      </c>
      <c r="AC163" s="47" t="str">
        <f t="shared" si="261"/>
        <v xml:space="preserve">0.0 0.00 0 0.0 0.00 0 0.0 0.00 0 0.0  </v>
      </c>
      <c r="AD163" s="47"/>
      <c r="AE163" s="47" t="str">
        <f t="shared" si="262"/>
        <v xml:space="preserve">0.00 0 0.0 0.00 0 0.0 0.00 0 0.0  </v>
      </c>
      <c r="AF163" s="47"/>
      <c r="AG163" s="47" t="str">
        <f t="shared" si="263"/>
        <v xml:space="preserve">0 0.0 0.00 0 0.0 0.00 0 0.0  </v>
      </c>
      <c r="AH163" s="47" t="str">
        <f t="shared" si="264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5"/>
        <v xml:space="preserve">0.00 0 0.0 0.00 0 0.0  </v>
      </c>
      <c r="AQ163" s="47"/>
      <c r="AR163" s="47" t="str">
        <f t="shared" si="266"/>
        <v xml:space="preserve">0 0.0 0.00 0 0.0  </v>
      </c>
      <c r="AS163" s="48" t="str">
        <f t="shared" si="267"/>
        <v xml:space="preserve">0.0 0.00 0 0.0  </v>
      </c>
      <c r="AT163" s="48"/>
      <c r="AU163" s="47" t="str">
        <f t="shared" si="268"/>
        <v xml:space="preserve">0.00 0 0.0  </v>
      </c>
      <c r="AV163" s="47"/>
      <c r="AW163" s="47" t="str">
        <f t="shared" si="269"/>
        <v xml:space="preserve">0 0.0  </v>
      </c>
      <c r="AX163" s="48" t="str">
        <f t="shared" si="270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0"/>
        <v xml:space="preserve">Total Direct Labor </v>
      </c>
      <c r="D164" s="47" t="str">
        <f t="shared" si="251"/>
        <v xml:space="preserve">Total Direct Labor </v>
      </c>
      <c r="E164" s="22"/>
      <c r="F164" s="45"/>
      <c r="G164" s="11"/>
      <c r="H164" s="11"/>
      <c r="I164" s="11"/>
      <c r="J164" s="47" t="str">
        <f t="shared" si="252"/>
        <v xml:space="preserve">6.33 </v>
      </c>
      <c r="K164" s="47"/>
      <c r="L164" s="47" t="str">
        <f t="shared" si="253"/>
        <v xml:space="preserve">131,694 31.4 6.13 124,185 31.7 6.34 429,367 31.8 6.03 386,096 31.4 6.18 1,259,995 31.2 5.99 1,165,391 31.4  </v>
      </c>
      <c r="M164" s="47" t="str">
        <f t="shared" si="254"/>
        <v xml:space="preserve">31.4 6.13 124,185 31.7 6.34 429,367 31.8 6.03 386,096 31.4 6.18 1,259,995 31.2 5.99 1,165,391 31.4  </v>
      </c>
      <c r="N164" s="47"/>
      <c r="O164" s="47" t="str">
        <f t="shared" si="255"/>
        <v xml:space="preserve">6.13 124,185 31.7 6.34 429,367 31.8 6.03 386,096 31.4 6.18 1,259,995 31.2 5.99 1,165,391 31.4  </v>
      </c>
      <c r="P164" s="47"/>
      <c r="Q164" s="47" t="str">
        <f t="shared" si="256"/>
        <v xml:space="preserve">124,185 31.7 6.34 429,367 31.8 6.03 386,096 31.4 6.18 1,259,995 31.2 5.99 1,165,391 31.4  </v>
      </c>
      <c r="R164" s="47" t="str">
        <f t="shared" si="257"/>
        <v xml:space="preserve">31.7 6.34 429,367 31.8 6.03 386,096 31.4 6.18 1,259,995 31.2 5.99 1,165,391 31.4  </v>
      </c>
      <c r="S164" s="47" t="str">
        <f t="shared" si="258"/>
        <v xml:space="preserve">6.33 131,694 31.4 6.13 124,185 31.7 6.34 429,367 31.8 6.03 386,096 31.4 6.18 1,259,995 31.2 5.99 1,165,391 31.4  </v>
      </c>
      <c r="T164" s="47"/>
      <c r="U164" s="47"/>
      <c r="V164" s="47"/>
      <c r="W164" s="11"/>
      <c r="X164" s="11"/>
      <c r="Y164" s="11"/>
      <c r="Z164" s="47" t="str">
        <f t="shared" si="259"/>
        <v xml:space="preserve">6.34 429,367 31.8 6.03 386,096 31.4 6.18 1,259,995 31.2 5.99 1,165,391 31.4  </v>
      </c>
      <c r="AA164" s="47"/>
      <c r="AB164" s="47" t="str">
        <f t="shared" si="260"/>
        <v xml:space="preserve">429,367 31.8 6.03 386,096 31.4 6.18 1,259,995 31.2 5.99 1,165,391 31.4  </v>
      </c>
      <c r="AC164" s="47" t="str">
        <f t="shared" si="261"/>
        <v xml:space="preserve">31.8 6.03 386,096 31.4 6.18 1,259,995 31.2 5.99 1,165,391 31.4  </v>
      </c>
      <c r="AD164" s="47"/>
      <c r="AE164" s="47" t="str">
        <f t="shared" si="262"/>
        <v xml:space="preserve">6.03 386,096 31.4 6.18 1,259,995 31.2 5.99 1,165,391 31.4  </v>
      </c>
      <c r="AF164" s="47"/>
      <c r="AG164" s="47" t="str">
        <f t="shared" si="263"/>
        <v xml:space="preserve">386,096 31.4 6.18 1,259,995 31.2 5.99 1,165,391 31.4  </v>
      </c>
      <c r="AH164" s="47" t="str">
        <f t="shared" si="264"/>
        <v xml:space="preserve">31.4 6.18 1,259,995 31.2 5.99 1,165,391 31.4  </v>
      </c>
      <c r="AI164" s="47"/>
      <c r="AJ164" s="47"/>
      <c r="AK164" s="47"/>
      <c r="AL164" s="47"/>
      <c r="AM164" s="11"/>
      <c r="AN164" s="11"/>
      <c r="AO164" s="11"/>
      <c r="AP164" s="47" t="str">
        <f t="shared" si="265"/>
        <v xml:space="preserve">6.18 1,259,995 31.2 5.99 1,165,391 31.4  </v>
      </c>
      <c r="AQ164" s="47"/>
      <c r="AR164" s="47" t="str">
        <f t="shared" si="266"/>
        <v xml:space="preserve">1,259,995 31.2 5.99 1,165,391 31.4  </v>
      </c>
      <c r="AS164" s="48" t="str">
        <f t="shared" si="267"/>
        <v xml:space="preserve">31.2 5.99 1,165,391 31.4  </v>
      </c>
      <c r="AT164" s="48"/>
      <c r="AU164" s="47" t="str">
        <f t="shared" si="268"/>
        <v xml:space="preserve">5.99 1,165,391 31.4  </v>
      </c>
      <c r="AV164" s="47"/>
      <c r="AW164" s="47" t="str">
        <f t="shared" si="269"/>
        <v xml:space="preserve">1,165,391 31.4  </v>
      </c>
      <c r="AX164" s="48" t="str">
        <f t="shared" si="270"/>
        <v xml:space="preserve">31.4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0"/>
        <v xml:space="preserve">Overtime Premium $ </v>
      </c>
      <c r="D165" s="47" t="str">
        <f t="shared" si="251"/>
        <v xml:space="preserve">Overtime Premium $ </v>
      </c>
      <c r="E165" s="22"/>
      <c r="F165" s="45"/>
      <c r="G165" s="11"/>
      <c r="H165" s="11"/>
      <c r="I165" s="11"/>
      <c r="J165" s="47" t="str">
        <f t="shared" si="252"/>
        <v/>
      </c>
      <c r="K165" s="47"/>
      <c r="L165" s="47" t="str">
        <f t="shared" si="253"/>
        <v xml:space="preserve">559 </v>
      </c>
      <c r="M165" s="47" t="str">
        <f t="shared" si="254"/>
        <v/>
      </c>
      <c r="N165" s="47"/>
      <c r="O165" s="47" t="str">
        <f t="shared" si="255"/>
        <v/>
      </c>
      <c r="P165" s="47"/>
      <c r="Q165" s="47" t="str">
        <f t="shared" si="256"/>
        <v xml:space="preserve">445 2,510 2,497 7,570 7,365  </v>
      </c>
      <c r="R165" s="47" t="str">
        <f t="shared" si="257"/>
        <v/>
      </c>
      <c r="S165" s="47" t="str">
        <f t="shared" si="258"/>
        <v xml:space="preserve">559 445 2,510 2,497 7,570 7,365  </v>
      </c>
      <c r="T165" s="47"/>
      <c r="U165" s="47"/>
      <c r="V165" s="47"/>
      <c r="W165" s="11"/>
      <c r="X165" s="11"/>
      <c r="Y165" s="11"/>
      <c r="Z165" s="47" t="str">
        <f t="shared" si="259"/>
        <v/>
      </c>
      <c r="AA165" s="47"/>
      <c r="AB165" s="47" t="str">
        <f t="shared" si="260"/>
        <v xml:space="preserve">2,510 2,497 7,570 7,365  </v>
      </c>
      <c r="AC165" s="47" t="str">
        <f t="shared" si="261"/>
        <v/>
      </c>
      <c r="AD165" s="47"/>
      <c r="AE165" s="47" t="str">
        <f t="shared" si="262"/>
        <v/>
      </c>
      <c r="AF165" s="47"/>
      <c r="AG165" s="47" t="str">
        <f t="shared" si="263"/>
        <v xml:space="preserve">2,497 7,570 7,365  </v>
      </c>
      <c r="AH165" s="47" t="str">
        <f t="shared" si="264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5"/>
        <v/>
      </c>
      <c r="AQ165" s="47"/>
      <c r="AR165" s="47" t="str">
        <f t="shared" si="266"/>
        <v xml:space="preserve">7,570 7,365  </v>
      </c>
      <c r="AS165" s="48" t="str">
        <f t="shared" si="267"/>
        <v/>
      </c>
      <c r="AT165" s="48"/>
      <c r="AU165" s="47" t="str">
        <f t="shared" si="268"/>
        <v/>
      </c>
      <c r="AV165" s="47"/>
      <c r="AW165" s="47" t="str">
        <f t="shared" si="269"/>
        <v xml:space="preserve">7,365  </v>
      </c>
      <c r="AX165" s="48" t="str">
        <f t="shared" si="270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0"/>
        <v xml:space="preserve">Overtime Hours </v>
      </c>
      <c r="D166" s="47" t="str">
        <f t="shared" si="251"/>
        <v xml:space="preserve">Overtime Hours </v>
      </c>
      <c r="E166" s="22"/>
      <c r="F166" s="45"/>
      <c r="G166" s="11"/>
      <c r="H166" s="11"/>
      <c r="I166" s="11"/>
      <c r="J166" s="47" t="str">
        <f t="shared" si="252"/>
        <v/>
      </c>
      <c r="K166" s="47"/>
      <c r="L166" s="47" t="str">
        <f t="shared" si="253"/>
        <v xml:space="preserve">89 </v>
      </c>
      <c r="M166" s="47" t="str">
        <f t="shared" si="254"/>
        <v/>
      </c>
      <c r="N166" s="47"/>
      <c r="O166" s="47" t="str">
        <f t="shared" si="255"/>
        <v/>
      </c>
      <c r="P166" s="47"/>
      <c r="Q166" s="47" t="str">
        <f t="shared" si="256"/>
        <v xml:space="preserve">71 400 398 1,207 1,175  </v>
      </c>
      <c r="R166" s="47" t="str">
        <f t="shared" si="257"/>
        <v/>
      </c>
      <c r="S166" s="47" t="str">
        <f t="shared" si="258"/>
        <v xml:space="preserve">89 71 400 398 1,207 1,175  </v>
      </c>
      <c r="T166" s="47"/>
      <c r="U166" s="47"/>
      <c r="V166" s="47"/>
      <c r="W166" s="11"/>
      <c r="X166" s="11"/>
      <c r="Y166" s="11"/>
      <c r="Z166" s="47" t="str">
        <f t="shared" si="259"/>
        <v/>
      </c>
      <c r="AA166" s="47"/>
      <c r="AB166" s="47" t="str">
        <f t="shared" si="260"/>
        <v xml:space="preserve">400 398 1,207 1,175  </v>
      </c>
      <c r="AC166" s="47" t="str">
        <f t="shared" si="261"/>
        <v/>
      </c>
      <c r="AD166" s="47"/>
      <c r="AE166" s="47" t="str">
        <f t="shared" si="262"/>
        <v/>
      </c>
      <c r="AF166" s="47"/>
      <c r="AG166" s="47" t="str">
        <f t="shared" si="263"/>
        <v xml:space="preserve">398 1,207 1,175  </v>
      </c>
      <c r="AH166" s="47" t="str">
        <f t="shared" si="264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5"/>
        <v/>
      </c>
      <c r="AQ166" s="47"/>
      <c r="AR166" s="47" t="str">
        <f t="shared" si="266"/>
        <v xml:space="preserve">1,207 1,175  </v>
      </c>
      <c r="AS166" s="48" t="str">
        <f t="shared" si="267"/>
        <v/>
      </c>
      <c r="AT166" s="48"/>
      <c r="AU166" s="47" t="str">
        <f t="shared" si="268"/>
        <v/>
      </c>
      <c r="AV166" s="47"/>
      <c r="AW166" s="47" t="str">
        <f t="shared" si="269"/>
        <v xml:space="preserve">1,175  </v>
      </c>
      <c r="AX166" s="48" t="str">
        <f t="shared" si="270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0"/>
        <v xml:space="preserve">Total Hours vs. Expectation </v>
      </c>
      <c r="D167" s="47" t="str">
        <f t="shared" si="251"/>
        <v xml:space="preserve">Total Hours vs. Expectation </v>
      </c>
      <c r="E167" s="22"/>
      <c r="F167" s="45"/>
      <c r="G167" s="11"/>
      <c r="H167" s="11"/>
      <c r="I167" s="11"/>
      <c r="J167" s="47" t="str">
        <f t="shared" si="252"/>
        <v xml:space="preserve">30.23 </v>
      </c>
      <c r="K167" s="47"/>
      <c r="L167" s="47" t="str">
        <f t="shared" si="253"/>
        <v/>
      </c>
      <c r="M167" s="47" t="str">
        <f t="shared" si="254"/>
        <v/>
      </c>
      <c r="N167" s="47"/>
      <c r="O167" s="47" t="str">
        <f t="shared" si="255"/>
        <v xml:space="preserve">47.43 34.08 53.07 54.75 27.85  </v>
      </c>
      <c r="P167" s="47"/>
      <c r="Q167" s="47" t="str">
        <f t="shared" si="256"/>
        <v/>
      </c>
      <c r="R167" s="47" t="str">
        <f t="shared" si="257"/>
        <v/>
      </c>
      <c r="S167" s="47" t="str">
        <f t="shared" si="258"/>
        <v xml:space="preserve">30.23 47.43 34.08 53.07 54.75 27.85  </v>
      </c>
      <c r="T167" s="47"/>
      <c r="U167" s="47"/>
      <c r="V167" s="47"/>
      <c r="W167" s="11"/>
      <c r="X167" s="11"/>
      <c r="Y167" s="11"/>
      <c r="Z167" s="47" t="str">
        <f t="shared" si="259"/>
        <v xml:space="preserve">34.08 53.07 54.75 27.85  </v>
      </c>
      <c r="AA167" s="47"/>
      <c r="AB167" s="47" t="str">
        <f t="shared" si="260"/>
        <v/>
      </c>
      <c r="AC167" s="47" t="str">
        <f t="shared" si="261"/>
        <v/>
      </c>
      <c r="AD167" s="47"/>
      <c r="AE167" s="47" t="str">
        <f t="shared" si="262"/>
        <v xml:space="preserve">53.07 54.75 27.85  </v>
      </c>
      <c r="AF167" s="47"/>
      <c r="AG167" s="47" t="str">
        <f t="shared" si="263"/>
        <v/>
      </c>
      <c r="AH167" s="47" t="str">
        <f t="shared" si="264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5"/>
        <v xml:space="preserve">54.75 27.85  </v>
      </c>
      <c r="AQ167" s="47"/>
      <c r="AR167" s="47" t="str">
        <f t="shared" si="266"/>
        <v/>
      </c>
      <c r="AS167" s="48" t="str">
        <f t="shared" si="267"/>
        <v/>
      </c>
      <c r="AT167" s="48"/>
      <c r="AU167" s="47" t="str">
        <f t="shared" si="268"/>
        <v xml:space="preserve">27.85  </v>
      </c>
      <c r="AV167" s="47"/>
      <c r="AW167" s="47" t="str">
        <f t="shared" si="269"/>
        <v/>
      </c>
      <c r="AX167" s="48" t="str">
        <f t="shared" si="270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0"/>
        <v xml:space="preserve">Wage Rate </v>
      </c>
      <c r="D168" s="47" t="str">
        <f t="shared" si="251"/>
        <v xml:space="preserve">Wage Rate </v>
      </c>
      <c r="E168" s="22"/>
      <c r="F168" s="45"/>
      <c r="G168" s="11"/>
      <c r="H168" s="11"/>
      <c r="I168" s="11"/>
      <c r="J168" s="47" t="str">
        <f t="shared" si="252"/>
        <v xml:space="preserve">13.92 </v>
      </c>
      <c r="K168" s="47"/>
      <c r="L168" s="47" t="str">
        <f t="shared" si="253"/>
        <v/>
      </c>
      <c r="M168" s="47" t="str">
        <f t="shared" si="254"/>
        <v/>
      </c>
      <c r="N168" s="47"/>
      <c r="O168" s="47" t="str">
        <f t="shared" si="255"/>
        <v xml:space="preserve">13.40 13.95 13.08 13.87 13.11  </v>
      </c>
      <c r="P168" s="47"/>
      <c r="Q168" s="47" t="str">
        <f t="shared" si="256"/>
        <v/>
      </c>
      <c r="R168" s="47" t="str">
        <f t="shared" si="257"/>
        <v/>
      </c>
      <c r="S168" s="47" t="str">
        <f t="shared" si="258"/>
        <v xml:space="preserve">13.92 13.40 13.95 13.08 13.87 13.11  </v>
      </c>
      <c r="T168" s="47"/>
      <c r="U168" s="47"/>
      <c r="V168" s="47"/>
      <c r="W168" s="11"/>
      <c r="X168" s="11"/>
      <c r="Y168" s="11"/>
      <c r="Z168" s="47" t="str">
        <f t="shared" si="259"/>
        <v xml:space="preserve">13.95 13.08 13.87 13.11  </v>
      </c>
      <c r="AA168" s="47"/>
      <c r="AB168" s="47" t="str">
        <f t="shared" si="260"/>
        <v/>
      </c>
      <c r="AC168" s="47" t="str">
        <f t="shared" si="261"/>
        <v/>
      </c>
      <c r="AD168" s="47"/>
      <c r="AE168" s="47" t="str">
        <f t="shared" si="262"/>
        <v xml:space="preserve">13.08 13.87 13.11  </v>
      </c>
      <c r="AF168" s="47"/>
      <c r="AG168" s="47" t="str">
        <f t="shared" si="263"/>
        <v/>
      </c>
      <c r="AH168" s="47" t="str">
        <f t="shared" si="264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5"/>
        <v xml:space="preserve">13.87 13.11  </v>
      </c>
      <c r="AQ168" s="47"/>
      <c r="AR168" s="47" t="str">
        <f t="shared" si="266"/>
        <v/>
      </c>
      <c r="AS168" s="48" t="str">
        <f t="shared" si="267"/>
        <v/>
      </c>
      <c r="AT168" s="48"/>
      <c r="AU168" s="47" t="str">
        <f t="shared" si="268"/>
        <v xml:space="preserve">13.11  </v>
      </c>
      <c r="AV168" s="47"/>
      <c r="AW168" s="47" t="str">
        <f t="shared" si="269"/>
        <v/>
      </c>
      <c r="AX168" s="48" t="str">
        <f t="shared" si="270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0"/>
        <v xml:space="preserve">Margin after Labor </v>
      </c>
      <c r="D169" s="47" t="str">
        <f t="shared" si="251"/>
        <v xml:space="preserve">Margin after Labor </v>
      </c>
      <c r="E169" s="22"/>
      <c r="F169" s="45"/>
      <c r="G169" s="11"/>
      <c r="H169" s="11"/>
      <c r="I169" s="11"/>
      <c r="J169" s="47" t="str">
        <f t="shared" si="252"/>
        <v xml:space="preserve">8.61 </v>
      </c>
      <c r="K169" s="47"/>
      <c r="L169" s="47" t="str">
        <f t="shared" si="253"/>
        <v xml:space="preserve">179,239 42.8 8.29 167,824 42.9 8.37 566,929 42.0 8.20 524,882 42.7 8.59 1,750,824 43.3 8.15 1,585,332 42.7 </v>
      </c>
      <c r="M169" s="47" t="str">
        <f t="shared" si="254"/>
        <v xml:space="preserve">42.8 8.29 167,824 42.9 8.37 566,929 42.0 8.20 524,882 42.7 8.59 1,750,824 43.3 8.15 1,585,332 42.7 </v>
      </c>
      <c r="N169" s="47"/>
      <c r="O169" s="47" t="str">
        <f t="shared" si="255"/>
        <v xml:space="preserve">8.29 167,824 42.9 8.37 566,929 42.0 8.20 524,882 42.7 8.59 1,750,824 43.3 8.15 1,585,332 42.7 </v>
      </c>
      <c r="P169" s="47"/>
      <c r="Q169" s="47" t="str">
        <f t="shared" si="256"/>
        <v xml:space="preserve">167,824 42.9 8.37 566,929 42.0 8.20 524,882 42.7 8.59 1,750,824 43.3 8.15 1,585,332 42.7 </v>
      </c>
      <c r="R169" s="47" t="str">
        <f t="shared" si="257"/>
        <v xml:space="preserve">42.9 8.37 566,929 42.0 8.20 524,882 42.7 8.59 1,750,824 43.3 8.15 1,585,332 42.7 </v>
      </c>
      <c r="S169" s="47" t="str">
        <f t="shared" si="258"/>
        <v xml:space="preserve">8.61 179,239 42.8 8.29 167,824 42.9 8.37 566,929 42.0 8.20 524,882 42.7 8.59 1,750,824 43.3 8.15 1,585,332 42.7 </v>
      </c>
      <c r="T169" s="47"/>
      <c r="U169" s="47"/>
      <c r="V169" s="47"/>
      <c r="W169" s="11"/>
      <c r="X169" s="11"/>
      <c r="Y169" s="11"/>
      <c r="Z169" s="47" t="str">
        <f t="shared" si="259"/>
        <v xml:space="preserve">8.37 566,929 42.0 8.20 524,882 42.7 8.59 1,750,824 43.3 8.15 1,585,332 42.7 </v>
      </c>
      <c r="AA169" s="47"/>
      <c r="AB169" s="47" t="str">
        <f t="shared" si="260"/>
        <v xml:space="preserve">566,929 42.0 8.20 524,882 42.7 8.59 1,750,824 43.3 8.15 1,585,332 42.7 </v>
      </c>
      <c r="AC169" s="47" t="str">
        <f t="shared" si="261"/>
        <v xml:space="preserve">42.0 8.20 524,882 42.7 8.59 1,750,824 43.3 8.15 1,585,332 42.7 </v>
      </c>
      <c r="AD169" s="47"/>
      <c r="AE169" s="47" t="str">
        <f t="shared" si="262"/>
        <v xml:space="preserve">8.20 524,882 42.7 8.59 1,750,824 43.3 8.15 1,585,332 42.7 </v>
      </c>
      <c r="AF169" s="47"/>
      <c r="AG169" s="47" t="str">
        <f t="shared" si="263"/>
        <v xml:space="preserve">524,882 42.7 8.59 1,750,824 43.3 8.15 1,585,332 42.7 </v>
      </c>
      <c r="AH169" s="47" t="str">
        <f t="shared" si="264"/>
        <v xml:space="preserve">42.7 8.59 1,750,824 43.3 8.15 1,585,332 42.7 </v>
      </c>
      <c r="AI169" s="47"/>
      <c r="AJ169" s="47"/>
      <c r="AK169" s="47"/>
      <c r="AL169" s="47"/>
      <c r="AM169" s="11"/>
      <c r="AN169" s="11"/>
      <c r="AO169" s="11"/>
      <c r="AP169" s="47" t="str">
        <f t="shared" si="265"/>
        <v xml:space="preserve">8.59 1,750,824 43.3 8.15 1,585,332 42.7 </v>
      </c>
      <c r="AQ169" s="47"/>
      <c r="AR169" s="47" t="str">
        <f t="shared" si="266"/>
        <v xml:space="preserve">1,750,824 43.3 8.15 1,585,332 42.7 </v>
      </c>
      <c r="AS169" s="48" t="str">
        <f t="shared" si="267"/>
        <v xml:space="preserve">43.3 8.15 1,585,332 42.7 </v>
      </c>
      <c r="AT169" s="48"/>
      <c r="AU169" s="47" t="str">
        <f t="shared" si="268"/>
        <v xml:space="preserve">8.15 1,585,332 42.7 </v>
      </c>
      <c r="AV169" s="47"/>
      <c r="AW169" s="47" t="str">
        <f t="shared" si="269"/>
        <v xml:space="preserve">1,585,332 42.7 </v>
      </c>
      <c r="AX169" s="48" t="str">
        <f t="shared" si="270"/>
        <v xml:space="preserve">42.7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'Sil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'Sil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'Sil Data'!$A4</f>
        <v xml:space="preserve">0021377 (Silverdale)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'Sil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'Sil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'Sil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'Sil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'Sil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'Sil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'Sil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'Sil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'Sil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'Sil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'Sil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'Sil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'Sil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'Sil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'Sil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'Sil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'Sil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'Sil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'Sil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'Sil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'Sil Data'!$A28</f>
        <v xml:space="preserve">Average Weekly Sales 109,907 102,733 108,829 99,256 108,827 99,973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'Sil Data'!$A29</f>
        <v xml:space="preserve">Guest Count 5,202 20,808 5,064 20,256 5,209 67,717 4,923 63,999 5,229 203,931 4,989 194,571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'Sil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'Sil Data'!$A31</f>
        <v xml:space="preserve">SALES - Food 14.36 298,734 71.3 13.92 282,063 72.0 14.30 968,446 71.8 13.83 885,056 72.0 14.23 2,901,190 71.7 13.75 2,674,764 72.0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'Sil Data'!$A32</f>
        <v xml:space="preserve">- Appetizers 1.97 40,941 9.8 1.88 38,127 9.7 1.90 128,779 9.6 1.79 114,759 9.3 1.93 394,376 9.8 1.87 364,536 9.8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'Sil Data'!$A33</f>
        <v xml:space="preserve">- Desserts 0.71 14,686 3.5 0.65 13,078 3.3 0.68 45,785 3.4 0.69 44,268 3.6 0.68 138,990 3.4 0.68 131,460 3.5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'Sil Data'!$A34</f>
        <v xml:space="preserve">- Total Alc Bev 1.52 31,564 7.5 1.40 28,436 7.3 1.46 98,934 7.3 1.43 91,491 7.4 1.45 296,083 7.3 1.39 270,243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'Sil Data'!$A35</f>
        <v xml:space="preserve">- Liquor 0.52 10,914 2.6 0.48 9,705 2.5 0.52 35,164 2.6 0.48 31,011 2.5 0.48 98,546 2.4 0.46 89,979 2.4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'Sil Data'!$A36</f>
        <v xml:space="preserve">- Beer 0.26 5,382 1.3 0.24 4,880 1.2 0.25 16,612 1.2 0.23 14,919 1.2 0.26 52,760 1.3 0.23 45,333 1.2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'Sil Data'!$A37</f>
        <v xml:space="preserve">- Wine 0.73 15,268 3.6 0.68 13,850 3.5 0.70 47,158 3.5 0.71 45,561 3.7 0.71 144,777 3.6 0.69 134,930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'Sil Data'!$A38</f>
        <v xml:space="preserve">- Non-Alch Bev 1.51 31,371 7.5 1.40 28,376 7.2 1.50 101,807 7.6 1.46 93,676 7.6 1.46 297,806 7.4 1.37 266,290 7.2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'Sil Data'!$A39</f>
        <v xml:space="preserve">- Other 1.07 22,334 5.3 1.03 20,851 5.3 1.05 71,024 5.3 0.95 61,081 5.0 1.06 215,815 5.3 0.98 191,637 5.2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'Sil Data'!$A40</f>
        <v xml:space="preserve">Add-On Sales 6.77 140,896 33.6 6.36 128,869 32.9 6.59 446,328 33.1 6.33 405,274 33.0 6.59 1,343,071 33.2 6.29 1,224,165 32.9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'Sil Data'!$A41</f>
        <v xml:space="preserve">ToGo Sales 64,711 61,578 212,442 186,871 655,319 587,430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'Sil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'Sil Data'!$A43</f>
        <v xml:space="preserve">Total Gross Sales 21.13 439,630 104.9 20.29 410,932 104.9 20.89 1,414,774 104.9 20.16 1,290,331 104.9 20.81 4,244,261 104.9 20.04 3,898,930 104.9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'Sil Data'!$A44</f>
        <v xml:space="preserve">- Mgr/Empl Meal -0.32 -6,612 -1.6 -0.31 -6,180 -1.6 -0.31 -21,278 -1.6 -0.30 -19,407 -1.6 -0.27 -55,854 -1.4 -0.26 -51,310 -1.4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'Sil Data'!$A45</f>
        <v xml:space="preserve">- Coupons -0.12 -2,480 -0.6 -0.11 -2,318 -0.6 -0.12 -7,979 -0.6 -0.11 -7,277 -0.6 -0.12 -23,938 -0.6 -0.11 -21,990 -0.6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'Sil Data'!$A46</f>
        <v xml:space="preserve">- Returns/Comps -0.56 -11,571 -2.8 -0.53 -10,816 -2.8 -0.55 -37,237 -2.8 -0.53 -33,961 -2.8 -0.55 -111,709 -2.8 -0.53 -102,620 -2.8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'Sil Data'!$A47</f>
        <v xml:space="preserve">- Other -0.00 0 -0.0 -0.00 0 -0.0 -0.00 0 -0.0 -0.00 0 -0.0 -0.04 -7,979 -0.2 -0.04 -7,330 -0.2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'Sil Data'!$A48</f>
        <v xml:space="preserve">Net Sales 20.13 418,967 100.0 19.33 391,618 100.0 19.91 1,348,280 100.0 19.21 1,229,685 100.0 19.83 4,044,781 100.0 19.10 3,715,680 100.0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'Sil Data'!$A49</f>
        <v xml:space="preserve">COS - Beef and Chicken 0.77 15,940 3.8 0.75 15,240 3.9 0.84 56,925 4.2 0.78 49,666 4.0 0.81 164,903 4.1 0.75 146,759 3.9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'Sil Data'!$A50</f>
        <v xml:space="preserve">- Seafood 0.49 10,101 2.4 0.49 9,958 2.5 0.46 30,839 2.3 0.45 29,060 2.4 0.45 92,102 2.3 0.47 91,309 2.5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'Sil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'Sil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'Sil Data'!$A53</f>
        <v xml:space="preserve">- Total Protein 1.25 26,041 6.2 1.24 25,198 6.4 1.30 87,764 6.5 1.23 78,726 6.4 1.26 257,004 6.4 1.22 238,068 6.4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'Sil Data'!$A54</f>
        <v xml:space="preserve">- Non-Perishable 0.97 20,124 4.8 0.91 18,495 4.7 0.94 63,758 4.7 0.84 53,835 4.4 0.91 185,105 4.6 0.91 176,978 4.8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'Sil Data'!$A55</f>
        <v xml:space="preserve">- Produce 0.50 10,410 2.5 0.48 9,681 2.5 0.52 35,098 2.6 0.50 32,204 2.6 0.49 99,357 2.5 0.47 90,547 2.4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'Sil Data'!$A56</f>
        <v xml:space="preserve">- Dessert 0.23 4,743 1.1 0.21 4,324 1.1 0.22 15,150 1.1 0.20 13,068 1.1 0.21 42,929 1.1 0.20 38,514 1.0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'Sil Data'!$A57</f>
        <v xml:space="preserve">- Other/Freight 1.73 36,011 8.6 1.59 32,171 8.2 1.72 116,263 8.6 1.70 108,988 8.9 1.71 349,407 8.6 1.68 327,795 8.8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'Sil Data'!$A58</f>
        <v xml:space="preserve">Total Food Costs 4.68 97,328 23.2 4.44 89,868 22.9 4.70 318,033 23.6 4.48 286,820 23.3 4.58 933,802 23.1 4.48 871,902 23.5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'Sil Data'!$A59</f>
        <v xml:space="preserve">A vs T% 3,403 3.5 3,484 3.9 12,715 4.0 12,272 4.3 41,296 4.4 33,253 3.8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'Sil Data'!$A60</f>
        <v xml:space="preserve">Total Beverage Cost 0.51 10,706 17.0 0.48 9,741 17.1 0.50 33,951 16.9 0.50 31,887 17.2 0.49 100,160 16.9 0.48 93,054 17.3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'Sil Data'!$A61</f>
        <v xml:space="preserve">- Liquor 0.06 1,210 11.1 0.05 1,093 11.3 0.06 4,364 12.4 0.06 3,824 12.3 0.06 11,850 12.0 0.05 10,378 11.5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'Sil Data'!$A62</f>
        <v xml:space="preserve">- Beer 0.06 1,182 22.0 0.05 1,078 22.1 0.06 3,912 23.6 0.05 3,358 22.5 0.05 10,679 20.2 0.05 9,154 20.2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'Sil Data'!$A63</f>
        <v xml:space="preserve">- Wine 0.18 3,727 24.4 0.18 3,714 26.8 0.18 12,182 25.8 0.18 11,353 24.9 0.18 37,372 25.8 0.18 35,073 26.0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'Sil Data'!$A64</f>
        <v xml:space="preserve">- Non-Alch Bev 0.22 4,587 14.6 0.19 3,855 13.6 0.20 13,492 13.3 0.21 13,351 14.3 0.20 40,259 13.5 0.20 38,449 14.4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'Sil Data'!$A65</f>
        <v xml:space="preserve">Bev Alch A vs. T% 893 8.3 595 6.1 3,782 11.1 3,393 10.6 8,752 8.7 8,013 8.6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'Sil Data'!$A66</f>
        <v xml:space="preserve">Total Cost of Sales 5.19 108,034 25.8 4.92 99,609 25.4 5.20 351,983 26.1 4.98 318,707 25.9 5.07 1,033,962 25.6 4.96 964,956 26.0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'Sil Data'!$A67</f>
        <v xml:space="preserve">Direct Labor - Regular 6.25 130,001 31.0 6.06 122,837 31.4 6.23 421,762 31.3 5.91 378,528 30.8 6.07 1,237,056 30.6 5.87 1,143,075 30.8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'Sil Data'!$A68</f>
        <v xml:space="preserve">- Overtime 0.08 1,693 0.4 0.07 1,348 0.3 0.11 7,606 0.6 0.12 7,568 0.6 0.11 22,939 0.6 0.11 22,317 0.6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'Sil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'Sil Data'!$A70</f>
        <v xml:space="preserve">Total Direct Labor 6.33 131,694 31.4 6.13 124,185 31.7 6.34 429,367 31.8 6.03 386,096 31.4 6.18 1,259,995 31.2 5.99 1,165,391 31.4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'Sil Data'!$A71</f>
        <v xml:space="preserve">Overtime Premium $ 559 445 2,510 2,497 7,570 7,365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'Sil Data'!$A72</f>
        <v xml:space="preserve">Overtime Hours 89 71 400 398 1,207 1,175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'Sil Data'!$A73</f>
        <v xml:space="preserve">Total Hours vs. Expectation 30.23 47.43 34.08 53.07 54.75 27.85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'Sil Data'!$A74</f>
        <v xml:space="preserve">Wage Rate 13.92 13.40 13.95 13.08 13.87 13.11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'Sil Data'!$A75</f>
        <v>Margin after Labor 8.61 179,239 42.8 8.29 167,824 42.9 8.37 566,929 42.0 8.20 524,882 42.7 8.59 1,750,824 43.3 8.15 1,585,332 42.7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1">IF(C333="","",IF(RIGHT(D257,1)="-",LEFT(D257,AY257-2),D257))</f>
        <v xml:space="preserve">- Smallwares </v>
      </c>
      <c r="D257" s="47" t="str">
        <f t="shared" ref="D257:D264" si="272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3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0.21 </v>
      </c>
      <c r="K257" s="47"/>
      <c r="L257" s="47" t="str">
        <f t="shared" ref="L257:L264" si="274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4,292 1.0 0.16 3,177 0.8 0.16 10,684 0.8 0.19 12,276 1.0 0.21 43,573 1.1 0.18 34,460 0.9  </v>
      </c>
      <c r="M257" s="47" t="str">
        <f t="shared" ref="M257:M264" si="275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1.0 0.16 3,177 0.8 0.16 10,684 0.8 0.19 12,276 1.0 0.21 43,573 1.1 0.18 34,460 0.9  </v>
      </c>
      <c r="N257" s="47"/>
      <c r="O257" s="47" t="str">
        <f t="shared" ref="O257:O264" si="276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0.16 3,177 0.8 0.16 10,684 0.8 0.19 12,276 1.0 0.21 43,573 1.1 0.18 34,460 0.9  </v>
      </c>
      <c r="P257" s="47"/>
      <c r="Q257" s="47" t="str">
        <f t="shared" ref="Q257:Q264" si="277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3,177 0.8 0.16 10,684 0.8 0.19 12,276 1.0 0.21 43,573 1.1 0.18 34,460 0.9  </v>
      </c>
      <c r="R257" s="47" t="str">
        <f t="shared" ref="R257:R264" si="278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0.8 0.16 10,684 0.8 0.19 12,276 1.0 0.21 43,573 1.1 0.18 34,460 0.9  </v>
      </c>
      <c r="S257" s="47" t="str">
        <f t="shared" ref="S257:S264" si="279">(RIGHT(C333,LEN(C333) - LEN(C257)))&amp;" "</f>
        <v xml:space="preserve">0.21 4,292 1.0 0.16 3,177 0.8 0.16 10,684 0.8 0.19 12,276 1.0 0.21 43,573 1.1 0.18 34,460 0.9  </v>
      </c>
      <c r="T257" s="47"/>
      <c r="U257" s="47"/>
      <c r="V257" s="47"/>
      <c r="W257" s="11"/>
      <c r="X257" s="11"/>
      <c r="Y257" s="11"/>
      <c r="Z257" s="47" t="str">
        <f t="shared" ref="Z257:Z264" si="280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0.16 10,684 0.8 0.19 12,276 1.0 0.21 43,573 1.1 0.18 34,460 0.9  </v>
      </c>
      <c r="AA257" s="47"/>
      <c r="AB257" s="47" t="str">
        <f t="shared" ref="AB257:AB264" si="281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10,684 0.8 0.19 12,276 1.0 0.21 43,573 1.1 0.18 34,460 0.9  </v>
      </c>
      <c r="AC257" s="47" t="str">
        <f t="shared" ref="AC257:AC264" si="282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0.8 0.19 12,276 1.0 0.21 43,573 1.1 0.18 34,460 0.9  </v>
      </c>
      <c r="AD257" s="47"/>
      <c r="AE257" s="47" t="str">
        <f t="shared" ref="AE257:AE264" si="283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0.19 12,276 1.0 0.21 43,573 1.1 0.18 34,460 0.9  </v>
      </c>
      <c r="AF257" s="47"/>
      <c r="AG257" s="47" t="str">
        <f t="shared" ref="AG257:AG264" si="284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12,276 1.0 0.21 43,573 1.1 0.18 34,460 0.9  </v>
      </c>
      <c r="AH257" s="47" t="str">
        <f t="shared" ref="AH257:AH264" si="285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1.0 0.21 43,573 1.1 0.18 34,460 0.9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6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0.21 43,573 1.1 0.18 34,460 0.9  </v>
      </c>
      <c r="AQ257" s="47"/>
      <c r="AR257" s="47" t="str">
        <f t="shared" ref="AR257:AR264" si="287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43,573 1.1 0.18 34,460 0.9  </v>
      </c>
      <c r="AS257" s="48" t="str">
        <f t="shared" ref="AS257:AS264" si="288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1.1 0.18 34,460 0.9  </v>
      </c>
      <c r="AT257" s="48"/>
      <c r="AU257" s="47" t="str">
        <f t="shared" ref="AU257:AU264" si="289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0.18 34,460 0.9  </v>
      </c>
      <c r="AV257" s="47"/>
      <c r="AW257" s="47" t="str">
        <f t="shared" ref="AW257:AW264" si="290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34,460 0.9  </v>
      </c>
      <c r="AX257" s="48" t="str">
        <f t="shared" ref="AX257:AX264" si="291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0.9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1"/>
        <v xml:space="preserve">- Linen/Paper Napkins </v>
      </c>
      <c r="D258" s="47" t="str">
        <f t="shared" si="272"/>
        <v xml:space="preserve">- Linen/Paper Napkins </v>
      </c>
      <c r="E258" s="22"/>
      <c r="F258" s="45"/>
      <c r="G258" s="11"/>
      <c r="H258" s="11"/>
      <c r="I258" s="11"/>
      <c r="J258" s="47" t="str">
        <f t="shared" si="273"/>
        <v xml:space="preserve">0.09 </v>
      </c>
      <c r="K258" s="47"/>
      <c r="L258" s="47" t="str">
        <f t="shared" si="274"/>
        <v xml:space="preserve">1,933 0.5 0.08 1,664 0.4 0.08 5,700 0.4 0.09 5,905 0.5 0.08 15,729 0.4 0.08 14,746 0.4  </v>
      </c>
      <c r="M258" s="47" t="str">
        <f t="shared" si="275"/>
        <v xml:space="preserve">0.5 0.08 1,664 0.4 0.08 5,700 0.4 0.09 5,905 0.5 0.08 15,729 0.4 0.08 14,746 0.4  </v>
      </c>
      <c r="N258" s="47"/>
      <c r="O258" s="47" t="str">
        <f t="shared" si="276"/>
        <v xml:space="preserve">0.08 1,664 0.4 0.08 5,700 0.4 0.09 5,905 0.5 0.08 15,729 0.4 0.08 14,746 0.4  </v>
      </c>
      <c r="P258" s="47"/>
      <c r="Q258" s="47" t="str">
        <f t="shared" si="277"/>
        <v xml:space="preserve">1,664 0.4 0.08 5,700 0.4 0.09 5,905 0.5 0.08 15,729 0.4 0.08 14,746 0.4  </v>
      </c>
      <c r="R258" s="47" t="str">
        <f t="shared" si="278"/>
        <v xml:space="preserve">0.4 0.08 5,700 0.4 0.09 5,905 0.5 0.08 15,729 0.4 0.08 14,746 0.4  </v>
      </c>
      <c r="S258" s="47" t="str">
        <f t="shared" si="279"/>
        <v xml:space="preserve">0.09 1,933 0.5 0.08 1,664 0.4 0.08 5,700 0.4 0.09 5,905 0.5 0.08 15,729 0.4 0.08 14,746 0.4  </v>
      </c>
      <c r="T258" s="47"/>
      <c r="U258" s="47"/>
      <c r="V258" s="47"/>
      <c r="W258" s="11"/>
      <c r="X258" s="11"/>
      <c r="Y258" s="11"/>
      <c r="Z258" s="47" t="str">
        <f t="shared" si="280"/>
        <v xml:space="preserve">0.08 5,700 0.4 0.09 5,905 0.5 0.08 15,729 0.4 0.08 14,746 0.4  </v>
      </c>
      <c r="AA258" s="47"/>
      <c r="AB258" s="47" t="str">
        <f t="shared" si="281"/>
        <v xml:space="preserve">5,700 0.4 0.09 5,905 0.5 0.08 15,729 0.4 0.08 14,746 0.4  </v>
      </c>
      <c r="AC258" s="47" t="str">
        <f t="shared" si="282"/>
        <v xml:space="preserve">0.4 0.09 5,905 0.5 0.08 15,729 0.4 0.08 14,746 0.4  </v>
      </c>
      <c r="AD258" s="47"/>
      <c r="AE258" s="47" t="str">
        <f t="shared" si="283"/>
        <v xml:space="preserve">0.09 5,905 0.5 0.08 15,729 0.4 0.08 14,746 0.4  </v>
      </c>
      <c r="AF258" s="47"/>
      <c r="AG258" s="47" t="str">
        <f t="shared" si="284"/>
        <v xml:space="preserve">5,905 0.5 0.08 15,729 0.4 0.08 14,746 0.4  </v>
      </c>
      <c r="AH258" s="47" t="str">
        <f t="shared" si="285"/>
        <v xml:space="preserve">0.5 0.08 15,729 0.4 0.08 14,746 0.4  </v>
      </c>
      <c r="AI258" s="47"/>
      <c r="AJ258" s="47"/>
      <c r="AK258" s="47"/>
      <c r="AL258" s="47"/>
      <c r="AM258" s="11"/>
      <c r="AN258" s="11"/>
      <c r="AO258" s="11"/>
      <c r="AP258" s="47" t="str">
        <f t="shared" si="286"/>
        <v xml:space="preserve">0.08 15,729 0.4 0.08 14,746 0.4  </v>
      </c>
      <c r="AQ258" s="47"/>
      <c r="AR258" s="47" t="str">
        <f t="shared" si="287"/>
        <v xml:space="preserve">15,729 0.4 0.08 14,746 0.4  </v>
      </c>
      <c r="AS258" s="48" t="str">
        <f t="shared" si="288"/>
        <v xml:space="preserve">0.4 0.08 14,746 0.4  </v>
      </c>
      <c r="AT258" s="48"/>
      <c r="AU258" s="47" t="str">
        <f t="shared" si="289"/>
        <v xml:space="preserve">0.08 14,746 0.4  </v>
      </c>
      <c r="AV258" s="47"/>
      <c r="AW258" s="47" t="str">
        <f t="shared" si="290"/>
        <v xml:space="preserve">14,746 0.4  </v>
      </c>
      <c r="AX258" s="48" t="str">
        <f t="shared" si="291"/>
        <v xml:space="preserve">0.4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1"/>
        <v xml:space="preserve">- Cleaning Supplies </v>
      </c>
      <c r="D259" s="47" t="str">
        <f t="shared" si="272"/>
        <v xml:space="preserve">- Cleaning Supplies </v>
      </c>
      <c r="E259" s="22"/>
      <c r="F259" s="45"/>
      <c r="G259" s="11"/>
      <c r="H259" s="11"/>
      <c r="I259" s="11"/>
      <c r="J259" s="47" t="str">
        <f t="shared" si="273"/>
        <v xml:space="preserve">0.11 </v>
      </c>
      <c r="K259" s="47"/>
      <c r="L259" s="47" t="str">
        <f t="shared" si="274"/>
        <v xml:space="preserve">2,347 0.6 0.09 1,877 0.5 0.12 8,168 0.6 0.11 7,009 0.6 0.11 22,251 0.6 0.12 23,771 0.6  </v>
      </c>
      <c r="M259" s="47" t="str">
        <f t="shared" si="275"/>
        <v xml:space="preserve">0.6 0.09 1,877 0.5 0.12 8,168 0.6 0.11 7,009 0.6 0.11 22,251 0.6 0.12 23,771 0.6  </v>
      </c>
      <c r="N259" s="47"/>
      <c r="O259" s="47" t="str">
        <f t="shared" si="276"/>
        <v xml:space="preserve">0.09 1,877 0.5 0.12 8,168 0.6 0.11 7,009 0.6 0.11 22,251 0.6 0.12 23,771 0.6  </v>
      </c>
      <c r="P259" s="47"/>
      <c r="Q259" s="47" t="str">
        <f t="shared" si="277"/>
        <v xml:space="preserve">1,877 0.5 0.12 8,168 0.6 0.11 7,009 0.6 0.11 22,251 0.6 0.12 23,771 0.6  </v>
      </c>
      <c r="R259" s="47" t="str">
        <f t="shared" si="278"/>
        <v xml:space="preserve">0.5 0.12 8,168 0.6 0.11 7,009 0.6 0.11 22,251 0.6 0.12 23,771 0.6  </v>
      </c>
      <c r="S259" s="47" t="str">
        <f t="shared" si="279"/>
        <v xml:space="preserve">0.11 2,347 0.6 0.09 1,877 0.5 0.12 8,168 0.6 0.11 7,009 0.6 0.11 22,251 0.6 0.12 23,771 0.6  </v>
      </c>
      <c r="T259" s="47"/>
      <c r="U259" s="47"/>
      <c r="V259" s="47"/>
      <c r="W259" s="11"/>
      <c r="X259" s="11"/>
      <c r="Y259" s="11"/>
      <c r="Z259" s="47" t="str">
        <f t="shared" si="280"/>
        <v xml:space="preserve">0.12 8,168 0.6 0.11 7,009 0.6 0.11 22,251 0.6 0.12 23,771 0.6  </v>
      </c>
      <c r="AA259" s="47"/>
      <c r="AB259" s="47" t="str">
        <f t="shared" si="281"/>
        <v xml:space="preserve">8,168 0.6 0.11 7,009 0.6 0.11 22,251 0.6 0.12 23,771 0.6  </v>
      </c>
      <c r="AC259" s="47" t="str">
        <f t="shared" si="282"/>
        <v xml:space="preserve">0.6 0.11 7,009 0.6 0.11 22,251 0.6 0.12 23,771 0.6  </v>
      </c>
      <c r="AD259" s="47"/>
      <c r="AE259" s="47" t="str">
        <f t="shared" si="283"/>
        <v xml:space="preserve">0.11 7,009 0.6 0.11 22,251 0.6 0.12 23,771 0.6  </v>
      </c>
      <c r="AF259" s="47"/>
      <c r="AG259" s="47" t="str">
        <f t="shared" si="284"/>
        <v xml:space="preserve">7,009 0.6 0.11 22,251 0.6 0.12 23,771 0.6  </v>
      </c>
      <c r="AH259" s="47" t="str">
        <f t="shared" si="285"/>
        <v xml:space="preserve">0.6 0.11 22,251 0.6 0.12 23,771 0.6  </v>
      </c>
      <c r="AI259" s="47"/>
      <c r="AJ259" s="47"/>
      <c r="AK259" s="47"/>
      <c r="AL259" s="47"/>
      <c r="AM259" s="11"/>
      <c r="AN259" s="11"/>
      <c r="AO259" s="11"/>
      <c r="AP259" s="47" t="str">
        <f t="shared" si="286"/>
        <v xml:space="preserve">0.11 22,251 0.6 0.12 23,771 0.6  </v>
      </c>
      <c r="AQ259" s="47"/>
      <c r="AR259" s="47" t="str">
        <f t="shared" si="287"/>
        <v xml:space="preserve">22,251 0.6 0.12 23,771 0.6  </v>
      </c>
      <c r="AS259" s="48" t="str">
        <f t="shared" si="288"/>
        <v xml:space="preserve">0.6 0.12 23,771 0.6  </v>
      </c>
      <c r="AT259" s="48"/>
      <c r="AU259" s="47" t="str">
        <f t="shared" si="289"/>
        <v xml:space="preserve">0.12 23,771 0.6  </v>
      </c>
      <c r="AV259" s="47"/>
      <c r="AW259" s="47" t="str">
        <f t="shared" si="290"/>
        <v xml:space="preserve">23,771 0.6  </v>
      </c>
      <c r="AX259" s="48" t="str">
        <f t="shared" si="291"/>
        <v xml:space="preserve">0.6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1"/>
        <v xml:space="preserve">- Credit/Gift Card </v>
      </c>
      <c r="D260" s="47" t="str">
        <f t="shared" si="272"/>
        <v xml:space="preserve">- Credit/Gift Card </v>
      </c>
      <c r="E260" s="22"/>
      <c r="F260" s="45"/>
      <c r="G260" s="11"/>
      <c r="H260" s="11"/>
      <c r="I260" s="11"/>
      <c r="J260" s="47" t="str">
        <f t="shared" si="273"/>
        <v xml:space="preserve">0.40 </v>
      </c>
      <c r="K260" s="47"/>
      <c r="L260" s="47" t="str">
        <f t="shared" si="274"/>
        <v xml:space="preserve">8,302 2.0 0.37 7,513 1.9 0.37 25,148 1.9 0.28 18,109 1.5 0.33 66,361 1.6 0.36 69,511 1.9  </v>
      </c>
      <c r="M260" s="47" t="str">
        <f t="shared" si="275"/>
        <v xml:space="preserve">2.0 0.37 7,513 1.9 0.37 25,148 1.9 0.28 18,109 1.5 0.33 66,361 1.6 0.36 69,511 1.9  </v>
      </c>
      <c r="N260" s="47"/>
      <c r="O260" s="47" t="str">
        <f t="shared" si="276"/>
        <v xml:space="preserve">0.37 7,513 1.9 0.37 25,148 1.9 0.28 18,109 1.5 0.33 66,361 1.6 0.36 69,511 1.9  </v>
      </c>
      <c r="P260" s="47"/>
      <c r="Q260" s="47" t="str">
        <f t="shared" si="277"/>
        <v xml:space="preserve">7,513 1.9 0.37 25,148 1.9 0.28 18,109 1.5 0.33 66,361 1.6 0.36 69,511 1.9  </v>
      </c>
      <c r="R260" s="47" t="str">
        <f t="shared" si="278"/>
        <v xml:space="preserve">1.9 0.37 25,148 1.9 0.28 18,109 1.5 0.33 66,361 1.6 0.36 69,511 1.9  </v>
      </c>
      <c r="S260" s="47" t="str">
        <f t="shared" si="279"/>
        <v xml:space="preserve">0.40 8,302 2.0 0.37 7,513 1.9 0.37 25,148 1.9 0.28 18,109 1.5 0.33 66,361 1.6 0.36 69,511 1.9  </v>
      </c>
      <c r="T260" s="47"/>
      <c r="U260" s="47"/>
      <c r="V260" s="47"/>
      <c r="W260" s="11"/>
      <c r="X260" s="11"/>
      <c r="Y260" s="11"/>
      <c r="Z260" s="47" t="str">
        <f t="shared" si="280"/>
        <v xml:space="preserve">0.37 25,148 1.9 0.28 18,109 1.5 0.33 66,361 1.6 0.36 69,511 1.9  </v>
      </c>
      <c r="AA260" s="47"/>
      <c r="AB260" s="47" t="str">
        <f t="shared" si="281"/>
        <v xml:space="preserve">25,148 1.9 0.28 18,109 1.5 0.33 66,361 1.6 0.36 69,511 1.9  </v>
      </c>
      <c r="AC260" s="47" t="str">
        <f t="shared" si="282"/>
        <v xml:space="preserve">1.9 0.28 18,109 1.5 0.33 66,361 1.6 0.36 69,511 1.9  </v>
      </c>
      <c r="AD260" s="47"/>
      <c r="AE260" s="47" t="str">
        <f t="shared" si="283"/>
        <v xml:space="preserve">0.28 18,109 1.5 0.33 66,361 1.6 0.36 69,511 1.9  </v>
      </c>
      <c r="AF260" s="47"/>
      <c r="AG260" s="47" t="str">
        <f t="shared" si="284"/>
        <v xml:space="preserve">18,109 1.5 0.33 66,361 1.6 0.36 69,511 1.9  </v>
      </c>
      <c r="AH260" s="47" t="str">
        <f t="shared" si="285"/>
        <v xml:space="preserve">1.5 0.33 66,361 1.6 0.36 69,511 1.9  </v>
      </c>
      <c r="AI260" s="47"/>
      <c r="AJ260" s="47"/>
      <c r="AK260" s="47"/>
      <c r="AL260" s="47"/>
      <c r="AM260" s="11"/>
      <c r="AN260" s="11"/>
      <c r="AO260" s="11"/>
      <c r="AP260" s="47" t="str">
        <f t="shared" si="286"/>
        <v xml:space="preserve">0.33 66,361 1.6 0.36 69,511 1.9  </v>
      </c>
      <c r="AQ260" s="47"/>
      <c r="AR260" s="47" t="str">
        <f t="shared" si="287"/>
        <v xml:space="preserve">66,361 1.6 0.36 69,511 1.9  </v>
      </c>
      <c r="AS260" s="48" t="str">
        <f t="shared" si="288"/>
        <v xml:space="preserve">1.6 0.36 69,511 1.9  </v>
      </c>
      <c r="AT260" s="48"/>
      <c r="AU260" s="47" t="str">
        <f t="shared" si="289"/>
        <v xml:space="preserve">0.36 69,511 1.9  </v>
      </c>
      <c r="AV260" s="47"/>
      <c r="AW260" s="47" t="str">
        <f t="shared" si="290"/>
        <v xml:space="preserve">69,511 1.9  </v>
      </c>
      <c r="AX260" s="48" t="str">
        <f t="shared" si="291"/>
        <v xml:space="preserve">1.9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1"/>
        <v xml:space="preserve">- Cash Short </v>
      </c>
      <c r="D261" s="47" t="str">
        <f t="shared" si="272"/>
        <v xml:space="preserve">- Cash Short </v>
      </c>
      <c r="E261" s="22"/>
      <c r="F261" s="45"/>
      <c r="G261" s="11"/>
      <c r="H261" s="11"/>
      <c r="I261" s="11"/>
      <c r="J261" s="47" t="str">
        <f t="shared" si="273"/>
        <v xml:space="preserve">0.06 </v>
      </c>
      <c r="K261" s="47"/>
      <c r="L261" s="47" t="str">
        <f t="shared" si="274"/>
        <v xml:space="preserve">1,185 0.3 0.06 1,290 0.3 0.05 3,232 0.2 0.06 3,959 0.3 0.05 10,350 0.3 0.06 12,350 0.3  </v>
      </c>
      <c r="M261" s="47" t="str">
        <f t="shared" si="275"/>
        <v xml:space="preserve">0.3 0.06 1,290 0.3 0.05 3,232 0.2 0.06 3,959 0.3 0.05 10,350 0.3 0.06 12,350 0.3  </v>
      </c>
      <c r="N261" s="47"/>
      <c r="O261" s="47" t="str">
        <f t="shared" si="276"/>
        <v xml:space="preserve">0.06 1,290 0.3 0.05 3,232 0.2 0.06 3,959 0.3 0.05 10,350 0.3 0.06 12,350 0.3  </v>
      </c>
      <c r="P261" s="47"/>
      <c r="Q261" s="47" t="str">
        <f t="shared" si="277"/>
        <v xml:space="preserve">1,290 0.3 0.05 3,232 0.2 0.06 3,959 0.3 0.05 10,350 0.3 0.06 12,350 0.3  </v>
      </c>
      <c r="R261" s="47" t="str">
        <f t="shared" si="278"/>
        <v xml:space="preserve">0.3 0.05 3,232 0.2 0.06 3,959 0.3 0.05 10,350 0.3 0.06 12,350 0.3  </v>
      </c>
      <c r="S261" s="47" t="str">
        <f t="shared" si="279"/>
        <v xml:space="preserve">0.06 1,185 0.3 0.06 1,290 0.3 0.05 3,232 0.2 0.06 3,959 0.3 0.05 10,350 0.3 0.06 12,350 0.3  </v>
      </c>
      <c r="T261" s="47"/>
      <c r="U261" s="47"/>
      <c r="V261" s="47"/>
      <c r="W261" s="11"/>
      <c r="X261" s="11"/>
      <c r="Y261" s="11"/>
      <c r="Z261" s="47" t="str">
        <f t="shared" si="280"/>
        <v xml:space="preserve">0.05 3,232 0.2 0.06 3,959 0.3 0.05 10,350 0.3 0.06 12,350 0.3  </v>
      </c>
      <c r="AA261" s="47"/>
      <c r="AB261" s="47" t="str">
        <f t="shared" si="281"/>
        <v xml:space="preserve">3,232 0.2 0.06 3,959 0.3 0.05 10,350 0.3 0.06 12,350 0.3  </v>
      </c>
      <c r="AC261" s="47" t="str">
        <f t="shared" si="282"/>
        <v xml:space="preserve">0.2 0.06 3,959 0.3 0.05 10,350 0.3 0.06 12,350 0.3  </v>
      </c>
      <c r="AD261" s="47"/>
      <c r="AE261" s="47" t="str">
        <f t="shared" si="283"/>
        <v xml:space="preserve">0.06 3,959 0.3 0.05 10,350 0.3 0.06 12,350 0.3  </v>
      </c>
      <c r="AF261" s="47"/>
      <c r="AG261" s="47" t="str">
        <f t="shared" si="284"/>
        <v xml:space="preserve">3,959 0.3 0.05 10,350 0.3 0.06 12,350 0.3  </v>
      </c>
      <c r="AH261" s="47" t="str">
        <f t="shared" si="285"/>
        <v xml:space="preserve">0.3 0.05 10,350 0.3 0.06 12,350 0.3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6"/>
        <v xml:space="preserve">0.05 10,350 0.3 0.06 12,350 0.3  </v>
      </c>
      <c r="AQ261" s="47"/>
      <c r="AR261" s="47" t="str">
        <f t="shared" si="287"/>
        <v xml:space="preserve">10,350 0.3 0.06 12,350 0.3  </v>
      </c>
      <c r="AS261" s="48" t="str">
        <f t="shared" si="288"/>
        <v xml:space="preserve">0.3 0.06 12,350 0.3  </v>
      </c>
      <c r="AT261" s="48"/>
      <c r="AU261" s="47" t="str">
        <f t="shared" si="289"/>
        <v xml:space="preserve">0.06 12,350 0.3  </v>
      </c>
      <c r="AV261" s="47"/>
      <c r="AW261" s="47" t="str">
        <f t="shared" si="290"/>
        <v xml:space="preserve">12,350 0.3  </v>
      </c>
      <c r="AX261" s="48" t="str">
        <f t="shared" si="291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1"/>
        <v xml:space="preserve">- Other </v>
      </c>
      <c r="D262" s="47" t="str">
        <f t="shared" si="272"/>
        <v xml:space="preserve">- Other </v>
      </c>
      <c r="E262" s="22"/>
      <c r="F262" s="45"/>
      <c r="G262" s="11"/>
      <c r="H262" s="11"/>
      <c r="I262" s="11"/>
      <c r="J262" s="47" t="str">
        <f t="shared" si="273"/>
        <v xml:space="preserve">0.12 </v>
      </c>
      <c r="K262" s="47"/>
      <c r="L262" s="47" t="str">
        <f t="shared" si="274"/>
        <v xml:space="preserve">2,489 0.6 0.09 1,741 0.4 0.09 6,317 0.5 0.11 6,917 0.6 0.12 23,785 0.6 0.10 19,117 0.5  </v>
      </c>
      <c r="M262" s="47" t="str">
        <f t="shared" si="275"/>
        <v xml:space="preserve">0.6 0.09 1,741 0.4 0.09 6,317 0.5 0.11 6,917 0.6 0.12 23,785 0.6 0.10 19,117 0.5  </v>
      </c>
      <c r="N262" s="47"/>
      <c r="O262" s="47" t="str">
        <f t="shared" si="276"/>
        <v xml:space="preserve">0.09 1,741 0.4 0.09 6,317 0.5 0.11 6,917 0.6 0.12 23,785 0.6 0.10 19,117 0.5  </v>
      </c>
      <c r="P262" s="47"/>
      <c r="Q262" s="47" t="str">
        <f t="shared" si="277"/>
        <v xml:space="preserve">1,741 0.4 0.09 6,317 0.5 0.11 6,917 0.6 0.12 23,785 0.6 0.10 19,117 0.5  </v>
      </c>
      <c r="R262" s="47" t="str">
        <f t="shared" si="278"/>
        <v xml:space="preserve">0.4 0.09 6,317 0.5 0.11 6,917 0.6 0.12 23,785 0.6 0.10 19,117 0.5  </v>
      </c>
      <c r="S262" s="47" t="str">
        <f t="shared" si="279"/>
        <v xml:space="preserve">0.12 2,489 0.6 0.09 1,741 0.4 0.09 6,317 0.5 0.11 6,917 0.6 0.12 23,785 0.6 0.10 19,117 0.5  </v>
      </c>
      <c r="T262" s="47"/>
      <c r="U262" s="47"/>
      <c r="V262" s="47"/>
      <c r="W262" s="11"/>
      <c r="X262" s="11"/>
      <c r="Y262" s="11"/>
      <c r="Z262" s="47" t="str">
        <f t="shared" si="280"/>
        <v xml:space="preserve">0.09 6,317 0.5 0.11 6,917 0.6 0.12 23,785 0.6 0.10 19,117 0.5  </v>
      </c>
      <c r="AA262" s="47"/>
      <c r="AB262" s="47" t="str">
        <f t="shared" si="281"/>
        <v xml:space="preserve">6,317 0.5 0.11 6,917 0.6 0.12 23,785 0.6 0.10 19,117 0.5  </v>
      </c>
      <c r="AC262" s="47" t="str">
        <f t="shared" si="282"/>
        <v xml:space="preserve">0.5 0.11 6,917 0.6 0.12 23,785 0.6 0.10 19,117 0.5  </v>
      </c>
      <c r="AD262" s="47"/>
      <c r="AE262" s="47" t="str">
        <f t="shared" si="283"/>
        <v xml:space="preserve">0.11 6,917 0.6 0.12 23,785 0.6 0.10 19,117 0.5  </v>
      </c>
      <c r="AF262" s="47"/>
      <c r="AG262" s="47" t="str">
        <f t="shared" si="284"/>
        <v xml:space="preserve">6,917 0.6 0.12 23,785 0.6 0.10 19,117 0.5  </v>
      </c>
      <c r="AH262" s="47" t="str">
        <f t="shared" si="285"/>
        <v xml:space="preserve">0.6 0.12 23,785 0.6 0.10 19,117 0.5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6"/>
        <v xml:space="preserve">0.12 23,785 0.6 0.10 19,117 0.5  </v>
      </c>
      <c r="AQ262" s="47"/>
      <c r="AR262" s="47" t="str">
        <f t="shared" si="287"/>
        <v xml:space="preserve">23,785 0.6 0.10 19,117 0.5  </v>
      </c>
      <c r="AS262" s="48" t="str">
        <f t="shared" si="288"/>
        <v xml:space="preserve">0.6 0.10 19,117 0.5  </v>
      </c>
      <c r="AT262" s="48"/>
      <c r="AU262" s="47" t="str">
        <f t="shared" si="289"/>
        <v xml:space="preserve">0.10 19,117 0.5  </v>
      </c>
      <c r="AV262" s="47"/>
      <c r="AW262" s="47" t="str">
        <f t="shared" si="290"/>
        <v xml:space="preserve">19,117 0.5  </v>
      </c>
      <c r="AX262" s="48" t="str">
        <f t="shared" si="291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1"/>
        <v xml:space="preserve">Margin after Variable Exp </v>
      </c>
      <c r="D263" s="47" t="str">
        <f t="shared" si="272"/>
        <v xml:space="preserve">Margin after Variable Exp </v>
      </c>
      <c r="E263" s="22"/>
      <c r="F263" s="45"/>
      <c r="G263" s="11"/>
      <c r="H263" s="11"/>
      <c r="I263" s="11"/>
      <c r="J263" s="47" t="str">
        <f t="shared" si="273"/>
        <v xml:space="preserve">7.63 </v>
      </c>
      <c r="K263" s="47"/>
      <c r="L263" s="47" t="str">
        <f t="shared" si="274"/>
        <v xml:space="preserve">158,692 37.9 7.43 150,561 38.4 7.50 507,680 37.7 7.35 470,707 38.3 7.69 1,568,775 38.8 7.25 1,411,377 38.0  </v>
      </c>
      <c r="M263" s="47" t="str">
        <f t="shared" si="275"/>
        <v xml:space="preserve">37.9 7.43 150,561 38.4 7.50 507,680 37.7 7.35 470,707 38.3 7.69 1,568,775 38.8 7.25 1,411,377 38.0  </v>
      </c>
      <c r="N263" s="47"/>
      <c r="O263" s="47" t="str">
        <f t="shared" si="276"/>
        <v xml:space="preserve">7.43 150,561 38.4 7.50 507,680 37.7 7.35 470,707 38.3 7.69 1,568,775 38.8 7.25 1,411,377 38.0  </v>
      </c>
      <c r="P263" s="47"/>
      <c r="Q263" s="47" t="str">
        <f t="shared" si="277"/>
        <v xml:space="preserve">150,561 38.4 7.50 507,680 37.7 7.35 470,707 38.3 7.69 1,568,775 38.8 7.25 1,411,377 38.0  </v>
      </c>
      <c r="R263" s="47" t="str">
        <f t="shared" si="278"/>
        <v xml:space="preserve">38.4 7.50 507,680 37.7 7.35 470,707 38.3 7.69 1,568,775 38.8 7.25 1,411,377 38.0  </v>
      </c>
      <c r="S263" s="47" t="str">
        <f t="shared" si="279"/>
        <v xml:space="preserve">7.63 158,692 37.9 7.43 150,561 38.4 7.50 507,680 37.7 7.35 470,707 38.3 7.69 1,568,775 38.8 7.25 1,411,377 38.0  </v>
      </c>
      <c r="T263" s="47"/>
      <c r="U263" s="47"/>
      <c r="V263" s="47"/>
      <c r="W263" s="11"/>
      <c r="X263" s="11"/>
      <c r="Y263" s="11"/>
      <c r="Z263" s="47" t="str">
        <f t="shared" si="280"/>
        <v xml:space="preserve">7.50 507,680 37.7 7.35 470,707 38.3 7.69 1,568,775 38.8 7.25 1,411,377 38.0  </v>
      </c>
      <c r="AA263" s="47"/>
      <c r="AB263" s="47" t="str">
        <f t="shared" si="281"/>
        <v xml:space="preserve">507,680 37.7 7.35 470,707 38.3 7.69 1,568,775 38.8 7.25 1,411,377 38.0  </v>
      </c>
      <c r="AC263" s="47" t="str">
        <f t="shared" si="282"/>
        <v xml:space="preserve">37.7 7.35 470,707 38.3 7.69 1,568,775 38.8 7.25 1,411,377 38.0  </v>
      </c>
      <c r="AD263" s="47"/>
      <c r="AE263" s="47" t="str">
        <f t="shared" si="283"/>
        <v xml:space="preserve">7.35 470,707 38.3 7.69 1,568,775 38.8 7.25 1,411,377 38.0  </v>
      </c>
      <c r="AF263" s="47"/>
      <c r="AG263" s="47" t="str">
        <f t="shared" si="284"/>
        <v xml:space="preserve">470,707 38.3 7.69 1,568,775 38.8 7.25 1,411,377 38.0  </v>
      </c>
      <c r="AH263" s="47" t="str">
        <f t="shared" si="285"/>
        <v xml:space="preserve">38.3 7.69 1,568,775 38.8 7.25 1,411,377 38.0  </v>
      </c>
      <c r="AI263" s="47"/>
      <c r="AJ263" s="47"/>
      <c r="AK263" s="47"/>
      <c r="AL263" s="47"/>
      <c r="AM263" s="11"/>
      <c r="AN263" s="11"/>
      <c r="AO263" s="11"/>
      <c r="AP263" s="47" t="str">
        <f t="shared" si="286"/>
        <v xml:space="preserve">7.69 1,568,775 38.8 7.25 1,411,377 38.0  </v>
      </c>
      <c r="AQ263" s="47"/>
      <c r="AR263" s="47" t="str">
        <f t="shared" si="287"/>
        <v xml:space="preserve">1,568,775 38.8 7.25 1,411,377 38.0  </v>
      </c>
      <c r="AS263" s="48" t="str">
        <f t="shared" si="288"/>
        <v xml:space="preserve">38.8 7.25 1,411,377 38.0  </v>
      </c>
      <c r="AT263" s="48"/>
      <c r="AU263" s="47" t="str">
        <f t="shared" si="289"/>
        <v xml:space="preserve">7.25 1,411,377 38.0  </v>
      </c>
      <c r="AV263" s="47"/>
      <c r="AW263" s="47" t="str">
        <f t="shared" si="290"/>
        <v xml:space="preserve">1,411,377 38.0  </v>
      </c>
      <c r="AX263" s="48" t="str">
        <f t="shared" si="291"/>
        <v xml:space="preserve">38.0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1"/>
        <v xml:space="preserve">Other Restaurant Exp </v>
      </c>
      <c r="D264" s="47" t="str">
        <f t="shared" si="272"/>
        <v xml:space="preserve">Other Restaurant Exp </v>
      </c>
      <c r="E264" s="22"/>
      <c r="F264" s="45"/>
      <c r="G264" s="11"/>
      <c r="H264" s="11"/>
      <c r="I264" s="11"/>
      <c r="J264" s="47" t="str">
        <f t="shared" si="273"/>
        <v xml:space="preserve">2,984.99 </v>
      </c>
      <c r="K264" s="47"/>
      <c r="L264" s="47" t="str">
        <f t="shared" si="274"/>
        <v xml:space="preserve">11,940 2.8 2,909.04 11,636 3.0 2,474.16 32,164 2.4 2,256.50 29,335 2.4 2,565.68 100,061 2.5 2,719.87 106,075 2.9  </v>
      </c>
      <c r="M264" s="47" t="str">
        <f t="shared" si="275"/>
        <v xml:space="preserve">2.8 2,909.04 11,636 3.0 2,474.16 32,164 2.4 2,256.50 29,335 2.4 2,565.68 100,061 2.5 2,719.87 106,075 2.9  </v>
      </c>
      <c r="N264" s="47"/>
      <c r="O264" s="47" t="str">
        <f t="shared" si="276"/>
        <v xml:space="preserve">2,909.04 11,636 3.0 2,474.16 32,164 2.4 2,256.50 29,335 2.4 2,565.68 100,061 2.5 2,719.87 106,075 2.9  </v>
      </c>
      <c r="P264" s="47"/>
      <c r="Q264" s="47" t="str">
        <f t="shared" si="277"/>
        <v xml:space="preserve">11,636 3.0 2,474.16 32,164 2.4 2,256.50 29,335 2.4 2,565.68 100,061 2.5 2,719.87 106,075 2.9  </v>
      </c>
      <c r="R264" s="47" t="str">
        <f t="shared" si="278"/>
        <v xml:space="preserve">3.0 2,474.16 32,164 2.4 2,256.50 29,335 2.4 2,565.68 100,061 2.5 2,719.87 106,075 2.9  </v>
      </c>
      <c r="S264" s="47" t="str">
        <f t="shared" si="279"/>
        <v xml:space="preserve">2,984.99 11,940 2.8 2,909.04 11,636 3.0 2,474.16 32,164 2.4 2,256.50 29,335 2.4 2,565.68 100,061 2.5 2,719.87 106,075 2.9  </v>
      </c>
      <c r="T264" s="47"/>
      <c r="U264" s="47"/>
      <c r="V264" s="47"/>
      <c r="W264" s="11"/>
      <c r="X264" s="11"/>
      <c r="Y264" s="11"/>
      <c r="Z264" s="47" t="str">
        <f t="shared" si="280"/>
        <v xml:space="preserve">2,474.16 32,164 2.4 2,256.50 29,335 2.4 2,565.68 100,061 2.5 2,719.87 106,075 2.9  </v>
      </c>
      <c r="AA264" s="47"/>
      <c r="AB264" s="47" t="str">
        <f t="shared" si="281"/>
        <v xml:space="preserve">32,164 2.4 2,256.50 29,335 2.4 2,565.68 100,061 2.5 2,719.87 106,075 2.9  </v>
      </c>
      <c r="AC264" s="47" t="str">
        <f t="shared" si="282"/>
        <v xml:space="preserve">2.4 2,256.50 29,335 2.4 2,565.68 100,061 2.5 2,719.87 106,075 2.9  </v>
      </c>
      <c r="AD264" s="47"/>
      <c r="AE264" s="47" t="str">
        <f t="shared" si="283"/>
        <v xml:space="preserve">2,256.50 29,335 2.4 2,565.68 100,061 2.5 2,719.87 106,075 2.9  </v>
      </c>
      <c r="AF264" s="47"/>
      <c r="AG264" s="47" t="str">
        <f t="shared" si="284"/>
        <v xml:space="preserve">29,335 2.4 2,565.68 100,061 2.5 2,719.87 106,075 2.9  </v>
      </c>
      <c r="AH264" s="47" t="str">
        <f t="shared" si="285"/>
        <v xml:space="preserve">2.4 2,565.68 100,061 2.5 2,719.87 106,075 2.9  </v>
      </c>
      <c r="AI264" s="47"/>
      <c r="AJ264" s="47"/>
      <c r="AK264" s="47"/>
      <c r="AL264" s="47"/>
      <c r="AM264" s="11"/>
      <c r="AN264" s="11"/>
      <c r="AO264" s="11"/>
      <c r="AP264" s="47" t="str">
        <f t="shared" si="286"/>
        <v xml:space="preserve">2,565.68 100,061 2.5 2,719.87 106,075 2.9  </v>
      </c>
      <c r="AQ264" s="47"/>
      <c r="AR264" s="47" t="str">
        <f t="shared" si="287"/>
        <v xml:space="preserve">100,061 2.5 2,719.87 106,075 2.9  </v>
      </c>
      <c r="AS264" s="48" t="str">
        <f t="shared" si="288"/>
        <v xml:space="preserve">2.5 2,719.87 106,075 2.9  </v>
      </c>
      <c r="AT264" s="48"/>
      <c r="AU264" s="47" t="str">
        <f t="shared" si="289"/>
        <v xml:space="preserve">2,719.87 106,075 2.9  </v>
      </c>
      <c r="AV264" s="47"/>
      <c r="AW264" s="47" t="str">
        <f t="shared" si="290"/>
        <v xml:space="preserve">106,075 2.9  </v>
      </c>
      <c r="AX264" s="48" t="str">
        <f t="shared" si="291"/>
        <v xml:space="preserve">2.9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198.09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792 0.2 189.70 759 0.2 160.15 2,082 0.2 194.87 2,533 0.2 176.33 6,877 0.2 157.81 6,155 0.2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0.2 189.70 759 0.2 160.15 2,082 0.2 194.87 2,533 0.2 176.33 6,877 0.2 157.81 6,155 0.2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189.70 759 0.2 160.15 2,082 0.2 194.87 2,533 0.2 176.33 6,877 0.2 157.81 6,155 0.2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759 0.2 160.15 2,082 0.2 194.87 2,533 0.2 176.33 6,877 0.2 157.81 6,155 0.2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0.2 160.15 2,082 0.2 194.87 2,533 0.2 176.33 6,877 0.2 157.81 6,155 0.2  </v>
      </c>
      <c r="S266" s="47" t="str">
        <f>(RIGHT(C341,LEN(C341) - LEN(C266)))&amp;" "</f>
        <v xml:space="preserve">198.09 792 0.2 189.70 759 0.2 160.15 2,082 0.2 194.87 2,533 0.2 176.33 6,877 0.2 157.81 6,155 0.2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160.15 2,082 0.2 194.87 2,533 0.2 176.33 6,877 0.2 157.81 6,155 0.2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2,082 0.2 194.87 2,533 0.2 176.33 6,877 0.2 157.81 6,155 0.2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0.2 194.87 2,533 0.2 176.33 6,877 0.2 157.81 6,155 0.2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194.87 2,533 0.2 176.33 6,877 0.2 157.81 6,155 0.2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2,533 0.2 176.33 6,877 0.2 157.81 6,155 0.2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0.2 176.33 6,877 0.2 157.81 6,155 0.2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176.33 6,877 0.2 157.81 6,155 0.2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6,877 0.2 157.81 6,155 0.2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0.2 157.81 6,155 0.2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157.81 6,155 0.2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6,155 0.2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0.2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2,536.34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10,145 2.4 2,484.33 9,937 2.5 2,040.70 26,529 2.0 1,780.08 23,141 1.9 2,129.24 83,040 2.1 2,311.94 90,166 2.4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2.4 2,484.33 9,937 2.5 2,040.70 26,529 2.0 1,780.08 23,141 1.9 2,129.24 83,040 2.1 2,311.94 90,166 2.4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2,484.33 9,937 2.5 2,040.70 26,529 2.0 1,780.08 23,141 1.9 2,129.24 83,040 2.1 2,311.94 90,166 2.4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9,937 2.5 2,040.70 26,529 2.0 1,780.08 23,141 1.9 2,129.24 83,040 2.1 2,311.94 90,166 2.4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2.5 2,040.70 26,529 2.0 1,780.08 23,141 1.9 2,129.24 83,040 2.1 2,311.94 90,166 2.4  </v>
      </c>
      <c r="S267" s="47" t="str">
        <f>(RIGHT(C342,LEN(C342) - LEN(C267)))&amp;" "</f>
        <v xml:space="preserve">2,536.34 10,145 2.4 2,484.33 9,937 2.5 2,040.70 26,529 2.0 1,780.08 23,141 1.9 2,129.24 83,040 2.1 2,311.94 90,166 2.4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2,040.70 26,529 2.0 1,780.08 23,141 1.9 2,129.24 83,040 2.1 2,311.94 90,166 2.4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26,529 2.0 1,780.08 23,141 1.9 2,129.24 83,040 2.1 2,311.94 90,166 2.4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2.0 1,780.08 23,141 1.9 2,129.24 83,040 2.1 2,311.94 90,166 2.4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1,780.08 23,141 1.9 2,129.24 83,040 2.1 2,311.94 90,166 2.4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23,141 1.9 2,129.24 83,040 2.1 2,311.94 90,166 2.4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1.9 2,129.24 83,040 2.1 2,311.94 90,166 2.4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2,129.24 83,040 2.1 2,311.94 90,166 2.4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83,040 2.1 2,311.94 90,166 2.4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2.1 2,311.94 90,166 2.4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2,311.94 90,166 2.4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90,166 2.4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2.4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51.31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205 0.0 65.90 264 0.1 62.53 813 0.1 73.46 955 0.1 62.55 2,440 0.1 45.28 1,766 0.0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0.0 65.90 264 0.1 62.53 813 0.1 73.46 955 0.1 62.55 2,440 0.1 45.28 1,766 0.0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65.90 264 0.1 62.53 813 0.1 73.46 955 0.1 62.55 2,440 0.1 45.28 1,766 0.0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264 0.1 62.53 813 0.1 73.46 955 0.1 62.55 2,440 0.1 45.28 1,766 0.0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0.1 62.53 813 0.1 73.46 955 0.1 62.55 2,440 0.1 45.28 1,766 0.0  </v>
      </c>
      <c r="S268" s="47" t="str">
        <f>(RIGHT(C343,LEN(C343) - LEN(C268)))&amp;" "</f>
        <v xml:space="preserve">51.31 205 0.0 65.90 264 0.1 62.53 813 0.1 73.46 955 0.1 62.55 2,440 0.1 45.28 1,766 0.0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62.53 813 0.1 73.46 955 0.1 62.55 2,440 0.1 45.28 1,766 0.0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813 0.1 73.46 955 0.1 62.55 2,440 0.1 45.28 1,766 0.0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0.1 73.46 955 0.1 62.55 2,440 0.1 45.28 1,766 0.0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73.46 955 0.1 62.55 2,440 0.1 45.28 1,766 0.0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955 0.1 62.55 2,440 0.1 45.28 1,766 0.0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0.1 62.55 2,440 0.1 45.28 1,766 0.0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62.55 2,440 0.1 45.28 1,766 0.0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2,440 0.1 45.28 1,766 0.0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0.1 45.28 1,766 0.0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45.28 1,766 0.0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1,766 0.0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199.26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797 0.2 169.10 676 0.2 210.78 2,740 0.2 208.09 2,705 0.2 197.56 7,705 0.2 204.85 7,989 0.2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0.2 169.10 676 0.2 210.78 2,740 0.2 208.09 2,705 0.2 197.56 7,705 0.2 204.85 7,989 0.2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169.10 676 0.2 210.78 2,740 0.2 208.09 2,705 0.2 197.56 7,705 0.2 204.85 7,989 0.2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676 0.2 210.78 2,740 0.2 208.09 2,705 0.2 197.56 7,705 0.2 204.85 7,989 0.2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0.2 210.78 2,740 0.2 208.09 2,705 0.2 197.56 7,705 0.2 204.85 7,989 0.2  </v>
      </c>
      <c r="S269" s="47" t="str">
        <f>(RIGHT(C344,LEN(C344) - LEN(C269)))&amp;" "</f>
        <v xml:space="preserve">199.26 797 0.2 169.10 676 0.2 210.78 2,740 0.2 208.09 2,705 0.2 197.56 7,705 0.2 204.85 7,989 0.2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210.78 2,740 0.2 208.09 2,705 0.2 197.56 7,705 0.2 204.85 7,989 0.2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2,740 0.2 208.09 2,705 0.2 197.56 7,705 0.2 204.85 7,989 0.2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0.2 208.09 2,705 0.2 197.56 7,705 0.2 204.85 7,989 0.2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208.09 2,705 0.2 197.56 7,705 0.2 204.85 7,989 0.2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2,705 0.2 197.56 7,705 0.2 204.85 7,989 0.2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0.2 197.56 7,705 0.2 204.85 7,989 0.2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197.56 7,705 0.2 204.85 7,989 0.2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7,705 0.2 204.85 7,989 0.2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0.2 204.85 7,989 0.2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204.85 7,989 0.2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7,989 0.2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8,551.65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34,207 8.2 7,812.42 31,250 8.0 8,303.38 107,944 8.0 7,566.58 98,366 8.0 8,731.04 340,511 8.4 7,839.29 305,732 8.2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8.2 7,812.42 31,250 8.0 8,303.38 107,944 8.0 7,566.58 98,366 8.0 8,731.04 340,511 8.4 7,839.29 305,732 8.2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7,812.42 31,250 8.0 8,303.38 107,944 8.0 7,566.58 98,366 8.0 8,731.04 340,511 8.4 7,839.29 305,732 8.2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31,250 8.0 8,303.38 107,944 8.0 7,566.58 98,366 8.0 8,731.04 340,511 8.4 7,839.29 305,732 8.2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8.0 8,303.38 107,944 8.0 7,566.58 98,366 8.0 8,731.04 340,511 8.4 7,839.29 305,732 8.2  </v>
      </c>
      <c r="S270" s="47" t="str">
        <f>(RIGHT(C345,LEN(C345) - LEN(C270)))&amp;" "</f>
        <v xml:space="preserve">8,551.65 34,207 8.2 7,812.42 31,250 8.0 8,303.38 107,944 8.0 7,566.58 98,366 8.0 8,731.04 340,511 8.4 7,839.29 305,732 8.2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8,303.38 107,944 8.0 7,566.58 98,366 8.0 8,731.04 340,511 8.4 7,839.29 305,732 8.2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107,944 8.0 7,566.58 98,366 8.0 8,731.04 340,511 8.4 7,839.29 305,732 8.2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8.0 7,566.58 98,366 8.0 8,731.04 340,511 8.4 7,839.29 305,732 8.2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7,566.58 98,366 8.0 8,731.04 340,511 8.4 7,839.29 305,732 8.2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98,366 8.0 8,731.04 340,511 8.4 7,839.29 305,732 8.2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8.0 8,731.04 340,511 8.4 7,839.29 305,732 8.2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8,731.04 340,511 8.4 7,839.29 305,732 8.2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340,511 8.4 7,839.29 305,732 8.2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8.4 7,839.29 305,732 8.2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7,839.29 305,732 8.2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305,732 8.2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8.2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2">IF(C346="","",IF(RIGHT(D272,1)="-",LEFT(D272,AY272-2),D272))</f>
        <v xml:space="preserve">- Utilities </v>
      </c>
      <c r="D272" s="47" t="str">
        <f t="shared" ref="D272:D277" si="293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4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3,161.94 </v>
      </c>
      <c r="K272" s="47"/>
      <c r="L272" s="47" t="str">
        <f t="shared" ref="L272:L277" si="295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12,648 3.0 2,819.13 11,277 2.9 2,996.55 38,955 2.9 2,690.67 34,979 2.8 3,175.63 123,850 3.1 2,924.06 114,038 3.1  </v>
      </c>
      <c r="M272" s="47" t="str">
        <f t="shared" ref="M272:M277" si="296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3.0 2,819.13 11,277 2.9 2,996.55 38,955 2.9 2,690.67 34,979 2.8 3,175.63 123,850 3.1 2,924.06 114,038 3.1  </v>
      </c>
      <c r="N272" s="47"/>
      <c r="O272" s="47" t="str">
        <f t="shared" ref="O272:O277" si="297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2,819.13 11,277 2.9 2,996.55 38,955 2.9 2,690.67 34,979 2.8 3,175.63 123,850 3.1 2,924.06 114,038 3.1  </v>
      </c>
      <c r="P272" s="47"/>
      <c r="Q272" s="47" t="str">
        <f t="shared" ref="Q272:Q277" si="298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11,277 2.9 2,996.55 38,955 2.9 2,690.67 34,979 2.8 3,175.63 123,850 3.1 2,924.06 114,038 3.1  </v>
      </c>
      <c r="R272" s="47" t="str">
        <f t="shared" ref="R272:R277" si="299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2.9 2,996.55 38,955 2.9 2,690.67 34,979 2.8 3,175.63 123,850 3.1 2,924.06 114,038 3.1  </v>
      </c>
      <c r="S272" s="47" t="str">
        <f t="shared" ref="S272:S277" si="300">(RIGHT(C346,LEN(C346) - LEN(C272)))&amp;" "</f>
        <v xml:space="preserve">3,161.94 12,648 3.0 2,819.13 11,277 2.9 2,996.55 38,955 2.9 2,690.67 34,979 2.8 3,175.63 123,850 3.1 2,924.06 114,038 3.1  </v>
      </c>
      <c r="T272" s="47"/>
      <c r="U272" s="47"/>
      <c r="V272" s="47"/>
      <c r="W272" s="11"/>
      <c r="X272" s="11"/>
      <c r="Y272" s="11"/>
      <c r="Z272" s="47" t="str">
        <f t="shared" ref="Z272:Z277" si="301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2,996.55 38,955 2.9 2,690.67 34,979 2.8 3,175.63 123,850 3.1 2,924.06 114,038 3.1  </v>
      </c>
      <c r="AA272" s="47"/>
      <c r="AB272" s="47" t="str">
        <f t="shared" ref="AB272:AB277" si="302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38,955 2.9 2,690.67 34,979 2.8 3,175.63 123,850 3.1 2,924.06 114,038 3.1  </v>
      </c>
      <c r="AC272" s="47" t="str">
        <f t="shared" ref="AC272:AC277" si="303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2.9 2,690.67 34,979 2.8 3,175.63 123,850 3.1 2,924.06 114,038 3.1  </v>
      </c>
      <c r="AD272" s="47"/>
      <c r="AE272" s="47" t="str">
        <f t="shared" ref="AE272:AE277" si="304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2,690.67 34,979 2.8 3,175.63 123,850 3.1 2,924.06 114,038 3.1  </v>
      </c>
      <c r="AF272" s="47"/>
      <c r="AG272" s="47" t="str">
        <f t="shared" ref="AG272:AG277" si="305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34,979 2.8 3,175.63 123,850 3.1 2,924.06 114,038 3.1  </v>
      </c>
      <c r="AH272" s="47" t="str">
        <f t="shared" ref="AH272:AH277" si="306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2.8 3,175.63 123,850 3.1 2,924.06 114,038 3.1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7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3,175.63 123,850 3.1 2,924.06 114,038 3.1  </v>
      </c>
      <c r="AQ272" s="47"/>
      <c r="AR272" s="47" t="str">
        <f t="shared" ref="AR272:AR277" si="308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123,850 3.1 2,924.06 114,038 3.1  </v>
      </c>
      <c r="AS272" s="48" t="str">
        <f t="shared" ref="AS272:AS277" si="309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3.1 2,924.06 114,038 3.1  </v>
      </c>
      <c r="AT272" s="48"/>
      <c r="AU272" s="47" t="str">
        <f t="shared" ref="AU272:AU277" si="310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2,924.06 114,038 3.1  </v>
      </c>
      <c r="AV272" s="47"/>
      <c r="AW272" s="47" t="str">
        <f t="shared" ref="AW272:AW277" si="311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114,038 3.1  </v>
      </c>
      <c r="AX272" s="48" t="str">
        <f t="shared" ref="AX272:AX277" si="312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3.1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2"/>
        <v xml:space="preserve">- Building/Site Repair </v>
      </c>
      <c r="D273" s="47" t="str">
        <f t="shared" si="293"/>
        <v xml:space="preserve">- Building/Site Repair </v>
      </c>
      <c r="E273" s="22"/>
      <c r="F273" s="45"/>
      <c r="G273" s="11"/>
      <c r="H273" s="11"/>
      <c r="I273" s="11"/>
      <c r="J273" s="47" t="str">
        <f t="shared" si="294"/>
        <v xml:space="preserve">1,271.85 </v>
      </c>
      <c r="K273" s="47"/>
      <c r="L273" s="47" t="str">
        <f t="shared" si="295"/>
        <v xml:space="preserve">5,087 1.2 1,347.22 5,389 1.4 1,247.16 16,213 1.2 1,189.44 15,463 1.3 1,365.45 53,253 1.3 1,090.99 42,549 1.1  </v>
      </c>
      <c r="M273" s="47" t="str">
        <f t="shared" si="296"/>
        <v xml:space="preserve">1.2 1,347.22 5,389 1.4 1,247.16 16,213 1.2 1,189.44 15,463 1.3 1,365.45 53,253 1.3 1,090.99 42,549 1.1  </v>
      </c>
      <c r="N273" s="47"/>
      <c r="O273" s="47" t="str">
        <f t="shared" si="297"/>
        <v xml:space="preserve">1,347.22 5,389 1.4 1,247.16 16,213 1.2 1,189.44 15,463 1.3 1,365.45 53,253 1.3 1,090.99 42,549 1.1  </v>
      </c>
      <c r="P273" s="47"/>
      <c r="Q273" s="47" t="str">
        <f t="shared" si="298"/>
        <v xml:space="preserve">5,389 1.4 1,247.16 16,213 1.2 1,189.44 15,463 1.3 1,365.45 53,253 1.3 1,090.99 42,549 1.1  </v>
      </c>
      <c r="R273" s="47" t="str">
        <f t="shared" si="299"/>
        <v xml:space="preserve">1.4 1,247.16 16,213 1.2 1,189.44 15,463 1.3 1,365.45 53,253 1.3 1,090.99 42,549 1.1  </v>
      </c>
      <c r="S273" s="47" t="str">
        <f t="shared" si="300"/>
        <v xml:space="preserve">1,271.85 5,087 1.2 1,347.22 5,389 1.4 1,247.16 16,213 1.2 1,189.44 15,463 1.3 1,365.45 53,253 1.3 1,090.99 42,549 1.1  </v>
      </c>
      <c r="T273" s="47"/>
      <c r="U273" s="47"/>
      <c r="V273" s="47"/>
      <c r="W273" s="11"/>
      <c r="X273" s="11"/>
      <c r="Y273" s="11"/>
      <c r="Z273" s="47" t="str">
        <f t="shared" si="301"/>
        <v xml:space="preserve">1,247.16 16,213 1.2 1,189.44 15,463 1.3 1,365.45 53,253 1.3 1,090.99 42,549 1.1  </v>
      </c>
      <c r="AA273" s="47"/>
      <c r="AB273" s="47" t="str">
        <f t="shared" si="302"/>
        <v xml:space="preserve">16,213 1.2 1,189.44 15,463 1.3 1,365.45 53,253 1.3 1,090.99 42,549 1.1  </v>
      </c>
      <c r="AC273" s="47" t="str">
        <f t="shared" si="303"/>
        <v xml:space="preserve">1.2 1,189.44 15,463 1.3 1,365.45 53,253 1.3 1,090.99 42,549 1.1  </v>
      </c>
      <c r="AD273" s="47"/>
      <c r="AE273" s="47" t="str">
        <f t="shared" si="304"/>
        <v xml:space="preserve">1,189.44 15,463 1.3 1,365.45 53,253 1.3 1,090.99 42,549 1.1  </v>
      </c>
      <c r="AF273" s="47"/>
      <c r="AG273" s="47" t="str">
        <f t="shared" si="305"/>
        <v xml:space="preserve">15,463 1.3 1,365.45 53,253 1.3 1,090.99 42,549 1.1  </v>
      </c>
      <c r="AH273" s="47" t="str">
        <f t="shared" si="306"/>
        <v xml:space="preserve">1.3 1,365.45 53,253 1.3 1,090.99 42,549 1.1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7"/>
        <v xml:space="preserve">1,365.45 53,253 1.3 1,090.99 42,549 1.1  </v>
      </c>
      <c r="AQ273" s="47"/>
      <c r="AR273" s="47" t="str">
        <f t="shared" si="308"/>
        <v xml:space="preserve">53,253 1.3 1,090.99 42,549 1.1  </v>
      </c>
      <c r="AS273" s="48" t="str">
        <f t="shared" si="309"/>
        <v xml:space="preserve">1.3 1,090.99 42,549 1.1  </v>
      </c>
      <c r="AT273" s="48"/>
      <c r="AU273" s="47" t="str">
        <f t="shared" si="310"/>
        <v xml:space="preserve">1,090.99 42,549 1.1  </v>
      </c>
      <c r="AV273" s="47"/>
      <c r="AW273" s="47" t="str">
        <f t="shared" si="311"/>
        <v xml:space="preserve">42,549 1.1  </v>
      </c>
      <c r="AX273" s="48" t="str">
        <f t="shared" si="312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2"/>
        <v xml:space="preserve">- Equipment Repairs </v>
      </c>
      <c r="D274" s="47" t="str">
        <f t="shared" si="293"/>
        <v xml:space="preserve">- Equipment Repairs </v>
      </c>
      <c r="E274" s="22"/>
      <c r="F274" s="45"/>
      <c r="G274" s="11"/>
      <c r="H274" s="11"/>
      <c r="I274" s="11"/>
      <c r="J274" s="47" t="str">
        <f t="shared" si="294"/>
        <v xml:space="preserve">711.25 </v>
      </c>
      <c r="K274" s="47"/>
      <c r="L274" s="47" t="str">
        <f t="shared" si="295"/>
        <v xml:space="preserve">2,845 0.7 692.59 2,770 0.7 651.94 8,475 0.6 614.09 7,983 0.6 677.48 26,422 0.7 631.07 24,612 0.7  </v>
      </c>
      <c r="M274" s="47" t="str">
        <f t="shared" si="296"/>
        <v xml:space="preserve">0.7 692.59 2,770 0.7 651.94 8,475 0.6 614.09 7,983 0.6 677.48 26,422 0.7 631.07 24,612 0.7  </v>
      </c>
      <c r="N274" s="47"/>
      <c r="O274" s="47" t="str">
        <f t="shared" si="297"/>
        <v xml:space="preserve">692.59 2,770 0.7 651.94 8,475 0.6 614.09 7,983 0.6 677.48 26,422 0.7 631.07 24,612 0.7  </v>
      </c>
      <c r="P274" s="47"/>
      <c r="Q274" s="47" t="str">
        <f t="shared" si="298"/>
        <v xml:space="preserve">2,770 0.7 651.94 8,475 0.6 614.09 7,983 0.6 677.48 26,422 0.7 631.07 24,612 0.7  </v>
      </c>
      <c r="R274" s="47" t="str">
        <f t="shared" si="299"/>
        <v xml:space="preserve">0.7 651.94 8,475 0.6 614.09 7,983 0.6 677.48 26,422 0.7 631.07 24,612 0.7  </v>
      </c>
      <c r="S274" s="47" t="str">
        <f t="shared" si="300"/>
        <v xml:space="preserve">711.25 2,845 0.7 692.59 2,770 0.7 651.94 8,475 0.6 614.09 7,983 0.6 677.48 26,422 0.7 631.07 24,612 0.7  </v>
      </c>
      <c r="T274" s="47"/>
      <c r="U274" s="47"/>
      <c r="V274" s="47"/>
      <c r="W274" s="11"/>
      <c r="X274" s="11"/>
      <c r="Y274" s="11"/>
      <c r="Z274" s="47" t="str">
        <f t="shared" si="301"/>
        <v xml:space="preserve">651.94 8,475 0.6 614.09 7,983 0.6 677.48 26,422 0.7 631.07 24,612 0.7  </v>
      </c>
      <c r="AA274" s="47"/>
      <c r="AB274" s="47" t="str">
        <f t="shared" si="302"/>
        <v xml:space="preserve">8,475 0.6 614.09 7,983 0.6 677.48 26,422 0.7 631.07 24,612 0.7  </v>
      </c>
      <c r="AC274" s="47" t="str">
        <f t="shared" si="303"/>
        <v xml:space="preserve">0.6 614.09 7,983 0.6 677.48 26,422 0.7 631.07 24,612 0.7  </v>
      </c>
      <c r="AD274" s="47"/>
      <c r="AE274" s="47" t="str">
        <f t="shared" si="304"/>
        <v xml:space="preserve">614.09 7,983 0.6 677.48 26,422 0.7 631.07 24,612 0.7  </v>
      </c>
      <c r="AF274" s="47"/>
      <c r="AG274" s="47" t="str">
        <f t="shared" si="305"/>
        <v xml:space="preserve">7,983 0.6 677.48 26,422 0.7 631.07 24,612 0.7  </v>
      </c>
      <c r="AH274" s="47" t="str">
        <f t="shared" si="306"/>
        <v xml:space="preserve">0.6 677.48 26,422 0.7 631.07 24,612 0.7  </v>
      </c>
      <c r="AI274" s="47"/>
      <c r="AJ274" s="47"/>
      <c r="AK274" s="47"/>
      <c r="AL274" s="47"/>
      <c r="AM274" s="11"/>
      <c r="AN274" s="11"/>
      <c r="AO274" s="11"/>
      <c r="AP274" s="47" t="str">
        <f t="shared" si="307"/>
        <v xml:space="preserve">677.48 26,422 0.7 631.07 24,612 0.7  </v>
      </c>
      <c r="AQ274" s="47"/>
      <c r="AR274" s="47" t="str">
        <f t="shared" si="308"/>
        <v xml:space="preserve">26,422 0.7 631.07 24,612 0.7  </v>
      </c>
      <c r="AS274" s="48" t="str">
        <f t="shared" si="309"/>
        <v xml:space="preserve">0.7 631.07 24,612 0.7  </v>
      </c>
      <c r="AT274" s="48"/>
      <c r="AU274" s="47" t="str">
        <f t="shared" si="310"/>
        <v xml:space="preserve">631.07 24,612 0.7  </v>
      </c>
      <c r="AV274" s="47"/>
      <c r="AW274" s="47" t="str">
        <f t="shared" si="311"/>
        <v xml:space="preserve">24,612 0.7  </v>
      </c>
      <c r="AX274" s="48" t="str">
        <f t="shared" si="312"/>
        <v xml:space="preserve">0.7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2"/>
        <v xml:space="preserve">- Contract Services </v>
      </c>
      <c r="D275" s="47" t="str">
        <f t="shared" si="293"/>
        <v xml:space="preserve">- Contract Services </v>
      </c>
      <c r="E275" s="22"/>
      <c r="F275" s="45"/>
      <c r="G275" s="11"/>
      <c r="H275" s="11"/>
      <c r="I275" s="11"/>
      <c r="J275" s="47" t="str">
        <f t="shared" si="294"/>
        <v xml:space="preserve">1,253.58 </v>
      </c>
      <c r="K275" s="47"/>
      <c r="L275" s="47" t="str">
        <f t="shared" si="295"/>
        <v xml:space="preserve">5,014 1.2 1,047.93 4,192 1.1 1,175.18 15,277 1.1 1,125.76 14,635 1.2 1,038.53 40,502 1.0 986.04 38,455 1.0  </v>
      </c>
      <c r="M275" s="47" t="str">
        <f t="shared" si="296"/>
        <v xml:space="preserve">1.2 1,047.93 4,192 1.1 1,175.18 15,277 1.1 1,125.76 14,635 1.2 1,038.53 40,502 1.0 986.04 38,455 1.0  </v>
      </c>
      <c r="N275" s="47"/>
      <c r="O275" s="47" t="str">
        <f t="shared" si="297"/>
        <v xml:space="preserve">1,047.93 4,192 1.1 1,175.18 15,277 1.1 1,125.76 14,635 1.2 1,038.53 40,502 1.0 986.04 38,455 1.0  </v>
      </c>
      <c r="P275" s="47"/>
      <c r="Q275" s="47" t="str">
        <f t="shared" si="298"/>
        <v xml:space="preserve">4,192 1.1 1,175.18 15,277 1.1 1,125.76 14,635 1.2 1,038.53 40,502 1.0 986.04 38,455 1.0  </v>
      </c>
      <c r="R275" s="47" t="str">
        <f t="shared" si="299"/>
        <v xml:space="preserve">1.1 1,175.18 15,277 1.1 1,125.76 14,635 1.2 1,038.53 40,502 1.0 986.04 38,455 1.0  </v>
      </c>
      <c r="S275" s="47" t="str">
        <f t="shared" si="300"/>
        <v xml:space="preserve">1,253.58 5,014 1.2 1,047.93 4,192 1.1 1,175.18 15,277 1.1 1,125.76 14,635 1.2 1,038.53 40,502 1.0 986.04 38,455 1.0  </v>
      </c>
      <c r="T275" s="47"/>
      <c r="U275" s="47"/>
      <c r="V275" s="47"/>
      <c r="W275" s="11"/>
      <c r="X275" s="11"/>
      <c r="Y275" s="11"/>
      <c r="Z275" s="47" t="str">
        <f t="shared" si="301"/>
        <v xml:space="preserve">1,175.18 15,277 1.1 1,125.76 14,635 1.2 1,038.53 40,502 1.0 986.04 38,455 1.0  </v>
      </c>
      <c r="AA275" s="47"/>
      <c r="AB275" s="47" t="str">
        <f t="shared" si="302"/>
        <v xml:space="preserve">15,277 1.1 1,125.76 14,635 1.2 1,038.53 40,502 1.0 986.04 38,455 1.0  </v>
      </c>
      <c r="AC275" s="47" t="str">
        <f t="shared" si="303"/>
        <v xml:space="preserve">1.1 1,125.76 14,635 1.2 1,038.53 40,502 1.0 986.04 38,455 1.0  </v>
      </c>
      <c r="AD275" s="47"/>
      <c r="AE275" s="47" t="str">
        <f t="shared" si="304"/>
        <v xml:space="preserve">1,125.76 14,635 1.2 1,038.53 40,502 1.0 986.04 38,455 1.0  </v>
      </c>
      <c r="AF275" s="47"/>
      <c r="AG275" s="47" t="str">
        <f t="shared" si="305"/>
        <v xml:space="preserve">14,635 1.2 1,038.53 40,502 1.0 986.04 38,455 1.0  </v>
      </c>
      <c r="AH275" s="47" t="str">
        <f t="shared" si="306"/>
        <v xml:space="preserve">1.2 1,038.53 40,502 1.0 986.04 38,455 1.0  </v>
      </c>
      <c r="AI275" s="47"/>
      <c r="AJ275" s="47"/>
      <c r="AK275" s="47"/>
      <c r="AL275" s="47"/>
      <c r="AM275" s="11"/>
      <c r="AN275" s="11"/>
      <c r="AO275" s="11"/>
      <c r="AP275" s="47" t="str">
        <f t="shared" si="307"/>
        <v xml:space="preserve">1,038.53 40,502 1.0 986.04 38,455 1.0  </v>
      </c>
      <c r="AQ275" s="47"/>
      <c r="AR275" s="47" t="str">
        <f t="shared" si="308"/>
        <v xml:space="preserve">40,502 1.0 986.04 38,455 1.0  </v>
      </c>
      <c r="AS275" s="48" t="str">
        <f t="shared" si="309"/>
        <v xml:space="preserve">1.0 986.04 38,455 1.0  </v>
      </c>
      <c r="AT275" s="48"/>
      <c r="AU275" s="47" t="str">
        <f t="shared" si="310"/>
        <v xml:space="preserve">986.04 38,455 1.0  </v>
      </c>
      <c r="AV275" s="47"/>
      <c r="AW275" s="47" t="str">
        <f t="shared" si="311"/>
        <v xml:space="preserve">38,455 1.0  </v>
      </c>
      <c r="AX275" s="48" t="str">
        <f t="shared" si="312"/>
        <v xml:space="preserve">1.0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2"/>
        <v xml:space="preserve">- Depreciation </v>
      </c>
      <c r="D276" s="47" t="str">
        <f t="shared" si="293"/>
        <v xml:space="preserve">- Depreciation </v>
      </c>
      <c r="E276" s="22"/>
      <c r="F276" s="45"/>
      <c r="G276" s="11"/>
      <c r="H276" s="11"/>
      <c r="I276" s="11"/>
      <c r="J276" s="47" t="str">
        <f t="shared" si="294"/>
        <v xml:space="preserve">2,153.04 </v>
      </c>
      <c r="K276" s="47"/>
      <c r="L276" s="47" t="str">
        <f t="shared" si="295"/>
        <v xml:space="preserve">8,612 2.1 1,905.54 7,622 1.9 2,232.54 29,023 2.2 1,946.61 25,306 2.1 2,473.95 96,484 2.4 2,207.13 86,078 2.3  </v>
      </c>
      <c r="M276" s="47" t="str">
        <f t="shared" si="296"/>
        <v xml:space="preserve">2.1 1,905.54 7,622 1.9 2,232.54 29,023 2.2 1,946.61 25,306 2.1 2,473.95 96,484 2.4 2,207.13 86,078 2.3  </v>
      </c>
      <c r="N276" s="47"/>
      <c r="O276" s="47" t="str">
        <f t="shared" si="297"/>
        <v xml:space="preserve">1,905.54 7,622 1.9 2,232.54 29,023 2.2 1,946.61 25,306 2.1 2,473.95 96,484 2.4 2,207.13 86,078 2.3  </v>
      </c>
      <c r="P276" s="47"/>
      <c r="Q276" s="47" t="str">
        <f t="shared" si="298"/>
        <v xml:space="preserve">7,622 1.9 2,232.54 29,023 2.2 1,946.61 25,306 2.1 2,473.95 96,484 2.4 2,207.13 86,078 2.3  </v>
      </c>
      <c r="R276" s="47" t="str">
        <f t="shared" si="299"/>
        <v xml:space="preserve">1.9 2,232.54 29,023 2.2 1,946.61 25,306 2.1 2,473.95 96,484 2.4 2,207.13 86,078 2.3  </v>
      </c>
      <c r="S276" s="47" t="str">
        <f t="shared" si="300"/>
        <v xml:space="preserve">2,153.04 8,612 2.1 1,905.54 7,622 1.9 2,232.54 29,023 2.2 1,946.61 25,306 2.1 2,473.95 96,484 2.4 2,207.13 86,078 2.3  </v>
      </c>
      <c r="T276" s="47"/>
      <c r="U276" s="47"/>
      <c r="V276" s="47"/>
      <c r="W276" s="11"/>
      <c r="X276" s="11"/>
      <c r="Y276" s="11"/>
      <c r="Z276" s="47" t="str">
        <f t="shared" si="301"/>
        <v xml:space="preserve">2,232.54 29,023 2.2 1,946.61 25,306 2.1 2,473.95 96,484 2.4 2,207.13 86,078 2.3  </v>
      </c>
      <c r="AA276" s="47"/>
      <c r="AB276" s="47" t="str">
        <f t="shared" si="302"/>
        <v xml:space="preserve">29,023 2.2 1,946.61 25,306 2.1 2,473.95 96,484 2.4 2,207.13 86,078 2.3  </v>
      </c>
      <c r="AC276" s="47" t="str">
        <f t="shared" si="303"/>
        <v xml:space="preserve">2.2 1,946.61 25,306 2.1 2,473.95 96,484 2.4 2,207.13 86,078 2.3  </v>
      </c>
      <c r="AD276" s="47"/>
      <c r="AE276" s="47" t="str">
        <f t="shared" si="304"/>
        <v xml:space="preserve">1,946.61 25,306 2.1 2,473.95 96,484 2.4 2,207.13 86,078 2.3  </v>
      </c>
      <c r="AF276" s="47"/>
      <c r="AG276" s="47" t="str">
        <f t="shared" si="305"/>
        <v xml:space="preserve">25,306 2.1 2,473.95 96,484 2.4 2,207.13 86,078 2.3  </v>
      </c>
      <c r="AH276" s="47" t="str">
        <f t="shared" si="306"/>
        <v xml:space="preserve">2.1 2,473.95 96,484 2.4 2,207.13 86,078 2.3  </v>
      </c>
      <c r="AI276" s="47"/>
      <c r="AJ276" s="47"/>
      <c r="AK276" s="47"/>
      <c r="AL276" s="47"/>
      <c r="AM276" s="11"/>
      <c r="AN276" s="11"/>
      <c r="AO276" s="11"/>
      <c r="AP276" s="47" t="str">
        <f t="shared" si="307"/>
        <v xml:space="preserve">2,473.95 96,484 2.4 2,207.13 86,078 2.3  </v>
      </c>
      <c r="AQ276" s="47"/>
      <c r="AR276" s="47" t="str">
        <f t="shared" si="308"/>
        <v xml:space="preserve">96,484 2.4 2,207.13 86,078 2.3  </v>
      </c>
      <c r="AS276" s="48" t="str">
        <f t="shared" si="309"/>
        <v xml:space="preserve">2.4 2,207.13 86,078 2.3  </v>
      </c>
      <c r="AT276" s="48"/>
      <c r="AU276" s="47" t="str">
        <f t="shared" si="310"/>
        <v xml:space="preserve">2,207.13 86,078 2.3  </v>
      </c>
      <c r="AV276" s="47"/>
      <c r="AW276" s="47" t="str">
        <f t="shared" si="311"/>
        <v xml:space="preserve">86,078 2.3  </v>
      </c>
      <c r="AX276" s="48" t="str">
        <f t="shared" si="312"/>
        <v xml:space="preserve">2.3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2"/>
        <v xml:space="preserve">Indirect Labor </v>
      </c>
      <c r="D277" s="47" t="str">
        <f t="shared" si="293"/>
        <v xml:space="preserve">Indirect Labor </v>
      </c>
      <c r="E277" s="22"/>
      <c r="F277" s="45"/>
      <c r="G277" s="11"/>
      <c r="H277" s="11"/>
      <c r="I277" s="11"/>
      <c r="J277" s="47" t="str">
        <f t="shared" si="294"/>
        <v xml:space="preserve">12,237.70 </v>
      </c>
      <c r="K277" s="47"/>
      <c r="L277" s="47" t="str">
        <f t="shared" si="295"/>
        <v xml:space="preserve">48,951 11.7 12,155.59 48,622 12.4 12,029.80 156,387 11.6 11,998.29 155,978 12.7 11,609.54 452,772 11.2 11,793.03 459,928 12.4  </v>
      </c>
      <c r="M277" s="47" t="str">
        <f t="shared" si="296"/>
        <v xml:space="preserve">11.7 12,155.59 48,622 12.4 12,029.80 156,387 11.6 11,998.29 155,978 12.7 11,609.54 452,772 11.2 11,793.03 459,928 12.4  </v>
      </c>
      <c r="N277" s="47"/>
      <c r="O277" s="47" t="str">
        <f t="shared" si="297"/>
        <v xml:space="preserve">12,155.59 48,622 12.4 12,029.80 156,387 11.6 11,998.29 155,978 12.7 11,609.54 452,772 11.2 11,793.03 459,928 12.4  </v>
      </c>
      <c r="P277" s="47"/>
      <c r="Q277" s="47" t="str">
        <f t="shared" si="298"/>
        <v xml:space="preserve">48,622 12.4 12,029.80 156,387 11.6 11,998.29 155,978 12.7 11,609.54 452,772 11.2 11,793.03 459,928 12.4  </v>
      </c>
      <c r="R277" s="47" t="str">
        <f t="shared" si="299"/>
        <v xml:space="preserve">12.4 12,029.80 156,387 11.6 11,998.29 155,978 12.7 11,609.54 452,772 11.2 11,793.03 459,928 12.4  </v>
      </c>
      <c r="S277" s="47" t="str">
        <f t="shared" si="300"/>
        <v xml:space="preserve">12,237.70 48,951 11.7 12,155.59 48,622 12.4 12,029.80 156,387 11.6 11,998.29 155,978 12.7 11,609.54 452,772 11.2 11,793.03 459,928 12.4  </v>
      </c>
      <c r="T277" s="47"/>
      <c r="U277" s="47"/>
      <c r="V277" s="47"/>
      <c r="W277" s="11"/>
      <c r="X277" s="11"/>
      <c r="Y277" s="11"/>
      <c r="Z277" s="47" t="str">
        <f t="shared" si="301"/>
        <v xml:space="preserve">12,029.80 156,387 11.6 11,998.29 155,978 12.7 11,609.54 452,772 11.2 11,793.03 459,928 12.4  </v>
      </c>
      <c r="AA277" s="47"/>
      <c r="AB277" s="47" t="str">
        <f t="shared" si="302"/>
        <v xml:space="preserve">156,387 11.6 11,998.29 155,978 12.7 11,609.54 452,772 11.2 11,793.03 459,928 12.4  </v>
      </c>
      <c r="AC277" s="47" t="str">
        <f t="shared" si="303"/>
        <v xml:space="preserve">11.6 11,998.29 155,978 12.7 11,609.54 452,772 11.2 11,793.03 459,928 12.4  </v>
      </c>
      <c r="AD277" s="47"/>
      <c r="AE277" s="47" t="str">
        <f t="shared" si="304"/>
        <v xml:space="preserve">11,998.29 155,978 12.7 11,609.54 452,772 11.2 11,793.03 459,928 12.4  </v>
      </c>
      <c r="AF277" s="47"/>
      <c r="AG277" s="47" t="str">
        <f t="shared" si="305"/>
        <v xml:space="preserve">155,978 12.7 11,609.54 452,772 11.2 11,793.03 459,928 12.4  </v>
      </c>
      <c r="AH277" s="47" t="str">
        <f t="shared" si="306"/>
        <v xml:space="preserve">12.7 11,609.54 452,772 11.2 11,793.03 459,928 12.4  </v>
      </c>
      <c r="AI277" s="47"/>
      <c r="AJ277" s="47"/>
      <c r="AK277" s="47"/>
      <c r="AL277" s="47"/>
      <c r="AM277" s="11"/>
      <c r="AN277" s="11"/>
      <c r="AO277" s="11"/>
      <c r="AP277" s="47" t="str">
        <f t="shared" si="307"/>
        <v xml:space="preserve">11,609.54 452,772 11.2 11,793.03 459,928 12.4  </v>
      </c>
      <c r="AQ277" s="47"/>
      <c r="AR277" s="47" t="str">
        <f t="shared" si="308"/>
        <v xml:space="preserve">452,772 11.2 11,793.03 459,928 12.4  </v>
      </c>
      <c r="AS277" s="48" t="str">
        <f t="shared" si="309"/>
        <v xml:space="preserve">11.2 11,793.03 459,928 12.4  </v>
      </c>
      <c r="AT277" s="48"/>
      <c r="AU277" s="47" t="str">
        <f t="shared" si="310"/>
        <v xml:space="preserve">11,793.03 459,928 12.4  </v>
      </c>
      <c r="AV277" s="47"/>
      <c r="AW277" s="47" t="str">
        <f t="shared" si="311"/>
        <v xml:space="preserve">459,928 12.4  </v>
      </c>
      <c r="AX277" s="48" t="str">
        <f t="shared" si="312"/>
        <v xml:space="preserve">12.4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19,200 4.6 4,800.00 19,200 4.9 4,800.00 62,400 4.6 4,800.00 62,400 5.1 4,800.00 187,200 4.6 4,800.00 187,200 5.0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4.6 4,800.00 19,200 4.9 4,800.00 62,400 4.6 4,800.00 62,400 5.1 4,800.00 187,200 4.6 4,800.00 187,200 5.0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4,800.00 19,200 4.9 4,800.00 62,400 4.6 4,800.00 62,400 5.1 4,800.00 187,200 4.6 4,800.00 187,200 5.0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19,200 4.9 4,800.00 62,400 4.6 4,800.00 62,400 5.1 4,800.00 187,200 4.6 4,800.00 187,200 5.0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4.9 4,800.00 62,400 4.6 4,800.00 62,400 5.1 4,800.00 187,200 4.6 4,800.00 187,200 5.0  </v>
      </c>
      <c r="S279" s="47" t="str">
        <f>(RIGHT(C352,LEN(C352) - LEN(C279)))&amp;" "</f>
        <v xml:space="preserve">4,800.00 19,200 4.6 4,800.00 19,200 4.9 4,800.00 62,400 4.6 4,800.00 62,400 5.1 4,800.00 187,200 4.6 4,800.00 187,200 5.0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4,800.00 62,400 4.6 4,800.00 62,400 5.1 4,800.00 187,200 4.6 4,800.00 187,200 5.0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62,400 4.6 4,800.00 62,400 5.1 4,800.00 187,200 4.6 4,800.00 187,200 5.0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4.6 4,800.00 62,400 5.1 4,800.00 187,200 4.6 4,800.00 187,200 5.0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4,800.00 62,400 5.1 4,800.00 187,200 4.6 4,800.00 187,200 5.0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62,400 5.1 4,800.00 187,200 4.6 4,800.00 187,200 5.0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5.1 4,800.00 187,200 4.6 4,800.00 187,200 5.0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4,800.00 187,200 4.6 4,800.00 187,200 5.0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187,200 4.6 4,800.00 187,200 5.0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4.6 4,800.00 187,200 5.0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4,800.00 187,200 5.0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187,200 5.0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5.0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320.20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1,281 0.3 434.74 1,739 0.4 186.68 2,427 0.2 478.71 6,223 0.5 64.77 2,526 0.1 520.45 20,298 0.5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0.3 434.74 1,739 0.4 186.68 2,427 0.2 478.71 6,223 0.5 64.77 2,526 0.1 520.45 20,298 0.5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434.74 1,739 0.4 186.68 2,427 0.2 478.71 6,223 0.5 64.77 2,526 0.1 520.45 20,298 0.5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1,739 0.4 186.68 2,427 0.2 478.71 6,223 0.5 64.77 2,526 0.1 520.45 20,298 0.5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0.4 186.68 2,427 0.2 478.71 6,223 0.5 64.77 2,526 0.1 520.45 20,298 0.5  </v>
      </c>
      <c r="S280" s="47" t="str">
        <f>(RIGHT(C353,LEN(C353) - LEN(C280)))&amp;" "</f>
        <v xml:space="preserve">320.20 1,281 0.3 434.74 1,739 0.4 186.68 2,427 0.2 478.71 6,223 0.5 64.77 2,526 0.1 520.45 20,298 0.5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186.68 2,427 0.2 478.71 6,223 0.5 64.77 2,526 0.1 520.45 20,298 0.5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2,427 0.2 478.71 6,223 0.5 64.77 2,526 0.1 520.45 20,298 0.5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0.2 478.71 6,223 0.5 64.77 2,526 0.1 520.45 20,298 0.5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478.71 6,223 0.5 64.77 2,526 0.1 520.45 20,298 0.5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6,223 0.5 64.77 2,526 0.1 520.45 20,298 0.5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0.5 64.77 2,526 0.1 520.45 20,298 0.5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64.77 2,526 0.1 520.45 20,298 0.5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2,526 0.1 520.45 20,298 0.5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0.1 520.45 20,298 0.5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520.45 20,298 0.5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20,298 0.5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0.5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7,117.51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28,470 6.8 6,920.85 27,683 7.1 7,043.11 91,560 6.8 6,719.59 87,355 7.1 6,744.78 263,046 6.5 6,472.58 252,431 6.8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6.8 6,920.85 27,683 7.1 7,043.11 91,560 6.8 6,719.59 87,355 7.1 6,744.78 263,046 6.5 6,472.58 252,431 6.8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6,920.85 27,683 7.1 7,043.11 91,560 6.8 6,719.59 87,355 7.1 6,744.78 263,046 6.5 6,472.58 252,431 6.8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27,683 7.1 7,043.11 91,560 6.8 6,719.59 87,355 7.1 6,744.78 263,046 6.5 6,472.58 252,431 6.8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7.1 7,043.11 91,560 6.8 6,719.59 87,355 7.1 6,744.78 263,046 6.5 6,472.58 252,431 6.8  </v>
      </c>
      <c r="S281" s="47" t="str">
        <f>(RIGHT(C354,LEN(C354) - LEN(C281)))&amp;" "</f>
        <v xml:space="preserve">7,117.51 28,470 6.8 6,920.85 27,683 7.1 7,043.11 91,560 6.8 6,719.59 87,355 7.1 6,744.78 263,046 6.5 6,472.58 252,431 6.8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7,043.11 91,560 6.8 6,719.59 87,355 7.1 6,744.78 263,046 6.5 6,472.58 252,431 6.8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91,560 6.8 6,719.59 87,355 7.1 6,744.78 263,046 6.5 6,472.58 252,431 6.8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6.8 6,719.59 87,355 7.1 6,744.78 263,046 6.5 6,472.58 252,431 6.8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6,719.59 87,355 7.1 6,744.78 263,046 6.5 6,472.58 252,431 6.8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87,355 7.1 6,744.78 263,046 6.5 6,472.58 252,431 6.8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7.1 6,744.78 263,046 6.5 6,472.58 252,431 6.8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6,744.78 263,046 6.5 6,472.58 252,431 6.8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263,046 6.5 6,472.58 252,431 6.8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6.5 6,472.58 252,431 6.8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6,472.58 252,431 6.8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252,431 6.8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475.51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1,902 0.5 368.64 1,475 0.4 314.65 4,090 0.3 405.12 5,267 0.4 314.79 12,277 0.3 319.82 12,473 0.3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0.5 368.64 1,475 0.4 314.65 4,090 0.3 405.12 5,267 0.4 314.79 12,277 0.3 319.82 12,473 0.3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368.64 1,475 0.4 314.65 4,090 0.3 405.12 5,267 0.4 314.79 12,277 0.3 319.82 12,473 0.3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1,475 0.4 314.65 4,090 0.3 405.12 5,267 0.4 314.79 12,277 0.3 319.82 12,473 0.3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0.4 314.65 4,090 0.3 405.12 5,267 0.4 314.79 12,277 0.3 319.82 12,473 0.3  </v>
      </c>
      <c r="S282" s="47" t="str">
        <f>(RIGHT(C355,LEN(C355) - LEN(C282)))&amp;" "</f>
        <v xml:space="preserve">475.51 1,902 0.5 368.64 1,475 0.4 314.65 4,090 0.3 405.12 5,267 0.4 314.79 12,277 0.3 319.82 12,473 0.3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314.65 4,090 0.3 405.12 5,267 0.4 314.79 12,277 0.3 319.82 12,473 0.3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4,090 0.3 405.12 5,267 0.4 314.79 12,277 0.3 319.82 12,473 0.3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0.3 405.12 5,267 0.4 314.79 12,277 0.3 319.82 12,473 0.3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405.12 5,267 0.4 314.79 12,277 0.3 319.82 12,473 0.3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5,267 0.4 314.79 12,277 0.3 319.82 12,473 0.3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0.4 314.79 12,277 0.3 319.82 12,473 0.3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314.79 12,277 0.3 319.82 12,473 0.3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12,277 0.3 319.82 12,473 0.3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0.3 319.82 12,473 0.3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319.82 12,473 0.3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12,473 0.3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0.3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475.51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1,902 0.5 368.64 1,475 0.4 314.65 4,090 0.3 405.12 5,267 0.4 314.79 12,277 0.3 319.82 12,473 0.3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0.5 368.64 1,475 0.4 314.65 4,090 0.3 405.12 5,267 0.4 314.79 12,277 0.3 319.82 12,473 0.3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368.64 1,475 0.4 314.65 4,090 0.3 405.12 5,267 0.4 314.79 12,277 0.3 319.82 12,473 0.3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1,475 0.4 314.65 4,090 0.3 405.12 5,267 0.4 314.79 12,277 0.3 319.82 12,473 0.3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0.4 314.65 4,090 0.3 405.12 5,267 0.4 314.79 12,277 0.3 319.82 12,473 0.3  </v>
      </c>
      <c r="S285" s="47" t="str">
        <f>(RIGHT(C357,LEN(C357) - LEN(C285)))&amp;" "</f>
        <v xml:space="preserve">475.51 1,902 0.5 368.64 1,475 0.4 314.65 4,090 0.3 405.12 5,267 0.4 314.79 12,277 0.3 319.82 12,473 0.3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314.65 4,090 0.3 405.12 5,267 0.4 314.79 12,277 0.3 319.82 12,473 0.3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4,090 0.3 405.12 5,267 0.4 314.79 12,277 0.3 319.82 12,473 0.3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0.3 405.12 5,267 0.4 314.79 12,277 0.3 319.82 12,473 0.3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405.12 5,267 0.4 314.79 12,277 0.3 319.82 12,473 0.3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5,267 0.4 314.79 12,277 0.3 319.82 12,473 0.3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0.4 314.79 12,277 0.3 319.82 12,473 0.3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314.79 12,277 0.3 319.82 12,473 0.3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12,277 0.3 319.82 12,473 0.3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0.3 319.82 12,473 0.3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319.82 12,473 0.3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12,473 0.3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0.3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5,247.55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20,990 5.0 5,003.06 20,012 5.1 5,248.68 68,233 5.1 4,978.70 64,723 5.3 5,226.18 203,821 5.0 5,020.29 195,791 5.3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5.0 5,003.06 20,012 5.1 5,248.68 68,233 5.1 4,978.70 64,723 5.3 5,226.18 203,821 5.0 5,020.29 195,791 5.3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5,003.06 20,012 5.1 5,248.68 68,233 5.1 4,978.70 64,723 5.3 5,226.18 203,821 5.0 5,020.29 195,791 5.3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20,012 5.1 5,248.68 68,233 5.1 4,978.70 64,723 5.3 5,226.18 203,821 5.0 5,020.29 195,791 5.3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5.1 5,248.68 68,233 5.1 4,978.70 64,723 5.3 5,226.18 203,821 5.0 5,020.29 195,791 5.3  </v>
      </c>
      <c r="S286" s="47" t="str">
        <f>(RIGHT(C358,LEN(C358) - LEN(C286)))&amp;" "</f>
        <v xml:space="preserve">5,247.55 20,990 5.0 5,003.06 20,012 5.1 5,248.68 68,233 5.1 4,978.70 64,723 5.3 5,226.18 203,821 5.0 5,020.29 195,791 5.3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5,248.68 68,233 5.1 4,978.70 64,723 5.3 5,226.18 203,821 5.0 5,020.29 195,791 5.3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68,233 5.1 4,978.70 64,723 5.3 5,226.18 203,821 5.0 5,020.29 195,791 5.3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5.1 4,978.70 64,723 5.3 5,226.18 203,821 5.0 5,020.29 195,791 5.3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4,978.70 64,723 5.3 5,226.18 203,821 5.0 5,020.29 195,791 5.3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64,723 5.3 5,226.18 203,821 5.0 5,020.29 195,791 5.3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5.3 5,226.18 203,821 5.0 5,020.29 195,791 5.3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5,226.18 203,821 5.0 5,020.29 195,791 5.3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203,821 5.0 5,020.29 195,791 5.3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5.0 5,020.29 195,791 5.3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5,020.29 195,791 5.3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195,791 5.3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5.3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10,175.66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40,703 9.7 9,391.50 37,566 9.6 10,681.69 138,862 10.3 9,003.01 117,039 9.5 11,777.76 459,333 11.4 8,496.84 331,377 8.9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9.7 9,391.50 37,566 9.6 10,681.69 138,862 10.3 9,003.01 117,039 9.5 11,777.76 459,333 11.4 8,496.84 331,377 8.9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9,391.50 37,566 9.6 10,681.69 138,862 10.3 9,003.01 117,039 9.5 11,777.76 459,333 11.4 8,496.84 331,377 8.9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37,566 9.6 10,681.69 138,862 10.3 9,003.01 117,039 9.5 11,777.76 459,333 11.4 8,496.84 331,377 8.9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9.6 10,681.69 138,862 10.3 9,003.01 117,039 9.5 11,777.76 459,333 11.4 8,496.84 331,377 8.9  </v>
      </c>
      <c r="S288" s="47" t="str">
        <f>(RIGHT(C359,LEN(C359) - LEN(C288)))&amp;" "</f>
        <v xml:space="preserve">10,175.66 40,703 9.7 9,391.50 37,566 9.6 10,681.69 138,862 10.3 9,003.01 117,039 9.5 11,777.76 459,333 11.4 8,496.84 331,377 8.9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10,681.69 138,862 10.3 9,003.01 117,039 9.5 11,777.76 459,333 11.4 8,496.84 331,377 8.9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138,862 10.3 9,003.01 117,039 9.5 11,777.76 459,333 11.4 8,496.84 331,377 8.9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10.3 9,003.01 117,039 9.5 11,777.76 459,333 11.4 8,496.84 331,377 8.9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9,003.01 117,039 9.5 11,777.76 459,333 11.4 8,496.84 331,377 8.9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117,039 9.5 11,777.76 459,333 11.4 8,496.84 331,377 8.9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9.5 11,777.76 459,333 11.4 8,496.84 331,377 8.9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11,777.76 459,333 11.4 8,496.84 331,377 8.9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459,333 11.4 8,496.84 331,377 8.9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11.4 8,496.84 331,377 8.9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8,496.84 331,377 8.9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331,377 8.9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8.9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6,231.38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24,926 5.9 5,460.82 21,843 5.6 6,426.29 83,542 6.2 5,208.69 67,713 5.5 5,886.94 229,591 5.7 4,948.12 192,977 5.2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5.9 5,460.82 21,843 5.6 6,426.29 83,542 6.2 5,208.69 67,713 5.5 5,886.94 229,591 5.7 4,948.12 192,977 5.2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5,460.82 21,843 5.6 6,426.29 83,542 6.2 5,208.69 67,713 5.5 5,886.94 229,591 5.7 4,948.12 192,977 5.2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21,843 5.6 6,426.29 83,542 6.2 5,208.69 67,713 5.5 5,886.94 229,591 5.7 4,948.12 192,977 5.2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5.6 6,426.29 83,542 6.2 5,208.69 67,713 5.5 5,886.94 229,591 5.7 4,948.12 192,977 5.2  </v>
      </c>
      <c r="S290" s="47" t="str">
        <f>(RIGHT(C360,LEN(C360) - LEN(C290)))&amp;" "</f>
        <v xml:space="preserve">6,231.38 24,926 5.9 5,460.82 21,843 5.6 6,426.29 83,542 6.2 5,208.69 67,713 5.5 5,886.94 229,591 5.7 4,948.12 192,977 5.2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6,426.29 83,542 6.2 5,208.69 67,713 5.5 5,886.94 229,591 5.7 4,948.12 192,977 5.2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83,542 6.2 5,208.69 67,713 5.5 5,886.94 229,591 5.7 4,948.12 192,977 5.2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6.2 5,208.69 67,713 5.5 5,886.94 229,591 5.7 4,948.12 192,977 5.2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5,208.69 67,713 5.5 5,886.94 229,591 5.7 4,948.12 192,977 5.2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67,713 5.5 5,886.94 229,591 5.7 4,948.12 192,977 5.2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5.5 5,886.94 229,591 5.7 4,948.12 192,977 5.2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5,886.94 229,591 5.7 4,948.12 192,977 5.2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229,591 5.7 4,948.12 192,977 5.2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5.7 4,948.12 192,977 5.2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4,948.12 192,977 5.2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192,977 5.2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5.2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3,944.28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15,777 3.8 3,930.67 15,723 4.0 4,255.40 55,320 4.1 3,794.32 49,326 4.0 5,890.82 229,742 5.7 3,548.72 138,400 3.7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3.8 3,930.67 15,723 4.0 4,255.40 55,320 4.1 3,794.32 49,326 4.0 5,890.82 229,742 5.7 3,548.72 138,400 3.7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3,930.67 15,723 4.0 4,255.40 55,320 4.1 3,794.32 49,326 4.0 5,890.82 229,742 5.7 3,548.72 138,400 3.7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15,723 4.0 4,255.40 55,320 4.1 3,794.32 49,326 4.0 5,890.82 229,742 5.7 3,548.72 138,400 3.7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4.0 4,255.40 55,320 4.1 3,794.32 49,326 4.0 5,890.82 229,742 5.7 3,548.72 138,400 3.7 </v>
      </c>
      <c r="S292" s="47" t="str">
        <f>(RIGHT(C361,LEN(C361) - LEN(C292)))&amp;" "</f>
        <v xml:space="preserve">3,944.28 15,777 3.8 3,930.67 15,723 4.0 4,255.40 55,320 4.1 3,794.32 49,326 4.0 5,890.82 229,742 5.7 3,548.72 138,400 3.7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4,255.40 55,320 4.1 3,794.32 49,326 4.0 5,890.82 229,742 5.7 3,548.72 138,400 3.7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55,320 4.1 3,794.32 49,326 4.0 5,890.82 229,742 5.7 3,548.72 138,400 3.7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4.1 3,794.32 49,326 4.0 5,890.82 229,742 5.7 3,548.72 138,400 3.7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3,794.32 49,326 4.0 5,890.82 229,742 5.7 3,548.72 138,400 3.7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49,326 4.0 5,890.82 229,742 5.7 3,548.72 138,400 3.7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4.0 5,890.82 229,742 5.7 3,548.72 138,400 3.7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5,890.82 229,742 5.7 3,548.72 138,400 3.7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229,742 5.7 3,548.72 138,400 3.7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5.7 3,548.72 138,400 3.7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3,548.72 138,400 3.7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138,400 3.7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3.7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'Sil Data'!A106</f>
        <v xml:space="preserve">- Smallwares 0.21 4,292 1.0 0.16 3,177 0.8 0.16 10,684 0.8 0.19 12,276 1.0 0.21 43,573 1.1 0.18 34,460 0.9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'Sil Data'!A107</f>
        <v xml:space="preserve">- Linen/Paper Napkins 0.09 1,933 0.5 0.08 1,664 0.4 0.08 5,700 0.4 0.09 5,905 0.5 0.08 15,729 0.4 0.08 14,746 0.4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'Sil Data'!A108</f>
        <v xml:space="preserve">- Cleaning Supplies 0.11 2,347 0.6 0.09 1,877 0.5 0.12 8,168 0.6 0.11 7,009 0.6 0.11 22,251 0.6 0.12 23,771 0.6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'Sil Data'!A109</f>
        <v xml:space="preserve">- Credit/Gift Card 0.40 8,302 2.0 0.37 7,513 1.9 0.37 25,148 1.9 0.28 18,109 1.5 0.33 66,361 1.6 0.36 69,511 1.9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'Sil Data'!A110</f>
        <v xml:space="preserve">- Cash Short 0.06 1,185 0.3 0.06 1,290 0.3 0.05 3,232 0.2 0.06 3,959 0.3 0.05 10,350 0.3 0.06 12,350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'Sil Data'!A111</f>
        <v xml:space="preserve">- Other 0.12 2,489 0.6 0.09 1,741 0.4 0.09 6,317 0.5 0.11 6,917 0.6 0.12 23,785 0.6 0.10 19,117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'Sil Data'!A112</f>
        <v xml:space="preserve">Margin after Variable Exp 7.63 158,692 37.9 7.43 150,561 38.4 7.50 507,680 37.7 7.35 470,707 38.3 7.69 1,568,775 38.8 7.25 1,411,377 38.0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'Sil Data'!A113</f>
        <v xml:space="preserve">Other Restaurant Exp 2,984.99 11,940 2.8 2,909.04 11,636 3.0 2,474.16 32,164 2.4 2,256.50 29,335 2.4 2,565.68 100,061 2.5 2,719.87 106,075 2.9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'Sil Data'!A114</f>
        <v xml:space="preserve">- Ofc Supplies/Postage 198.09 792 0.2 189.70 759 0.2 160.15 2,082 0.2 194.87 2,533 0.2 176.33 6,877 0.2 157.81 6,155 0.2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'Sil Data'!A115</f>
        <v xml:space="preserve">- Work Comp/Pub Liab 2,536.34 10,145 2.4 2,484.33 9,937 2.5 2,040.70 26,529 2.0 1,780.08 23,141 1.9 2,129.24 83,040 2.1 2,311.94 90,166 2.4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'Sil Data'!A116</f>
        <v xml:space="preserve">- Employee Incentives 51.31 205 0.0 65.90 264 0.1 62.53 813 0.1 73.46 955 0.1 62.55 2,440 0.1 45.28 1,766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'Sil Data'!A117</f>
        <v xml:space="preserve">- Other 199.26 797 0.2 169.10 676 0.2 210.78 2,740 0.2 208.09 2,705 0.2 197.56 7,705 0.2 204.85 7,989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'Sil Data'!A118</f>
        <v xml:space="preserve">Site/Bldg/Equip Maint 8,551.65 34,207 8.2 7,812.42 31,250 8.0 8,303.38 107,944 8.0 7,566.58 98,366 8.0 8,731.04 340,511 8.4 7,839.29 305,732 8.2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'Sil Data'!A119</f>
        <v xml:space="preserve">- Utilities 3,161.94 12,648 3.0 2,819.13 11,277 2.9 2,996.55 38,955 2.9 2,690.67 34,979 2.8 3,175.63 123,850 3.1 2,924.06 114,038 3.1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'Sil Data'!A120</f>
        <v xml:space="preserve">- Building/Site Repair 1,271.85 5,087 1.2 1,347.22 5,389 1.4 1,247.16 16,213 1.2 1,189.44 15,463 1.3 1,365.45 53,253 1.3 1,090.99 42,549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'Sil Data'!A121</f>
        <v xml:space="preserve">- Equipment Repairs 711.25 2,845 0.7 692.59 2,770 0.7 651.94 8,475 0.6 614.09 7,983 0.6 677.48 26,422 0.7 631.07 24,612 0.7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'Sil Data'!A122</f>
        <v xml:space="preserve">- Contract Services 1,253.58 5,014 1.2 1,047.93 4,192 1.1 1,175.18 15,277 1.1 1,125.76 14,635 1.2 1,038.53 40,502 1.0 986.04 38,455 1.0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'Sil Data'!A123</f>
        <v xml:space="preserve">- Depreciation 2,153.04 8,612 2.1 1,905.54 7,622 1.9 2,232.54 29,023 2.2 1,946.61 25,306 2.1 2,473.95 96,484 2.4 2,207.13 86,078 2.3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'Sil Data'!A124</f>
        <v xml:space="preserve">Indirect Labor 12,237.70 48,951 11.7 12,155.59 48,622 12.4 12,029.80 156,387 11.6 11,998.29 155,978 12.7 11,609.54 452,772 11.2 11,793.03 459,928 12.4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'Sil Data'!A125</f>
        <v xml:space="preserve">- Salary 4,800.00 19,200 4.6 4,800.00 19,200 4.9 4,800.00 62,400 4.6 4,800.00 62,400 5.1 4,800.00 187,200 4.6 4,800.00 187,200 5.0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'Sil Data'!A126</f>
        <v xml:space="preserve">- Bonus 320.20 1,281 0.3 434.74 1,739 0.4 186.68 2,427 0.2 478.71 6,223 0.5 64.77 2,526 0.1 520.45 20,298 0.5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'Sil Data'!A127</f>
        <v xml:space="preserve">- Other 7,117.51 28,470 6.8 6,920.85 27,683 7.1 7,043.11 91,560 6.8 6,719.59 87,355 7.1 6,744.78 263,046 6.5 6,472.58 252,431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'Sil Data'!A128</f>
        <v xml:space="preserve">Indirect Operating Expenses 475.51 1,902 0.5 368.64 1,475 0.4 314.65 4,090 0.3 405.12 5,267 0.4 314.79 12,277 0.3 319.82 12,473 0.3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'Sil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'Sil Data'!A130</f>
        <v xml:space="preserve">- Other 475.51 1,902 0.5 368.64 1,475 0.4 314.65 4,090 0.3 405.12 5,267 0.4 314.79 12,277 0.3 319.82 12,473 0.3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'Sil Data'!A131</f>
        <v xml:space="preserve">Marketing Expenses 5,247.55 20,990 5.0 5,003.06 20,012 5.1 5,248.68 68,233 5.1 4,978.70 64,723 5.3 5,226.18 203,821 5.0 5,020.29 195,791 5.3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'Sil Data'!A132</f>
        <v xml:space="preserve">Performance Earnings 10,175.66 40,703 9.7 9,391.50 37,566 9.6 10,681.69 138,862 10.3 9,003.01 117,039 9.5 11,777.76 459,333 11.4 8,496.84 331,377 8.9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'Sil Data'!A133</f>
        <v xml:space="preserve">Occupancy 6,231.38 24,926 5.9 5,460.82 21,843 5.6 6,426.29 83,542 6.2 5,208.69 67,713 5.5 5,886.94 229,591 5.7 4,948.12 192,977 5.2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'Sil Data'!A134</f>
        <v>Restaurant Earnings 3,944.28 15,777 3.8 3,930.67 15,723 4.0 4,255.40 55,320 4.1 3,794.32 49,326 4.0 5,890.82 229,742 5.7 3,548.72 138,400 3.7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'Sil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{E9B684E6-6D4B-4D2D-89F6-0845C0D8AC56}</x14:id>
        </ext>
      </extLst>
    </cfRule>
  </conditionalFormatting>
  <conditionalFormatting sqref="F10:F18 F7 F20:F21 F24:F29 F31:F40 F43:F47 F51:F54 F59 F65:F72 F74:F78 F80:F85 F87:F90 F92:F94 F96 F98 F100 F102 F49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{7AAED716-4886-4506-B650-565A4C2E1359}</x14:id>
        </ext>
      </extLst>
    </cfRule>
  </conditionalFormatting>
  <conditionalFormatting sqref="E7:E8 E10:E18 E20:E21 E24:E29 E31:E40 E43:E49 E51:E54 E59 E65:E72 E74:E78 E80:E85 E87:E90 E92:E94 E96 E98 E102">
    <cfRule type="colorScale" priority="2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{7A1B2D20-7EAC-45B2-B8E1-4FD916FB1E30}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4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{C06BF761-544E-49A9-B4D7-0CC4423E3E54}</x14:id>
        </ext>
      </extLst>
    </cfRule>
  </conditionalFormatting>
  <conditionalFormatting sqref="N10:N18 N20 N24:N29 N31:N40 N43:N47 N49 N51:N54 N57:N59 N65:N72 N74:N78 N80:N85 N87:N90 N92:N94 N96 N98 N100 N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{E42D9341-5A9C-4D5F-A5A7-E15C66369202}</x14:id>
        </ext>
      </extLst>
    </cfRule>
  </conditionalFormatting>
  <conditionalFormatting sqref="K31:K40 K43:K47 K49 K51:K54 K59 K65:K72 K74:K78 K80:K85 K87:K90 K92:K94 K96 K100 K102 K10:K18 K20 K24:K29 K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{5B8329C4-1792-42BA-BA87-72DD3C408DFC}</x14:id>
        </ext>
      </extLst>
    </cfRule>
  </conditionalFormatting>
  <conditionalFormatting sqref="Y10:Y18 Y20 Y24:Y29 Y31:Y40 Y43:Y47 Y49 Y51:Y54 Y57:Y59 Y65:Y72 Y74:Y78 Y80:Y85 Y87:Y90 Y92:Y94 Y96 Y98 Y100 Y102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{09841798-0AB5-4A55-B931-C5E5D96BAB82}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{A4804DF2-2031-49C2-9A8E-5D98321F4B9B}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{5CA1B898-84E1-4709-9679-AE7559518C9A}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{D4C508E2-47CC-43DE-A438-8A0322F5C867}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{DB791921-0D51-4ACD-8E05-C81EA7EB5476}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{2F61D56F-3E17-4EC2-9450-325E2124C2CB}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{B6A0A5B2-3E12-410C-A93C-BF2D6E2754C1}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{ED10068D-FB89-4CF6-A29F-2F528009BF77}</x14:id>
        </ext>
      </extLst>
    </cfRule>
  </conditionalFormatting>
  <conditionalFormatting sqref="P31:P40 P43:P47 P49 P51:P54 P57:P59 P65:P72 P74:P78 P80:P85 P87:P90 P92:P94 P96 P100 P102 P10:P18 P20 P24:P29 P98">
    <cfRule type="dataBar" priority="3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{37A5A1C3-C1A5-4686-BA2D-D31C32E33F42}</x14:id>
        </ext>
      </extLst>
    </cfRule>
  </conditionalFormatting>
  <conditionalFormatting sqref="G10:G18 G20:G21 G24:G29 G31:G40 G43:G47 G49 G51:G54 G59 G65:G72 G74:G78 G80:G85 G87:G90 G92:G94 G96 G98 G100 G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{0A6409C6-E3E4-4950-9C74-7F8C7622BA49}</x14:id>
        </ext>
      </extLst>
    </cfRule>
  </conditionalFormatting>
  <conditionalFormatting sqref="AK7:AK8">
    <cfRule type="colorScale" priority="1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1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{04EB2023-89C3-4A91-8848-CD2D9C79F101}</x14:id>
        </ext>
      </extLst>
    </cfRule>
  </conditionalFormatting>
  <conditionalFormatting sqref="U7:U8 U10:U18 U20:U21 U24:U29 U31:U40 U43:U49 U51:U54 U59 U65:U72 U74:U78 U80:U85 U87:U90 U92:U94 U96 U98 U102">
    <cfRule type="colorScale" priority="9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{F10B69BA-C831-4BA1-B8EE-E10D709BFE68}</x14:id>
        </ext>
      </extLst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9B684E6-6D4B-4D2D-89F6-0845C0D8AC5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7AAED716-4886-4506-B650-565A4C2E135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7A1B2D20-7EAC-45B2-B8E1-4FD916FB1E3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C06BF761-544E-49A9-B4D7-0CC4423E3E54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E42D9341-5A9C-4D5F-A5A7-E15C6636920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5B8329C4-1792-42BA-BA87-72DD3C408DFC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09841798-0AB5-4A55-B931-C5E5D96BAB8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A4804DF2-2031-49C2-9A8E-5D98321F4B9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5CA1B898-84E1-4709-9679-AE7559518C9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D4C508E2-47CC-43DE-A438-8A0322F5C867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DB791921-0D51-4ACD-8E05-C81EA7EB547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2F61D56F-3E17-4EC2-9450-325E2124C2C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B6A0A5B2-3E12-410C-A93C-BF2D6E2754C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ED10068D-FB89-4CF6-A29F-2F528009BF77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37A5A1C3-C1A5-4686-BA2D-D31C32E33F42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0A6409C6-E3E4-4950-9C74-7F8C7622BA4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04EB2023-89C3-4A91-8848-CD2D9C79F10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F10B69BA-C831-4BA1-B8EE-E10D709BFE6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A1E52-8573-447D-B26D-2BB9AAC2EB52}">
  <sheetPr codeName="Sheet30">
    <tabColor theme="6"/>
  </sheetPr>
  <dimension ref="A1:BK365"/>
  <sheetViews>
    <sheetView showGridLines="0" showRowColHeaders="0" zoomScaleNormal="100" workbookViewId="0">
      <pane xSplit="2" ySplit="5" topLeftCell="C21" activePane="bottomRight" state="frozen"/>
      <selection activeCell="BG6" sqref="BG6"/>
      <selection pane="topRight" activeCell="BG6" sqref="BG6"/>
      <selection pane="bottomLeft" activeCell="BG6" sqref="BG6"/>
      <selection pane="bottomRight" activeCell="BG6" sqref="BG6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0.11093128951649421</v>
      </c>
      <c r="F7" s="124">
        <f>IFERROR(((J7)-(O7)),"")</f>
        <v>13229</v>
      </c>
      <c r="G7" s="122"/>
      <c r="H7" s="53"/>
      <c r="I7" s="121" t="str">
        <f>IF($J116="","",TRIM(LEFT($J116,SEARCH(" ",$J116,1))))</f>
        <v>132,483</v>
      </c>
      <c r="J7" s="121" t="str">
        <f>IF($J116="","",TRIM(LEFT($J116,SEARCH(" ",$J116,1))))</f>
        <v>132,483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119,254</v>
      </c>
      <c r="O7" s="121" t="str">
        <f>IF($O116="","",TRIM(LEFT($O116,SEARCH(" ",$O116,1))))</f>
        <v>119,254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7.0502153484729838E-2</v>
      </c>
      <c r="V7" s="124">
        <f>IFERROR(((Z7)-(AE7)),"")</f>
        <v>8643</v>
      </c>
      <c r="W7" s="122"/>
      <c r="X7" s="53"/>
      <c r="Y7" s="121" t="str">
        <f>IF($Z116="","",TRIM(LEFT($Z116,SEARCH(" ",$Z116,1))))</f>
        <v>131,235</v>
      </c>
      <c r="Z7" s="121" t="str">
        <f>IF($Z116="","",TRIM(LEFT($Z116,SEARCH(" ",$Z116,1))))</f>
        <v>131,235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122,592</v>
      </c>
      <c r="AE7" s="121" t="str">
        <f>IF($AE116="","",TRIM(LEFT($AE116,SEARCH(" ",$AE116,1))))</f>
        <v>122,592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6.2309895518173383E-2</v>
      </c>
      <c r="AL7" s="124">
        <f>IFERROR(((AP7)-(AU7)),"")</f>
        <v>7723</v>
      </c>
      <c r="AM7" s="122"/>
      <c r="AN7" s="53"/>
      <c r="AO7" s="121" t="str">
        <f>IF($AP116="","",TRIM(LEFT($AP116,SEARCH(" ",$AP116,1))))</f>
        <v>131,668</v>
      </c>
      <c r="AP7" s="121" t="str">
        <f>IF($AP116="","",TRIM(LEFT($AP116,SEARCH(" ",$AP116,1))))</f>
        <v>131,668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123,945</v>
      </c>
      <c r="AU7" s="121" t="str">
        <f>IF($AU116="","",TRIM(LEFT($AU116,SEARCH(" ",$AU116,1))))</f>
        <v>123,945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7.8103207810320777E-2</v>
      </c>
      <c r="F8" s="126">
        <f t="shared" ref="F8:F18" si="1">IFERROR(((L8)-(Q8)),"")</f>
        <v>1792</v>
      </c>
      <c r="G8" s="127">
        <f>IFERROR(((J8)-(O8)),"")</f>
        <v>448</v>
      </c>
      <c r="H8" s="11"/>
      <c r="I8" s="125" t="str">
        <f>IF($J117="","",TRIM(LEFT($J117,SEARCH(" ",$J117,1))))</f>
        <v>6,184</v>
      </c>
      <c r="J8" s="125" t="str">
        <f>IF($J117="","",TRIM(LEFT($J117,SEARCH(" ",$J117,1))))</f>
        <v>6,184</v>
      </c>
      <c r="K8" s="125" t="str">
        <f>IF($L117="","",TRIM(LEFT($L117,SEARCH(" ",$L117,1))))</f>
        <v>24,736</v>
      </c>
      <c r="L8" s="125" t="str">
        <f>IF($L117="","",TRIM(LEFT($L117,SEARCH(" ",$L117,1))))</f>
        <v>24,736</v>
      </c>
      <c r="M8" s="125" t="str">
        <f>IF(M117="","",TRIM(LEFT(M117,SEARCH(" ",M117,1))))</f>
        <v/>
      </c>
      <c r="N8" s="125" t="str">
        <f>IF($O117="","",TRIM(LEFT($O117,SEARCH(" ",$O117,1))))</f>
        <v>5,736</v>
      </c>
      <c r="O8" s="125" t="str">
        <f>IF($O117="","",TRIM(LEFT($O117,SEARCH(" ",$O117,1))))</f>
        <v>5,736</v>
      </c>
      <c r="P8" s="125" t="str">
        <f>IF($Q117="","",TRIM(LEFT($Q117,SEARCH(" ",$Q117,1))))</f>
        <v>22,944</v>
      </c>
      <c r="Q8" s="125" t="str">
        <f>IF($Q117="","",TRIM(LEFT($Q117,SEARCH(" ",$Q117,1))))</f>
        <v>22,944</v>
      </c>
      <c r="R8" s="125" t="str">
        <f>IF(R117="","",TRIM(LEFT(R117,SEARCH(" ",R117,1))))</f>
        <v/>
      </c>
      <c r="T8" s="60"/>
      <c r="U8" s="123">
        <f t="shared" ref="U8" si="2">IFERROR((AB8-AG8)/ABS(AG8),"")</f>
        <v>3.2345013477088951E-2</v>
      </c>
      <c r="V8" s="126">
        <f t="shared" ref="V8" si="3">IFERROR(((AB8)-(AG8)),"")</f>
        <v>2496</v>
      </c>
      <c r="W8" s="127">
        <f>IFERROR(((Z8)-(AE8)),"")</f>
        <v>192</v>
      </c>
      <c r="X8" s="11"/>
      <c r="Y8" s="125" t="str">
        <f>IF($Z117="","",TRIM(LEFT($Z117,SEARCH(" ",$Z117,1))))</f>
        <v>6,128</v>
      </c>
      <c r="Z8" s="125" t="str">
        <f>IF($Z117="","",TRIM(LEFT($Z117,SEARCH(" ",$Z117,1))))</f>
        <v>6,128</v>
      </c>
      <c r="AA8" s="125" t="str">
        <f>IF($AB117="","",TRIM(LEFT($AB117,SEARCH(" ",$AB117,1))))</f>
        <v>79,664</v>
      </c>
      <c r="AB8" s="125" t="str">
        <f>IF($AB117="","",TRIM(LEFT($AB117,SEARCH(" ",$AB117,1))))</f>
        <v>79,664</v>
      </c>
      <c r="AC8" s="125" t="str">
        <f>IF(AC117="","",TRIM(LEFT(AC117,SEARCH(" ",AC117,1))))</f>
        <v/>
      </c>
      <c r="AD8" s="125" t="str">
        <f>IF($AE117="","",TRIM(LEFT($AE117,SEARCH(" ",$AE117,1))))</f>
        <v>5,936</v>
      </c>
      <c r="AE8" s="125" t="str">
        <f>IF($AE117="","",TRIM(LEFT($AE117,SEARCH(" ",$AE117,1))))</f>
        <v>5,936</v>
      </c>
      <c r="AF8" s="125" t="str">
        <f>IF($AG117="","",TRIM(LEFT($AG117,SEARCH(" ",$AG117,1))))</f>
        <v>77,168</v>
      </c>
      <c r="AG8" s="125" t="str">
        <f>IF($AG117="","",TRIM(LEFT($AG117,SEARCH(" ",$AG117,1))))</f>
        <v>77,168</v>
      </c>
      <c r="AJ8" s="11"/>
      <c r="AK8" s="123">
        <f t="shared" ref="AK8" si="4">IFERROR((AR8-AW8)/ABS(AW8),"")</f>
        <v>2.6852312282446545E-2</v>
      </c>
      <c r="AL8" s="126">
        <f t="shared" ref="AL8" si="5">IFERROR(((AR8)-(AW8)),"")</f>
        <v>6318</v>
      </c>
      <c r="AM8" s="127">
        <f>IFERROR(((AP8)-(AU8)),"")</f>
        <v>162</v>
      </c>
      <c r="AN8" s="11"/>
      <c r="AO8" s="125" t="str">
        <f>IF($AP117="","",TRIM(LEFT($AP117,SEARCH(" ",$AP117,1))))</f>
        <v>6,195</v>
      </c>
      <c r="AP8" s="125" t="str">
        <f>IF($AP117="","",TRIM(LEFT($AP117,SEARCH(" ",$AP117,1))))</f>
        <v>6,195</v>
      </c>
      <c r="AQ8" s="125" t="str">
        <f>IF($AR117="","",TRIM(LEFT($AR117,SEARCH(" ",$AR117,1))))</f>
        <v>241,605</v>
      </c>
      <c r="AR8" s="125" t="str">
        <f>IF($AR117="","",TRIM(LEFT($AR117,SEARCH(" ",$AR117,1))))</f>
        <v>241,605</v>
      </c>
      <c r="AS8" s="125" t="str">
        <f>IF(AS117="","",TRIM(LEFT(AS117,SEARCH(" ",AS117,1))))</f>
        <v/>
      </c>
      <c r="AT8" s="125" t="str">
        <f>IF($AU117="","",TRIM(LEFT($AU117,SEARCH(" ",$AU117,1))))</f>
        <v>6,033</v>
      </c>
      <c r="AU8" s="125" t="str">
        <f>IF($AU117="","",TRIM(LEFT($AU117,SEARCH(" ",$AU117,1))))</f>
        <v>6,033</v>
      </c>
      <c r="AV8" s="125" t="str">
        <f>IF($AW117="","",TRIM(LEFT($AW117,SEARCH(" ",$AW117,1))))</f>
        <v>235,287</v>
      </c>
      <c r="AW8" s="125" t="str">
        <f>IF($AW117="","",TRIM(LEFT($AW117,SEARCH(" ",$AW117,1))))</f>
        <v>235,287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3" t="str">
        <f>AB9</f>
        <v>13</v>
      </c>
      <c r="V9" s="124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0.11436649779816739</v>
      </c>
      <c r="F10" s="75">
        <f t="shared" si="1"/>
        <v>37294</v>
      </c>
      <c r="G10" s="73">
        <f t="shared" ref="G10:G18" si="6">IFERROR(((L10/L$8)-(Q10/Q$8)),"")</f>
        <v>0.47805501126766181</v>
      </c>
      <c r="H10" s="155"/>
      <c r="I10" s="73">
        <f t="shared" ref="I10:I18" si="7">IFERROR(-(-J10),"")</f>
        <v>14.69</v>
      </c>
      <c r="J10" s="76" t="str">
        <f t="shared" ref="J10:R18" si="8">IF(J120="","",TRIM(LEFT(J120,SEARCH(" ",J120,1))))</f>
        <v>14.69</v>
      </c>
      <c r="K10" s="69">
        <f t="shared" ref="K10:K18" si="9">IFERROR(-(-L10),"")</f>
        <v>363386</v>
      </c>
      <c r="L10" s="62" t="str">
        <f t="shared" si="8"/>
        <v>363,386</v>
      </c>
      <c r="M10" s="62" t="str">
        <f t="shared" si="8"/>
        <v>72.0</v>
      </c>
      <c r="N10" s="73">
        <f t="shared" ref="N10:N18" si="10">IFERROR(-(-O10),"")</f>
        <v>14.21</v>
      </c>
      <c r="O10" s="76" t="str">
        <f t="shared" si="8"/>
        <v>14.21</v>
      </c>
      <c r="P10" s="69">
        <f t="shared" ref="P10:P18" si="11">IFERROR(-(-Q10),"")</f>
        <v>326092</v>
      </c>
      <c r="Q10" s="62" t="str">
        <f t="shared" si="8"/>
        <v>326,092</v>
      </c>
      <c r="R10" s="62" t="str">
        <f t="shared" si="8"/>
        <v>71.7</v>
      </c>
      <c r="T10" s="60"/>
      <c r="U10" s="22">
        <f t="shared" ref="U10:U18" si="12">IFERROR((AB10-AG10)/ABS(AG10),"")</f>
        <v>6.513699728188263E-2</v>
      </c>
      <c r="V10" s="23">
        <f t="shared" ref="V10:V18" si="13">IFERROR(((AB10)-(AG10)),"")</f>
        <v>71916</v>
      </c>
      <c r="W10" s="155">
        <f t="shared" ref="W10:W18" si="14">IFERROR(((AB10/AB$8)-(AG10/AG$8)),"")</f>
        <v>0.45446806506464554</v>
      </c>
      <c r="X10" s="24"/>
      <c r="Y10" s="73">
        <f t="shared" ref="Y10:Y18" si="15">IFERROR(-(-Z10),"")</f>
        <v>14.76</v>
      </c>
      <c r="Z10" s="62" t="str">
        <f t="shared" ref="Z10:AH25" si="16">IF(Z120="","",TRIM(LEFT(Z120,SEARCH(" ",Z120,1))))</f>
        <v>14.76</v>
      </c>
      <c r="AA10" s="69">
        <f t="shared" ref="AA10:AA18" si="17">IFERROR(-(-AB10),"")</f>
        <v>1175989</v>
      </c>
      <c r="AB10" s="62" t="str">
        <f t="shared" si="16"/>
        <v>1,175,989</v>
      </c>
      <c r="AC10" s="62" t="str">
        <f t="shared" si="16"/>
        <v>72.3</v>
      </c>
      <c r="AD10" s="73">
        <f t="shared" ref="AD10:AD18" si="18">IFERROR(-(-AE10),"")</f>
        <v>14.31</v>
      </c>
      <c r="AE10" s="62" t="str">
        <f t="shared" si="16"/>
        <v>14.31</v>
      </c>
      <c r="AF10" s="69">
        <f t="shared" ref="AF10:AF18" si="19">IFERROR(-(-AG10),"")</f>
        <v>1104073</v>
      </c>
      <c r="AG10" s="62" t="str">
        <f t="shared" si="16"/>
        <v>1,104,073</v>
      </c>
      <c r="AH10" s="62" t="str">
        <f t="shared" si="16"/>
        <v>72.7</v>
      </c>
      <c r="AJ10" s="54"/>
      <c r="AK10" s="74">
        <f t="shared" ref="AK10:AK18" si="20">IFERROR((AR10-AW10)/ABS(AW10),"")</f>
        <v>5.505890503817415E-2</v>
      </c>
      <c r="AL10" s="75">
        <f t="shared" ref="AL10:AL18" si="21">IFERROR(((AR10)-(AW10)),"")</f>
        <v>184053</v>
      </c>
      <c r="AM10" s="73">
        <f t="shared" ref="AM10:AM18" si="22">IFERROR(((AR10/AR$8)-(AW10/AW$8)),"")</f>
        <v>0.39026539233199209</v>
      </c>
      <c r="AN10" s="155"/>
      <c r="AO10" s="73">
        <f t="shared" ref="AO10:AO18" si="23">IFERROR(-(-AP10),"")</f>
        <v>14.6</v>
      </c>
      <c r="AP10" s="62" t="str">
        <f t="shared" ref="AP10:AX25" si="24">IF(AP120="","",TRIM(LEFT(AP120,SEARCH(" ",AP120,1))))</f>
        <v>14.60</v>
      </c>
      <c r="AQ10" s="69">
        <f t="shared" ref="AQ10:AQ18" si="25">IFERROR(-(-AR10),"")</f>
        <v>3526891</v>
      </c>
      <c r="AR10" s="62" t="str">
        <f>IF(AR120="","",TRIM(LEFT(AR120,SEARCH(" ",AR120,1))))</f>
        <v>3,526,891</v>
      </c>
      <c r="AS10" s="62" t="str">
        <f>IF(AS120="","",TRIM(LEFT(AS120,SEARCH(" ",AS120,1))))</f>
        <v>72.1</v>
      </c>
      <c r="AT10" s="73">
        <f t="shared" ref="AT10:AT18" si="26">IFERROR(-(-AU10),"")</f>
        <v>14.21</v>
      </c>
      <c r="AU10" s="62" t="str">
        <f>IF(AU120="","",TRIM(LEFT(AU120,SEARCH(" ",AU120,1))))</f>
        <v>14.21</v>
      </c>
      <c r="AV10" s="69">
        <f t="shared" ref="AV10:AV18" si="27">IFERROR(-(-AW10),"")</f>
        <v>3342838</v>
      </c>
      <c r="AW10" s="62" t="str">
        <f>IF(AW120="","",TRIM(LEFT(AW120,SEARCH(" ",AW120,1))))</f>
        <v>3,342,838</v>
      </c>
      <c r="AX10" s="62" t="str">
        <f>IF(AX120="","",TRIM(LEFT(AX120,SEARCH(" ",AX120,1))))</f>
        <v>72.6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0.12419882879144188</v>
      </c>
      <c r="F11" s="71">
        <f t="shared" si="1"/>
        <v>5387</v>
      </c>
      <c r="G11" s="73">
        <f t="shared" si="6"/>
        <v>8.0827598012416901E-2</v>
      </c>
      <c r="H11" s="155"/>
      <c r="I11" s="73">
        <f t="shared" si="7"/>
        <v>1.97</v>
      </c>
      <c r="J11" s="76" t="str">
        <f t="shared" si="8"/>
        <v>1.97</v>
      </c>
      <c r="K11" s="69">
        <f t="shared" si="9"/>
        <v>48761</v>
      </c>
      <c r="L11" s="62" t="str">
        <f t="shared" si="8"/>
        <v>48,761</v>
      </c>
      <c r="M11" s="62" t="str">
        <f t="shared" si="8"/>
        <v>9.7</v>
      </c>
      <c r="N11" s="73">
        <f t="shared" si="10"/>
        <v>1.89</v>
      </c>
      <c r="O11" s="76" t="str">
        <f t="shared" si="8"/>
        <v>1.89</v>
      </c>
      <c r="P11" s="69">
        <f t="shared" si="11"/>
        <v>43374</v>
      </c>
      <c r="Q11" s="62" t="str">
        <f t="shared" si="8"/>
        <v>43,374</v>
      </c>
      <c r="R11" s="62" t="str">
        <f t="shared" si="8"/>
        <v>9.5</v>
      </c>
      <c r="T11" s="60"/>
      <c r="U11" s="25">
        <f t="shared" si="12"/>
        <v>9.6532306511967925E-2</v>
      </c>
      <c r="V11" s="165">
        <f t="shared" si="13"/>
        <v>13337</v>
      </c>
      <c r="W11" s="155">
        <f t="shared" si="14"/>
        <v>0.11131980057481305</v>
      </c>
      <c r="X11" s="24"/>
      <c r="Y11" s="73">
        <f t="shared" si="15"/>
        <v>1.9</v>
      </c>
      <c r="Z11" s="62" t="str">
        <f t="shared" si="16"/>
        <v>1.90</v>
      </c>
      <c r="AA11" s="69">
        <f t="shared" si="17"/>
        <v>151498</v>
      </c>
      <c r="AB11" s="62" t="str">
        <f t="shared" si="16"/>
        <v>151,498</v>
      </c>
      <c r="AC11" s="62" t="str">
        <f t="shared" si="16"/>
        <v>9.3</v>
      </c>
      <c r="AD11" s="73">
        <f t="shared" si="18"/>
        <v>1.79</v>
      </c>
      <c r="AE11" s="62" t="str">
        <f t="shared" si="16"/>
        <v>1.79</v>
      </c>
      <c r="AF11" s="69">
        <f t="shared" si="19"/>
        <v>138161</v>
      </c>
      <c r="AG11" s="62" t="str">
        <f t="shared" si="16"/>
        <v>138,161</v>
      </c>
      <c r="AH11" s="62" t="str">
        <f t="shared" si="16"/>
        <v>9.1</v>
      </c>
      <c r="AJ11" s="54"/>
      <c r="AK11" s="70">
        <f t="shared" si="20"/>
        <v>0.10889595217148641</v>
      </c>
      <c r="AL11" s="71">
        <f t="shared" si="21"/>
        <v>46046</v>
      </c>
      <c r="AM11" s="73">
        <f t="shared" si="22"/>
        <v>0.14358833991532105</v>
      </c>
      <c r="AN11" s="155"/>
      <c r="AO11" s="73">
        <f t="shared" si="23"/>
        <v>1.94</v>
      </c>
      <c r="AP11" s="62" t="str">
        <f t="shared" si="24"/>
        <v>1.94</v>
      </c>
      <c r="AQ11" s="69">
        <f t="shared" si="25"/>
        <v>468890</v>
      </c>
      <c r="AR11" s="62" t="str">
        <f t="shared" si="24"/>
        <v>468,890</v>
      </c>
      <c r="AS11" s="62" t="str">
        <f t="shared" si="24"/>
        <v>9.6</v>
      </c>
      <c r="AT11" s="73">
        <f t="shared" si="26"/>
        <v>1.8</v>
      </c>
      <c r="AU11" s="62" t="str">
        <f t="shared" si="24"/>
        <v>1.80</v>
      </c>
      <c r="AV11" s="69">
        <f t="shared" si="27"/>
        <v>422844</v>
      </c>
      <c r="AW11" s="62" t="str">
        <f t="shared" si="24"/>
        <v>422,844</v>
      </c>
      <c r="AX11" s="62" t="str">
        <f t="shared" si="24"/>
        <v>9.2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4.2113750542702971E-2</v>
      </c>
      <c r="F12" s="71">
        <f t="shared" si="1"/>
        <v>679</v>
      </c>
      <c r="G12" s="73">
        <f t="shared" si="6"/>
        <v>-2.345803765870802E-2</v>
      </c>
      <c r="H12" s="155"/>
      <c r="I12" s="73">
        <f t="shared" si="7"/>
        <v>0.68</v>
      </c>
      <c r="J12" s="76" t="str">
        <f t="shared" si="8"/>
        <v>0.68</v>
      </c>
      <c r="K12" s="69">
        <f t="shared" si="9"/>
        <v>16802</v>
      </c>
      <c r="L12" s="62" t="str">
        <f t="shared" si="8"/>
        <v>16,802</v>
      </c>
      <c r="M12" s="62" t="str">
        <f t="shared" si="8"/>
        <v>3.3</v>
      </c>
      <c r="N12" s="73">
        <f t="shared" si="10"/>
        <v>0.7</v>
      </c>
      <c r="O12" s="76" t="str">
        <f t="shared" si="8"/>
        <v>0.70</v>
      </c>
      <c r="P12" s="69">
        <f t="shared" si="11"/>
        <v>16123</v>
      </c>
      <c r="Q12" s="62" t="str">
        <f t="shared" si="8"/>
        <v>16,123</v>
      </c>
      <c r="R12" s="62" t="str">
        <f t="shared" si="8"/>
        <v>3.5</v>
      </c>
      <c r="T12" s="60"/>
      <c r="U12" s="25">
        <f t="shared" si="12"/>
        <v>4.710333777340206E-2</v>
      </c>
      <c r="V12" s="165">
        <f t="shared" si="13"/>
        <v>2440</v>
      </c>
      <c r="W12" s="155">
        <f t="shared" si="14"/>
        <v>9.5965047809966064E-3</v>
      </c>
      <c r="X12" s="24"/>
      <c r="Y12" s="73">
        <f t="shared" si="15"/>
        <v>0.68</v>
      </c>
      <c r="Z12" s="62" t="str">
        <f t="shared" si="16"/>
        <v>0.68</v>
      </c>
      <c r="AA12" s="69" t="s">
        <v>12</v>
      </c>
      <c r="AB12" s="62" t="str">
        <f t="shared" si="16"/>
        <v>54,241</v>
      </c>
      <c r="AC12" s="62" t="str">
        <f t="shared" si="16"/>
        <v>3.3</v>
      </c>
      <c r="AD12" s="73">
        <f t="shared" si="18"/>
        <v>0.67</v>
      </c>
      <c r="AE12" s="62" t="str">
        <f t="shared" si="16"/>
        <v>0.67</v>
      </c>
      <c r="AF12" s="69">
        <f t="shared" si="19"/>
        <v>51801</v>
      </c>
      <c r="AG12" s="62" t="str">
        <f t="shared" si="16"/>
        <v>51,801</v>
      </c>
      <c r="AH12" s="62" t="str">
        <f t="shared" si="16"/>
        <v>3.4</v>
      </c>
      <c r="AJ12" s="54"/>
      <c r="AK12" s="70">
        <f t="shared" si="20"/>
        <v>0.12394773172376151</v>
      </c>
      <c r="AL12" s="71">
        <f t="shared" si="21"/>
        <v>19303</v>
      </c>
      <c r="AM12" s="73">
        <f t="shared" si="22"/>
        <v>6.2586267447665378E-2</v>
      </c>
      <c r="AN12" s="155"/>
      <c r="AO12" s="73">
        <f t="shared" si="23"/>
        <v>0.72</v>
      </c>
      <c r="AP12" s="62" t="str">
        <f t="shared" si="24"/>
        <v>0.72</v>
      </c>
      <c r="AQ12" s="69">
        <f t="shared" si="25"/>
        <v>175038</v>
      </c>
      <c r="AR12" s="62" t="str">
        <f t="shared" si="24"/>
        <v>175,038</v>
      </c>
      <c r="AS12" s="62" t="str">
        <f t="shared" si="24"/>
        <v>3.6</v>
      </c>
      <c r="AT12" s="73">
        <f t="shared" si="26"/>
        <v>0.66</v>
      </c>
      <c r="AU12" s="62" t="str">
        <f t="shared" si="24"/>
        <v>0.66</v>
      </c>
      <c r="AV12" s="69">
        <f t="shared" si="27"/>
        <v>155735</v>
      </c>
      <c r="AW12" s="62" t="str">
        <f t="shared" si="24"/>
        <v>155,735</v>
      </c>
      <c r="AX12" s="62" t="str">
        <f t="shared" si="24"/>
        <v>3.4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6.9997351928678606E-2</v>
      </c>
      <c r="F13" s="134">
        <f t="shared" si="1"/>
        <v>2379</v>
      </c>
      <c r="G13" s="132">
        <f>IFERROR(((L13/L$8)-(Q13/Q$8)),"")</f>
        <v>-1.1137359469977959E-2</v>
      </c>
      <c r="H13" s="156"/>
      <c r="I13" s="132">
        <f t="shared" si="7"/>
        <v>1.47</v>
      </c>
      <c r="J13" s="135" t="str">
        <f t="shared" si="8"/>
        <v>1.47</v>
      </c>
      <c r="K13" s="136">
        <f t="shared" si="9"/>
        <v>36366</v>
      </c>
      <c r="L13" s="137" t="str">
        <f t="shared" si="8"/>
        <v>36,366</v>
      </c>
      <c r="M13" s="137" t="str">
        <f t="shared" si="8"/>
        <v>7.2</v>
      </c>
      <c r="N13" s="132">
        <f t="shared" si="10"/>
        <v>1.48</v>
      </c>
      <c r="O13" s="135" t="str">
        <f t="shared" si="8"/>
        <v>1.48</v>
      </c>
      <c r="P13" s="136">
        <f t="shared" si="11"/>
        <v>33987</v>
      </c>
      <c r="Q13" s="137" t="str">
        <f t="shared" si="8"/>
        <v>33,987</v>
      </c>
      <c r="R13" s="137" t="str">
        <f t="shared" si="8"/>
        <v>7.5</v>
      </c>
      <c r="T13" s="152"/>
      <c r="U13" s="133">
        <f t="shared" si="12"/>
        <v>2.3655513260751902E-2</v>
      </c>
      <c r="V13" s="134">
        <f t="shared" si="13"/>
        <v>2666</v>
      </c>
      <c r="W13" s="132">
        <f t="shared" si="14"/>
        <v>-1.2293072954928208E-2</v>
      </c>
      <c r="X13" s="24"/>
      <c r="Y13" s="132">
        <f t="shared" si="15"/>
        <v>1.45</v>
      </c>
      <c r="Z13" s="137" t="str">
        <f t="shared" si="16"/>
        <v>1.45</v>
      </c>
      <c r="AA13" s="136">
        <f t="shared" si="17"/>
        <v>115367</v>
      </c>
      <c r="AB13" s="137" t="str">
        <f t="shared" si="16"/>
        <v>115,367</v>
      </c>
      <c r="AC13" s="137" t="str">
        <f t="shared" si="16"/>
        <v>7.1</v>
      </c>
      <c r="AD13" s="132">
        <f t="shared" si="18"/>
        <v>1.46</v>
      </c>
      <c r="AE13" s="137" t="str">
        <f t="shared" si="16"/>
        <v>1.46</v>
      </c>
      <c r="AF13" s="136">
        <f t="shared" si="19"/>
        <v>112701</v>
      </c>
      <c r="AG13" s="137" t="str">
        <f t="shared" si="16"/>
        <v>112,701</v>
      </c>
      <c r="AH13" s="137" t="str">
        <f t="shared" si="16"/>
        <v>7.4</v>
      </c>
      <c r="AJ13" s="57"/>
      <c r="AK13" s="133">
        <f t="shared" si="20"/>
        <v>3.7386796245063962E-2</v>
      </c>
      <c r="AL13" s="134">
        <f t="shared" si="21"/>
        <v>12649</v>
      </c>
      <c r="AM13" s="132">
        <f t="shared" si="22"/>
        <v>1.4751809317292475E-2</v>
      </c>
      <c r="AN13" s="156"/>
      <c r="AO13" s="132">
        <f t="shared" si="23"/>
        <v>1.45</v>
      </c>
      <c r="AP13" s="137" t="str">
        <f t="shared" si="24"/>
        <v>1.45</v>
      </c>
      <c r="AQ13" s="136">
        <f t="shared" si="25"/>
        <v>350977</v>
      </c>
      <c r="AR13" s="137" t="str">
        <f t="shared" si="24"/>
        <v>350,977</v>
      </c>
      <c r="AS13" s="137" t="str">
        <f t="shared" si="24"/>
        <v>7.2</v>
      </c>
      <c r="AT13" s="132">
        <f t="shared" si="26"/>
        <v>1.44</v>
      </c>
      <c r="AU13" s="137" t="str">
        <f t="shared" si="24"/>
        <v>1.44</v>
      </c>
      <c r="AV13" s="136">
        <f t="shared" si="27"/>
        <v>338328</v>
      </c>
      <c r="AW13" s="137" t="str">
        <f t="shared" si="24"/>
        <v>338,328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6.4727396444671265E-2</v>
      </c>
      <c r="F14" s="75">
        <f t="shared" si="1"/>
        <v>761</v>
      </c>
      <c r="G14" s="73">
        <f t="shared" si="6"/>
        <v>-6.3575118946450626E-3</v>
      </c>
      <c r="H14" s="155"/>
      <c r="I14" s="73">
        <f t="shared" si="7"/>
        <v>0.51</v>
      </c>
      <c r="J14" s="76" t="str">
        <f t="shared" si="8"/>
        <v>0.51</v>
      </c>
      <c r="K14" s="69">
        <f t="shared" si="9"/>
        <v>12518</v>
      </c>
      <c r="L14" s="62" t="str">
        <f t="shared" si="8"/>
        <v>12,518</v>
      </c>
      <c r="M14" s="62" t="str">
        <f t="shared" si="8"/>
        <v>2.5</v>
      </c>
      <c r="N14" s="73">
        <f t="shared" si="10"/>
        <v>0.51</v>
      </c>
      <c r="O14" s="76" t="str">
        <f t="shared" si="8"/>
        <v>0.51</v>
      </c>
      <c r="P14" s="69">
        <f t="shared" si="11"/>
        <v>11757</v>
      </c>
      <c r="Q14" s="62" t="str">
        <f t="shared" si="8"/>
        <v>11,757</v>
      </c>
      <c r="R14" s="62" t="str">
        <f t="shared" si="8"/>
        <v>2.6</v>
      </c>
      <c r="T14" s="60"/>
      <c r="U14" s="22">
        <f t="shared" si="12"/>
        <v>6.3751204367840708E-2</v>
      </c>
      <c r="V14" s="23">
        <f t="shared" si="13"/>
        <v>2382</v>
      </c>
      <c r="W14" s="155">
        <f t="shared" si="14"/>
        <v>1.4730127993096642E-2</v>
      </c>
      <c r="X14" s="24"/>
      <c r="Y14" s="73">
        <f t="shared" si="15"/>
        <v>0.5</v>
      </c>
      <c r="Z14" s="62" t="str">
        <f t="shared" si="16"/>
        <v>0.50</v>
      </c>
      <c r="AA14" s="69">
        <f t="shared" si="17"/>
        <v>39746</v>
      </c>
      <c r="AB14" s="62" t="str">
        <f t="shared" si="16"/>
        <v>39,746</v>
      </c>
      <c r="AC14" s="62" t="str">
        <f t="shared" si="16"/>
        <v>2.4</v>
      </c>
      <c r="AD14" s="73">
        <f t="shared" si="18"/>
        <v>0.48</v>
      </c>
      <c r="AE14" s="62" t="str">
        <f t="shared" si="16"/>
        <v>0.48</v>
      </c>
      <c r="AF14" s="69">
        <f t="shared" si="19"/>
        <v>37364</v>
      </c>
      <c r="AG14" s="62" t="str">
        <f t="shared" si="16"/>
        <v>37,364</v>
      </c>
      <c r="AH14" s="62" t="str">
        <f t="shared" si="16"/>
        <v>2.5</v>
      </c>
      <c r="AJ14" s="55"/>
      <c r="AK14" s="74">
        <f t="shared" si="20"/>
        <v>7.9132573217080254E-2</v>
      </c>
      <c r="AL14" s="75">
        <f t="shared" si="21"/>
        <v>8849</v>
      </c>
      <c r="AM14" s="73">
        <f t="shared" si="22"/>
        <v>2.4197513209641419E-2</v>
      </c>
      <c r="AN14" s="155"/>
      <c r="AO14" s="73">
        <f t="shared" si="23"/>
        <v>0.5</v>
      </c>
      <c r="AP14" s="62" t="str">
        <f t="shared" si="24"/>
        <v>0.50</v>
      </c>
      <c r="AQ14" s="69">
        <f t="shared" si="25"/>
        <v>120674</v>
      </c>
      <c r="AR14" s="62" t="str">
        <f t="shared" si="24"/>
        <v>120,674</v>
      </c>
      <c r="AS14" s="62" t="str">
        <f t="shared" si="24"/>
        <v>2.5</v>
      </c>
      <c r="AT14" s="73">
        <f t="shared" si="26"/>
        <v>0.48</v>
      </c>
      <c r="AU14" s="62" t="str">
        <f t="shared" si="24"/>
        <v>0.48</v>
      </c>
      <c r="AV14" s="69">
        <f t="shared" si="27"/>
        <v>111825</v>
      </c>
      <c r="AW14" s="62" t="str">
        <f t="shared" si="24"/>
        <v>111,825</v>
      </c>
      <c r="AX14" s="62" t="str">
        <f t="shared" si="24"/>
        <v>2.4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0.11501426533523537</v>
      </c>
      <c r="F15" s="75">
        <f t="shared" si="1"/>
        <v>645</v>
      </c>
      <c r="G15" s="73">
        <f t="shared" si="6"/>
        <v>8.3682572202345151E-3</v>
      </c>
      <c r="H15" s="155"/>
      <c r="I15" s="73">
        <f t="shared" si="7"/>
        <v>0.25</v>
      </c>
      <c r="J15" s="76" t="str">
        <f t="shared" si="8"/>
        <v>0.25</v>
      </c>
      <c r="K15" s="69">
        <f t="shared" si="9"/>
        <v>6253</v>
      </c>
      <c r="L15" s="62" t="str">
        <f t="shared" si="8"/>
        <v>6,253</v>
      </c>
      <c r="M15" s="62" t="str">
        <f t="shared" si="8"/>
        <v>1.2</v>
      </c>
      <c r="N15" s="73">
        <f t="shared" si="10"/>
        <v>0.24</v>
      </c>
      <c r="O15" s="76" t="str">
        <f t="shared" si="8"/>
        <v>0.24</v>
      </c>
      <c r="P15" s="69">
        <f t="shared" si="11"/>
        <v>5608</v>
      </c>
      <c r="Q15" s="62" t="str">
        <f t="shared" si="8"/>
        <v>5,608</v>
      </c>
      <c r="R15" s="62" t="str">
        <f t="shared" si="8"/>
        <v>1.2</v>
      </c>
      <c r="T15" s="60"/>
      <c r="U15" s="22">
        <f t="shared" si="12"/>
        <v>1.6124046981248714E-2</v>
      </c>
      <c r="V15" s="23">
        <f t="shared" si="13"/>
        <v>313</v>
      </c>
      <c r="W15" s="155">
        <f t="shared" si="14"/>
        <v>-3.9526185179912243E-3</v>
      </c>
      <c r="X15" s="24"/>
      <c r="Y15" s="73">
        <f t="shared" si="15"/>
        <v>0.25</v>
      </c>
      <c r="Z15" s="62" t="str">
        <f t="shared" si="16"/>
        <v>0.25</v>
      </c>
      <c r="AA15" s="69">
        <f t="shared" si="17"/>
        <v>19725</v>
      </c>
      <c r="AB15" s="62" t="str">
        <f t="shared" si="16"/>
        <v>19,725</v>
      </c>
      <c r="AC15" s="62" t="str">
        <f t="shared" si="16"/>
        <v>1.2</v>
      </c>
      <c r="AD15" s="73">
        <f t="shared" si="18"/>
        <v>0.25</v>
      </c>
      <c r="AE15" s="62" t="str">
        <f t="shared" si="16"/>
        <v>0.25</v>
      </c>
      <c r="AF15" s="69">
        <f t="shared" si="19"/>
        <v>19412</v>
      </c>
      <c r="AG15" s="62" t="str">
        <f t="shared" si="16"/>
        <v>19,412</v>
      </c>
      <c r="AH15" s="62" t="str">
        <f t="shared" si="16"/>
        <v>1.3</v>
      </c>
      <c r="AJ15" s="55"/>
      <c r="AK15" s="74">
        <f t="shared" si="20"/>
        <v>1.0812875793110322E-2</v>
      </c>
      <c r="AL15" s="75">
        <f t="shared" si="21"/>
        <v>651</v>
      </c>
      <c r="AM15" s="73">
        <f t="shared" si="22"/>
        <v>-3.9968970562569983E-3</v>
      </c>
      <c r="AN15" s="155"/>
      <c r="AO15" s="73">
        <f t="shared" si="23"/>
        <v>0.25</v>
      </c>
      <c r="AP15" s="62" t="str">
        <f t="shared" si="24"/>
        <v>0.25</v>
      </c>
      <c r="AQ15" s="69">
        <f t="shared" si="25"/>
        <v>60857</v>
      </c>
      <c r="AR15" s="62" t="str">
        <f t="shared" si="24"/>
        <v>60,857</v>
      </c>
      <c r="AS15" s="62" t="str">
        <f t="shared" si="24"/>
        <v>1.2</v>
      </c>
      <c r="AT15" s="73">
        <f t="shared" si="26"/>
        <v>0.26</v>
      </c>
      <c r="AU15" s="62" t="str">
        <f t="shared" si="24"/>
        <v>0.26</v>
      </c>
      <c r="AV15" s="69">
        <f t="shared" si="27"/>
        <v>60206</v>
      </c>
      <c r="AW15" s="62" t="str">
        <f t="shared" si="24"/>
        <v>60,206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5.8536878835278548E-2</v>
      </c>
      <c r="F16" s="75">
        <f t="shared" si="1"/>
        <v>973</v>
      </c>
      <c r="G16" s="73">
        <f t="shared" si="6"/>
        <v>-1.3148104795567273E-2</v>
      </c>
      <c r="H16" s="155"/>
      <c r="I16" s="73">
        <f t="shared" si="7"/>
        <v>0.71</v>
      </c>
      <c r="J16" s="76" t="str">
        <f t="shared" si="8"/>
        <v>0.71</v>
      </c>
      <c r="K16" s="69">
        <f t="shared" si="9"/>
        <v>17595</v>
      </c>
      <c r="L16" s="62" t="str">
        <f t="shared" si="8"/>
        <v>17,595</v>
      </c>
      <c r="M16" s="62" t="str">
        <f t="shared" si="8"/>
        <v>3.5</v>
      </c>
      <c r="N16" s="73">
        <f t="shared" si="10"/>
        <v>0.72</v>
      </c>
      <c r="O16" s="76" t="str">
        <f t="shared" si="8"/>
        <v>0.72</v>
      </c>
      <c r="P16" s="69">
        <f t="shared" si="11"/>
        <v>16622</v>
      </c>
      <c r="Q16" s="62" t="str">
        <f t="shared" si="8"/>
        <v>16,622</v>
      </c>
      <c r="R16" s="62" t="str">
        <f t="shared" si="8"/>
        <v>3.7</v>
      </c>
      <c r="T16" s="60"/>
      <c r="U16" s="22">
        <f t="shared" si="12"/>
        <v>-5.1855163164953066E-4</v>
      </c>
      <c r="V16" s="23">
        <f t="shared" si="13"/>
        <v>-29</v>
      </c>
      <c r="W16" s="155">
        <f t="shared" si="14"/>
        <v>-2.3070582430033681E-2</v>
      </c>
      <c r="X16" s="24"/>
      <c r="Y16" s="73">
        <f t="shared" si="15"/>
        <v>0.7</v>
      </c>
      <c r="Z16" s="62" t="str">
        <f t="shared" si="16"/>
        <v>0.70</v>
      </c>
      <c r="AA16" s="69">
        <f t="shared" si="17"/>
        <v>55896</v>
      </c>
      <c r="AB16" s="62" t="str">
        <f t="shared" si="16"/>
        <v>55,896</v>
      </c>
      <c r="AC16" s="62" t="str">
        <f t="shared" si="16"/>
        <v>3.4</v>
      </c>
      <c r="AD16" s="73">
        <f t="shared" si="18"/>
        <v>0.72</v>
      </c>
      <c r="AE16" s="62" t="str">
        <f t="shared" si="16"/>
        <v>0.72</v>
      </c>
      <c r="AF16" s="69">
        <f t="shared" si="19"/>
        <v>55925</v>
      </c>
      <c r="AG16" s="62" t="str">
        <f t="shared" si="16"/>
        <v>55,925</v>
      </c>
      <c r="AH16" s="62" t="str">
        <f t="shared" si="16"/>
        <v>3.7</v>
      </c>
      <c r="AJ16" s="55"/>
      <c r="AK16" s="74">
        <f t="shared" si="20"/>
        <v>1.8942127291095397E-2</v>
      </c>
      <c r="AL16" s="75">
        <f t="shared" si="21"/>
        <v>3150</v>
      </c>
      <c r="AM16" s="73">
        <f t="shared" si="22"/>
        <v>-5.4445567075256385E-3</v>
      </c>
      <c r="AN16" s="155"/>
      <c r="AO16" s="73">
        <f t="shared" si="23"/>
        <v>0.7</v>
      </c>
      <c r="AP16" s="62" t="str">
        <f t="shared" si="24"/>
        <v>0.70</v>
      </c>
      <c r="AQ16" s="69">
        <f t="shared" si="25"/>
        <v>169446</v>
      </c>
      <c r="AR16" s="62" t="str">
        <f t="shared" si="24"/>
        <v>169,446</v>
      </c>
      <c r="AS16" s="62" t="str">
        <f t="shared" si="24"/>
        <v>3.5</v>
      </c>
      <c r="AT16" s="73">
        <f t="shared" si="26"/>
        <v>0.71</v>
      </c>
      <c r="AU16" s="62" t="str">
        <f t="shared" si="24"/>
        <v>0.71</v>
      </c>
      <c r="AV16" s="69">
        <f t="shared" si="27"/>
        <v>166296</v>
      </c>
      <c r="AW16" s="62" t="str">
        <f t="shared" si="24"/>
        <v>166,296</v>
      </c>
      <c r="AX16" s="62" t="str">
        <f t="shared" si="24"/>
        <v>3.6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0.14539344554808778</v>
      </c>
      <c r="F17" s="75">
        <f t="shared" si="1"/>
        <v>4889</v>
      </c>
      <c r="G17" s="73">
        <f t="shared" si="6"/>
        <v>9.1474027092907306E-2</v>
      </c>
      <c r="H17" s="155"/>
      <c r="I17" s="73">
        <f t="shared" si="7"/>
        <v>1.56</v>
      </c>
      <c r="J17" s="76" t="str">
        <f t="shared" si="8"/>
        <v>1.56</v>
      </c>
      <c r="K17" s="69">
        <f t="shared" si="9"/>
        <v>38515</v>
      </c>
      <c r="L17" s="62" t="str">
        <f t="shared" si="8"/>
        <v>38,515</v>
      </c>
      <c r="M17" s="62" t="str">
        <f t="shared" si="8"/>
        <v>7.6</v>
      </c>
      <c r="N17" s="73">
        <f t="shared" si="10"/>
        <v>1.47</v>
      </c>
      <c r="O17" s="76" t="str">
        <f t="shared" si="8"/>
        <v>1.47</v>
      </c>
      <c r="P17" s="69">
        <f t="shared" si="11"/>
        <v>33626</v>
      </c>
      <c r="Q17" s="62" t="str">
        <f t="shared" si="8"/>
        <v>33,626</v>
      </c>
      <c r="R17" s="62" t="str">
        <f t="shared" si="8"/>
        <v>7.4</v>
      </c>
      <c r="T17" s="60"/>
      <c r="U17" s="22">
        <f t="shared" si="12"/>
        <v>0.13635779934325182</v>
      </c>
      <c r="V17" s="23">
        <f t="shared" si="13"/>
        <v>14866</v>
      </c>
      <c r="W17" s="155">
        <f t="shared" si="14"/>
        <v>0.14234386850648728</v>
      </c>
      <c r="X17" s="24"/>
      <c r="Y17" s="73">
        <f t="shared" si="15"/>
        <v>1.56</v>
      </c>
      <c r="Z17" s="62" t="str">
        <f t="shared" si="16"/>
        <v>1.56</v>
      </c>
      <c r="AA17" s="69">
        <f t="shared" si="17"/>
        <v>123888</v>
      </c>
      <c r="AB17" s="62" t="str">
        <f t="shared" si="16"/>
        <v>123,888</v>
      </c>
      <c r="AC17" s="62" t="str">
        <f t="shared" si="16"/>
        <v>7.6</v>
      </c>
      <c r="AD17" s="73">
        <f t="shared" si="18"/>
        <v>1.41</v>
      </c>
      <c r="AE17" s="62" t="str">
        <f t="shared" si="16"/>
        <v>1.41</v>
      </c>
      <c r="AF17" s="69">
        <f t="shared" si="19"/>
        <v>109022</v>
      </c>
      <c r="AG17" s="62" t="str">
        <f t="shared" si="16"/>
        <v>109,022</v>
      </c>
      <c r="AH17" s="62" t="str">
        <f t="shared" si="16"/>
        <v>7.2</v>
      </c>
      <c r="AJ17" s="54"/>
      <c r="AK17" s="74">
        <f t="shared" si="20"/>
        <v>0.10608736394435234</v>
      </c>
      <c r="AL17" s="75">
        <f t="shared" si="21"/>
        <v>35322</v>
      </c>
      <c r="AM17" s="73">
        <f t="shared" si="22"/>
        <v>0.10919256191277027</v>
      </c>
      <c r="AN17" s="155"/>
      <c r="AO17" s="73">
        <f t="shared" si="23"/>
        <v>1.52</v>
      </c>
      <c r="AP17" s="62" t="str">
        <f t="shared" si="24"/>
        <v>1.52</v>
      </c>
      <c r="AQ17" s="69">
        <f t="shared" si="25"/>
        <v>368274</v>
      </c>
      <c r="AR17" s="62" t="str">
        <f t="shared" si="24"/>
        <v>368,274</v>
      </c>
      <c r="AS17" s="62" t="str">
        <f t="shared" si="24"/>
        <v>7.5</v>
      </c>
      <c r="AT17" s="73">
        <f t="shared" si="26"/>
        <v>1.42</v>
      </c>
      <c r="AU17" s="62" t="str">
        <f t="shared" si="24"/>
        <v>1.42</v>
      </c>
      <c r="AV17" s="69">
        <f t="shared" si="27"/>
        <v>332952</v>
      </c>
      <c r="AW17" s="62" t="str">
        <f t="shared" si="24"/>
        <v>332,952</v>
      </c>
      <c r="AX17" s="62" t="str">
        <f t="shared" si="24"/>
        <v>7.2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9.6169998320174699E-2</v>
      </c>
      <c r="F18" s="75">
        <f t="shared" si="1"/>
        <v>2290</v>
      </c>
      <c r="G18" s="73">
        <f t="shared" si="6"/>
        <v>1.7391915249864276E-2</v>
      </c>
      <c r="H18" s="155"/>
      <c r="I18" s="73">
        <f t="shared" si="7"/>
        <v>1.06</v>
      </c>
      <c r="J18" s="76" t="str">
        <f t="shared" si="8"/>
        <v>1.06</v>
      </c>
      <c r="K18" s="69">
        <f t="shared" si="9"/>
        <v>26102</v>
      </c>
      <c r="L18" s="62" t="str">
        <f t="shared" si="8"/>
        <v>26,102</v>
      </c>
      <c r="M18" s="62" t="str">
        <f t="shared" si="8"/>
        <v>5.2</v>
      </c>
      <c r="N18" s="73">
        <f t="shared" si="10"/>
        <v>1.04</v>
      </c>
      <c r="O18" s="76" t="str">
        <f t="shared" si="8"/>
        <v>1.04</v>
      </c>
      <c r="P18" s="69">
        <f t="shared" si="11"/>
        <v>23812</v>
      </c>
      <c r="Q18" s="62" t="str">
        <f t="shared" si="8"/>
        <v>23,812</v>
      </c>
      <c r="R18" s="62" t="str">
        <f t="shared" si="8"/>
        <v>5.2</v>
      </c>
      <c r="T18" s="60"/>
      <c r="U18" s="22">
        <f t="shared" si="12"/>
        <v>9.1585619338448512E-2</v>
      </c>
      <c r="V18" s="23">
        <f t="shared" si="13"/>
        <v>7138</v>
      </c>
      <c r="W18" s="155">
        <f t="shared" si="14"/>
        <v>5.7957099061340722E-2</v>
      </c>
      <c r="X18" s="24"/>
      <c r="Y18" s="73">
        <f t="shared" si="15"/>
        <v>1.07</v>
      </c>
      <c r="Z18" s="62" t="str">
        <f t="shared" si="16"/>
        <v>1.07</v>
      </c>
      <c r="AA18" s="69">
        <f t="shared" si="17"/>
        <v>85076</v>
      </c>
      <c r="AB18" s="62" t="str">
        <f t="shared" si="16"/>
        <v>85,076</v>
      </c>
      <c r="AC18" s="62" t="str">
        <f t="shared" si="16"/>
        <v>5.2</v>
      </c>
      <c r="AD18" s="73">
        <f t="shared" si="18"/>
        <v>1.01</v>
      </c>
      <c r="AE18" s="62" t="str">
        <f t="shared" si="16"/>
        <v>1.01</v>
      </c>
      <c r="AF18" s="69">
        <f t="shared" si="19"/>
        <v>77938</v>
      </c>
      <c r="AG18" s="62" t="str">
        <f t="shared" si="16"/>
        <v>77,938</v>
      </c>
      <c r="AH18" s="62" t="str">
        <f t="shared" si="16"/>
        <v>5.1</v>
      </c>
      <c r="AJ18" s="54"/>
      <c r="AK18" s="74">
        <f t="shared" si="20"/>
        <v>1.5857284440039643E-2</v>
      </c>
      <c r="AL18" s="75">
        <f t="shared" si="21"/>
        <v>3824</v>
      </c>
      <c r="AM18" s="73">
        <f t="shared" si="22"/>
        <v>-1.0974367083563141E-2</v>
      </c>
      <c r="AN18" s="155"/>
      <c r="AO18" s="73">
        <f t="shared" si="23"/>
        <v>1.01</v>
      </c>
      <c r="AP18" s="62" t="str">
        <f t="shared" si="24"/>
        <v>1.01</v>
      </c>
      <c r="AQ18" s="69">
        <f t="shared" si="25"/>
        <v>244975</v>
      </c>
      <c r="AR18" s="62" t="str">
        <f t="shared" si="24"/>
        <v>244,975</v>
      </c>
      <c r="AS18" s="62" t="str">
        <f t="shared" si="24"/>
        <v>5.0</v>
      </c>
      <c r="AT18" s="73">
        <f t="shared" si="26"/>
        <v>1.02</v>
      </c>
      <c r="AU18" s="62" t="str">
        <f t="shared" si="24"/>
        <v>1.02</v>
      </c>
      <c r="AV18" s="69">
        <f t="shared" si="27"/>
        <v>241151</v>
      </c>
      <c r="AW18" s="62" t="str">
        <f t="shared" si="24"/>
        <v>241,151</v>
      </c>
      <c r="AX18" s="62" t="str">
        <f t="shared" si="24"/>
        <v>5.2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22"/>
      <c r="V19" s="23"/>
      <c r="W19" s="26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29">IFERROR((L20-Q20)/ABS(Q20),"")</f>
        <v>0.10352367448085766</v>
      </c>
      <c r="F20" s="140">
        <f>IFERROR(((L20)-(Q20)),"")</f>
        <v>15624</v>
      </c>
      <c r="G20" s="132">
        <f>IFERROR(((L20/L$8)-(Q20/Q$8)),"")</f>
        <v>0.15509814322650239</v>
      </c>
      <c r="H20" s="156"/>
      <c r="I20" s="132">
        <f>IFERROR(-(-J20),"")</f>
        <v>6.73</v>
      </c>
      <c r="J20" s="135" t="str">
        <f t="shared" ref="J20:R22" si="30">IF(J130="","",TRIM(LEFT(J130,SEARCH(" ",J130,1))))</f>
        <v>6.73</v>
      </c>
      <c r="K20" s="136">
        <f>IFERROR(-(-L20),"")</f>
        <v>166546</v>
      </c>
      <c r="L20" s="137" t="str">
        <f t="shared" si="30"/>
        <v>166,546</v>
      </c>
      <c r="M20" s="137" t="str">
        <f t="shared" si="30"/>
        <v>33.0</v>
      </c>
      <c r="N20" s="132">
        <f>IFERROR(-(-O20),"")</f>
        <v>6.58</v>
      </c>
      <c r="O20" s="135" t="str">
        <f t="shared" si="30"/>
        <v>6.58</v>
      </c>
      <c r="P20" s="136">
        <f>IFERROR(-(-Q20),"")</f>
        <v>150922</v>
      </c>
      <c r="Q20" s="137" t="str">
        <f t="shared" si="30"/>
        <v>150,922</v>
      </c>
      <c r="R20" s="137" t="str">
        <f t="shared" si="30"/>
        <v>33.2</v>
      </c>
      <c r="T20" s="152"/>
      <c r="U20" s="139">
        <f t="shared" ref="U20:U21" si="31">IFERROR((AB20-AG20)/ABS(AG20),"")</f>
        <v>8.2606244791921968E-2</v>
      </c>
      <c r="V20" s="140">
        <f>IFERROR(((AB20)-(AG20)),"")</f>
        <v>40446</v>
      </c>
      <c r="W20" s="132">
        <f>IFERROR(((AB20/AB$8)-(AG20/AG$8)),"")</f>
        <v>0.30891124122933533</v>
      </c>
      <c r="X20" s="164"/>
      <c r="Y20" s="132">
        <f>IFERROR(-(-Z20),"")</f>
        <v>6.65</v>
      </c>
      <c r="Z20" s="137" t="str">
        <f t="shared" si="16"/>
        <v>6.65</v>
      </c>
      <c r="AA20" s="136">
        <f>IFERROR(-(-AB20),"")</f>
        <v>530070</v>
      </c>
      <c r="AB20" s="137" t="str">
        <f t="shared" si="16"/>
        <v>530,070</v>
      </c>
      <c r="AC20" s="137" t="str">
        <f t="shared" si="16"/>
        <v>32.6</v>
      </c>
      <c r="AD20" s="132">
        <f>IFERROR(-(-AE20),"")</f>
        <v>6.34</v>
      </c>
      <c r="AE20" s="137" t="str">
        <f t="shared" si="16"/>
        <v>6.34</v>
      </c>
      <c r="AF20" s="136">
        <f>IFERROR(-(-AG20),"")</f>
        <v>489624</v>
      </c>
      <c r="AG20" s="137" t="str">
        <f t="shared" si="16"/>
        <v>489,624</v>
      </c>
      <c r="AH20" s="137" t="str">
        <f t="shared" si="16"/>
        <v>32.2</v>
      </c>
      <c r="AJ20" s="57"/>
      <c r="AK20" s="139">
        <f t="shared" ref="AK20:AK21" si="32">IFERROR((AR20-AW20)/ABS(AW20),"")</f>
        <v>7.8566154106173597E-2</v>
      </c>
      <c r="AL20" s="140">
        <f>IFERROR(((AR20)-(AW20)),"")</f>
        <v>117143</v>
      </c>
      <c r="AM20" s="132">
        <f>IFERROR(((AR20/AR$8)-(AW20/AW$8)),"")</f>
        <v>0.31914036138091983</v>
      </c>
      <c r="AN20" s="156"/>
      <c r="AO20" s="132">
        <f>IFERROR(-(-AP20),"")</f>
        <v>6.66</v>
      </c>
      <c r="AP20" s="137" t="str">
        <f t="shared" si="24"/>
        <v>6.66</v>
      </c>
      <c r="AQ20" s="136">
        <f>IFERROR(-(-AR20),"")</f>
        <v>1608154</v>
      </c>
      <c r="AR20" s="137" t="str">
        <f t="shared" si="24"/>
        <v>1,608,154</v>
      </c>
      <c r="AS20" s="137" t="str">
        <f t="shared" si="24"/>
        <v>32.9</v>
      </c>
      <c r="AT20" s="132">
        <f>IFERROR(-(-AU20),"")</f>
        <v>6.34</v>
      </c>
      <c r="AU20" s="137" t="str">
        <f t="shared" si="24"/>
        <v>6.34</v>
      </c>
      <c r="AV20" s="136">
        <f>IFERROR(-(-AW20),"")</f>
        <v>1491011</v>
      </c>
      <c r="AW20" s="137" t="str">
        <f t="shared" si="24"/>
        <v>1,491,011</v>
      </c>
      <c r="AX20" s="137" t="str">
        <f>IF(AX130="","",TRIM(LEFT(AX130,SEARCH(" ",AX130,1))))</f>
        <v>32.4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29"/>
        <v>0.10850065491685043</v>
      </c>
      <c r="F21" s="75">
        <f>IFERROR(((L21)-(Q21)),"")</f>
        <v>6544</v>
      </c>
      <c r="G21" s="77">
        <f>IFERROR(((L21/L$8)-(Q21/Q$8)),"")</f>
        <v>7.4117125943407469E-2</v>
      </c>
      <c r="H21" s="24"/>
      <c r="I21" s="80"/>
      <c r="J21" s="76" t="str">
        <f t="shared" si="30"/>
        <v/>
      </c>
      <c r="K21" s="69"/>
      <c r="L21" s="62" t="str">
        <f t="shared" si="30"/>
        <v>66,857</v>
      </c>
      <c r="M21" s="62" t="str">
        <f t="shared" si="30"/>
        <v/>
      </c>
      <c r="N21" s="80"/>
      <c r="O21" s="76" t="str">
        <f t="shared" si="30"/>
        <v/>
      </c>
      <c r="P21" s="69"/>
      <c r="Q21" s="62" t="str">
        <f t="shared" si="30"/>
        <v>60,313</v>
      </c>
      <c r="R21" s="62" t="str">
        <f t="shared" si="30"/>
        <v/>
      </c>
      <c r="T21" s="60"/>
      <c r="U21" s="22">
        <f t="shared" si="31"/>
        <v>0.11203461426641356</v>
      </c>
      <c r="V21" s="23">
        <f>IFERROR(((AB21)-(AG21)),"")</f>
        <v>26204</v>
      </c>
      <c r="W21" s="24">
        <f>IFERROR(((AB21/AB$8)-(AG21/AG$8)),"")</f>
        <v>0.23396716343413226</v>
      </c>
      <c r="X21" s="24"/>
      <c r="Y21" s="77"/>
      <c r="Z21" s="62" t="str">
        <f t="shared" si="16"/>
        <v/>
      </c>
      <c r="AA21" s="69"/>
      <c r="AB21" s="62" t="str">
        <f t="shared" si="16"/>
        <v>260,096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233,892</v>
      </c>
      <c r="AH21" s="62" t="str">
        <f t="shared" si="16"/>
        <v/>
      </c>
      <c r="AJ21" s="12"/>
      <c r="AK21" s="74">
        <f t="shared" si="32"/>
        <v>3.2582564235438913E-2</v>
      </c>
      <c r="AL21" s="75">
        <f>IFERROR(((AR21)-(AW21)),"")</f>
        <v>22132</v>
      </c>
      <c r="AM21" s="77">
        <f>IFERROR(((AR21/AR$8)-(AW21/AW$8)),"")</f>
        <v>1.6110284188396662E-2</v>
      </c>
      <c r="AN21" s="24"/>
      <c r="AO21" s="77"/>
      <c r="AP21" s="62" t="str">
        <f t="shared" si="24"/>
        <v/>
      </c>
      <c r="AQ21" s="69"/>
      <c r="AR21" s="62" t="str">
        <f t="shared" si="24"/>
        <v>701,391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679,259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0"/>
        <v>0</v>
      </c>
      <c r="R22" s="62" t="str">
        <f>IF(R132="","",TRIM(LEFT(R132,SEARCH(" ",R132,1))))</f>
        <v/>
      </c>
      <c r="T22" s="60"/>
      <c r="U22" s="22"/>
      <c r="V22" s="23"/>
      <c r="W22" s="26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22"/>
      <c r="V23" s="23"/>
      <c r="W23" s="26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3">IFERROR((L24-Q24)/ABS(Q24),"")</f>
        <v>0.11093594737261381</v>
      </c>
      <c r="F24" s="140">
        <f t="shared" ref="F24:F29" si="34">IFERROR(((L24)-(Q24)),"")</f>
        <v>52918</v>
      </c>
      <c r="G24" s="132">
        <f t="shared" ref="G24:G29" si="35">IFERROR(((L24/L$8)-(Q24/Q$8)),"")</f>
        <v>0.63315315449416332</v>
      </c>
      <c r="H24" s="156"/>
      <c r="I24" s="132">
        <f t="shared" ref="I24:I29" si="36">IFERROR(-(-J24),"")</f>
        <v>21.42</v>
      </c>
      <c r="J24" s="135" t="str">
        <f t="shared" ref="J24:R29" si="37">IF(J134="","",TRIM(LEFT(J134,SEARCH(" ",J134,1))))</f>
        <v>21.42</v>
      </c>
      <c r="K24" s="136">
        <f t="shared" ref="K24:K29" si="38">IFERROR(-(-L24),"")</f>
        <v>529932</v>
      </c>
      <c r="L24" s="137" t="str">
        <f t="shared" si="37"/>
        <v>529,932</v>
      </c>
      <c r="M24" s="137" t="str">
        <f t="shared" si="37"/>
        <v>104.9</v>
      </c>
      <c r="N24" s="132">
        <f t="shared" ref="N24:N29" si="39">IFERROR(-(-O24),"")</f>
        <v>20.79</v>
      </c>
      <c r="O24" s="135" t="str">
        <f t="shared" si="37"/>
        <v>20.79</v>
      </c>
      <c r="P24" s="136">
        <f t="shared" ref="P24:P29" si="40">IFERROR(-(-Q24),"")</f>
        <v>477014</v>
      </c>
      <c r="Q24" s="137" t="str">
        <f t="shared" si="37"/>
        <v>477,014</v>
      </c>
      <c r="R24" s="137" t="str">
        <f t="shared" si="37"/>
        <v>104.9</v>
      </c>
      <c r="T24" s="152"/>
      <c r="U24" s="139">
        <f t="shared" ref="U24" si="41">IFERROR((AB24-AG24)/ABS(AG24),"")</f>
        <v>7.0503991662154097E-2</v>
      </c>
      <c r="V24" s="140">
        <f t="shared" ref="V24:V29" si="42">IFERROR(((AB24)-(AG24)),"")</f>
        <v>112362</v>
      </c>
      <c r="W24" s="132">
        <f t="shared" ref="W24:W29" si="43">IFERROR(((AB24/AB$8)-(AG24/AG$8)),"")</f>
        <v>0.76337930629398087</v>
      </c>
      <c r="X24" s="164"/>
      <c r="Y24" s="132">
        <f t="shared" ref="Y24:Y29" si="44">IFERROR(-(-Z24),"")</f>
        <v>21.42</v>
      </c>
      <c r="Z24" s="137" t="str">
        <f t="shared" si="16"/>
        <v>21.42</v>
      </c>
      <c r="AA24" s="136">
        <f t="shared" ref="AA24:AA29" si="45">IFERROR(-(-AB24),"")</f>
        <v>1706059</v>
      </c>
      <c r="AB24" s="137" t="str">
        <f t="shared" si="16"/>
        <v>1,706,059</v>
      </c>
      <c r="AC24" s="137" t="str">
        <f t="shared" si="16"/>
        <v>104.9</v>
      </c>
      <c r="AD24" s="132">
        <f t="shared" ref="AD24:AD29" si="46">IFERROR(-(-AE24),"")</f>
        <v>20.65</v>
      </c>
      <c r="AE24" s="137" t="str">
        <f t="shared" si="16"/>
        <v>20.65</v>
      </c>
      <c r="AF24" s="136">
        <f t="shared" ref="AF24:AF29" si="47">IFERROR(-(-AG24),"")</f>
        <v>1593697</v>
      </c>
      <c r="AG24" s="137" t="str">
        <f t="shared" si="16"/>
        <v>1,593,697</v>
      </c>
      <c r="AH24" s="137" t="str">
        <f t="shared" si="16"/>
        <v>104.9</v>
      </c>
      <c r="AJ24" s="13"/>
      <c r="AK24" s="139">
        <f t="shared" ref="AK24" si="48">IFERROR((AR24-AW24)/ABS(AW24),"")</f>
        <v>6.2309765985656566E-2</v>
      </c>
      <c r="AL24" s="140">
        <f t="shared" ref="AL24:AL29" si="49">IFERROR(((AR24)-(AW24)),"")</f>
        <v>301196</v>
      </c>
      <c r="AM24" s="132">
        <f t="shared" ref="AM24:AM29" si="50">IFERROR(((AR24/AR$8)-(AW24/AW$8)),"")</f>
        <v>0.70940575371291104</v>
      </c>
      <c r="AN24" s="156"/>
      <c r="AO24" s="132">
        <f t="shared" ref="AO24:AO29" si="51">IFERROR(-(-AP24),"")</f>
        <v>21.25</v>
      </c>
      <c r="AP24" s="137" t="str">
        <f t="shared" si="24"/>
        <v>21.25</v>
      </c>
      <c r="AQ24" s="136">
        <f t="shared" ref="AQ24:AQ29" si="52">IFERROR(-(-AR24),"")</f>
        <v>5135045</v>
      </c>
      <c r="AR24" s="137" t="str">
        <f t="shared" si="24"/>
        <v>5,135,045</v>
      </c>
      <c r="AS24" s="137" t="str">
        <f t="shared" si="24"/>
        <v>104.9</v>
      </c>
      <c r="AT24" s="132">
        <f t="shared" ref="AT24:AT29" si="53">IFERROR(-(-AU24),"")</f>
        <v>20.54</v>
      </c>
      <c r="AU24" s="137" t="str">
        <f t="shared" si="24"/>
        <v>20.54</v>
      </c>
      <c r="AV24" s="136">
        <f t="shared" ref="AV24:AV29" si="54">IFERROR(-(-AW24),"")</f>
        <v>4833849</v>
      </c>
      <c r="AW24" s="137" t="str">
        <f t="shared" si="24"/>
        <v>4,833,849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-0.11095623083356565</v>
      </c>
      <c r="F25" s="85">
        <f t="shared" si="34"/>
        <v>-796</v>
      </c>
      <c r="G25" s="83">
        <f t="shared" si="35"/>
        <v>-9.5281204385818108E-3</v>
      </c>
      <c r="H25" s="157"/>
      <c r="I25" s="83">
        <f t="shared" si="36"/>
        <v>-0.32</v>
      </c>
      <c r="J25" s="86" t="str">
        <f t="shared" si="37"/>
        <v>-0.32</v>
      </c>
      <c r="K25" s="87">
        <f t="shared" si="38"/>
        <v>-7970</v>
      </c>
      <c r="L25" s="82" t="str">
        <f t="shared" si="37"/>
        <v>-7,970</v>
      </c>
      <c r="M25" s="82" t="str">
        <f t="shared" si="37"/>
        <v>-1.6</v>
      </c>
      <c r="N25" s="83">
        <f t="shared" si="39"/>
        <v>-0.31</v>
      </c>
      <c r="O25" s="86" t="str">
        <f t="shared" si="37"/>
        <v>-0.31</v>
      </c>
      <c r="P25" s="87">
        <f t="shared" si="40"/>
        <v>-7174</v>
      </c>
      <c r="Q25" s="82" t="str">
        <f t="shared" si="37"/>
        <v>-7,174</v>
      </c>
      <c r="R25" s="82" t="str">
        <f t="shared" si="37"/>
        <v>-1.6</v>
      </c>
      <c r="S25" s="82"/>
      <c r="T25" s="60"/>
      <c r="U25" s="174">
        <f>IFERROR((AB25-AG25)/ABS(AG25),"")</f>
        <v>-7.0507739163085656E-2</v>
      </c>
      <c r="V25" s="175">
        <f t="shared" si="42"/>
        <v>-1690</v>
      </c>
      <c r="W25" s="157">
        <f t="shared" si="43"/>
        <v>-1.148225512110429E-2</v>
      </c>
      <c r="X25" s="163"/>
      <c r="Y25" s="83">
        <f t="shared" si="44"/>
        <v>-0.32</v>
      </c>
      <c r="Z25" s="82" t="str">
        <f t="shared" si="16"/>
        <v>-0.32</v>
      </c>
      <c r="AA25" s="87">
        <f t="shared" si="45"/>
        <v>-25659</v>
      </c>
      <c r="AB25" s="82" t="str">
        <f t="shared" si="16"/>
        <v>-25,659</v>
      </c>
      <c r="AC25" s="82" t="str">
        <f t="shared" si="16"/>
        <v>-1.6</v>
      </c>
      <c r="AD25" s="83">
        <f t="shared" si="46"/>
        <v>-0.31</v>
      </c>
      <c r="AE25" s="82" t="str">
        <f t="shared" si="16"/>
        <v>-0.31</v>
      </c>
      <c r="AF25" s="87">
        <f t="shared" si="47"/>
        <v>-23969</v>
      </c>
      <c r="AG25" s="82" t="str">
        <f t="shared" si="16"/>
        <v>-23,969</v>
      </c>
      <c r="AH25" s="82" t="str">
        <f t="shared" si="16"/>
        <v>-1.6</v>
      </c>
      <c r="AI25" s="82"/>
      <c r="AJ25" s="14"/>
      <c r="AK25" s="84">
        <f>IFERROR((AR25-AW25)/ABS(AW25),"")</f>
        <v>-6.2314306824076841E-2</v>
      </c>
      <c r="AL25" s="85">
        <f t="shared" si="49"/>
        <v>-3964</v>
      </c>
      <c r="AM25" s="83">
        <f t="shared" si="50"/>
        <v>-9.3369088337440509E-3</v>
      </c>
      <c r="AN25" s="157"/>
      <c r="AO25" s="83">
        <f t="shared" si="51"/>
        <v>-0.28000000000000003</v>
      </c>
      <c r="AP25" s="82" t="str">
        <f t="shared" si="24"/>
        <v>-0.28</v>
      </c>
      <c r="AQ25" s="87">
        <f t="shared" si="52"/>
        <v>-67577</v>
      </c>
      <c r="AR25" s="82" t="str">
        <f t="shared" si="24"/>
        <v>-67,577</v>
      </c>
      <c r="AS25" s="82" t="str">
        <f t="shared" si="24"/>
        <v>-1.4</v>
      </c>
      <c r="AT25" s="83">
        <f t="shared" si="53"/>
        <v>-0.27</v>
      </c>
      <c r="AU25" s="82" t="str">
        <f t="shared" si="24"/>
        <v>-0.27</v>
      </c>
      <c r="AV25" s="87">
        <f t="shared" si="54"/>
        <v>-63613</v>
      </c>
      <c r="AW25" s="82" t="str">
        <f t="shared" si="24"/>
        <v>-63,613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5">IFERROR((L26-Q26)/ABS(Q26),"")</f>
        <v>-0.11115241635687732</v>
      </c>
      <c r="F26" s="85">
        <f t="shared" si="34"/>
        <v>-299</v>
      </c>
      <c r="G26" s="83">
        <f t="shared" si="35"/>
        <v>-3.5940479863452862E-3</v>
      </c>
      <c r="H26" s="157"/>
      <c r="I26" s="83">
        <f t="shared" si="36"/>
        <v>-0.12</v>
      </c>
      <c r="J26" s="86" t="str">
        <f t="shared" si="37"/>
        <v>-0.12</v>
      </c>
      <c r="K26" s="87">
        <f t="shared" si="38"/>
        <v>-2989</v>
      </c>
      <c r="L26" s="82" t="str">
        <f t="shared" si="37"/>
        <v>-2,989</v>
      </c>
      <c r="M26" s="82" t="str">
        <f t="shared" si="37"/>
        <v>-0.6</v>
      </c>
      <c r="N26" s="83">
        <f t="shared" si="39"/>
        <v>-0.12</v>
      </c>
      <c r="O26" s="86" t="str">
        <f t="shared" si="37"/>
        <v>-0.12</v>
      </c>
      <c r="P26" s="87">
        <f t="shared" si="40"/>
        <v>-2690</v>
      </c>
      <c r="Q26" s="82" t="str">
        <f t="shared" si="37"/>
        <v>-2,690</v>
      </c>
      <c r="R26" s="82" t="str">
        <f t="shared" si="37"/>
        <v>-0.6</v>
      </c>
      <c r="S26" s="82"/>
      <c r="T26" s="60"/>
      <c r="U26" s="174">
        <f t="shared" ref="U26:U27" si="56">IFERROR((AB26-AG26)/ABS(AG26),"")</f>
        <v>-7.0538495772140636E-2</v>
      </c>
      <c r="V26" s="175">
        <f t="shared" si="42"/>
        <v>-634</v>
      </c>
      <c r="W26" s="157">
        <f t="shared" si="43"/>
        <v>-4.3091361075005691E-3</v>
      </c>
      <c r="X26" s="163"/>
      <c r="Y26" s="83">
        <f t="shared" si="44"/>
        <v>-0.12</v>
      </c>
      <c r="Z26" s="82" t="str">
        <f t="shared" ref="Z26:AH41" si="57">IF(Z136="","",TRIM(LEFT(Z136,SEARCH(" ",Z136,1))))</f>
        <v>-0.12</v>
      </c>
      <c r="AA26" s="87">
        <f t="shared" si="45"/>
        <v>-9622</v>
      </c>
      <c r="AB26" s="82" t="str">
        <f t="shared" si="57"/>
        <v>-9,622</v>
      </c>
      <c r="AC26" s="82" t="str">
        <f t="shared" si="57"/>
        <v>-0.6</v>
      </c>
      <c r="AD26" s="83">
        <f t="shared" si="46"/>
        <v>-0.12</v>
      </c>
      <c r="AE26" s="82" t="str">
        <f t="shared" si="57"/>
        <v>-0.12</v>
      </c>
      <c r="AF26" s="87">
        <f t="shared" si="47"/>
        <v>-8988</v>
      </c>
      <c r="AG26" s="82" t="str">
        <f t="shared" si="57"/>
        <v>-8,988</v>
      </c>
      <c r="AH26" s="82" t="str">
        <f t="shared" si="57"/>
        <v>-0.6</v>
      </c>
      <c r="AI26" s="82"/>
      <c r="AJ26" s="14"/>
      <c r="AK26" s="84">
        <f t="shared" ref="AK26:AK27" si="58">IFERROR((AR26-AW26)/ABS(AW26),"")</f>
        <v>-6.2318893738766826E-2</v>
      </c>
      <c r="AL26" s="85">
        <f t="shared" si="49"/>
        <v>-1699</v>
      </c>
      <c r="AM26" s="83">
        <f t="shared" si="50"/>
        <v>-4.0020918865241173E-3</v>
      </c>
      <c r="AN26" s="157"/>
      <c r="AO26" s="83">
        <f t="shared" si="51"/>
        <v>-0.12</v>
      </c>
      <c r="AP26" s="82" t="str">
        <f t="shared" ref="AP26:AX41" si="59">IF(AP136="","",TRIM(LEFT(AP136,SEARCH(" ",AP136,1))))</f>
        <v>-0.12</v>
      </c>
      <c r="AQ26" s="87">
        <f t="shared" si="52"/>
        <v>-28962</v>
      </c>
      <c r="AR26" s="82" t="str">
        <f t="shared" si="59"/>
        <v>-28,962</v>
      </c>
      <c r="AS26" s="82" t="str">
        <f t="shared" si="59"/>
        <v>-0.6</v>
      </c>
      <c r="AT26" s="83">
        <f t="shared" si="53"/>
        <v>-0.12</v>
      </c>
      <c r="AU26" s="82" t="str">
        <f t="shared" si="59"/>
        <v>-0.12</v>
      </c>
      <c r="AV26" s="87">
        <f t="shared" si="54"/>
        <v>-27263</v>
      </c>
      <c r="AW26" s="82" t="str">
        <f t="shared" si="59"/>
        <v>-27,263</v>
      </c>
      <c r="AX26" s="82" t="str">
        <f t="shared" si="59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5"/>
        <v>-0.11095181202708085</v>
      </c>
      <c r="F27" s="85">
        <f t="shared" si="34"/>
        <v>-1393</v>
      </c>
      <c r="G27" s="83">
        <f t="shared" si="35"/>
        <v>-1.6672632031913825E-2</v>
      </c>
      <c r="H27" s="157"/>
      <c r="I27" s="83">
        <f t="shared" si="36"/>
        <v>-0.56000000000000005</v>
      </c>
      <c r="J27" s="86" t="str">
        <f t="shared" si="37"/>
        <v>-0.56</v>
      </c>
      <c r="K27" s="87">
        <f t="shared" si="38"/>
        <v>-13948</v>
      </c>
      <c r="L27" s="82" t="str">
        <f t="shared" si="37"/>
        <v>-13,948</v>
      </c>
      <c r="M27" s="82" t="str">
        <f t="shared" si="37"/>
        <v>-2.8</v>
      </c>
      <c r="N27" s="83">
        <f t="shared" si="39"/>
        <v>-0.55000000000000004</v>
      </c>
      <c r="O27" s="86" t="str">
        <f t="shared" si="37"/>
        <v>-0.55</v>
      </c>
      <c r="P27" s="87">
        <f t="shared" si="40"/>
        <v>-12555</v>
      </c>
      <c r="Q27" s="82" t="str">
        <f t="shared" si="37"/>
        <v>-12,555</v>
      </c>
      <c r="R27" s="82" t="str">
        <f t="shared" si="37"/>
        <v>-2.8</v>
      </c>
      <c r="S27" s="82"/>
      <c r="T27" s="60"/>
      <c r="U27" s="174">
        <f t="shared" si="56"/>
        <v>-7.049539884613551E-2</v>
      </c>
      <c r="V27" s="175">
        <f t="shared" si="42"/>
        <v>-2957</v>
      </c>
      <c r="W27" s="157">
        <f t="shared" si="43"/>
        <v>-2.0087568596731664E-2</v>
      </c>
      <c r="X27" s="163"/>
      <c r="Y27" s="83">
        <f t="shared" si="44"/>
        <v>-0.56000000000000005</v>
      </c>
      <c r="Z27" s="82" t="str">
        <f t="shared" si="57"/>
        <v>-0.56</v>
      </c>
      <c r="AA27" s="87">
        <f t="shared" si="45"/>
        <v>-44903</v>
      </c>
      <c r="AB27" s="82" t="str">
        <f t="shared" si="57"/>
        <v>-44,903</v>
      </c>
      <c r="AC27" s="82" t="str">
        <f t="shared" si="57"/>
        <v>-2.8</v>
      </c>
      <c r="AD27" s="83">
        <f t="shared" si="46"/>
        <v>-0.54</v>
      </c>
      <c r="AE27" s="82" t="str">
        <f t="shared" si="57"/>
        <v>-0.54</v>
      </c>
      <c r="AF27" s="87">
        <f t="shared" si="47"/>
        <v>-41946</v>
      </c>
      <c r="AG27" s="82" t="str">
        <f t="shared" si="57"/>
        <v>-41,946</v>
      </c>
      <c r="AH27" s="82" t="str">
        <f t="shared" si="57"/>
        <v>-2.8</v>
      </c>
      <c r="AI27" s="82"/>
      <c r="AJ27" s="14"/>
      <c r="AK27" s="84">
        <f t="shared" si="58"/>
        <v>-6.2305957068861169E-2</v>
      </c>
      <c r="AL27" s="85">
        <f t="shared" si="49"/>
        <v>-7927</v>
      </c>
      <c r="AM27" s="83">
        <f t="shared" si="50"/>
        <v>-1.8669567538921683E-2</v>
      </c>
      <c r="AN27" s="157"/>
      <c r="AO27" s="83">
        <f t="shared" si="51"/>
        <v>-0.56000000000000005</v>
      </c>
      <c r="AP27" s="82" t="str">
        <f t="shared" si="59"/>
        <v>-0.56</v>
      </c>
      <c r="AQ27" s="87">
        <f t="shared" si="52"/>
        <v>-135154</v>
      </c>
      <c r="AR27" s="82" t="str">
        <f t="shared" si="59"/>
        <v>-135,154</v>
      </c>
      <c r="AS27" s="82" t="str">
        <f t="shared" si="59"/>
        <v>-2.8</v>
      </c>
      <c r="AT27" s="83">
        <f t="shared" si="53"/>
        <v>-0.54</v>
      </c>
      <c r="AU27" s="82" t="str">
        <f t="shared" si="59"/>
        <v>-0.54</v>
      </c>
      <c r="AV27" s="87">
        <f t="shared" si="54"/>
        <v>-127227</v>
      </c>
      <c r="AW27" s="82" t="str">
        <f t="shared" si="59"/>
        <v>-127,227</v>
      </c>
      <c r="AX27" s="82" t="str">
        <f t="shared" si="59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4"/>
        <v>0</v>
      </c>
      <c r="G28" s="83">
        <f t="shared" si="35"/>
        <v>0</v>
      </c>
      <c r="H28" s="157"/>
      <c r="I28" s="83">
        <f t="shared" si="36"/>
        <v>0</v>
      </c>
      <c r="J28" s="86" t="str">
        <f t="shared" si="37"/>
        <v>-0.00</v>
      </c>
      <c r="K28" s="87">
        <f t="shared" si="38"/>
        <v>0</v>
      </c>
      <c r="L28" s="82" t="str">
        <f t="shared" si="37"/>
        <v>0</v>
      </c>
      <c r="M28" s="82" t="str">
        <f t="shared" si="37"/>
        <v>-0.0</v>
      </c>
      <c r="N28" s="83">
        <f t="shared" si="39"/>
        <v>0</v>
      </c>
      <c r="O28" s="86" t="str">
        <f t="shared" si="37"/>
        <v>-0.00</v>
      </c>
      <c r="P28" s="87">
        <f t="shared" si="40"/>
        <v>0</v>
      </c>
      <c r="Q28" s="82" t="str">
        <f t="shared" si="37"/>
        <v>0</v>
      </c>
      <c r="R28" s="82" t="str">
        <f t="shared" si="37"/>
        <v>-0.0</v>
      </c>
      <c r="S28" s="82"/>
      <c r="T28" s="60"/>
      <c r="U28" s="174" t="str">
        <f>IFERROR((AB28-AG28)/ABS(AG28),"")</f>
        <v/>
      </c>
      <c r="V28" s="175">
        <f t="shared" si="42"/>
        <v>0</v>
      </c>
      <c r="W28" s="157">
        <f t="shared" si="43"/>
        <v>0</v>
      </c>
      <c r="X28" s="163"/>
      <c r="Y28" s="83">
        <f t="shared" si="44"/>
        <v>0</v>
      </c>
      <c r="Z28" s="82" t="str">
        <f t="shared" si="57"/>
        <v>-0.00</v>
      </c>
      <c r="AA28" s="87">
        <f t="shared" si="45"/>
        <v>0</v>
      </c>
      <c r="AB28" s="82" t="str">
        <f t="shared" si="57"/>
        <v>0</v>
      </c>
      <c r="AC28" s="82" t="str">
        <f t="shared" si="57"/>
        <v>-0.0</v>
      </c>
      <c r="AD28" s="83">
        <f t="shared" si="46"/>
        <v>0</v>
      </c>
      <c r="AE28" s="82" t="str">
        <f t="shared" si="57"/>
        <v>-0.00</v>
      </c>
      <c r="AF28" s="87">
        <f t="shared" si="47"/>
        <v>0</v>
      </c>
      <c r="AG28" s="82" t="str">
        <f t="shared" si="57"/>
        <v>0</v>
      </c>
      <c r="AH28" s="82" t="str">
        <f t="shared" si="57"/>
        <v>-0.0</v>
      </c>
      <c r="AI28" s="82"/>
      <c r="AJ28" s="14"/>
      <c r="AK28" s="84">
        <f>IFERROR((AR28-AW28)/ABS(AW28),"")</f>
        <v>-6.2279929577464789E-2</v>
      </c>
      <c r="AL28" s="85">
        <f t="shared" si="49"/>
        <v>-566</v>
      </c>
      <c r="AM28" s="83">
        <f t="shared" si="50"/>
        <v>-1.3326139193192421E-3</v>
      </c>
      <c r="AN28" s="157"/>
      <c r="AO28" s="83">
        <f t="shared" si="51"/>
        <v>-0.04</v>
      </c>
      <c r="AP28" s="82" t="str">
        <f t="shared" si="59"/>
        <v>-0.04</v>
      </c>
      <c r="AQ28" s="87">
        <f t="shared" si="52"/>
        <v>-9654</v>
      </c>
      <c r="AR28" s="82" t="str">
        <f t="shared" si="59"/>
        <v>-9,654</v>
      </c>
      <c r="AS28" s="82" t="str">
        <f t="shared" si="59"/>
        <v>-0.2</v>
      </c>
      <c r="AT28" s="83">
        <f t="shared" si="53"/>
        <v>-0.04</v>
      </c>
      <c r="AU28" s="82" t="str">
        <f t="shared" si="59"/>
        <v>-0.04</v>
      </c>
      <c r="AV28" s="87">
        <f t="shared" si="54"/>
        <v>-9088</v>
      </c>
      <c r="AW28" s="82" t="str">
        <f t="shared" si="59"/>
        <v>-9,088</v>
      </c>
      <c r="AX28" s="82" t="str">
        <f t="shared" si="59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0.11093390820400577</v>
      </c>
      <c r="F29" s="134">
        <f t="shared" si="34"/>
        <v>50430</v>
      </c>
      <c r="G29" s="132">
        <f t="shared" si="35"/>
        <v>0.60335835403732219</v>
      </c>
      <c r="H29" s="156"/>
      <c r="I29" s="132">
        <f t="shared" si="36"/>
        <v>20.420000000000002</v>
      </c>
      <c r="J29" s="135" t="str">
        <f t="shared" si="37"/>
        <v>20.42</v>
      </c>
      <c r="K29" s="136">
        <f t="shared" si="38"/>
        <v>505025</v>
      </c>
      <c r="L29" s="137" t="str">
        <f t="shared" si="37"/>
        <v>505,025</v>
      </c>
      <c r="M29" s="137" t="str">
        <f t="shared" si="37"/>
        <v>100.0</v>
      </c>
      <c r="N29" s="132">
        <f t="shared" si="39"/>
        <v>19.809999999999999</v>
      </c>
      <c r="O29" s="135" t="str">
        <f t="shared" si="37"/>
        <v>19.81</v>
      </c>
      <c r="P29" s="136">
        <f t="shared" si="40"/>
        <v>454595</v>
      </c>
      <c r="Q29" s="137" t="str">
        <f t="shared" si="37"/>
        <v>454,595</v>
      </c>
      <c r="R29" s="137" t="str">
        <f t="shared" si="37"/>
        <v>100.0</v>
      </c>
      <c r="T29" s="152"/>
      <c r="U29" s="133">
        <f>IFERROR((AB29-AG29)/ABS(AG29),"")</f>
        <v>7.0504012067477265E-2</v>
      </c>
      <c r="V29" s="134">
        <f t="shared" si="42"/>
        <v>107081</v>
      </c>
      <c r="W29" s="132">
        <f t="shared" si="43"/>
        <v>0.72750075248658774</v>
      </c>
      <c r="X29" s="164"/>
      <c r="Y29" s="132">
        <f t="shared" si="44"/>
        <v>20.41</v>
      </c>
      <c r="Z29" s="137" t="str">
        <f t="shared" si="57"/>
        <v>20.41</v>
      </c>
      <c r="AA29" s="136">
        <f t="shared" si="45"/>
        <v>1625874</v>
      </c>
      <c r="AB29" s="137" t="str">
        <f t="shared" si="57"/>
        <v>1,625,874</v>
      </c>
      <c r="AC29" s="137" t="str">
        <f t="shared" si="57"/>
        <v>100.0</v>
      </c>
      <c r="AD29" s="132">
        <f t="shared" si="46"/>
        <v>19.68</v>
      </c>
      <c r="AE29" s="137" t="str">
        <f t="shared" si="57"/>
        <v>19.68</v>
      </c>
      <c r="AF29" s="136">
        <f t="shared" si="47"/>
        <v>1518793</v>
      </c>
      <c r="AG29" s="137" t="str">
        <f t="shared" si="57"/>
        <v>1,518,793</v>
      </c>
      <c r="AH29" s="137" t="str">
        <f t="shared" si="57"/>
        <v>100.0</v>
      </c>
      <c r="AJ29" s="13"/>
      <c r="AK29" s="133">
        <f>IFERROR((AR29-AW29)/ABS(AW29),"")</f>
        <v>6.230981331802795E-2</v>
      </c>
      <c r="AL29" s="134">
        <f t="shared" si="49"/>
        <v>287040</v>
      </c>
      <c r="AM29" s="132">
        <f t="shared" si="50"/>
        <v>0.67606457153440402</v>
      </c>
      <c r="AN29" s="156"/>
      <c r="AO29" s="132">
        <f t="shared" si="51"/>
        <v>20.25</v>
      </c>
      <c r="AP29" s="137" t="str">
        <f t="shared" si="59"/>
        <v>20.25</v>
      </c>
      <c r="AQ29" s="136">
        <f t="shared" si="52"/>
        <v>4893698</v>
      </c>
      <c r="AR29" s="137" t="str">
        <f t="shared" si="59"/>
        <v>4,893,698</v>
      </c>
      <c r="AS29" s="137" t="str">
        <f t="shared" si="59"/>
        <v>100.0</v>
      </c>
      <c r="AT29" s="132">
        <f t="shared" si="53"/>
        <v>19.579999999999998</v>
      </c>
      <c r="AU29" s="137" t="str">
        <f t="shared" si="59"/>
        <v>19.58</v>
      </c>
      <c r="AV29" s="136">
        <f t="shared" si="54"/>
        <v>4606658</v>
      </c>
      <c r="AW29" s="137" t="str">
        <f t="shared" si="59"/>
        <v>4,606,658</v>
      </c>
      <c r="AX29" s="137" t="str">
        <f t="shared" si="59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174"/>
      <c r="V30" s="175"/>
      <c r="W30" s="158"/>
      <c r="X30" s="158"/>
      <c r="Y30" s="90"/>
      <c r="Z30" s="82" t="str">
        <f t="shared" si="57"/>
        <v/>
      </c>
      <c r="AA30" s="87"/>
      <c r="AB30" s="82" t="str">
        <f t="shared" si="57"/>
        <v/>
      </c>
      <c r="AC30" s="82" t="str">
        <f t="shared" si="57"/>
        <v/>
      </c>
      <c r="AD30" s="90"/>
      <c r="AE30" s="82" t="str">
        <f t="shared" si="57"/>
        <v/>
      </c>
      <c r="AF30" s="87"/>
      <c r="AG30" s="82" t="str">
        <f t="shared" si="57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59"/>
        <v/>
      </c>
      <c r="AQ30" s="87"/>
      <c r="AR30" s="82" t="str">
        <f t="shared" si="59"/>
        <v/>
      </c>
      <c r="AS30" s="82" t="str">
        <f t="shared" si="59"/>
        <v/>
      </c>
      <c r="AT30" s="90"/>
      <c r="AU30" s="82" t="str">
        <f t="shared" si="59"/>
        <v/>
      </c>
      <c r="AV30" s="87"/>
      <c r="AW30" s="82" t="str">
        <f t="shared" si="59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-0.10802228412256268</v>
      </c>
      <c r="F31" s="85">
        <f t="shared" ref="F31:F41" si="60">IFERROR(((Q31)-(L31)),"")</f>
        <v>-1939</v>
      </c>
      <c r="G31" s="83">
        <f t="shared" ref="G31:G40" si="61">IFERROR(((Q31/Q$8)-(L31/L$8)),"")</f>
        <v>-2.1711166712675478E-2</v>
      </c>
      <c r="H31" s="157"/>
      <c r="I31" s="83">
        <f t="shared" ref="I31:I40" si="62">IFERROR(-J31,"")</f>
        <v>-0.8</v>
      </c>
      <c r="J31" s="86" t="str">
        <f t="shared" ref="J31:R41" si="63">IF(J141="","",TRIM(LEFT(J141,SEARCH(" ",J141,1))))</f>
        <v>0.80</v>
      </c>
      <c r="K31" s="87">
        <f t="shared" ref="K31:K40" si="64">IFERROR(-L31,"")</f>
        <v>-19889</v>
      </c>
      <c r="L31" s="82" t="str">
        <f t="shared" si="63"/>
        <v>19,889</v>
      </c>
      <c r="M31" s="82" t="str">
        <f t="shared" si="63"/>
        <v>3.9</v>
      </c>
      <c r="N31" s="83">
        <f t="shared" ref="N31:N40" si="65">IFERROR(-O31,"")</f>
        <v>-0.78</v>
      </c>
      <c r="O31" s="86" t="str">
        <f t="shared" si="63"/>
        <v>0.78</v>
      </c>
      <c r="P31" s="87">
        <f t="shared" ref="P31:P40" si="66">IFERROR(-Q31,"")</f>
        <v>-17950</v>
      </c>
      <c r="Q31" s="82" t="str">
        <f t="shared" si="63"/>
        <v>17,950</v>
      </c>
      <c r="R31" s="82" t="str">
        <f t="shared" si="63"/>
        <v>3.9</v>
      </c>
      <c r="S31" s="82"/>
      <c r="T31" s="60"/>
      <c r="U31" s="174">
        <f>IFERROR((AG31-AB31)/ABS(AG31),"")</f>
        <v>-1.8855905210854885E-2</v>
      </c>
      <c r="V31" s="175">
        <f t="shared" ref="V31:V41" si="67">IFERROR(((AG31)-(AB31)),"")</f>
        <v>-1184</v>
      </c>
      <c r="W31" s="157">
        <f t="shared" ref="W31:W40" si="68">IFERROR(((AG31/AG$8)-(AB31/AB$8)),"")</f>
        <v>1.0632256555700992E-2</v>
      </c>
      <c r="X31" s="163"/>
      <c r="Y31" s="83">
        <f t="shared" ref="Y31:Y40" si="69">IFERROR(-Z31,"")</f>
        <v>-0.8</v>
      </c>
      <c r="Z31" s="82" t="str">
        <f t="shared" si="57"/>
        <v>0.80</v>
      </c>
      <c r="AA31" s="87">
        <f t="shared" ref="AA31:AA40" si="70">IFERROR(-AB31,"")</f>
        <v>-63976</v>
      </c>
      <c r="AB31" s="82" t="str">
        <f t="shared" si="57"/>
        <v>63,976</v>
      </c>
      <c r="AC31" s="82" t="str">
        <f t="shared" si="57"/>
        <v>3.9</v>
      </c>
      <c r="AD31" s="83">
        <f t="shared" ref="AD31:AD40" si="71">IFERROR(-AE31,"")</f>
        <v>-0.81</v>
      </c>
      <c r="AE31" s="82" t="str">
        <f t="shared" si="57"/>
        <v>0.81</v>
      </c>
      <c r="AF31" s="87">
        <f t="shared" ref="AF31:AF40" si="72">IFERROR(-AG31,"")</f>
        <v>-62792</v>
      </c>
      <c r="AG31" s="82" t="str">
        <f t="shared" si="57"/>
        <v>62,792</v>
      </c>
      <c r="AH31" s="82" t="str">
        <f t="shared" si="57"/>
        <v>4.1</v>
      </c>
      <c r="AI31" s="82"/>
      <c r="AJ31" s="14"/>
      <c r="AK31" s="84">
        <f>IFERROR((AW31-AR31)/ABS(AW31),"")</f>
        <v>-6.5430321506195835E-2</v>
      </c>
      <c r="AL31" s="85">
        <f t="shared" ref="AL31:AL41" si="73">IFERROR(((AW31)-(AR31)),"")</f>
        <v>-11590</v>
      </c>
      <c r="AM31" s="83">
        <f t="shared" ref="AM31:AM40" si="74">IFERROR(((AW31/AW$8)-(AR31/AR$8)),"")</f>
        <v>-2.8283833794204627E-2</v>
      </c>
      <c r="AN31" s="157"/>
      <c r="AO31" s="83">
        <f t="shared" ref="AO31:AO40" si="75">IFERROR(-AP31,"")</f>
        <v>-0.78</v>
      </c>
      <c r="AP31" s="82" t="str">
        <f t="shared" si="59"/>
        <v>0.78</v>
      </c>
      <c r="AQ31" s="87">
        <f t="shared" ref="AQ31:AQ40" si="76">IFERROR(-AR31,"")</f>
        <v>-188725</v>
      </c>
      <c r="AR31" s="82" t="str">
        <f t="shared" si="59"/>
        <v>188,725</v>
      </c>
      <c r="AS31" s="82" t="str">
        <f t="shared" si="59"/>
        <v>3.9</v>
      </c>
      <c r="AT31" s="83">
        <f t="shared" ref="AT31:AT40" si="77">IFERROR(-AU31,"")</f>
        <v>-0.75</v>
      </c>
      <c r="AU31" s="82" t="str">
        <f t="shared" si="59"/>
        <v>0.75</v>
      </c>
      <c r="AV31" s="87">
        <f t="shared" ref="AV31:AV40" si="78">IFERROR(-AW31,"")</f>
        <v>-177135</v>
      </c>
      <c r="AW31" s="82" t="str">
        <f t="shared" si="59"/>
        <v>177,135</v>
      </c>
      <c r="AX31" s="82" t="str">
        <f t="shared" si="59"/>
        <v>3.8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79">IFERROR((Q32-L32)/ABS(Q32),"")</f>
        <v>-4.5594354984620951E-2</v>
      </c>
      <c r="F32" s="85">
        <f t="shared" si="60"/>
        <v>-504</v>
      </c>
      <c r="G32" s="83">
        <f t="shared" si="61"/>
        <v>1.4527525029725319E-2</v>
      </c>
      <c r="H32" s="157"/>
      <c r="I32" s="83">
        <f t="shared" si="62"/>
        <v>-0.47</v>
      </c>
      <c r="J32" s="86" t="str">
        <f t="shared" si="63"/>
        <v>0.47</v>
      </c>
      <c r="K32" s="87">
        <f t="shared" si="64"/>
        <v>-11558</v>
      </c>
      <c r="L32" s="82" t="str">
        <f t="shared" si="63"/>
        <v>11,558</v>
      </c>
      <c r="M32" s="82" t="str">
        <f t="shared" si="63"/>
        <v>2.3</v>
      </c>
      <c r="N32" s="83">
        <f t="shared" si="65"/>
        <v>-0.48</v>
      </c>
      <c r="O32" s="86" t="str">
        <f t="shared" si="63"/>
        <v>0.48</v>
      </c>
      <c r="P32" s="87">
        <f t="shared" si="66"/>
        <v>-11054</v>
      </c>
      <c r="Q32" s="82" t="str">
        <f t="shared" si="63"/>
        <v>11,054</v>
      </c>
      <c r="R32" s="82" t="str">
        <f t="shared" si="63"/>
        <v>2.4</v>
      </c>
      <c r="S32" s="82"/>
      <c r="T32" s="60"/>
      <c r="U32" s="174">
        <f t="shared" ref="U32:U40" si="80">IFERROR((AG32-AB32)/ABS(AG32),"")</f>
        <v>-0.1519737211522264</v>
      </c>
      <c r="V32" s="175">
        <f t="shared" si="67"/>
        <v>-5413</v>
      </c>
      <c r="W32" s="157">
        <f t="shared" si="68"/>
        <v>-5.3486333977368072E-2</v>
      </c>
      <c r="X32" s="163"/>
      <c r="Y32" s="83">
        <f t="shared" si="69"/>
        <v>-0.52</v>
      </c>
      <c r="Z32" s="82" t="str">
        <f t="shared" si="57"/>
        <v>0.52</v>
      </c>
      <c r="AA32" s="87">
        <f t="shared" si="70"/>
        <v>-41031</v>
      </c>
      <c r="AB32" s="82" t="str">
        <f t="shared" si="57"/>
        <v>41,031</v>
      </c>
      <c r="AC32" s="82" t="str">
        <f t="shared" si="57"/>
        <v>2.5</v>
      </c>
      <c r="AD32" s="83">
        <f t="shared" si="71"/>
        <v>-0.46</v>
      </c>
      <c r="AE32" s="82" t="str">
        <f t="shared" si="57"/>
        <v>0.46</v>
      </c>
      <c r="AF32" s="87">
        <f t="shared" si="72"/>
        <v>-35618</v>
      </c>
      <c r="AG32" s="82" t="str">
        <f t="shared" si="57"/>
        <v>35,618</v>
      </c>
      <c r="AH32" s="82" t="str">
        <f t="shared" si="57"/>
        <v>2.3</v>
      </c>
      <c r="AI32" s="82"/>
      <c r="AJ32" s="14"/>
      <c r="AK32" s="84">
        <f t="shared" ref="AK32:AK40" si="81">IFERROR((AW32-AR32)/ABS(AW32),"")</f>
        <v>-8.6253446145070828E-2</v>
      </c>
      <c r="AL32" s="85">
        <f t="shared" si="73"/>
        <v>-9073</v>
      </c>
      <c r="AM32" s="83">
        <f t="shared" si="74"/>
        <v>-2.5862069373603414E-2</v>
      </c>
      <c r="AN32" s="157"/>
      <c r="AO32" s="83">
        <f t="shared" si="75"/>
        <v>-0.47</v>
      </c>
      <c r="AP32" s="82" t="str">
        <f t="shared" si="59"/>
        <v>0.47</v>
      </c>
      <c r="AQ32" s="87">
        <f t="shared" si="76"/>
        <v>-114263</v>
      </c>
      <c r="AR32" s="82" t="str">
        <f t="shared" si="59"/>
        <v>114,263</v>
      </c>
      <c r="AS32" s="82" t="str">
        <f t="shared" si="59"/>
        <v>2.3</v>
      </c>
      <c r="AT32" s="83">
        <f t="shared" si="77"/>
        <v>-0.45</v>
      </c>
      <c r="AU32" s="82" t="str">
        <f t="shared" si="59"/>
        <v>0.45</v>
      </c>
      <c r="AV32" s="87">
        <f t="shared" si="78"/>
        <v>-105190</v>
      </c>
      <c r="AW32" s="82" t="str">
        <f t="shared" si="59"/>
        <v>105,190</v>
      </c>
      <c r="AX32" s="82" t="str">
        <f t="shared" si="59"/>
        <v>2.3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79"/>
        <v/>
      </c>
      <c r="F33" s="85">
        <f t="shared" si="60"/>
        <v>0</v>
      </c>
      <c r="G33" s="83">
        <f t="shared" si="61"/>
        <v>0</v>
      </c>
      <c r="H33" s="157"/>
      <c r="I33" s="83">
        <f t="shared" si="62"/>
        <v>0</v>
      </c>
      <c r="J33" s="86" t="str">
        <f t="shared" si="63"/>
        <v>0.00</v>
      </c>
      <c r="K33" s="87">
        <f t="shared" si="64"/>
        <v>0</v>
      </c>
      <c r="L33" s="82" t="str">
        <f t="shared" si="63"/>
        <v>0</v>
      </c>
      <c r="M33" s="82" t="str">
        <f t="shared" si="63"/>
        <v>0.0</v>
      </c>
      <c r="N33" s="83">
        <f t="shared" si="65"/>
        <v>0</v>
      </c>
      <c r="O33" s="86" t="str">
        <f t="shared" si="63"/>
        <v>0.00</v>
      </c>
      <c r="P33" s="87">
        <f t="shared" si="66"/>
        <v>0</v>
      </c>
      <c r="Q33" s="82" t="str">
        <f t="shared" si="63"/>
        <v>0</v>
      </c>
      <c r="R33" s="82" t="str">
        <f t="shared" si="63"/>
        <v>0.0</v>
      </c>
      <c r="S33" s="82"/>
      <c r="T33" s="60"/>
      <c r="U33" s="174" t="str">
        <f t="shared" si="80"/>
        <v/>
      </c>
      <c r="V33" s="175">
        <f t="shared" si="67"/>
        <v>0</v>
      </c>
      <c r="W33" s="157">
        <f t="shared" si="68"/>
        <v>0</v>
      </c>
      <c r="X33" s="163"/>
      <c r="Y33" s="83">
        <f t="shared" si="69"/>
        <v>0</v>
      </c>
      <c r="Z33" s="82" t="str">
        <f t="shared" si="57"/>
        <v>0.00</v>
      </c>
      <c r="AA33" s="87">
        <f t="shared" si="70"/>
        <v>0</v>
      </c>
      <c r="AB33" s="82" t="str">
        <f t="shared" si="57"/>
        <v>0</v>
      </c>
      <c r="AC33" s="82" t="str">
        <f t="shared" si="57"/>
        <v>0.0</v>
      </c>
      <c r="AD33" s="83">
        <f t="shared" si="71"/>
        <v>0</v>
      </c>
      <c r="AE33" s="82" t="str">
        <f t="shared" si="57"/>
        <v>0.00</v>
      </c>
      <c r="AF33" s="87">
        <f t="shared" si="72"/>
        <v>0</v>
      </c>
      <c r="AG33" s="82" t="str">
        <f t="shared" si="57"/>
        <v>0</v>
      </c>
      <c r="AH33" s="82" t="str">
        <f t="shared" si="57"/>
        <v>0.0</v>
      </c>
      <c r="AI33" s="82"/>
      <c r="AJ33" s="14"/>
      <c r="AK33" s="84" t="str">
        <f t="shared" si="81"/>
        <v/>
      </c>
      <c r="AL33" s="85">
        <f t="shared" si="73"/>
        <v>0</v>
      </c>
      <c r="AM33" s="83">
        <f t="shared" si="74"/>
        <v>0</v>
      </c>
      <c r="AN33" s="157"/>
      <c r="AO33" s="83">
        <f t="shared" si="75"/>
        <v>0</v>
      </c>
      <c r="AP33" s="82" t="str">
        <f t="shared" si="59"/>
        <v>0.00</v>
      </c>
      <c r="AQ33" s="87">
        <f t="shared" si="76"/>
        <v>0</v>
      </c>
      <c r="AR33" s="82" t="str">
        <f t="shared" si="59"/>
        <v>0</v>
      </c>
      <c r="AS33" s="82" t="str">
        <f t="shared" si="59"/>
        <v>0.0</v>
      </c>
      <c r="AT33" s="83">
        <f t="shared" si="77"/>
        <v>0</v>
      </c>
      <c r="AU33" s="82" t="str">
        <f t="shared" si="59"/>
        <v>0.00</v>
      </c>
      <c r="AV33" s="87">
        <f t="shared" si="78"/>
        <v>0</v>
      </c>
      <c r="AW33" s="82" t="str">
        <f t="shared" si="59"/>
        <v>0</v>
      </c>
      <c r="AX33" s="82" t="str">
        <f t="shared" si="59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79"/>
        <v/>
      </c>
      <c r="F34" s="85">
        <f t="shared" si="60"/>
        <v>0</v>
      </c>
      <c r="G34" s="83">
        <f t="shared" si="61"/>
        <v>0</v>
      </c>
      <c r="H34" s="157"/>
      <c r="I34" s="83">
        <f t="shared" si="62"/>
        <v>0</v>
      </c>
      <c r="J34" s="86" t="str">
        <f t="shared" si="63"/>
        <v>0.00</v>
      </c>
      <c r="K34" s="87">
        <f t="shared" si="64"/>
        <v>0</v>
      </c>
      <c r="L34" s="82" t="str">
        <f t="shared" si="63"/>
        <v>0</v>
      </c>
      <c r="M34" s="82" t="str">
        <f t="shared" si="63"/>
        <v>0.0</v>
      </c>
      <c r="N34" s="83">
        <f t="shared" si="65"/>
        <v>0</v>
      </c>
      <c r="O34" s="86" t="str">
        <f t="shared" si="63"/>
        <v>0.00</v>
      </c>
      <c r="P34" s="87">
        <f t="shared" si="66"/>
        <v>0</v>
      </c>
      <c r="Q34" s="82" t="str">
        <f t="shared" si="63"/>
        <v>0</v>
      </c>
      <c r="R34" s="82" t="str">
        <f t="shared" si="63"/>
        <v>0.0</v>
      </c>
      <c r="S34" s="82"/>
      <c r="T34" s="60"/>
      <c r="U34" s="174" t="str">
        <f t="shared" si="80"/>
        <v/>
      </c>
      <c r="V34" s="175">
        <f t="shared" si="67"/>
        <v>0</v>
      </c>
      <c r="W34" s="157">
        <f t="shared" si="68"/>
        <v>0</v>
      </c>
      <c r="X34" s="163"/>
      <c r="Y34" s="83">
        <f t="shared" si="69"/>
        <v>0</v>
      </c>
      <c r="Z34" s="82" t="str">
        <f t="shared" si="57"/>
        <v>0.00</v>
      </c>
      <c r="AA34" s="87">
        <f t="shared" si="70"/>
        <v>0</v>
      </c>
      <c r="AB34" s="82" t="str">
        <f t="shared" si="57"/>
        <v>0</v>
      </c>
      <c r="AC34" s="82" t="str">
        <f t="shared" si="57"/>
        <v>0.0</v>
      </c>
      <c r="AD34" s="83">
        <f t="shared" si="71"/>
        <v>0</v>
      </c>
      <c r="AE34" s="82" t="str">
        <f t="shared" si="57"/>
        <v>0.00</v>
      </c>
      <c r="AF34" s="87">
        <f t="shared" si="72"/>
        <v>0</v>
      </c>
      <c r="AG34" s="82" t="str">
        <f t="shared" si="57"/>
        <v>0</v>
      </c>
      <c r="AH34" s="82" t="str">
        <f t="shared" si="57"/>
        <v>0.0</v>
      </c>
      <c r="AI34" s="82"/>
      <c r="AJ34" s="14"/>
      <c r="AK34" s="84" t="str">
        <f t="shared" si="81"/>
        <v/>
      </c>
      <c r="AL34" s="85">
        <f t="shared" si="73"/>
        <v>0</v>
      </c>
      <c r="AM34" s="83">
        <f t="shared" si="74"/>
        <v>0</v>
      </c>
      <c r="AN34" s="157"/>
      <c r="AO34" s="83">
        <f t="shared" si="75"/>
        <v>0</v>
      </c>
      <c r="AP34" s="82" t="str">
        <f t="shared" si="59"/>
        <v>0.00</v>
      </c>
      <c r="AQ34" s="87">
        <f t="shared" si="76"/>
        <v>0</v>
      </c>
      <c r="AR34" s="82" t="str">
        <f t="shared" si="59"/>
        <v>0</v>
      </c>
      <c r="AS34" s="82" t="str">
        <f t="shared" si="59"/>
        <v>0.0</v>
      </c>
      <c r="AT34" s="83">
        <f t="shared" si="77"/>
        <v>0</v>
      </c>
      <c r="AU34" s="82" t="str">
        <f t="shared" si="59"/>
        <v>0.00</v>
      </c>
      <c r="AV34" s="87">
        <f t="shared" si="78"/>
        <v>0</v>
      </c>
      <c r="AW34" s="82" t="str">
        <f t="shared" si="59"/>
        <v>0</v>
      </c>
      <c r="AX34" s="82" t="str">
        <f t="shared" si="59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79"/>
        <v>-8.4229761412219009E-2</v>
      </c>
      <c r="F35" s="145">
        <f t="shared" si="60"/>
        <v>-2443</v>
      </c>
      <c r="G35" s="143">
        <f t="shared" si="61"/>
        <v>-7.1836416829500482E-3</v>
      </c>
      <c r="H35" s="159"/>
      <c r="I35" s="143">
        <f t="shared" si="62"/>
        <v>-1.27</v>
      </c>
      <c r="J35" s="146" t="str">
        <f t="shared" si="63"/>
        <v>1.27</v>
      </c>
      <c r="K35" s="147">
        <f t="shared" si="64"/>
        <v>-31447</v>
      </c>
      <c r="L35" s="142" t="str">
        <f t="shared" si="63"/>
        <v>31,447</v>
      </c>
      <c r="M35" s="142" t="str">
        <f t="shared" si="63"/>
        <v>6.2</v>
      </c>
      <c r="N35" s="143">
        <f t="shared" si="65"/>
        <v>-1.26</v>
      </c>
      <c r="O35" s="146" t="str">
        <f t="shared" si="63"/>
        <v>1.26</v>
      </c>
      <c r="P35" s="147">
        <f t="shared" si="66"/>
        <v>-29004</v>
      </c>
      <c r="Q35" s="142" t="str">
        <f t="shared" si="63"/>
        <v>29,004</v>
      </c>
      <c r="R35" s="142" t="str">
        <f t="shared" si="63"/>
        <v>6.4</v>
      </c>
      <c r="S35" s="142"/>
      <c r="T35" s="152"/>
      <c r="U35" s="144">
        <f t="shared" si="80"/>
        <v>-6.7035870338380252E-2</v>
      </c>
      <c r="V35" s="145">
        <f t="shared" si="67"/>
        <v>-6597</v>
      </c>
      <c r="W35" s="143">
        <f t="shared" si="68"/>
        <v>-4.2854077421667025E-2</v>
      </c>
      <c r="X35" s="162"/>
      <c r="Y35" s="143">
        <f t="shared" si="69"/>
        <v>-1.32</v>
      </c>
      <c r="Z35" s="142" t="str">
        <f t="shared" si="57"/>
        <v>1.32</v>
      </c>
      <c r="AA35" s="147">
        <f t="shared" si="70"/>
        <v>-105007</v>
      </c>
      <c r="AB35" s="142" t="str">
        <f t="shared" si="57"/>
        <v>105,007</v>
      </c>
      <c r="AC35" s="142" t="str">
        <f t="shared" si="57"/>
        <v>6.5</v>
      </c>
      <c r="AD35" s="143">
        <f t="shared" si="71"/>
        <v>-1.28</v>
      </c>
      <c r="AE35" s="142" t="str">
        <f t="shared" si="57"/>
        <v>1.28</v>
      </c>
      <c r="AF35" s="147">
        <f t="shared" si="72"/>
        <v>-98410</v>
      </c>
      <c r="AG35" s="142" t="str">
        <f t="shared" si="57"/>
        <v>98,410</v>
      </c>
      <c r="AH35" s="142" t="str">
        <f t="shared" si="57"/>
        <v>6.5</v>
      </c>
      <c r="AI35" s="142"/>
      <c r="AJ35" s="15"/>
      <c r="AK35" s="144">
        <f t="shared" si="81"/>
        <v>-7.3188700965199679E-2</v>
      </c>
      <c r="AL35" s="145">
        <f t="shared" si="73"/>
        <v>-20663</v>
      </c>
      <c r="AM35" s="143">
        <f t="shared" si="74"/>
        <v>-5.4145903167807985E-2</v>
      </c>
      <c r="AN35" s="159"/>
      <c r="AO35" s="143">
        <f t="shared" si="75"/>
        <v>-1.25</v>
      </c>
      <c r="AP35" s="142" t="str">
        <f t="shared" si="59"/>
        <v>1.25</v>
      </c>
      <c r="AQ35" s="147">
        <f t="shared" si="76"/>
        <v>-302988</v>
      </c>
      <c r="AR35" s="142" t="str">
        <f t="shared" si="59"/>
        <v>302,988</v>
      </c>
      <c r="AS35" s="142" t="str">
        <f t="shared" si="59"/>
        <v>6.2</v>
      </c>
      <c r="AT35" s="143">
        <f t="shared" si="77"/>
        <v>-1.2</v>
      </c>
      <c r="AU35" s="142" t="str">
        <f t="shared" si="59"/>
        <v>1.20</v>
      </c>
      <c r="AV35" s="147">
        <f t="shared" si="78"/>
        <v>-282325</v>
      </c>
      <c r="AW35" s="142" t="str">
        <f t="shared" si="59"/>
        <v>282,325</v>
      </c>
      <c r="AX35" s="142" t="str">
        <f t="shared" si="59"/>
        <v>6.1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79"/>
        <v>-4.056268779022125E-2</v>
      </c>
      <c r="F36" s="85">
        <f t="shared" si="60"/>
        <v>-891</v>
      </c>
      <c r="G36" s="83">
        <f t="shared" si="61"/>
        <v>3.3336637401419233E-2</v>
      </c>
      <c r="H36" s="157"/>
      <c r="I36" s="83">
        <f t="shared" si="62"/>
        <v>-0.92</v>
      </c>
      <c r="J36" s="86" t="str">
        <f t="shared" si="63"/>
        <v>0.92</v>
      </c>
      <c r="K36" s="87">
        <f t="shared" si="64"/>
        <v>-22857</v>
      </c>
      <c r="L36" s="82" t="str">
        <f t="shared" si="63"/>
        <v>22,857</v>
      </c>
      <c r="M36" s="82" t="str">
        <f t="shared" si="63"/>
        <v>4.5</v>
      </c>
      <c r="N36" s="83">
        <f t="shared" si="65"/>
        <v>-0.96</v>
      </c>
      <c r="O36" s="86" t="str">
        <f t="shared" si="63"/>
        <v>0.96</v>
      </c>
      <c r="P36" s="87">
        <f t="shared" si="66"/>
        <v>-21966</v>
      </c>
      <c r="Q36" s="82" t="str">
        <f t="shared" si="63"/>
        <v>21,966</v>
      </c>
      <c r="R36" s="82" t="str">
        <f t="shared" si="63"/>
        <v>4.8</v>
      </c>
      <c r="S36" s="82"/>
      <c r="T36" s="60"/>
      <c r="U36" s="174">
        <f t="shared" si="80"/>
        <v>-2.0309733896485872E-2</v>
      </c>
      <c r="V36" s="175">
        <f t="shared" si="67"/>
        <v>-1457</v>
      </c>
      <c r="W36" s="157">
        <f t="shared" si="68"/>
        <v>1.0838006148735757E-2</v>
      </c>
      <c r="X36" s="163"/>
      <c r="Y36" s="83">
        <f t="shared" si="69"/>
        <v>-0.92</v>
      </c>
      <c r="Z36" s="82" t="str">
        <f t="shared" si="57"/>
        <v>0.92</v>
      </c>
      <c r="AA36" s="87">
        <f t="shared" si="70"/>
        <v>-73196</v>
      </c>
      <c r="AB36" s="82" t="str">
        <f t="shared" si="57"/>
        <v>73,196</v>
      </c>
      <c r="AC36" s="82" t="str">
        <f t="shared" si="57"/>
        <v>4.5</v>
      </c>
      <c r="AD36" s="83">
        <f t="shared" si="71"/>
        <v>-0.93</v>
      </c>
      <c r="AE36" s="82" t="str">
        <f t="shared" si="57"/>
        <v>0.93</v>
      </c>
      <c r="AF36" s="87">
        <f t="shared" si="72"/>
        <v>-71739</v>
      </c>
      <c r="AG36" s="82" t="str">
        <f t="shared" si="57"/>
        <v>71,739</v>
      </c>
      <c r="AH36" s="82" t="str">
        <f t="shared" si="57"/>
        <v>4.7</v>
      </c>
      <c r="AI36" s="82"/>
      <c r="AJ36" s="14"/>
      <c r="AK36" s="84">
        <f t="shared" si="81"/>
        <v>-9.4316364116637075E-2</v>
      </c>
      <c r="AL36" s="85">
        <f t="shared" si="73"/>
        <v>-19281</v>
      </c>
      <c r="AM36" s="83">
        <f t="shared" si="74"/>
        <v>-5.7083291539544834E-2</v>
      </c>
      <c r="AN36" s="157"/>
      <c r="AO36" s="83">
        <f t="shared" si="75"/>
        <v>-0.93</v>
      </c>
      <c r="AP36" s="82" t="str">
        <f t="shared" si="59"/>
        <v>0.93</v>
      </c>
      <c r="AQ36" s="87">
        <f t="shared" si="76"/>
        <v>-223710</v>
      </c>
      <c r="AR36" s="82" t="str">
        <f t="shared" si="59"/>
        <v>223,710</v>
      </c>
      <c r="AS36" s="82" t="str">
        <f t="shared" si="59"/>
        <v>4.6</v>
      </c>
      <c r="AT36" s="83">
        <f t="shared" si="77"/>
        <v>-0.87</v>
      </c>
      <c r="AU36" s="82" t="str">
        <f t="shared" si="59"/>
        <v>0.87</v>
      </c>
      <c r="AV36" s="87">
        <f t="shared" si="78"/>
        <v>-204429</v>
      </c>
      <c r="AW36" s="82" t="str">
        <f t="shared" si="59"/>
        <v>204,429</v>
      </c>
      <c r="AX36" s="82" t="str">
        <f t="shared" si="59"/>
        <v>4.4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79"/>
        <v>-0.12400885118937857</v>
      </c>
      <c r="F37" s="85">
        <f t="shared" si="60"/>
        <v>-1345</v>
      </c>
      <c r="G37" s="83">
        <f t="shared" si="61"/>
        <v>-2.0128258735820692E-2</v>
      </c>
      <c r="H37" s="157"/>
      <c r="I37" s="83">
        <f t="shared" si="62"/>
        <v>-0.49</v>
      </c>
      <c r="J37" s="86" t="str">
        <f t="shared" si="63"/>
        <v>0.49</v>
      </c>
      <c r="K37" s="87">
        <f t="shared" si="64"/>
        <v>-12191</v>
      </c>
      <c r="L37" s="82" t="str">
        <f t="shared" si="63"/>
        <v>12,191</v>
      </c>
      <c r="M37" s="82" t="str">
        <f t="shared" si="63"/>
        <v>2.4</v>
      </c>
      <c r="N37" s="83">
        <f t="shared" si="65"/>
        <v>-0.47</v>
      </c>
      <c r="O37" s="86" t="str">
        <f t="shared" si="63"/>
        <v>0.47</v>
      </c>
      <c r="P37" s="87">
        <f t="shared" si="66"/>
        <v>-10846</v>
      </c>
      <c r="Q37" s="82" t="str">
        <f t="shared" si="63"/>
        <v>10,846</v>
      </c>
      <c r="R37" s="82" t="str">
        <f t="shared" si="63"/>
        <v>2.4</v>
      </c>
      <c r="S37" s="82"/>
      <c r="T37" s="60"/>
      <c r="U37" s="174">
        <f t="shared" si="80"/>
        <v>-3.0390479352350795E-3</v>
      </c>
      <c r="V37" s="175">
        <f t="shared" si="67"/>
        <v>-119</v>
      </c>
      <c r="W37" s="157">
        <f t="shared" si="68"/>
        <v>1.4404670776290041E-2</v>
      </c>
      <c r="X37" s="163"/>
      <c r="Y37" s="83">
        <f t="shared" si="69"/>
        <v>-0.49</v>
      </c>
      <c r="Z37" s="82" t="str">
        <f t="shared" si="57"/>
        <v>0.49</v>
      </c>
      <c r="AA37" s="87">
        <f t="shared" si="70"/>
        <v>-39276</v>
      </c>
      <c r="AB37" s="82" t="str">
        <f t="shared" si="57"/>
        <v>39,276</v>
      </c>
      <c r="AC37" s="82" t="str">
        <f t="shared" si="57"/>
        <v>2.4</v>
      </c>
      <c r="AD37" s="83">
        <f t="shared" si="71"/>
        <v>-0.51</v>
      </c>
      <c r="AE37" s="82" t="str">
        <f t="shared" si="57"/>
        <v>0.51</v>
      </c>
      <c r="AF37" s="87">
        <f t="shared" si="72"/>
        <v>-39157</v>
      </c>
      <c r="AG37" s="82" t="str">
        <f t="shared" si="57"/>
        <v>39,157</v>
      </c>
      <c r="AH37" s="82" t="str">
        <f t="shared" si="57"/>
        <v>2.6</v>
      </c>
      <c r="AI37" s="82"/>
      <c r="AJ37" s="14"/>
      <c r="AK37" s="84">
        <f t="shared" si="81"/>
        <v>1.4057165807617645E-2</v>
      </c>
      <c r="AL37" s="85">
        <f t="shared" si="73"/>
        <v>1680</v>
      </c>
      <c r="AM37" s="83">
        <f t="shared" si="74"/>
        <v>2.0236226673701896E-2</v>
      </c>
      <c r="AN37" s="157"/>
      <c r="AO37" s="83">
        <f t="shared" si="75"/>
        <v>-0.49</v>
      </c>
      <c r="AP37" s="82" t="str">
        <f t="shared" si="59"/>
        <v>0.49</v>
      </c>
      <c r="AQ37" s="87">
        <f t="shared" si="76"/>
        <v>-117832</v>
      </c>
      <c r="AR37" s="82" t="str">
        <f t="shared" si="59"/>
        <v>117,832</v>
      </c>
      <c r="AS37" s="82" t="str">
        <f t="shared" si="59"/>
        <v>2.4</v>
      </c>
      <c r="AT37" s="83">
        <f t="shared" si="77"/>
        <v>-0.51</v>
      </c>
      <c r="AU37" s="82" t="str">
        <f t="shared" si="59"/>
        <v>0.51</v>
      </c>
      <c r="AV37" s="87">
        <f t="shared" si="78"/>
        <v>-119512</v>
      </c>
      <c r="AW37" s="82" t="str">
        <f t="shared" si="59"/>
        <v>119,512</v>
      </c>
      <c r="AX37" s="82" t="str">
        <f t="shared" si="59"/>
        <v>2.6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79"/>
        <v>-3.6385208621712475E-2</v>
      </c>
      <c r="F38" s="85">
        <f t="shared" si="60"/>
        <v>-184</v>
      </c>
      <c r="G38" s="83">
        <f t="shared" si="61"/>
        <v>8.5287808011316468E-3</v>
      </c>
      <c r="H38" s="157"/>
      <c r="I38" s="83">
        <f t="shared" si="62"/>
        <v>-0.21</v>
      </c>
      <c r="J38" s="86" t="str">
        <f t="shared" si="63"/>
        <v>0.21</v>
      </c>
      <c r="K38" s="87">
        <f t="shared" si="64"/>
        <v>-5241</v>
      </c>
      <c r="L38" s="82" t="str">
        <f t="shared" si="63"/>
        <v>5,241</v>
      </c>
      <c r="M38" s="82" t="str">
        <f t="shared" si="63"/>
        <v>1.0</v>
      </c>
      <c r="N38" s="83">
        <f t="shared" si="65"/>
        <v>-0.22</v>
      </c>
      <c r="O38" s="86" t="str">
        <f t="shared" si="63"/>
        <v>0.22</v>
      </c>
      <c r="P38" s="87">
        <f t="shared" si="66"/>
        <v>-5057</v>
      </c>
      <c r="Q38" s="82" t="str">
        <f t="shared" si="63"/>
        <v>5,057</v>
      </c>
      <c r="R38" s="82" t="str">
        <f t="shared" si="63"/>
        <v>1.1</v>
      </c>
      <c r="S38" s="82"/>
      <c r="T38" s="60"/>
      <c r="U38" s="174">
        <f t="shared" si="80"/>
        <v>-0.10243671634729122</v>
      </c>
      <c r="V38" s="175">
        <f t="shared" si="67"/>
        <v>-1732</v>
      </c>
      <c r="W38" s="157">
        <f t="shared" si="68"/>
        <v>-1.4876362122531878E-2</v>
      </c>
      <c r="X38" s="163"/>
      <c r="Y38" s="83">
        <f t="shared" si="69"/>
        <v>-0.23</v>
      </c>
      <c r="Z38" s="82" t="str">
        <f t="shared" si="57"/>
        <v>0.23</v>
      </c>
      <c r="AA38" s="87">
        <f t="shared" si="70"/>
        <v>-18640</v>
      </c>
      <c r="AB38" s="82" t="str">
        <f t="shared" si="57"/>
        <v>18,640</v>
      </c>
      <c r="AC38" s="82" t="str">
        <f t="shared" si="57"/>
        <v>1.1</v>
      </c>
      <c r="AD38" s="83">
        <f t="shared" si="71"/>
        <v>-0.22</v>
      </c>
      <c r="AE38" s="82" t="str">
        <f t="shared" si="57"/>
        <v>0.22</v>
      </c>
      <c r="AF38" s="87">
        <f t="shared" si="72"/>
        <v>-16908</v>
      </c>
      <c r="AG38" s="82" t="str">
        <f t="shared" si="57"/>
        <v>16,908</v>
      </c>
      <c r="AH38" s="82" t="str">
        <f t="shared" si="57"/>
        <v>1.1</v>
      </c>
      <c r="AI38" s="82"/>
      <c r="AJ38" s="14"/>
      <c r="AK38" s="84">
        <f t="shared" si="81"/>
        <v>-8.0271968682394154E-2</v>
      </c>
      <c r="AL38" s="85">
        <f t="shared" si="73"/>
        <v>-3896</v>
      </c>
      <c r="AM38" s="83">
        <f t="shared" si="74"/>
        <v>-1.0731247380523834E-2</v>
      </c>
      <c r="AN38" s="157"/>
      <c r="AO38" s="83">
        <f t="shared" si="75"/>
        <v>-0.22</v>
      </c>
      <c r="AP38" s="82" t="str">
        <f t="shared" si="59"/>
        <v>0.22</v>
      </c>
      <c r="AQ38" s="87">
        <f t="shared" si="76"/>
        <v>-52431</v>
      </c>
      <c r="AR38" s="82" t="str">
        <f t="shared" si="59"/>
        <v>52,431</v>
      </c>
      <c r="AS38" s="82" t="str">
        <f t="shared" si="59"/>
        <v>1.1</v>
      </c>
      <c r="AT38" s="83">
        <f t="shared" si="77"/>
        <v>-0.21</v>
      </c>
      <c r="AU38" s="82" t="str">
        <f t="shared" si="59"/>
        <v>0.21</v>
      </c>
      <c r="AV38" s="87">
        <f t="shared" si="78"/>
        <v>-48535</v>
      </c>
      <c r="AW38" s="82" t="str">
        <f t="shared" si="59"/>
        <v>48,535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79"/>
        <v>-0.19352111187443852</v>
      </c>
      <c r="F39" s="85">
        <f t="shared" si="60"/>
        <v>-7324</v>
      </c>
      <c r="G39" s="83">
        <f t="shared" si="61"/>
        <v>-0.17658901993897946</v>
      </c>
      <c r="H39" s="157"/>
      <c r="I39" s="83">
        <f t="shared" si="62"/>
        <v>-1.83</v>
      </c>
      <c r="J39" s="86" t="str">
        <f t="shared" si="63"/>
        <v>1.83</v>
      </c>
      <c r="K39" s="87">
        <f t="shared" si="64"/>
        <v>-45170</v>
      </c>
      <c r="L39" s="82" t="str">
        <f t="shared" si="63"/>
        <v>45,170</v>
      </c>
      <c r="M39" s="82" t="str">
        <f t="shared" si="63"/>
        <v>8.9</v>
      </c>
      <c r="N39" s="83">
        <f t="shared" si="65"/>
        <v>-1.65</v>
      </c>
      <c r="O39" s="86" t="str">
        <f t="shared" si="63"/>
        <v>1.65</v>
      </c>
      <c r="P39" s="87">
        <f t="shared" si="66"/>
        <v>-37846</v>
      </c>
      <c r="Q39" s="82" t="str">
        <f t="shared" si="63"/>
        <v>37,846</v>
      </c>
      <c r="R39" s="82" t="str">
        <f t="shared" si="63"/>
        <v>8.3</v>
      </c>
      <c r="S39" s="82"/>
      <c r="T39" s="60"/>
      <c r="U39" s="174">
        <f t="shared" si="80"/>
        <v>-0.1668185180858934</v>
      </c>
      <c r="V39" s="175">
        <f t="shared" si="67"/>
        <v>-21422</v>
      </c>
      <c r="W39" s="157">
        <f t="shared" si="68"/>
        <v>-0.21676560421695656</v>
      </c>
      <c r="X39" s="163"/>
      <c r="Y39" s="83">
        <f t="shared" si="69"/>
        <v>-1.88</v>
      </c>
      <c r="Z39" s="82" t="str">
        <f t="shared" si="57"/>
        <v>1.88</v>
      </c>
      <c r="AA39" s="87">
        <f t="shared" si="70"/>
        <v>-149837</v>
      </c>
      <c r="AB39" s="82" t="str">
        <f t="shared" si="57"/>
        <v>149,837</v>
      </c>
      <c r="AC39" s="82" t="str">
        <f t="shared" si="57"/>
        <v>9.2</v>
      </c>
      <c r="AD39" s="83">
        <f t="shared" si="71"/>
        <v>-1.66</v>
      </c>
      <c r="AE39" s="82" t="str">
        <f t="shared" si="57"/>
        <v>1.66</v>
      </c>
      <c r="AF39" s="87">
        <f t="shared" si="72"/>
        <v>-128415</v>
      </c>
      <c r="AG39" s="82" t="str">
        <f t="shared" si="57"/>
        <v>128,415</v>
      </c>
      <c r="AH39" s="82" t="str">
        <f t="shared" si="57"/>
        <v>8.5</v>
      </c>
      <c r="AI39" s="82"/>
      <c r="AJ39" s="14"/>
      <c r="AK39" s="84">
        <f t="shared" si="81"/>
        <v>2.8781826057659912E-2</v>
      </c>
      <c r="AL39" s="85">
        <f t="shared" si="73"/>
        <v>11960</v>
      </c>
      <c r="AM39" s="83">
        <f t="shared" si="74"/>
        <v>9.5685974403873386E-2</v>
      </c>
      <c r="AN39" s="157"/>
      <c r="AO39" s="83">
        <f t="shared" si="75"/>
        <v>-1.67</v>
      </c>
      <c r="AP39" s="82" t="str">
        <f t="shared" si="59"/>
        <v>1.67</v>
      </c>
      <c r="AQ39" s="87">
        <f t="shared" si="76"/>
        <v>-403580</v>
      </c>
      <c r="AR39" s="82" t="str">
        <f t="shared" si="59"/>
        <v>403,580</v>
      </c>
      <c r="AS39" s="82" t="str">
        <f t="shared" si="59"/>
        <v>8.2</v>
      </c>
      <c r="AT39" s="83">
        <f t="shared" si="77"/>
        <v>-1.77</v>
      </c>
      <c r="AU39" s="82" t="str">
        <f t="shared" si="59"/>
        <v>1.77</v>
      </c>
      <c r="AV39" s="87">
        <f t="shared" si="78"/>
        <v>-415540</v>
      </c>
      <c r="AW39" s="82" t="str">
        <f t="shared" si="59"/>
        <v>415,540</v>
      </c>
      <c r="AX39" s="82" t="str">
        <f>IF(AX149="","",TRIM(LEFT(AX149,SEARCH(" ",AX149,1))))</f>
        <v>9.0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79"/>
        <v>-0.11637811667414701</v>
      </c>
      <c r="F40" s="145">
        <f t="shared" si="60"/>
        <v>-12187</v>
      </c>
      <c r="G40" s="143">
        <f t="shared" si="61"/>
        <v>-0.16203550215519957</v>
      </c>
      <c r="H40" s="159"/>
      <c r="I40" s="143">
        <f t="shared" si="62"/>
        <v>-4.7300000000000004</v>
      </c>
      <c r="J40" s="146" t="str">
        <f t="shared" si="63"/>
        <v>4.73</v>
      </c>
      <c r="K40" s="147">
        <f t="shared" si="64"/>
        <v>-116906</v>
      </c>
      <c r="L40" s="142" t="str">
        <f t="shared" si="63"/>
        <v>116,906</v>
      </c>
      <c r="M40" s="142" t="str">
        <f t="shared" si="63"/>
        <v>23.1</v>
      </c>
      <c r="N40" s="143">
        <f t="shared" si="65"/>
        <v>-4.5599999999999996</v>
      </c>
      <c r="O40" s="146" t="str">
        <f t="shared" si="63"/>
        <v>4.56</v>
      </c>
      <c r="P40" s="147">
        <f t="shared" si="66"/>
        <v>-104719</v>
      </c>
      <c r="Q40" s="142" t="str">
        <f t="shared" si="63"/>
        <v>104,719</v>
      </c>
      <c r="R40" s="142" t="str">
        <f t="shared" si="63"/>
        <v>23.0</v>
      </c>
      <c r="S40" s="142"/>
      <c r="T40" s="152"/>
      <c r="U40" s="144">
        <f t="shared" si="80"/>
        <v>-8.8337140117869334E-2</v>
      </c>
      <c r="V40" s="145">
        <f t="shared" si="67"/>
        <v>-31327</v>
      </c>
      <c r="W40" s="143">
        <f t="shared" si="68"/>
        <v>-0.24925296081818527</v>
      </c>
      <c r="X40" s="162"/>
      <c r="Y40" s="143">
        <f t="shared" si="69"/>
        <v>-4.84</v>
      </c>
      <c r="Z40" s="142" t="str">
        <f t="shared" si="57"/>
        <v>4.84</v>
      </c>
      <c r="AA40" s="147">
        <f t="shared" si="70"/>
        <v>-385957</v>
      </c>
      <c r="AB40" s="142" t="str">
        <f t="shared" si="57"/>
        <v>385,957</v>
      </c>
      <c r="AC40" s="142" t="str">
        <f t="shared" si="57"/>
        <v>23.7</v>
      </c>
      <c r="AD40" s="143">
        <f t="shared" si="71"/>
        <v>-4.5999999999999996</v>
      </c>
      <c r="AE40" s="142" t="str">
        <f t="shared" si="57"/>
        <v>4.60</v>
      </c>
      <c r="AF40" s="147">
        <f t="shared" si="72"/>
        <v>-354630</v>
      </c>
      <c r="AG40" s="142" t="str">
        <f t="shared" si="57"/>
        <v>354,630</v>
      </c>
      <c r="AH40" s="142" t="str">
        <f t="shared" si="57"/>
        <v>23.3</v>
      </c>
      <c r="AI40" s="142"/>
      <c r="AJ40" s="15"/>
      <c r="AK40" s="144">
        <f t="shared" si="81"/>
        <v>-2.8215307084377781E-2</v>
      </c>
      <c r="AL40" s="145">
        <f t="shared" si="73"/>
        <v>-30200</v>
      </c>
      <c r="AM40" s="143">
        <f t="shared" si="74"/>
        <v>-6.0382410103017037E-3</v>
      </c>
      <c r="AN40" s="159"/>
      <c r="AO40" s="143">
        <f t="shared" si="75"/>
        <v>-4.5599999999999996</v>
      </c>
      <c r="AP40" s="142" t="str">
        <f t="shared" si="59"/>
        <v>4.56</v>
      </c>
      <c r="AQ40" s="147">
        <f t="shared" si="76"/>
        <v>-1100541</v>
      </c>
      <c r="AR40" s="142" t="str">
        <f t="shared" si="59"/>
        <v>1,100,541</v>
      </c>
      <c r="AS40" s="142" t="str">
        <f t="shared" si="59"/>
        <v>22.5</v>
      </c>
      <c r="AT40" s="143">
        <f t="shared" si="77"/>
        <v>-4.55</v>
      </c>
      <c r="AU40" s="142" t="str">
        <f t="shared" si="59"/>
        <v>4.55</v>
      </c>
      <c r="AV40" s="147">
        <f t="shared" si="78"/>
        <v>-1070341</v>
      </c>
      <c r="AW40" s="142" t="str">
        <f t="shared" si="59"/>
        <v>1,070,341</v>
      </c>
      <c r="AX40" s="142" t="str">
        <f>IF(AX150="","",TRIM(LEFT(AX150,SEARCH(" ",AX150,1))))</f>
        <v>23.2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79"/>
        <v>-8.2183316168898041E-2</v>
      </c>
      <c r="F41" s="100">
        <f t="shared" si="60"/>
        <v>-399</v>
      </c>
      <c r="G41" s="98" t="str">
        <f>IFERROR(O41-J41,"")</f>
        <v/>
      </c>
      <c r="H41" s="160"/>
      <c r="I41" s="98"/>
      <c r="J41" s="101" t="str">
        <f t="shared" si="63"/>
        <v/>
      </c>
      <c r="K41" s="100"/>
      <c r="L41" s="89" t="str">
        <f t="shared" si="63"/>
        <v>5,254</v>
      </c>
      <c r="M41" s="89" t="str">
        <f t="shared" si="63"/>
        <v>4.5</v>
      </c>
      <c r="N41" s="98"/>
      <c r="O41" s="101" t="str">
        <f t="shared" si="63"/>
        <v/>
      </c>
      <c r="P41" s="100"/>
      <c r="Q41" s="89" t="str">
        <f t="shared" si="63"/>
        <v>4,855</v>
      </c>
      <c r="R41" s="89" t="str">
        <f t="shared" si="63"/>
        <v>4.6</v>
      </c>
      <c r="T41" s="60"/>
      <c r="U41" s="178"/>
      <c r="V41" s="179">
        <f t="shared" si="67"/>
        <v>537</v>
      </c>
      <c r="W41" s="160" t="str">
        <f t="shared" ref="W41" si="82">IFERROR(AE41-Z41,"")</f>
        <v/>
      </c>
      <c r="X41" s="160"/>
      <c r="Y41" s="98"/>
      <c r="Z41" s="89" t="str">
        <f t="shared" si="57"/>
        <v/>
      </c>
      <c r="AA41" s="100"/>
      <c r="AB41" s="89" t="str">
        <f t="shared" si="57"/>
        <v>15,913</v>
      </c>
      <c r="AC41" s="89" t="str">
        <f t="shared" si="57"/>
        <v>4.1</v>
      </c>
      <c r="AD41" s="98"/>
      <c r="AE41" s="89" t="str">
        <f t="shared" si="57"/>
        <v/>
      </c>
      <c r="AF41" s="100"/>
      <c r="AG41" s="89" t="str">
        <f t="shared" si="57"/>
        <v>16,450</v>
      </c>
      <c r="AH41" s="89" t="str">
        <f t="shared" si="57"/>
        <v>4.6</v>
      </c>
      <c r="AJ41" s="16"/>
      <c r="AK41" s="99"/>
      <c r="AL41" s="100">
        <f t="shared" si="73"/>
        <v>-5514</v>
      </c>
      <c r="AM41" s="98" t="str">
        <f t="shared" ref="AM41" si="83">IFERROR(AU41-AP41,"")</f>
        <v/>
      </c>
      <c r="AN41" s="160"/>
      <c r="AO41" s="98"/>
      <c r="AP41" s="89" t="str">
        <f t="shared" si="59"/>
        <v/>
      </c>
      <c r="AQ41" s="100"/>
      <c r="AR41" s="89" t="str">
        <f t="shared" si="59"/>
        <v>52,380</v>
      </c>
      <c r="AS41" s="89" t="str">
        <f t="shared" si="59"/>
        <v>4.8</v>
      </c>
      <c r="AT41" s="98"/>
      <c r="AU41" s="89" t="str">
        <f t="shared" si="59"/>
        <v/>
      </c>
      <c r="AV41" s="100"/>
      <c r="AW41" s="89" t="str">
        <f t="shared" si="59"/>
        <v>46,866</v>
      </c>
      <c r="AX41" s="89" t="str">
        <f>IF(AX151="","",TRIM(LEFT(AX151,SEARCH(" ",AX151,1))))</f>
        <v>4.4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174"/>
      <c r="V42" s="175"/>
      <c r="W42" s="158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-4.9402593000593173E-2</v>
      </c>
      <c r="F43" s="145">
        <f>IFERROR(((Q43)-(L43)),"")</f>
        <v>-583</v>
      </c>
      <c r="G43" s="143">
        <f>IFERROR(((Q43/Q$8)-(L43/L$8)),"")</f>
        <v>1.369243027852507E-2</v>
      </c>
      <c r="H43" s="159"/>
      <c r="I43" s="143">
        <f>IFERROR(-J43,"")</f>
        <v>-0.5</v>
      </c>
      <c r="J43" s="146" t="str">
        <f t="shared" ref="J43:R49" si="87">IF(J153="","",TRIM(LEFT(J153,SEARCH(" ",J153,1))))</f>
        <v>0.50</v>
      </c>
      <c r="K43" s="147">
        <f>IFERROR(-L43,"")</f>
        <v>-12384</v>
      </c>
      <c r="L43" s="142" t="str">
        <f t="shared" si="87"/>
        <v>12,384</v>
      </c>
      <c r="M43" s="142" t="str">
        <f t="shared" si="87"/>
        <v>16.5</v>
      </c>
      <c r="N43" s="143">
        <f>IFERROR(-O43,"")</f>
        <v>-0.51</v>
      </c>
      <c r="O43" s="146" t="str">
        <f t="shared" si="87"/>
        <v>0.51</v>
      </c>
      <c r="P43" s="147">
        <f>IFERROR(-Q43,"")</f>
        <v>-11801</v>
      </c>
      <c r="Q43" s="142" t="str">
        <f t="shared" si="87"/>
        <v>11,801</v>
      </c>
      <c r="R43" s="142" t="str">
        <f t="shared" si="87"/>
        <v>17.5</v>
      </c>
      <c r="S43" s="142"/>
      <c r="T43" s="152"/>
      <c r="U43" s="144">
        <f t="shared" ref="U43:U49" si="88">IFERROR((AG43-AB43)/ABS(AG43),"")</f>
        <v>-5.0029903528616373E-2</v>
      </c>
      <c r="V43" s="145">
        <f>IFERROR(((AG43)-(AB43)),"")</f>
        <v>-1924</v>
      </c>
      <c r="W43" s="143">
        <f>IFERROR(((AG43/AG$8)-(AB43/AB$8)),"")</f>
        <v>-8.5372039655502441E-3</v>
      </c>
      <c r="X43" s="162"/>
      <c r="Y43" s="143">
        <f>IFERROR(-Z43,"")</f>
        <v>-0.51</v>
      </c>
      <c r="Z43" s="142" t="str">
        <f t="shared" si="84"/>
        <v>0.51</v>
      </c>
      <c r="AA43" s="147">
        <f>IFERROR(-AB43,"")</f>
        <v>-40381</v>
      </c>
      <c r="AB43" s="142" t="str">
        <f t="shared" si="84"/>
        <v>40,381</v>
      </c>
      <c r="AC43" s="142" t="str">
        <f t="shared" si="84"/>
        <v>16.9</v>
      </c>
      <c r="AD43" s="143">
        <f>IFERROR(-AE43,"")</f>
        <v>-0.5</v>
      </c>
      <c r="AE43" s="142" t="str">
        <f t="shared" si="84"/>
        <v>0.50</v>
      </c>
      <c r="AF43" s="147">
        <f>IFERROR(-AG43,"")</f>
        <v>-38457</v>
      </c>
      <c r="AG43" s="142" t="str">
        <f t="shared" si="84"/>
        <v>38,457</v>
      </c>
      <c r="AH43" s="142" t="str">
        <f t="shared" si="84"/>
        <v>17.3</v>
      </c>
      <c r="AI43" s="142"/>
      <c r="AJ43" s="15"/>
      <c r="AK43" s="144">
        <f t="shared" ref="AK43:AK49" si="89">IFERROR((AW43-AR43)/ABS(AW43),"")</f>
        <v>-7.9897485459848469E-2</v>
      </c>
      <c r="AL43" s="145">
        <f>IFERROR(((AW43)-(AR43)),"")</f>
        <v>-9259</v>
      </c>
      <c r="AM43" s="143">
        <f>IFERROR(((AW43/AW$8)-(AR43/AR$8)),"")</f>
        <v>-2.5443152827285931E-2</v>
      </c>
      <c r="AN43" s="159"/>
      <c r="AO43" s="143">
        <f>IFERROR(-AP43,"")</f>
        <v>-0.52</v>
      </c>
      <c r="AP43" s="142" t="str">
        <f t="shared" si="85"/>
        <v>0.52</v>
      </c>
      <c r="AQ43" s="147">
        <f>IFERROR(-AR43,"")</f>
        <v>-125145</v>
      </c>
      <c r="AR43" s="142" t="str">
        <f t="shared" si="85"/>
        <v>125,145</v>
      </c>
      <c r="AS43" s="142" t="str">
        <f t="shared" si="85"/>
        <v>17.4</v>
      </c>
      <c r="AT43" s="143">
        <f>IFERROR(-AU43,"")</f>
        <v>-0.49</v>
      </c>
      <c r="AU43" s="142" t="str">
        <f t="shared" si="85"/>
        <v>0.49</v>
      </c>
      <c r="AV43" s="147">
        <f>IFERROR(-AW43,"")</f>
        <v>-115886</v>
      </c>
      <c r="AW43" s="142" t="str">
        <f t="shared" si="85"/>
        <v>115,886</v>
      </c>
      <c r="AX43" s="142" t="str">
        <f t="shared" si="85"/>
        <v>17.3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8.2562747688243066E-2</v>
      </c>
      <c r="F44" s="85">
        <f>IFERROR(((Q44)-(L44)),"")</f>
        <v>125</v>
      </c>
      <c r="G44" s="83">
        <f>IFERROR(((Q44/Q$8)-(L44/L$8)),"")</f>
        <v>9.8337749282351866E-3</v>
      </c>
      <c r="H44" s="157"/>
      <c r="I44" s="83">
        <f>IFERROR(-J44,"")</f>
        <v>-0.06</v>
      </c>
      <c r="J44" s="86" t="str">
        <f t="shared" si="87"/>
        <v>0.06</v>
      </c>
      <c r="K44" s="87">
        <f>IFERROR(-L44,"")</f>
        <v>-1389</v>
      </c>
      <c r="L44" s="82" t="str">
        <f t="shared" si="87"/>
        <v>1,389</v>
      </c>
      <c r="M44" s="82" t="str">
        <f t="shared" si="87"/>
        <v>11.1</v>
      </c>
      <c r="N44" s="83">
        <f>IFERROR(-O44,"")</f>
        <v>-7.0000000000000007E-2</v>
      </c>
      <c r="O44" s="86" t="str">
        <f t="shared" si="87"/>
        <v>0.07</v>
      </c>
      <c r="P44" s="87">
        <f>IFERROR(-Q44,"")</f>
        <v>-1514</v>
      </c>
      <c r="Q44" s="82" t="str">
        <f t="shared" si="87"/>
        <v>1,514</v>
      </c>
      <c r="R44" s="82" t="str">
        <f t="shared" si="87"/>
        <v>12.9</v>
      </c>
      <c r="S44" s="82"/>
      <c r="T44" s="60"/>
      <c r="U44" s="174">
        <f t="shared" si="88"/>
        <v>-6.5605506560550655E-2</v>
      </c>
      <c r="V44" s="175">
        <f>IFERROR(((AG44)-(AB44)),"")</f>
        <v>-305</v>
      </c>
      <c r="W44" s="157">
        <f>IFERROR(((AG44/AG$8)-(AB44/AB$8)),"")</f>
        <v>-1.9410026152969148E-3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-4954</v>
      </c>
      <c r="AB44" s="82" t="str">
        <f t="shared" si="84"/>
        <v>4,954</v>
      </c>
      <c r="AC44" s="82" t="str">
        <f t="shared" si="84"/>
        <v>12.5</v>
      </c>
      <c r="AD44" s="83">
        <f>IFERROR(-AE44,"")</f>
        <v>-0.06</v>
      </c>
      <c r="AE44" s="82" t="str">
        <f t="shared" si="84"/>
        <v>0.06</v>
      </c>
      <c r="AF44" s="87">
        <f>IFERROR(-AG44,"")</f>
        <v>-4649</v>
      </c>
      <c r="AG44" s="82" t="str">
        <f t="shared" si="84"/>
        <v>4,649</v>
      </c>
      <c r="AH44" s="82" t="str">
        <f t="shared" si="84"/>
        <v>12.4</v>
      </c>
      <c r="AI44" s="82"/>
      <c r="AJ44" s="14"/>
      <c r="AK44" s="84">
        <f t="shared" si="89"/>
        <v>-8.5822397552532001E-2</v>
      </c>
      <c r="AL44" s="85">
        <f>IFERROR(((AW44)-(AR44)),"")</f>
        <v>-1066</v>
      </c>
      <c r="AM44" s="83">
        <f>IFERROR(((AW44/AW$8)-(AR44/AR$8)),"")</f>
        <v>-3.0316733061804685E-3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-13487</v>
      </c>
      <c r="AR44" s="82" t="str">
        <f t="shared" si="85"/>
        <v>13,487</v>
      </c>
      <c r="AS44" s="82" t="str">
        <f t="shared" si="85"/>
        <v>11.2</v>
      </c>
      <c r="AT44" s="83">
        <f>IFERROR(-AU44,"")</f>
        <v>-0.05</v>
      </c>
      <c r="AU44" s="82" t="str">
        <f t="shared" si="85"/>
        <v>0.05</v>
      </c>
      <c r="AV44" s="87">
        <f>IFERROR(-AW44,"")</f>
        <v>-12421</v>
      </c>
      <c r="AW44" s="82" t="str">
        <f t="shared" si="85"/>
        <v>12,421</v>
      </c>
      <c r="AX44" s="82" t="str">
        <f t="shared" si="85"/>
        <v>11.1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-0.12539936102236421</v>
      </c>
      <c r="F45" s="85">
        <f>IFERROR(((Q45)-(L45)),"")</f>
        <v>-157</v>
      </c>
      <c r="G45" s="83">
        <f>IFERROR(((Q45/Q$8)-(L45/L$8)),"")</f>
        <v>-2.3938706266768486E-3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-1409</v>
      </c>
      <c r="L45" s="82" t="str">
        <f t="shared" si="87"/>
        <v>1,409</v>
      </c>
      <c r="M45" s="82" t="str">
        <f t="shared" si="87"/>
        <v>22.5</v>
      </c>
      <c r="N45" s="83">
        <f>IFERROR(-O45,"")</f>
        <v>-0.05</v>
      </c>
      <c r="O45" s="86" t="str">
        <f t="shared" si="87"/>
        <v>0.05</v>
      </c>
      <c r="P45" s="87">
        <f>IFERROR(-Q45,"")</f>
        <v>-1252</v>
      </c>
      <c r="Q45" s="82" t="str">
        <f t="shared" si="87"/>
        <v>1,252</v>
      </c>
      <c r="R45" s="82" t="str">
        <f t="shared" si="87"/>
        <v>22.3</v>
      </c>
      <c r="S45" s="82"/>
      <c r="T45" s="60"/>
      <c r="U45" s="174">
        <f t="shared" si="88"/>
        <v>-0.19564115560060821</v>
      </c>
      <c r="V45" s="175">
        <f>IFERROR(((AG45)-(AB45)),"")</f>
        <v>-772</v>
      </c>
      <c r="W45" s="157">
        <f>IFERROR(((AG45/AG$8)-(AB45/AB$8)),"")</f>
        <v>-8.0885541376205933E-3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-4718</v>
      </c>
      <c r="AB45" s="82" t="str">
        <f t="shared" si="84"/>
        <v>4,718</v>
      </c>
      <c r="AC45" s="82" t="str">
        <f t="shared" si="84"/>
        <v>23.9</v>
      </c>
      <c r="AD45" s="83">
        <f>IFERROR(-AE45,"")</f>
        <v>-0.05</v>
      </c>
      <c r="AE45" s="82" t="str">
        <f t="shared" si="84"/>
        <v>0.05</v>
      </c>
      <c r="AF45" s="87">
        <f>IFERROR(-AG45,"")</f>
        <v>-3946</v>
      </c>
      <c r="AG45" s="82" t="str">
        <f t="shared" si="84"/>
        <v>3,946</v>
      </c>
      <c r="AH45" s="82" t="str">
        <f t="shared" si="84"/>
        <v>20.3</v>
      </c>
      <c r="AI45" s="82"/>
      <c r="AJ45" s="14"/>
      <c r="AK45" s="84">
        <f t="shared" si="89"/>
        <v>-5.7179161372299869E-3</v>
      </c>
      <c r="AL45" s="85">
        <f>IFERROR(((AW45)-(AR45)),"")</f>
        <v>-72</v>
      </c>
      <c r="AM45" s="83">
        <f>IFERROR(((AW45/AW$8)-(AR45/AR$8)),"")</f>
        <v>1.1014851359059871E-3</v>
      </c>
      <c r="AN45" s="157"/>
      <c r="AO45" s="83">
        <f>IFERROR(-AP45,"")</f>
        <v>-0.05</v>
      </c>
      <c r="AP45" s="82" t="str">
        <f t="shared" si="85"/>
        <v>0.05</v>
      </c>
      <c r="AQ45" s="87">
        <f>IFERROR(-AR45,"")</f>
        <v>-12664</v>
      </c>
      <c r="AR45" s="82" t="str">
        <f t="shared" si="85"/>
        <v>12,664</v>
      </c>
      <c r="AS45" s="82" t="str">
        <f t="shared" si="85"/>
        <v>20.8</v>
      </c>
      <c r="AT45" s="83">
        <f>IFERROR(-AU45,"")</f>
        <v>-0.05</v>
      </c>
      <c r="AU45" s="82" t="str">
        <f t="shared" si="85"/>
        <v>0.05</v>
      </c>
      <c r="AV45" s="87">
        <f>IFERROR(-AW45,"")</f>
        <v>-12592</v>
      </c>
      <c r="AW45" s="82" t="str">
        <f t="shared" si="85"/>
        <v>12,592</v>
      </c>
      <c r="AX45" s="82" t="str">
        <f t="shared" si="85"/>
        <v>20.9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-1.8352833218628125E-2</v>
      </c>
      <c r="F46" s="85">
        <f>IFERROR(((Q46)-(L46)),"")</f>
        <v>-80</v>
      </c>
      <c r="G46" s="83">
        <f>IFERROR(((Q46/Q$8)-(L46/L$8)),"")</f>
        <v>1.0529264345293832E-2</v>
      </c>
      <c r="H46" s="157"/>
      <c r="I46" s="83">
        <f>IFERROR(-J46,"")</f>
        <v>-0.18</v>
      </c>
      <c r="J46" s="86" t="str">
        <f t="shared" si="87"/>
        <v>0.18</v>
      </c>
      <c r="K46" s="87">
        <f>IFERROR(-L46,"")</f>
        <v>-4439</v>
      </c>
      <c r="L46" s="82" t="str">
        <f t="shared" si="87"/>
        <v>4,439</v>
      </c>
      <c r="M46" s="82" t="str">
        <f t="shared" si="87"/>
        <v>25.2</v>
      </c>
      <c r="N46" s="83">
        <f>IFERROR(-O46,"")</f>
        <v>-0.19</v>
      </c>
      <c r="O46" s="86" t="str">
        <f t="shared" si="87"/>
        <v>0.19</v>
      </c>
      <c r="P46" s="87">
        <f>IFERROR(-Q46,"")</f>
        <v>-4359</v>
      </c>
      <c r="Q46" s="82" t="str">
        <f t="shared" si="87"/>
        <v>4,359</v>
      </c>
      <c r="R46" s="82" t="str">
        <f t="shared" si="87"/>
        <v>26.2</v>
      </c>
      <c r="S46" s="82"/>
      <c r="T46" s="60"/>
      <c r="U46" s="174">
        <f t="shared" si="88"/>
        <v>-4.5464417577644245E-2</v>
      </c>
      <c r="V46" s="175">
        <f>IFERROR(((AG46)-(AB46)),"")</f>
        <v>-628</v>
      </c>
      <c r="W46" s="157">
        <f>IFERROR(((AG46/AG$8)-(AB46/AB$8)),"")</f>
        <v>-2.2747831999519186E-3</v>
      </c>
      <c r="X46" s="163"/>
      <c r="Y46" s="83">
        <f>IFERROR(-Z46,"")</f>
        <v>-0.18</v>
      </c>
      <c r="Z46" s="82" t="str">
        <f t="shared" si="84"/>
        <v>0.18</v>
      </c>
      <c r="AA46" s="87">
        <f>IFERROR(-AB46,"")</f>
        <v>-14441</v>
      </c>
      <c r="AB46" s="82" t="str">
        <f t="shared" si="84"/>
        <v>14,441</v>
      </c>
      <c r="AC46" s="82" t="str">
        <f t="shared" si="84"/>
        <v>25.8</v>
      </c>
      <c r="AD46" s="83">
        <f>IFERROR(-AE46,"")</f>
        <v>-0.18</v>
      </c>
      <c r="AE46" s="82" t="str">
        <f t="shared" si="84"/>
        <v>0.18</v>
      </c>
      <c r="AF46" s="87">
        <f>IFERROR(-AG46,"")</f>
        <v>-13813</v>
      </c>
      <c r="AG46" s="82" t="str">
        <f t="shared" si="84"/>
        <v>13,813</v>
      </c>
      <c r="AH46" s="82" t="str">
        <f t="shared" si="84"/>
        <v>24.7</v>
      </c>
      <c r="AI46" s="82"/>
      <c r="AJ46" s="14"/>
      <c r="AK46" s="84">
        <f t="shared" si="89"/>
        <v>-5.6751906684611936E-3</v>
      </c>
      <c r="AL46" s="85">
        <f>IFERROR(((AW46)-(AR46)),"")</f>
        <v>-253</v>
      </c>
      <c r="AM46" s="83">
        <f>IFERROR(((AW46/AW$8)-(AR46/AR$8)),"")</f>
        <v>3.9075188077708212E-3</v>
      </c>
      <c r="AN46" s="157"/>
      <c r="AO46" s="83">
        <f>IFERROR(-AP46,"")</f>
        <v>-0.19</v>
      </c>
      <c r="AP46" s="82" t="str">
        <f t="shared" si="85"/>
        <v>0.19</v>
      </c>
      <c r="AQ46" s="87">
        <f>IFERROR(-AR46,"")</f>
        <v>-44833</v>
      </c>
      <c r="AR46" s="82" t="str">
        <f t="shared" si="85"/>
        <v>44,833</v>
      </c>
      <c r="AS46" s="82" t="str">
        <f t="shared" si="85"/>
        <v>26.5</v>
      </c>
      <c r="AT46" s="83">
        <f>IFERROR(-AU46,"")</f>
        <v>-0.19</v>
      </c>
      <c r="AU46" s="82" t="str">
        <f t="shared" si="85"/>
        <v>0.19</v>
      </c>
      <c r="AV46" s="87">
        <f>IFERROR(-AW46,"")</f>
        <v>-44580</v>
      </c>
      <c r="AW46" s="82" t="str">
        <f t="shared" si="85"/>
        <v>44,580</v>
      </c>
      <c r="AX46" s="82" t="str">
        <f t="shared" si="85"/>
        <v>26.8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-0.10094097519247219</v>
      </c>
      <c r="F47" s="85">
        <f>IFERROR(((Q47)-(L47)),"")</f>
        <v>-472</v>
      </c>
      <c r="G47" s="83">
        <f>IFERROR(((Q47/Q$8)-(L47/L$8)),"")</f>
        <v>-4.3171652764771862E-3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-5148</v>
      </c>
      <c r="L47" s="82" t="str">
        <f t="shared" si="87"/>
        <v>5,148</v>
      </c>
      <c r="M47" s="82" t="str">
        <f t="shared" si="87"/>
        <v>13.4</v>
      </c>
      <c r="N47" s="83">
        <f>IFERROR(-O47,"")</f>
        <v>-0.2</v>
      </c>
      <c r="O47" s="86" t="str">
        <f t="shared" si="87"/>
        <v>0.20</v>
      </c>
      <c r="P47" s="87">
        <f>IFERROR(-Q47,"")</f>
        <v>-4676</v>
      </c>
      <c r="Q47" s="82" t="str">
        <f t="shared" si="87"/>
        <v>4,676</v>
      </c>
      <c r="R47" s="82" t="str">
        <f t="shared" si="87"/>
        <v>13.9</v>
      </c>
      <c r="S47" s="82"/>
      <c r="T47" s="60"/>
      <c r="U47" s="174">
        <f t="shared" si="88"/>
        <v>-1.3708873379860419E-2</v>
      </c>
      <c r="V47" s="175">
        <f>IFERROR(((AG47)-(AB47)),"")</f>
        <v>-220</v>
      </c>
      <c r="W47" s="157">
        <f>IFERROR(((AG47/AG$8)-(AB47/AB$8)),"")</f>
        <v>3.7541772479454116E-3</v>
      </c>
      <c r="X47" s="163"/>
      <c r="Y47" s="83">
        <f>IFERROR(-Z47,"")</f>
        <v>-0.2</v>
      </c>
      <c r="Z47" s="82" t="str">
        <f t="shared" si="84"/>
        <v>0.20</v>
      </c>
      <c r="AA47" s="87">
        <f>IFERROR(-AB47,"")</f>
        <v>-16268</v>
      </c>
      <c r="AB47" s="82" t="str">
        <f t="shared" si="84"/>
        <v>16,268</v>
      </c>
      <c r="AC47" s="82" t="str">
        <f t="shared" si="84"/>
        <v>13.1</v>
      </c>
      <c r="AD47" s="83">
        <f>IFERROR(-AE47,"")</f>
        <v>-0.21</v>
      </c>
      <c r="AE47" s="82" t="str">
        <f t="shared" si="84"/>
        <v>0.21</v>
      </c>
      <c r="AF47" s="87">
        <f>IFERROR(-AG47,"")</f>
        <v>-16048</v>
      </c>
      <c r="AG47" s="82" t="str">
        <f t="shared" si="84"/>
        <v>16,048</v>
      </c>
      <c r="AH47" s="82" t="str">
        <f t="shared" si="84"/>
        <v>14.7</v>
      </c>
      <c r="AI47" s="82"/>
      <c r="AJ47" s="14"/>
      <c r="AK47" s="84">
        <f t="shared" si="89"/>
        <v>-0.16998617471701374</v>
      </c>
      <c r="AL47" s="85">
        <f>IFERROR(((AW47)-(AR47)),"")</f>
        <v>-7869</v>
      </c>
      <c r="AM47" s="83">
        <f>IFERROR(((AW47/AW$8)-(AR47/AR$8)),"")</f>
        <v>-2.7424733593348571E-2</v>
      </c>
      <c r="AN47" s="157"/>
      <c r="AO47" s="83">
        <f>IFERROR(-AP47,"")</f>
        <v>-0.22</v>
      </c>
      <c r="AP47" s="82" t="str">
        <f t="shared" si="85"/>
        <v>0.22</v>
      </c>
      <c r="AQ47" s="87">
        <f>IFERROR(-AR47,"")</f>
        <v>-54161</v>
      </c>
      <c r="AR47" s="82" t="str">
        <f t="shared" si="85"/>
        <v>54,161</v>
      </c>
      <c r="AS47" s="82" t="str">
        <f t="shared" si="85"/>
        <v>14.7</v>
      </c>
      <c r="AT47" s="83">
        <f>IFERROR(-AU47,"")</f>
        <v>-0.2</v>
      </c>
      <c r="AU47" s="82" t="str">
        <f t="shared" si="85"/>
        <v>0.20</v>
      </c>
      <c r="AV47" s="87">
        <f>IFERROR(-AW47,"")</f>
        <v>-46292</v>
      </c>
      <c r="AW47" s="82" t="str">
        <f t="shared" si="85"/>
        <v>46,292</v>
      </c>
      <c r="AX47" s="82" t="str">
        <f t="shared" si="85"/>
        <v>13.9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-0.15839694656488548</v>
      </c>
      <c r="F48" s="100">
        <f t="shared" ref="F48" si="90">IFERROR(((Q48)-(L48)),"")</f>
        <v>-166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1,214</v>
      </c>
      <c r="M48" s="89" t="str">
        <f t="shared" si="87"/>
        <v>9.8</v>
      </c>
      <c r="N48" s="98"/>
      <c r="O48" s="101" t="str">
        <f t="shared" si="87"/>
        <v/>
      </c>
      <c r="P48" s="100"/>
      <c r="Q48" s="89" t="str">
        <f t="shared" si="87"/>
        <v>1,048</v>
      </c>
      <c r="R48" s="89" t="str">
        <f t="shared" si="87"/>
        <v>8.9</v>
      </c>
      <c r="T48" s="60"/>
      <c r="U48" s="178">
        <f t="shared" si="88"/>
        <v>0.1162046908315565</v>
      </c>
      <c r="V48" s="179">
        <f t="shared" ref="V48" si="91">IFERROR(((AG48)-(AB48)),"")</f>
        <v>436</v>
      </c>
      <c r="W48" s="160" t="str">
        <f t="shared" ref="W48" si="92"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3,316</v>
      </c>
      <c r="AC48" s="89" t="str">
        <f t="shared" si="84"/>
        <v>8.2</v>
      </c>
      <c r="AD48" s="98"/>
      <c r="AE48" s="89" t="str">
        <f t="shared" si="84"/>
        <v/>
      </c>
      <c r="AF48" s="100"/>
      <c r="AG48" s="89" t="str">
        <f t="shared" si="84"/>
        <v>3,752</v>
      </c>
      <c r="AH48" s="89" t="str">
        <f t="shared" si="84"/>
        <v>9.8</v>
      </c>
      <c r="AJ48" s="16"/>
      <c r="AK48" s="99">
        <f t="shared" si="89"/>
        <v>0.31858315155292405</v>
      </c>
      <c r="AL48" s="100">
        <f t="shared" ref="AL48" si="93">IFERROR(((AW48)-(AR48)),"")</f>
        <v>3067</v>
      </c>
      <c r="AM48" s="98" t="str">
        <f t="shared" ref="AM48" si="94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6,560</v>
      </c>
      <c r="AS48" s="89" t="str">
        <f t="shared" si="85"/>
        <v>5.2</v>
      </c>
      <c r="AT48" s="98"/>
      <c r="AU48" s="89" t="str">
        <f t="shared" si="85"/>
        <v/>
      </c>
      <c r="AV48" s="100"/>
      <c r="AW48" s="89" t="str">
        <f t="shared" si="85"/>
        <v>9,627</v>
      </c>
      <c r="AX48" s="89" t="str">
        <f t="shared" si="85"/>
        <v>8.3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-0.10958539662378455</v>
      </c>
      <c r="F49" s="145">
        <f>IFERROR(((Q49)-(L49)),"")</f>
        <v>-12769</v>
      </c>
      <c r="G49" s="143">
        <f>IFERROR(((Q49/Q$8)-(L49/L$8)),"")</f>
        <v>-0.14829948749731692</v>
      </c>
      <c r="H49" s="159"/>
      <c r="I49" s="143">
        <f>IFERROR(-J49,"")</f>
        <v>-5.23</v>
      </c>
      <c r="J49" s="146" t="str">
        <f t="shared" si="87"/>
        <v>5.23</v>
      </c>
      <c r="K49" s="147">
        <f>IFERROR(-L49,"")</f>
        <v>-129290</v>
      </c>
      <c r="L49" s="142" t="str">
        <f t="shared" si="87"/>
        <v>129,290</v>
      </c>
      <c r="M49" s="142" t="str">
        <f t="shared" si="87"/>
        <v>25.6</v>
      </c>
      <c r="N49" s="143">
        <f>IFERROR(-O49,"")</f>
        <v>-5.08</v>
      </c>
      <c r="O49" s="146" t="str">
        <f t="shared" si="87"/>
        <v>5.08</v>
      </c>
      <c r="P49" s="147">
        <f>IFERROR(-Q49,"")</f>
        <v>-116521</v>
      </c>
      <c r="Q49" s="142" t="str">
        <f t="shared" si="87"/>
        <v>116,521</v>
      </c>
      <c r="R49" s="142" t="str">
        <f t="shared" si="87"/>
        <v>25.6</v>
      </c>
      <c r="S49" s="142"/>
      <c r="T49" s="152"/>
      <c r="U49" s="144">
        <f t="shared" si="88"/>
        <v>-8.4594719730542431E-2</v>
      </c>
      <c r="V49" s="145">
        <f>IFERROR(((AG49)-(AB49)),"")</f>
        <v>-33253</v>
      </c>
      <c r="W49" s="143">
        <f>IFERROR(((AG49/AG$8)-(AB49/AB$8)),"")</f>
        <v>-0.25781567624453938</v>
      </c>
      <c r="X49" s="162"/>
      <c r="Y49" s="143">
        <f>IFERROR(-Z49,"")</f>
        <v>-5.35</v>
      </c>
      <c r="Z49" s="142" t="str">
        <f t="shared" si="84"/>
        <v>5.35</v>
      </c>
      <c r="AA49" s="147">
        <f>IFERROR(-AB49,"")</f>
        <v>-426339</v>
      </c>
      <c r="AB49" s="142" t="str">
        <f t="shared" si="84"/>
        <v>426,339</v>
      </c>
      <c r="AC49" s="142" t="str">
        <f t="shared" si="84"/>
        <v>26.2</v>
      </c>
      <c r="AD49" s="143">
        <f>IFERROR(-AE49,"")</f>
        <v>-5.09</v>
      </c>
      <c r="AE49" s="142" t="str">
        <f t="shared" si="84"/>
        <v>5.09</v>
      </c>
      <c r="AF49" s="147">
        <f>IFERROR(-AG49,"")</f>
        <v>-393086</v>
      </c>
      <c r="AG49" s="142" t="str">
        <f t="shared" si="84"/>
        <v>393,086</v>
      </c>
      <c r="AH49" s="142" t="str">
        <f t="shared" si="84"/>
        <v>25.9</v>
      </c>
      <c r="AI49" s="142"/>
      <c r="AJ49" s="15"/>
      <c r="AK49" s="144">
        <f t="shared" si="89"/>
        <v>-3.326429089879087E-2</v>
      </c>
      <c r="AL49" s="145">
        <f>IFERROR(((AW49)-(AR49)),"")</f>
        <v>-39459</v>
      </c>
      <c r="AM49" s="143">
        <f>IFERROR(((AW49/AW$8)-(AR49/AR$8)),"")</f>
        <v>-3.1481393837586857E-2</v>
      </c>
      <c r="AN49" s="159"/>
      <c r="AO49" s="143">
        <f>IFERROR(-AP49,"")</f>
        <v>-5.07</v>
      </c>
      <c r="AP49" s="142" t="str">
        <f t="shared" si="85"/>
        <v>5.07</v>
      </c>
      <c r="AQ49" s="147">
        <f>IFERROR(-AR49,"")</f>
        <v>-1225686</v>
      </c>
      <c r="AR49" s="142" t="str">
        <f t="shared" si="85"/>
        <v>1,225,686</v>
      </c>
      <c r="AS49" s="142" t="str">
        <f t="shared" si="85"/>
        <v>25.0</v>
      </c>
      <c r="AT49" s="143">
        <f>IFERROR(-AU49,"")</f>
        <v>-5.04</v>
      </c>
      <c r="AU49" s="142" t="str">
        <f t="shared" si="85"/>
        <v>5.04</v>
      </c>
      <c r="AV49" s="147">
        <f>IFERROR(-AW49,"")</f>
        <v>-1186227</v>
      </c>
      <c r="AW49" s="142" t="str">
        <f t="shared" si="85"/>
        <v>1,186,227</v>
      </c>
      <c r="AX49" s="142" t="str">
        <f t="shared" si="85"/>
        <v>25.8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174"/>
      <c r="V50" s="175"/>
      <c r="W50" s="158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5">IFERROR((Q51-L51)/ABS(Q51),"")</f>
        <v>-0.13696501990707621</v>
      </c>
      <c r="F51" s="85">
        <f t="shared" ref="F51:F56" si="96">IFERROR(((Q51)-(L51)),"")</f>
        <v>-18955</v>
      </c>
      <c r="G51" s="83">
        <f>IFERROR(((Q51/Q$8)-(L51/L$8)),"")</f>
        <v>-0.32932013104407609</v>
      </c>
      <c r="H51" s="157"/>
      <c r="I51" s="83">
        <f>IFERROR(-J51,"")</f>
        <v>-6.36</v>
      </c>
      <c r="J51" s="86" t="str">
        <f t="shared" ref="J51:R59" si="97">IF(J161="","",TRIM(LEFT(J161,SEARCH(" ",J161,1))))</f>
        <v>6.36</v>
      </c>
      <c r="K51" s="87">
        <f>IFERROR(-L51,"")</f>
        <v>-157348</v>
      </c>
      <c r="L51" s="82" t="str">
        <f t="shared" si="97"/>
        <v>157,348</v>
      </c>
      <c r="M51" s="82" t="str">
        <f t="shared" si="97"/>
        <v>31.2</v>
      </c>
      <c r="N51" s="83">
        <f>IFERROR(-O51,"")</f>
        <v>-6.03</v>
      </c>
      <c r="O51" s="86" t="str">
        <f t="shared" si="97"/>
        <v>6.03</v>
      </c>
      <c r="P51" s="87">
        <f>IFERROR(-Q51,"")</f>
        <v>-138393</v>
      </c>
      <c r="Q51" s="82" t="str">
        <f t="shared" si="97"/>
        <v>138,393</v>
      </c>
      <c r="R51" s="82" t="str">
        <f t="shared" si="97"/>
        <v>30.4</v>
      </c>
      <c r="S51" s="82"/>
      <c r="T51" s="60"/>
      <c r="U51" s="174">
        <f t="shared" ref="U51:U56" si="98">IFERROR((AG51-AB51)/ABS(AG51),"")</f>
        <v>-7.1711072377158028E-2</v>
      </c>
      <c r="V51" s="175">
        <f t="shared" ref="V51:V56" si="99">IFERROR(((AG51)-(AB51)),"")</f>
        <v>-34559</v>
      </c>
      <c r="W51" s="157">
        <f>IFERROR(((AG51/AG$8)-(AB51/AB$8)),"")</f>
        <v>-0.23814133241013913</v>
      </c>
      <c r="X51" s="163"/>
      <c r="Y51" s="83">
        <f>IFERROR(-Z51,"")</f>
        <v>-6.48</v>
      </c>
      <c r="Z51" s="82" t="str">
        <f t="shared" si="84"/>
        <v>6.48</v>
      </c>
      <c r="AA51" s="87">
        <f>IFERROR(-AB51,"")</f>
        <v>-516479</v>
      </c>
      <c r="AB51" s="82" t="str">
        <f t="shared" si="84"/>
        <v>516,479</v>
      </c>
      <c r="AC51" s="82" t="str">
        <f t="shared" si="84"/>
        <v>31.8</v>
      </c>
      <c r="AD51" s="83">
        <f>IFERROR(-AE51,"")</f>
        <v>-6.25</v>
      </c>
      <c r="AE51" s="82" t="str">
        <f t="shared" si="84"/>
        <v>6.25</v>
      </c>
      <c r="AF51" s="87">
        <f>IFERROR(-AG51,"")</f>
        <v>-481920</v>
      </c>
      <c r="AG51" s="82" t="str">
        <f t="shared" si="84"/>
        <v>481,920</v>
      </c>
      <c r="AH51" s="82" t="str">
        <f t="shared" si="84"/>
        <v>31.7</v>
      </c>
      <c r="AI51" s="82"/>
      <c r="AJ51" s="14"/>
      <c r="AK51" s="84">
        <f t="shared" ref="AK51:AK56" si="100">IFERROR((AW51-AR51)/ABS(AW51),"")</f>
        <v>-6.4556345995443826E-2</v>
      </c>
      <c r="AL51" s="85">
        <f t="shared" ref="AL51:AL56" si="101">IFERROR(((AW51)-(AR51)),"")</f>
        <v>-92325</v>
      </c>
      <c r="AM51" s="83">
        <f>IFERROR(((AW51/AW$8)-(AR51/AR$8)),"")</f>
        <v>-0.2231835971875924</v>
      </c>
      <c r="AN51" s="157"/>
      <c r="AO51" s="83">
        <f>IFERROR(-AP51,"")</f>
        <v>-6.3</v>
      </c>
      <c r="AP51" s="82" t="str">
        <f t="shared" si="85"/>
        <v>6.30</v>
      </c>
      <c r="AQ51" s="87">
        <f>IFERROR(-AR51,"")</f>
        <v>-1522471</v>
      </c>
      <c r="AR51" s="82" t="str">
        <f t="shared" si="85"/>
        <v>1,522,471</v>
      </c>
      <c r="AS51" s="82" t="str">
        <f t="shared" si="85"/>
        <v>31.1</v>
      </c>
      <c r="AT51" s="83">
        <f>IFERROR(-AU51,"")</f>
        <v>-6.08</v>
      </c>
      <c r="AU51" s="82" t="str">
        <f t="shared" si="85"/>
        <v>6.08</v>
      </c>
      <c r="AV51" s="87">
        <f>IFERROR(-AW51,"")</f>
        <v>-1430146</v>
      </c>
      <c r="AW51" s="82" t="str">
        <f t="shared" si="85"/>
        <v>1,430,146</v>
      </c>
      <c r="AX51" s="82" t="str">
        <f t="shared" si="85"/>
        <v>31.0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5"/>
        <v>-0.50318021201413432</v>
      </c>
      <c r="F52" s="85">
        <f t="shared" si="96"/>
        <v>-712</v>
      </c>
      <c r="G52" s="83">
        <f>IFERROR(((Q52/Q$8)-(L52/L$8)),"")</f>
        <v>-2.4316136842997896E-2</v>
      </c>
      <c r="H52" s="157"/>
      <c r="I52" s="83">
        <f>IFERROR(-J52,"")</f>
        <v>-0.09</v>
      </c>
      <c r="J52" s="86" t="str">
        <f t="shared" si="97"/>
        <v>0.09</v>
      </c>
      <c r="K52" s="87">
        <f>IFERROR(-L52,"")</f>
        <v>-2127</v>
      </c>
      <c r="L52" s="82" t="str">
        <f t="shared" si="97"/>
        <v>2,127</v>
      </c>
      <c r="M52" s="82" t="str">
        <f t="shared" si="97"/>
        <v>0.4</v>
      </c>
      <c r="N52" s="83">
        <f>IFERROR(-O52,"")</f>
        <v>-0.06</v>
      </c>
      <c r="O52" s="86" t="str">
        <f t="shared" si="97"/>
        <v>0.06</v>
      </c>
      <c r="P52" s="87">
        <f>IFERROR(-Q52,"")</f>
        <v>-1415</v>
      </c>
      <c r="Q52" s="82" t="str">
        <f t="shared" si="97"/>
        <v>1,415</v>
      </c>
      <c r="R52" s="82" t="str">
        <f t="shared" si="97"/>
        <v>0.3</v>
      </c>
      <c r="S52" s="82"/>
      <c r="T52" s="60"/>
      <c r="U52" s="174">
        <f t="shared" si="98"/>
        <v>0.32531593966571543</v>
      </c>
      <c r="V52" s="175">
        <f t="shared" si="99"/>
        <v>2394</v>
      </c>
      <c r="W52" s="157">
        <f>IFERROR(((AG52/AG$8)-(AB52/AB$8)),"")</f>
        <v>3.3039101152062378E-2</v>
      </c>
      <c r="X52" s="163"/>
      <c r="Y52" s="83">
        <f>IFERROR(-Z52,"")</f>
        <v>-0.06</v>
      </c>
      <c r="Z52" s="82" t="str">
        <f t="shared" si="84"/>
        <v>0.06</v>
      </c>
      <c r="AA52" s="87">
        <f>IFERROR(-AB52,"")</f>
        <v>-4965</v>
      </c>
      <c r="AB52" s="82" t="str">
        <f t="shared" si="84"/>
        <v>4,965</v>
      </c>
      <c r="AC52" s="82" t="str">
        <f t="shared" si="84"/>
        <v>0.3</v>
      </c>
      <c r="AD52" s="83">
        <f>IFERROR(-AE52,"")</f>
        <v>-0.1</v>
      </c>
      <c r="AE52" s="82" t="str">
        <f t="shared" si="84"/>
        <v>0.10</v>
      </c>
      <c r="AF52" s="87">
        <f>IFERROR(-AG52,"")</f>
        <v>-7359</v>
      </c>
      <c r="AG52" s="82" t="str">
        <f t="shared" si="84"/>
        <v>7,359</v>
      </c>
      <c r="AH52" s="82" t="str">
        <f t="shared" si="84"/>
        <v>0.5</v>
      </c>
      <c r="AI52" s="82"/>
      <c r="AJ52" s="14"/>
      <c r="AK52" s="84">
        <f t="shared" si="100"/>
        <v>0.17345790888069496</v>
      </c>
      <c r="AL52" s="85">
        <f t="shared" si="101"/>
        <v>5551</v>
      </c>
      <c r="AM52" s="83">
        <f>IFERROR(((AW52/AW$8)-(AR52/AR$8)),"")</f>
        <v>2.6532264223268778E-2</v>
      </c>
      <c r="AN52" s="157"/>
      <c r="AO52" s="83">
        <f>IFERROR(-AP52,"")</f>
        <v>-0.11</v>
      </c>
      <c r="AP52" s="82" t="str">
        <f t="shared" si="85"/>
        <v>0.11</v>
      </c>
      <c r="AQ52" s="87">
        <f>IFERROR(-AR52,"")</f>
        <v>-26451</v>
      </c>
      <c r="AR52" s="82" t="str">
        <f t="shared" si="85"/>
        <v>26,451</v>
      </c>
      <c r="AS52" s="82" t="str">
        <f t="shared" si="85"/>
        <v>0.5</v>
      </c>
      <c r="AT52" s="83">
        <f>IFERROR(-AU52,"")</f>
        <v>-0.14000000000000001</v>
      </c>
      <c r="AU52" s="82" t="str">
        <f t="shared" si="85"/>
        <v>0.14</v>
      </c>
      <c r="AV52" s="87">
        <f>IFERROR(-AW52,"")</f>
        <v>-32002</v>
      </c>
      <c r="AW52" s="82" t="str">
        <f t="shared" si="85"/>
        <v>32,002</v>
      </c>
      <c r="AX52" s="82" t="str">
        <f t="shared" si="85"/>
        <v>0.7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5"/>
        <v/>
      </c>
      <c r="F53" s="85">
        <f t="shared" si="96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7"/>
        <v>0.00</v>
      </c>
      <c r="K53" s="87">
        <f>IFERROR(-L53,"")</f>
        <v>0</v>
      </c>
      <c r="L53" s="82" t="str">
        <f t="shared" si="97"/>
        <v>0</v>
      </c>
      <c r="M53" s="82" t="str">
        <f t="shared" si="97"/>
        <v>0.0</v>
      </c>
      <c r="N53" s="83">
        <f>IFERROR(-O53,"")</f>
        <v>0</v>
      </c>
      <c r="O53" s="86" t="str">
        <f t="shared" si="97"/>
        <v>0.00</v>
      </c>
      <c r="P53" s="87">
        <f>IFERROR(-Q53,"")</f>
        <v>0</v>
      </c>
      <c r="Q53" s="82" t="str">
        <f t="shared" si="97"/>
        <v>0</v>
      </c>
      <c r="R53" s="82" t="str">
        <f t="shared" si="97"/>
        <v>0.0</v>
      </c>
      <c r="S53" s="82"/>
      <c r="T53" s="60"/>
      <c r="U53" s="174" t="str">
        <f t="shared" si="98"/>
        <v/>
      </c>
      <c r="V53" s="175">
        <f t="shared" si="99"/>
        <v>0</v>
      </c>
      <c r="W53" s="157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100"/>
        <v/>
      </c>
      <c r="AL53" s="85">
        <f t="shared" si="101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5"/>
        <v>-0.14066433966582742</v>
      </c>
      <c r="F54" s="145">
        <f t="shared" si="96"/>
        <v>-19666</v>
      </c>
      <c r="G54" s="143">
        <f>IFERROR(((Q54/Q$8)-(L54/L$8)),"")</f>
        <v>-0.35359584097892416</v>
      </c>
      <c r="H54" s="159"/>
      <c r="I54" s="143">
        <f>IFERROR(-J54,"")</f>
        <v>-6.45</v>
      </c>
      <c r="J54" s="146" t="str">
        <f t="shared" si="97"/>
        <v>6.45</v>
      </c>
      <c r="K54" s="147">
        <f>IFERROR(-L54,"")</f>
        <v>-159474</v>
      </c>
      <c r="L54" s="142" t="str">
        <f t="shared" si="97"/>
        <v>159,474</v>
      </c>
      <c r="M54" s="142" t="str">
        <f t="shared" si="97"/>
        <v>31.6</v>
      </c>
      <c r="N54" s="143">
        <f>IFERROR(-O54,"")</f>
        <v>-6.09</v>
      </c>
      <c r="O54" s="146" t="str">
        <f t="shared" si="97"/>
        <v>6.09</v>
      </c>
      <c r="P54" s="147">
        <f>IFERROR(-Q54,"")</f>
        <v>-139808</v>
      </c>
      <c r="Q54" s="142" t="str">
        <f t="shared" si="97"/>
        <v>139,808</v>
      </c>
      <c r="R54" s="142" t="str">
        <f t="shared" si="97"/>
        <v>30.8</v>
      </c>
      <c r="S54" s="142"/>
      <c r="T54" s="152"/>
      <c r="U54" s="144">
        <f t="shared" si="98"/>
        <v>-6.5737544427616965E-2</v>
      </c>
      <c r="V54" s="145">
        <f t="shared" si="99"/>
        <v>-32164</v>
      </c>
      <c r="W54" s="143">
        <f>IFERROR(((AG54/AG$8)-(AB54/AB$8)),"")</f>
        <v>-0.2050896785366465</v>
      </c>
      <c r="X54" s="162"/>
      <c r="Y54" s="143">
        <f>IFERROR(-Z54,"")</f>
        <v>-6.55</v>
      </c>
      <c r="Z54" s="142" t="str">
        <f t="shared" si="84"/>
        <v>6.55</v>
      </c>
      <c r="AA54" s="147">
        <f>IFERROR(-AB54,"")</f>
        <v>-521443</v>
      </c>
      <c r="AB54" s="142" t="str">
        <f t="shared" si="84"/>
        <v>521,443</v>
      </c>
      <c r="AC54" s="142" t="str">
        <f t="shared" si="84"/>
        <v>32.1</v>
      </c>
      <c r="AD54" s="143">
        <f>IFERROR(-AE54,"")</f>
        <v>-6.34</v>
      </c>
      <c r="AE54" s="142" t="str">
        <f t="shared" si="84"/>
        <v>6.34</v>
      </c>
      <c r="AF54" s="147">
        <f>IFERROR(-AG54,"")</f>
        <v>-489279</v>
      </c>
      <c r="AG54" s="142" t="str">
        <f t="shared" si="84"/>
        <v>489,279</v>
      </c>
      <c r="AH54" s="142" t="str">
        <f t="shared" si="84"/>
        <v>32.2</v>
      </c>
      <c r="AI54" s="142"/>
      <c r="AJ54" s="15"/>
      <c r="AK54" s="144">
        <f t="shared" si="100"/>
        <v>-5.9346933415769132E-2</v>
      </c>
      <c r="AL54" s="145">
        <f t="shared" si="101"/>
        <v>-86774</v>
      </c>
      <c r="AM54" s="143">
        <f>IFERROR(((AW54/AW$8)-(AR54/AR$8)),"")</f>
        <v>-0.19665133296432291</v>
      </c>
      <c r="AN54" s="159"/>
      <c r="AO54" s="143">
        <f>IFERROR(-AP54,"")</f>
        <v>-6.41</v>
      </c>
      <c r="AP54" s="142" t="str">
        <f t="shared" si="85"/>
        <v>6.41</v>
      </c>
      <c r="AQ54" s="147">
        <f>IFERROR(-AR54,"")</f>
        <v>-1548922</v>
      </c>
      <c r="AR54" s="142" t="str">
        <f t="shared" si="85"/>
        <v>1,548,922</v>
      </c>
      <c r="AS54" s="142" t="str">
        <f t="shared" si="85"/>
        <v>31.7</v>
      </c>
      <c r="AT54" s="143">
        <f>IFERROR(-AU54,"")</f>
        <v>-6.21</v>
      </c>
      <c r="AU54" s="142" t="str">
        <f t="shared" si="85"/>
        <v>6.21</v>
      </c>
      <c r="AV54" s="147">
        <f>IFERROR(-AW54,"")</f>
        <v>-1462148</v>
      </c>
      <c r="AW54" s="142" t="str">
        <f t="shared" si="85"/>
        <v>1,462,148</v>
      </c>
      <c r="AX54" s="142" t="str">
        <f t="shared" si="85"/>
        <v>31.7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5"/>
        <v>-0.50321199143468953</v>
      </c>
      <c r="F55" s="100">
        <f t="shared" si="96"/>
        <v>-235</v>
      </c>
      <c r="G55" s="103"/>
      <c r="H55" s="161"/>
      <c r="I55" s="104"/>
      <c r="J55" s="101" t="str">
        <f t="shared" si="97"/>
        <v/>
      </c>
      <c r="K55" s="105"/>
      <c r="L55" s="89" t="str">
        <f t="shared" si="97"/>
        <v>702</v>
      </c>
      <c r="M55" s="89" t="str">
        <f t="shared" si="97"/>
        <v/>
      </c>
      <c r="N55" s="104"/>
      <c r="O55" s="101" t="str">
        <f t="shared" si="97"/>
        <v/>
      </c>
      <c r="P55" s="105"/>
      <c r="Q55" s="89" t="str">
        <f t="shared" si="97"/>
        <v>467</v>
      </c>
      <c r="R55" s="89" t="str">
        <f t="shared" si="97"/>
        <v/>
      </c>
      <c r="T55" s="60"/>
      <c r="U55" s="178">
        <f t="shared" si="98"/>
        <v>0.32564841498559077</v>
      </c>
      <c r="V55" s="179">
        <f t="shared" si="99"/>
        <v>791</v>
      </c>
      <c r="W55" s="161"/>
      <c r="X55" s="161"/>
      <c r="Y55" s="103"/>
      <c r="Z55" s="89" t="str">
        <f t="shared" si="84"/>
        <v/>
      </c>
      <c r="AA55" s="105"/>
      <c r="AB55" s="89" t="str">
        <f t="shared" si="84"/>
        <v>1,638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2,429</v>
      </c>
      <c r="AH55" s="89" t="str">
        <f t="shared" si="84"/>
        <v/>
      </c>
      <c r="AJ55" s="16"/>
      <c r="AK55" s="99">
        <f t="shared" si="100"/>
        <v>0.17346842155098949</v>
      </c>
      <c r="AL55" s="100">
        <f t="shared" si="101"/>
        <v>1832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8,729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10,561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5"/>
        <v>-0.51351351351351349</v>
      </c>
      <c r="F56" s="106">
        <f t="shared" si="96"/>
        <v>-38</v>
      </c>
      <c r="G56" s="103"/>
      <c r="H56" s="161"/>
      <c r="I56" s="104"/>
      <c r="J56" s="101" t="str">
        <f t="shared" si="97"/>
        <v/>
      </c>
      <c r="K56" s="105"/>
      <c r="L56" s="89" t="str">
        <f t="shared" si="97"/>
        <v>112</v>
      </c>
      <c r="M56" s="89" t="str">
        <f t="shared" si="97"/>
        <v/>
      </c>
      <c r="N56" s="104"/>
      <c r="O56" s="101" t="str">
        <f t="shared" si="97"/>
        <v/>
      </c>
      <c r="P56" s="105"/>
      <c r="Q56" s="89" t="str">
        <f t="shared" si="97"/>
        <v>74</v>
      </c>
      <c r="R56" s="89" t="str">
        <f t="shared" si="97"/>
        <v/>
      </c>
      <c r="T56" s="60"/>
      <c r="U56" s="178">
        <f t="shared" si="98"/>
        <v>0.32558139534883723</v>
      </c>
      <c r="V56" s="21">
        <f t="shared" si="99"/>
        <v>126</v>
      </c>
      <c r="W56" s="161"/>
      <c r="X56" s="161"/>
      <c r="Y56" s="103"/>
      <c r="Z56" s="89" t="str">
        <f t="shared" si="84"/>
        <v/>
      </c>
      <c r="AA56" s="105"/>
      <c r="AB56" s="89" t="str">
        <f t="shared" si="84"/>
        <v>261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387</v>
      </c>
      <c r="AH56" s="89" t="str">
        <f t="shared" si="84"/>
        <v/>
      </c>
      <c r="AJ56" s="16"/>
      <c r="AK56" s="99">
        <f t="shared" si="100"/>
        <v>0.17339667458432304</v>
      </c>
      <c r="AL56" s="106">
        <f t="shared" si="101"/>
        <v>292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1,392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1,684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1.0597490166697883</v>
      </c>
      <c r="F57" s="106">
        <f>IFERROR(O57-J57,"")</f>
        <v>56.58</v>
      </c>
      <c r="G57" s="106">
        <f>IFERROR(O57-J57,"")</f>
        <v>56.58</v>
      </c>
      <c r="H57" s="161"/>
      <c r="I57" s="98"/>
      <c r="J57" s="101" t="str">
        <f t="shared" si="97"/>
        <v>-3.19</v>
      </c>
      <c r="K57" s="105"/>
      <c r="L57" s="89" t="str">
        <f t="shared" si="97"/>
        <v/>
      </c>
      <c r="M57" s="89" t="str">
        <f t="shared" si="97"/>
        <v/>
      </c>
      <c r="N57" s="98"/>
      <c r="O57" s="101" t="str">
        <f t="shared" si="97"/>
        <v>53.39</v>
      </c>
      <c r="P57" s="105"/>
      <c r="Q57" s="89" t="str">
        <f t="shared" si="97"/>
        <v/>
      </c>
      <c r="R57" s="89" t="str">
        <f t="shared" si="97"/>
        <v/>
      </c>
      <c r="T57" s="60"/>
      <c r="U57" s="178">
        <f>IFERROR((AE57-Z57)/ABS(AE57),"")</f>
        <v>0.37563998922123409</v>
      </c>
      <c r="V57" s="106">
        <f>IFERROR(AE57-Z57,"")</f>
        <v>13.939999999999998</v>
      </c>
      <c r="W57" s="106">
        <f>IFERROR(AE57-Z57,"")</f>
        <v>13.939999999999998</v>
      </c>
      <c r="X57" s="161"/>
      <c r="Y57" s="98"/>
      <c r="Z57" s="89" t="str">
        <f t="shared" si="84"/>
        <v>23.17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37.11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-8.6672879776328024E-2</v>
      </c>
      <c r="AL57" s="106">
        <f>IFERROR(AU57-AP57,"")</f>
        <v>-0.92999999999999972</v>
      </c>
      <c r="AM57" s="106">
        <f>IFERROR(AU57-AP57,"")</f>
        <v>-0.92999999999999972</v>
      </c>
      <c r="AN57" s="161"/>
      <c r="AO57" s="98"/>
      <c r="AP57" s="89" t="str">
        <f t="shared" si="85"/>
        <v>11.66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10.73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-6.0929169840060846E-2</v>
      </c>
      <c r="F58" s="98"/>
      <c r="G58" s="103">
        <f>IFERROR(O58-J58,"")</f>
        <v>-0.79999999999999893</v>
      </c>
      <c r="H58" s="161"/>
      <c r="I58" s="98"/>
      <c r="J58" s="101" t="str">
        <f t="shared" si="97"/>
        <v>13.93</v>
      </c>
      <c r="K58" s="105"/>
      <c r="L58" s="89" t="str">
        <f t="shared" si="97"/>
        <v/>
      </c>
      <c r="M58" s="89" t="str">
        <f t="shared" si="97"/>
        <v/>
      </c>
      <c r="N58" s="98"/>
      <c r="O58" s="101" t="str">
        <f t="shared" si="97"/>
        <v>13.13</v>
      </c>
      <c r="P58" s="105"/>
      <c r="Q58" s="89" t="str">
        <f t="shared" si="97"/>
        <v/>
      </c>
      <c r="R58" s="89" t="str">
        <f t="shared" si="97"/>
        <v/>
      </c>
      <c r="T58" s="60"/>
      <c r="U58" s="178">
        <f>IFERROR((AE58-Z58)/ABS(AE58),"")</f>
        <v>-4.0298507462686504E-2</v>
      </c>
      <c r="V58" s="160"/>
      <c r="W58" s="161">
        <f>IFERROR(AE58-Z58,"")</f>
        <v>-0.53999999999999915</v>
      </c>
      <c r="X58" s="161"/>
      <c r="Y58" s="98"/>
      <c r="Z58" s="89" t="str">
        <f t="shared" ref="Z58:AH59" si="102">IF(Z168="","",TRIM(LEFT(Z168,SEARCH(" ",Z168,1))))</f>
        <v>13.94</v>
      </c>
      <c r="AA58" s="105"/>
      <c r="AB58" s="89" t="str">
        <f t="shared" si="102"/>
        <v/>
      </c>
      <c r="AC58" s="89" t="str">
        <f t="shared" si="102"/>
        <v/>
      </c>
      <c r="AD58" s="98"/>
      <c r="AE58" s="89" t="str">
        <f t="shared" si="102"/>
        <v>13.40</v>
      </c>
      <c r="AF58" s="105"/>
      <c r="AG58" s="89" t="str">
        <f t="shared" si="102"/>
        <v/>
      </c>
      <c r="AH58" s="89" t="str">
        <f t="shared" si="102"/>
        <v/>
      </c>
      <c r="AJ58" s="16"/>
      <c r="AK58" s="99">
        <f>IFERROR((AU58-AP58)/ABS(AU58),"")</f>
        <v>-2.6515151515151623E-2</v>
      </c>
      <c r="AL58" s="98"/>
      <c r="AM58" s="104">
        <f>IFERROR(AU58-AP58,"")</f>
        <v>-0.35000000000000142</v>
      </c>
      <c r="AN58" s="161"/>
      <c r="AO58" s="98"/>
      <c r="AP58" s="89" t="str">
        <f t="shared" ref="AP58:AX59" si="103">IF(AP168="","",TRIM(LEFT(AP168,SEARCH(" ",AP168,1))))</f>
        <v>13.55</v>
      </c>
      <c r="AQ58" s="105"/>
      <c r="AR58" s="89" t="str">
        <f t="shared" si="103"/>
        <v/>
      </c>
      <c r="AS58" s="89" t="str">
        <f t="shared" si="103"/>
        <v/>
      </c>
      <c r="AT58" s="98"/>
      <c r="AU58" s="89" t="str">
        <f t="shared" si="103"/>
        <v>13.20</v>
      </c>
      <c r="AV58" s="105"/>
      <c r="AW58" s="89" t="str">
        <f t="shared" si="103"/>
        <v/>
      </c>
      <c r="AX58" s="89" t="str">
        <f t="shared" si="103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9.0762363503391924E-2</v>
      </c>
      <c r="F59" s="134">
        <f>IFERROR(((L59)-(Q59)),"")</f>
        <v>17995</v>
      </c>
      <c r="G59" s="132">
        <f>IFERROR(((L59/L$8)-(Q59/Q$8)),"")</f>
        <v>0.10146618303229182</v>
      </c>
      <c r="H59" s="156"/>
      <c r="I59" s="132">
        <f>IFERROR(-(-J59),"")</f>
        <v>8.74</v>
      </c>
      <c r="J59" s="135" t="str">
        <f t="shared" si="97"/>
        <v>8.74</v>
      </c>
      <c r="K59" s="136">
        <f>IFERROR(-(-L59),"")</f>
        <v>216260</v>
      </c>
      <c r="L59" s="137" t="str">
        <f t="shared" si="97"/>
        <v>216,260</v>
      </c>
      <c r="M59" s="137" t="str">
        <f t="shared" si="97"/>
        <v>42.8</v>
      </c>
      <c r="N59" s="132">
        <f>IFERROR(-(-O59),"")</f>
        <v>8.64</v>
      </c>
      <c r="O59" s="135" t="str">
        <f t="shared" si="97"/>
        <v>8.64</v>
      </c>
      <c r="P59" s="136">
        <f>IFERROR(-(-Q59),"")</f>
        <v>198265</v>
      </c>
      <c r="Q59" s="137" t="str">
        <f t="shared" si="97"/>
        <v>198,265</v>
      </c>
      <c r="R59" s="137" t="str">
        <f t="shared" si="97"/>
        <v>43.6</v>
      </c>
      <c r="T59" s="152"/>
      <c r="U59" s="133">
        <f>IFERROR((AB59-AG59)/ABS(AG59),"")</f>
        <v>6.5465378644559952E-2</v>
      </c>
      <c r="V59" s="134">
        <f>IFERROR(((AB59)-(AG59)),"")</f>
        <v>41664</v>
      </c>
      <c r="W59" s="132">
        <f>IFERROR(((AB59/AB$8)-(AG59/AG$8)),"")</f>
        <v>0.26459539770540275</v>
      </c>
      <c r="X59" s="164"/>
      <c r="Y59" s="132">
        <f>IFERROR(-(-Z59),"")</f>
        <v>8.51</v>
      </c>
      <c r="Z59" s="137" t="str">
        <f t="shared" si="102"/>
        <v>8.51</v>
      </c>
      <c r="AA59" s="136">
        <f>IFERROR(-(-AB59),"")</f>
        <v>678092</v>
      </c>
      <c r="AB59" s="137" t="str">
        <f t="shared" si="102"/>
        <v>678,092</v>
      </c>
      <c r="AC59" s="137" t="str">
        <f t="shared" si="102"/>
        <v>41.7</v>
      </c>
      <c r="AD59" s="132">
        <f>IFERROR(-(-AE59),"")</f>
        <v>8.25</v>
      </c>
      <c r="AE59" s="137" t="str">
        <f t="shared" si="102"/>
        <v>8.25</v>
      </c>
      <c r="AF59" s="136">
        <f>IFERROR(-(-AG59),"")</f>
        <v>636428</v>
      </c>
      <c r="AG59" s="137" t="str">
        <f t="shared" si="102"/>
        <v>636,428</v>
      </c>
      <c r="AH59" s="137" t="str">
        <f t="shared" si="102"/>
        <v>41.9</v>
      </c>
      <c r="AJ59" s="13"/>
      <c r="AK59" s="133">
        <f>IFERROR((AR59-AW59)/ABS(AW59),"")</f>
        <v>8.2116875914704832E-2</v>
      </c>
      <c r="AL59" s="134">
        <f>IFERROR(((AR59)-(AW59)),"")</f>
        <v>160808</v>
      </c>
      <c r="AM59" s="132">
        <f>IFERROR(((AR59/AR$8)-(AW59/AW$8)),"")</f>
        <v>0.44793609486105801</v>
      </c>
      <c r="AN59" s="156"/>
      <c r="AO59" s="132">
        <f>IFERROR(-(-AP59),"")</f>
        <v>8.77</v>
      </c>
      <c r="AP59" s="137" t="str">
        <f t="shared" si="103"/>
        <v>8.77</v>
      </c>
      <c r="AQ59" s="136">
        <f>IFERROR(-(-AR59),"")</f>
        <v>2119090</v>
      </c>
      <c r="AR59" s="137" t="str">
        <f t="shared" si="103"/>
        <v>2,119,090</v>
      </c>
      <c r="AS59" s="137" t="str">
        <f t="shared" si="103"/>
        <v>43.3</v>
      </c>
      <c r="AT59" s="132">
        <f>IFERROR(-(-AU59),"")</f>
        <v>8.32</v>
      </c>
      <c r="AU59" s="137" t="str">
        <f t="shared" si="103"/>
        <v>8.32</v>
      </c>
      <c r="AV59" s="136">
        <f>IFERROR(-(-AW59),"")</f>
        <v>1958282</v>
      </c>
      <c r="AW59" s="137" t="str">
        <f t="shared" si="103"/>
        <v>1,958,282</v>
      </c>
      <c r="AX59" s="137" t="str">
        <f t="shared" si="103"/>
        <v>42.5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174"/>
      <c r="V60" s="175"/>
      <c r="W60" s="158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174"/>
      <c r="V61" s="175"/>
      <c r="W61" s="14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174"/>
      <c r="V62" s="175"/>
      <c r="W62" s="14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174"/>
      <c r="V63" s="175"/>
      <c r="W63" s="14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80"/>
      <c r="V64" s="181"/>
      <c r="W64" s="1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4">IFERROR((Q65-L65)/ABS(Q65),"")</f>
        <v>-9.1520861372812914E-2</v>
      </c>
      <c r="F65" s="145">
        <f t="shared" ref="F65:F71" si="105">IFERROR(((Q65)-(L65)),"")</f>
        <v>-340</v>
      </c>
      <c r="G65" s="148">
        <f t="shared" ref="G65:G71" si="106">IFERROR(((Q65/Q$8)-(L65/L$8)),"")</f>
        <v>-2.0151432319153451E-3</v>
      </c>
      <c r="H65" s="162"/>
      <c r="I65" s="143">
        <f t="shared" ref="I65:I71" si="107">IFERROR(-J65,"")</f>
        <v>-0.16</v>
      </c>
      <c r="J65" s="146" t="str">
        <f t="shared" ref="J65:R72" si="108">IF(J257="","",TRIM(LEFT(J257,SEARCH(" ",J257,1))))</f>
        <v>0.16</v>
      </c>
      <c r="K65" s="147">
        <f t="shared" ref="K65:K71" si="109">IFERROR(-L65,"")</f>
        <v>-4055</v>
      </c>
      <c r="L65" s="142" t="str">
        <f t="shared" si="108"/>
        <v>4,055</v>
      </c>
      <c r="M65" s="142" t="str">
        <f t="shared" si="108"/>
        <v>0.8</v>
      </c>
      <c r="N65" s="143">
        <f t="shared" ref="N65:N71" si="110">IFERROR(-O65,"")</f>
        <v>-0.16</v>
      </c>
      <c r="O65" s="146" t="str">
        <f t="shared" si="108"/>
        <v>0.16</v>
      </c>
      <c r="P65" s="147">
        <f t="shared" ref="P65:P71" si="111">IFERROR(-Q65,"")</f>
        <v>-3715</v>
      </c>
      <c r="Q65" s="142" t="str">
        <f t="shared" si="108"/>
        <v>3,715</v>
      </c>
      <c r="R65" s="142" t="str">
        <f t="shared" si="108"/>
        <v>0.8</v>
      </c>
      <c r="S65" s="142"/>
      <c r="T65" s="152"/>
      <c r="U65" s="144">
        <f t="shared" ref="U65:U71" si="112">IFERROR((AG65-AB65)/ABS(AG65),"")</f>
        <v>-0.16008568368439843</v>
      </c>
      <c r="V65" s="145">
        <f t="shared" ref="V65:V71" si="113">IFERROR(((AG65)-(AB65)),"")</f>
        <v>-2242</v>
      </c>
      <c r="W65" s="148">
        <f t="shared" ref="W65:W71" si="114">IFERROR(((AG65/AG$8)-(AB65/AB$8)),"")</f>
        <v>-2.2456920142766734E-2</v>
      </c>
      <c r="X65" s="162"/>
      <c r="Y65" s="143">
        <f t="shared" ref="Y65:Y71" si="115">IFERROR(-Z65,"")</f>
        <v>-0.2</v>
      </c>
      <c r="Z65" s="142" t="str">
        <f t="shared" ref="Z65:AG72" si="116">IF(Z257="","",TRIM(LEFT(Z257,SEARCH(" ",Z257,1))))</f>
        <v>0.20</v>
      </c>
      <c r="AA65" s="147">
        <f t="shared" ref="AA65:AA71" si="117">IFERROR(-AB65,"")</f>
        <v>-16247</v>
      </c>
      <c r="AB65" s="142" t="str">
        <f t="shared" ref="AB65:AH72" si="118">IF(AB257="","",TRIM(LEFT(AB257,SEARCH(" ",AB257,1))))</f>
        <v>16,247</v>
      </c>
      <c r="AC65" s="142" t="str">
        <f t="shared" si="118"/>
        <v>1.0</v>
      </c>
      <c r="AD65" s="143">
        <f t="shared" ref="AD65:AD71" si="119">IFERROR(-AE65,"")</f>
        <v>-0.18</v>
      </c>
      <c r="AE65" s="142" t="str">
        <f t="shared" si="118"/>
        <v>0.18</v>
      </c>
      <c r="AF65" s="147">
        <f t="shared" ref="AF65:AF71" si="120">IFERROR(-AG65,"")</f>
        <v>-14005</v>
      </c>
      <c r="AG65" s="142" t="str">
        <f t="shared" si="118"/>
        <v>14,005</v>
      </c>
      <c r="AH65" s="142" t="str">
        <f t="shared" si="118"/>
        <v>0.9</v>
      </c>
      <c r="AI65" s="142"/>
      <c r="AJ65" s="15"/>
      <c r="AK65" s="144">
        <f t="shared" ref="AK65:AK71" si="121">IFERROR((AW65-AR65)/ABS(AW65),"")</f>
        <v>-0.27286585365853661</v>
      </c>
      <c r="AL65" s="145">
        <f t="shared" ref="AL65:AL71" si="122">IFERROR(((AW65)-(AR65)),"")</f>
        <v>-10024</v>
      </c>
      <c r="AM65" s="148">
        <f t="shared" ref="AM65:AM71" si="123">IFERROR(((AW65/AW$8)-(AR65/AR$8)),"")</f>
        <v>-3.7406317981796916E-2</v>
      </c>
      <c r="AN65" s="162"/>
      <c r="AO65" s="143">
        <f t="shared" ref="AO65:AO71" si="124">IFERROR(-AP65,"")</f>
        <v>-0.19</v>
      </c>
      <c r="AP65" s="142" t="str">
        <f t="shared" ref="AP65:AX72" si="125">IF(AP257="","",TRIM(LEFT(AP257,SEARCH(" ",AP257,1))))</f>
        <v>0.19</v>
      </c>
      <c r="AQ65" s="147">
        <f t="shared" ref="AQ65:AQ71" si="126">IFERROR(-AR65,"")</f>
        <v>-46760</v>
      </c>
      <c r="AR65" s="142" t="str">
        <f t="shared" si="125"/>
        <v>46,760</v>
      </c>
      <c r="AS65" s="142" t="str">
        <f t="shared" si="125"/>
        <v>1.0</v>
      </c>
      <c r="AT65" s="143">
        <f t="shared" ref="AT65:AT71" si="127">IFERROR(-AU65,"")</f>
        <v>-0.16</v>
      </c>
      <c r="AU65" s="142" t="str">
        <f t="shared" si="125"/>
        <v>0.16</v>
      </c>
      <c r="AV65" s="147">
        <f t="shared" ref="AV65:AV71" si="128">IFERROR(-AW65,"")</f>
        <v>-36736</v>
      </c>
      <c r="AW65" s="142" t="str">
        <f t="shared" si="125"/>
        <v>36,736</v>
      </c>
      <c r="AX65" s="142" t="str">
        <f t="shared" si="125"/>
        <v>0.8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9">IF($C258="","",$C258)</f>
        <v xml:space="preserve">- Linen/Paper Napkins </v>
      </c>
      <c r="C66" s="14"/>
      <c r="D66" s="84"/>
      <c r="E66" s="84">
        <f t="shared" si="104"/>
        <v>-0.16173913043478261</v>
      </c>
      <c r="F66" s="85">
        <f t="shared" si="105"/>
        <v>-279</v>
      </c>
      <c r="G66" s="88">
        <f t="shared" si="106"/>
        <v>-5.8324695394241788E-3</v>
      </c>
      <c r="H66" s="163"/>
      <c r="I66" s="83">
        <f t="shared" si="107"/>
        <v>-0.08</v>
      </c>
      <c r="J66" s="86" t="str">
        <f t="shared" si="108"/>
        <v>0.08</v>
      </c>
      <c r="K66" s="87">
        <f t="shared" si="109"/>
        <v>-2004</v>
      </c>
      <c r="L66" s="82" t="str">
        <f t="shared" si="108"/>
        <v>2,004</v>
      </c>
      <c r="M66" s="82" t="str">
        <f t="shared" si="108"/>
        <v>0.4</v>
      </c>
      <c r="N66" s="83">
        <f t="shared" si="110"/>
        <v>-0.08</v>
      </c>
      <c r="O66" s="86" t="str">
        <f t="shared" si="108"/>
        <v>0.08</v>
      </c>
      <c r="P66" s="87">
        <f t="shared" si="111"/>
        <v>-1725</v>
      </c>
      <c r="Q66" s="82" t="str">
        <f t="shared" si="108"/>
        <v>1,725</v>
      </c>
      <c r="R66" s="82" t="str">
        <f t="shared" si="108"/>
        <v>0.4</v>
      </c>
      <c r="S66" s="82"/>
      <c r="T66" s="60"/>
      <c r="U66" s="174">
        <f t="shared" si="112"/>
        <v>3.623412821306906E-2</v>
      </c>
      <c r="V66" s="175">
        <f t="shared" si="113"/>
        <v>234</v>
      </c>
      <c r="W66" s="163">
        <f t="shared" si="114"/>
        <v>5.5594006958606113E-3</v>
      </c>
      <c r="X66" s="163"/>
      <c r="Y66" s="83">
        <f t="shared" si="115"/>
        <v>-0.08</v>
      </c>
      <c r="Z66" s="82" t="str">
        <f t="shared" si="116"/>
        <v>0.08</v>
      </c>
      <c r="AA66" s="87">
        <f t="shared" si="117"/>
        <v>-6224</v>
      </c>
      <c r="AB66" s="82" t="str">
        <f t="shared" si="116"/>
        <v>6,224</v>
      </c>
      <c r="AC66" s="82" t="str">
        <f t="shared" si="116"/>
        <v>0.4</v>
      </c>
      <c r="AD66" s="83">
        <f t="shared" si="119"/>
        <v>-0.08</v>
      </c>
      <c r="AE66" s="82" t="str">
        <f t="shared" si="116"/>
        <v>0.08</v>
      </c>
      <c r="AF66" s="87">
        <f t="shared" si="120"/>
        <v>-6458</v>
      </c>
      <c r="AG66" s="82" t="str">
        <f t="shared" si="116"/>
        <v>6,458</v>
      </c>
      <c r="AH66" s="82" t="str">
        <f t="shared" si="118"/>
        <v>0.4</v>
      </c>
      <c r="AI66" s="82"/>
      <c r="AJ66" s="14"/>
      <c r="AK66" s="84">
        <f t="shared" si="121"/>
        <v>-7.5192586803617276E-2</v>
      </c>
      <c r="AL66" s="85">
        <f t="shared" si="122"/>
        <v>-1347</v>
      </c>
      <c r="AM66" s="88">
        <f t="shared" si="123"/>
        <v>-3.5842291251102082E-3</v>
      </c>
      <c r="AN66" s="163"/>
      <c r="AO66" s="83">
        <f t="shared" si="124"/>
        <v>-0.08</v>
      </c>
      <c r="AP66" s="82" t="str">
        <f t="shared" si="125"/>
        <v>0.08</v>
      </c>
      <c r="AQ66" s="87">
        <f t="shared" si="126"/>
        <v>-19261</v>
      </c>
      <c r="AR66" s="82" t="str">
        <f t="shared" si="125"/>
        <v>19,261</v>
      </c>
      <c r="AS66" s="82" t="str">
        <f t="shared" si="125"/>
        <v>0.4</v>
      </c>
      <c r="AT66" s="83">
        <f t="shared" si="127"/>
        <v>-0.08</v>
      </c>
      <c r="AU66" s="82" t="str">
        <f t="shared" si="125"/>
        <v>0.08</v>
      </c>
      <c r="AV66" s="87">
        <f t="shared" si="128"/>
        <v>-17914</v>
      </c>
      <c r="AW66" s="82" t="str">
        <f t="shared" si="125"/>
        <v>17,914</v>
      </c>
      <c r="AX66" s="82" t="str">
        <f t="shared" si="125"/>
        <v>0.4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9"/>
        <v xml:space="preserve">- Cleaning Supplies </v>
      </c>
      <c r="C67" s="14"/>
      <c r="D67" s="84"/>
      <c r="E67" s="84">
        <f t="shared" si="104"/>
        <v>3.6577181208053693E-2</v>
      </c>
      <c r="F67" s="85">
        <f t="shared" si="105"/>
        <v>109</v>
      </c>
      <c r="G67" s="88">
        <f t="shared" si="106"/>
        <v>1.3815797189309351E-2</v>
      </c>
      <c r="H67" s="163"/>
      <c r="I67" s="83">
        <f t="shared" si="107"/>
        <v>-0.12</v>
      </c>
      <c r="J67" s="86" t="str">
        <f t="shared" si="108"/>
        <v>0.12</v>
      </c>
      <c r="K67" s="87">
        <f t="shared" si="109"/>
        <v>-2871</v>
      </c>
      <c r="L67" s="82" t="str">
        <f t="shared" si="108"/>
        <v>2,871</v>
      </c>
      <c r="M67" s="82" t="str">
        <f t="shared" si="108"/>
        <v>0.6</v>
      </c>
      <c r="N67" s="83">
        <f t="shared" si="110"/>
        <v>-0.13</v>
      </c>
      <c r="O67" s="86" t="str">
        <f t="shared" si="108"/>
        <v>0.13</v>
      </c>
      <c r="P67" s="87">
        <f t="shared" si="111"/>
        <v>-2980</v>
      </c>
      <c r="Q67" s="82" t="str">
        <f t="shared" si="108"/>
        <v>2,980</v>
      </c>
      <c r="R67" s="82" t="str">
        <f t="shared" si="108"/>
        <v>0.7</v>
      </c>
      <c r="S67" s="82"/>
      <c r="T67" s="60"/>
      <c r="U67" s="174">
        <f t="shared" si="112"/>
        <v>-0.16373445930096175</v>
      </c>
      <c r="V67" s="175">
        <f t="shared" si="113"/>
        <v>-1396</v>
      </c>
      <c r="W67" s="163">
        <f t="shared" si="114"/>
        <v>-1.4061890127213539E-2</v>
      </c>
      <c r="X67" s="163"/>
      <c r="Y67" s="83">
        <f t="shared" si="115"/>
        <v>-0.12</v>
      </c>
      <c r="Z67" s="82" t="str">
        <f t="shared" si="116"/>
        <v>0.12</v>
      </c>
      <c r="AA67" s="87">
        <f t="shared" si="117"/>
        <v>-9922</v>
      </c>
      <c r="AB67" s="82" t="str">
        <f t="shared" si="116"/>
        <v>9,922</v>
      </c>
      <c r="AC67" s="82" t="str">
        <f t="shared" si="116"/>
        <v>0.6</v>
      </c>
      <c r="AD67" s="83">
        <f t="shared" si="119"/>
        <v>-0.11</v>
      </c>
      <c r="AE67" s="82" t="str">
        <f t="shared" si="116"/>
        <v>0.11</v>
      </c>
      <c r="AF67" s="87">
        <f t="shared" si="120"/>
        <v>-8526</v>
      </c>
      <c r="AG67" s="82" t="str">
        <f t="shared" si="116"/>
        <v>8,526</v>
      </c>
      <c r="AH67" s="82" t="str">
        <f t="shared" si="118"/>
        <v>0.6</v>
      </c>
      <c r="AI67" s="82"/>
      <c r="AJ67" s="14"/>
      <c r="AK67" s="84">
        <f t="shared" si="121"/>
        <v>-0.31805249632892807</v>
      </c>
      <c r="AL67" s="85">
        <f t="shared" si="122"/>
        <v>-6931</v>
      </c>
      <c r="AM67" s="88">
        <f t="shared" si="123"/>
        <v>-2.6265327334868596E-2</v>
      </c>
      <c r="AN67" s="163"/>
      <c r="AO67" s="83">
        <f t="shared" si="124"/>
        <v>-0.12</v>
      </c>
      <c r="AP67" s="82" t="str">
        <f t="shared" si="125"/>
        <v>0.12</v>
      </c>
      <c r="AQ67" s="87">
        <f t="shared" si="126"/>
        <v>-28723</v>
      </c>
      <c r="AR67" s="82" t="str">
        <f t="shared" si="125"/>
        <v>28,723</v>
      </c>
      <c r="AS67" s="82" t="str">
        <f t="shared" si="125"/>
        <v>0.6</v>
      </c>
      <c r="AT67" s="83">
        <f t="shared" si="127"/>
        <v>-0.09</v>
      </c>
      <c r="AU67" s="82" t="str">
        <f t="shared" si="125"/>
        <v>0.09</v>
      </c>
      <c r="AV67" s="87">
        <f t="shared" si="128"/>
        <v>-21792</v>
      </c>
      <c r="AW67" s="82" t="str">
        <f t="shared" si="125"/>
        <v>21,792</v>
      </c>
      <c r="AX67" s="82" t="str">
        <f t="shared" si="125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9"/>
        <v xml:space="preserve">- Credit/Gift Card </v>
      </c>
      <c r="C68" s="14"/>
      <c r="D68" s="84"/>
      <c r="E68" s="84">
        <f t="shared" si="104"/>
        <v>8.3426028921023354E-2</v>
      </c>
      <c r="F68" s="85">
        <f t="shared" si="105"/>
        <v>750</v>
      </c>
      <c r="G68" s="88">
        <f t="shared" si="106"/>
        <v>5.8705847275824063E-2</v>
      </c>
      <c r="H68" s="163"/>
      <c r="I68" s="83">
        <f t="shared" si="107"/>
        <v>-0.33</v>
      </c>
      <c r="J68" s="86" t="str">
        <f t="shared" si="108"/>
        <v>0.33</v>
      </c>
      <c r="K68" s="87">
        <f t="shared" si="109"/>
        <v>-8240</v>
      </c>
      <c r="L68" s="82" t="str">
        <f t="shared" si="108"/>
        <v>8,240</v>
      </c>
      <c r="M68" s="82" t="str">
        <f t="shared" si="108"/>
        <v>1.6</v>
      </c>
      <c r="N68" s="83">
        <f t="shared" si="110"/>
        <v>-0.39</v>
      </c>
      <c r="O68" s="86" t="str">
        <f t="shared" si="108"/>
        <v>0.39</v>
      </c>
      <c r="P68" s="87">
        <f t="shared" si="111"/>
        <v>-8990</v>
      </c>
      <c r="Q68" s="82" t="str">
        <f t="shared" si="108"/>
        <v>8,990</v>
      </c>
      <c r="R68" s="82" t="str">
        <f t="shared" si="108"/>
        <v>2.0</v>
      </c>
      <c r="S68" s="82"/>
      <c r="T68" s="60"/>
      <c r="U68" s="174">
        <f t="shared" si="112"/>
        <v>-2.9425123280560603E-2</v>
      </c>
      <c r="V68" s="175">
        <f t="shared" si="113"/>
        <v>-907</v>
      </c>
      <c r="W68" s="163">
        <f t="shared" si="114"/>
        <v>1.12977876352921E-3</v>
      </c>
      <c r="X68" s="163"/>
      <c r="Y68" s="83">
        <f t="shared" si="115"/>
        <v>-0.4</v>
      </c>
      <c r="Z68" s="82" t="str">
        <f t="shared" si="116"/>
        <v>0.40</v>
      </c>
      <c r="AA68" s="87">
        <f t="shared" si="117"/>
        <v>-31731</v>
      </c>
      <c r="AB68" s="82" t="str">
        <f t="shared" si="116"/>
        <v>31,731</v>
      </c>
      <c r="AC68" s="82" t="str">
        <f t="shared" si="116"/>
        <v>2.0</v>
      </c>
      <c r="AD68" s="83">
        <f t="shared" si="119"/>
        <v>-0.4</v>
      </c>
      <c r="AE68" s="82" t="str">
        <f t="shared" si="116"/>
        <v>0.40</v>
      </c>
      <c r="AF68" s="87">
        <f t="shared" si="120"/>
        <v>-30824</v>
      </c>
      <c r="AG68" s="82" t="str">
        <f t="shared" si="116"/>
        <v>30,824</v>
      </c>
      <c r="AH68" s="82" t="str">
        <f t="shared" si="118"/>
        <v>2.0</v>
      </c>
      <c r="AI68" s="82"/>
      <c r="AJ68" s="14"/>
      <c r="AK68" s="84">
        <f t="shared" si="121"/>
        <v>-2.2965777656013629E-2</v>
      </c>
      <c r="AL68" s="85">
        <f t="shared" si="122"/>
        <v>-1928</v>
      </c>
      <c r="AM68" s="88">
        <f t="shared" si="123"/>
        <v>1.3504624011244082E-3</v>
      </c>
      <c r="AN68" s="163"/>
      <c r="AO68" s="83">
        <f t="shared" si="124"/>
        <v>-0.36</v>
      </c>
      <c r="AP68" s="82" t="str">
        <f t="shared" si="125"/>
        <v>0.36</v>
      </c>
      <c r="AQ68" s="87">
        <f t="shared" si="126"/>
        <v>-85879</v>
      </c>
      <c r="AR68" s="82" t="str">
        <f t="shared" si="125"/>
        <v>85,879</v>
      </c>
      <c r="AS68" s="82" t="str">
        <f t="shared" si="125"/>
        <v>1.8</v>
      </c>
      <c r="AT68" s="83">
        <f t="shared" si="127"/>
        <v>-0.36</v>
      </c>
      <c r="AU68" s="82" t="str">
        <f t="shared" si="125"/>
        <v>0.36</v>
      </c>
      <c r="AV68" s="87">
        <f t="shared" si="128"/>
        <v>-83951</v>
      </c>
      <c r="AW68" s="82" t="str">
        <f t="shared" si="125"/>
        <v>83,951</v>
      </c>
      <c r="AX68" s="82" t="str">
        <f t="shared" si="125"/>
        <v>1.8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9"/>
        <v xml:space="preserve">- Cash Short </v>
      </c>
      <c r="C69" s="14"/>
      <c r="D69" s="84"/>
      <c r="E69" s="84">
        <f t="shared" si="104"/>
        <v>-0.11101836393989983</v>
      </c>
      <c r="F69" s="85">
        <f t="shared" si="105"/>
        <v>-133</v>
      </c>
      <c r="G69" s="88">
        <f t="shared" si="106"/>
        <v>-1.5941282763274472E-3</v>
      </c>
      <c r="H69" s="163"/>
      <c r="I69" s="83">
        <f t="shared" si="107"/>
        <v>-0.05</v>
      </c>
      <c r="J69" s="86" t="str">
        <f t="shared" si="108"/>
        <v>0.05</v>
      </c>
      <c r="K69" s="87">
        <f t="shared" si="109"/>
        <v>-1331</v>
      </c>
      <c r="L69" s="82" t="str">
        <f t="shared" si="108"/>
        <v>1,331</v>
      </c>
      <c r="M69" s="82" t="str">
        <f t="shared" si="108"/>
        <v>0.3</v>
      </c>
      <c r="N69" s="83">
        <f t="shared" si="110"/>
        <v>-0.05</v>
      </c>
      <c r="O69" s="86" t="str">
        <f t="shared" si="108"/>
        <v>0.05</v>
      </c>
      <c r="P69" s="87">
        <f t="shared" si="111"/>
        <v>-1198</v>
      </c>
      <c r="Q69" s="82" t="str">
        <f t="shared" si="108"/>
        <v>1,198</v>
      </c>
      <c r="R69" s="82" t="str">
        <f t="shared" si="108"/>
        <v>0.3</v>
      </c>
      <c r="S69" s="82"/>
      <c r="T69" s="60"/>
      <c r="U69" s="174">
        <f t="shared" si="112"/>
        <v>4.0994052676295668E-2</v>
      </c>
      <c r="V69" s="175">
        <f t="shared" si="113"/>
        <v>193</v>
      </c>
      <c r="W69" s="163">
        <f t="shared" si="114"/>
        <v>4.3342077155319181E-3</v>
      </c>
      <c r="X69" s="163"/>
      <c r="Y69" s="83">
        <f t="shared" si="115"/>
        <v>-0.06</v>
      </c>
      <c r="Z69" s="82" t="str">
        <f t="shared" si="116"/>
        <v>0.06</v>
      </c>
      <c r="AA69" s="87">
        <f t="shared" si="117"/>
        <v>-4515</v>
      </c>
      <c r="AB69" s="82" t="str">
        <f t="shared" si="116"/>
        <v>4,515</v>
      </c>
      <c r="AC69" s="82" t="str">
        <f t="shared" si="116"/>
        <v>0.3</v>
      </c>
      <c r="AD69" s="83">
        <f t="shared" si="119"/>
        <v>-0.06</v>
      </c>
      <c r="AE69" s="82" t="str">
        <f t="shared" si="116"/>
        <v>0.06</v>
      </c>
      <c r="AF69" s="87">
        <f t="shared" si="120"/>
        <v>-4708</v>
      </c>
      <c r="AG69" s="82" t="str">
        <f t="shared" si="116"/>
        <v>4,708</v>
      </c>
      <c r="AH69" s="82" t="str">
        <f t="shared" si="118"/>
        <v>0.3</v>
      </c>
      <c r="AI69" s="82"/>
      <c r="AJ69" s="14"/>
      <c r="AK69" s="84">
        <f t="shared" si="121"/>
        <v>0.11667615253272624</v>
      </c>
      <c r="AL69" s="85">
        <f t="shared" si="122"/>
        <v>1640</v>
      </c>
      <c r="AM69" s="88">
        <f t="shared" si="123"/>
        <v>8.3501421801786754E-3</v>
      </c>
      <c r="AN69" s="163"/>
      <c r="AO69" s="83">
        <f t="shared" si="124"/>
        <v>-0.05</v>
      </c>
      <c r="AP69" s="82" t="str">
        <f t="shared" si="125"/>
        <v>0.05</v>
      </c>
      <c r="AQ69" s="87">
        <f t="shared" si="126"/>
        <v>-12416</v>
      </c>
      <c r="AR69" s="82" t="str">
        <f t="shared" si="125"/>
        <v>12,416</v>
      </c>
      <c r="AS69" s="82" t="str">
        <f t="shared" si="125"/>
        <v>0.3</v>
      </c>
      <c r="AT69" s="83">
        <f t="shared" si="127"/>
        <v>-0.06</v>
      </c>
      <c r="AU69" s="82" t="str">
        <f t="shared" si="125"/>
        <v>0.06</v>
      </c>
      <c r="AV69" s="87">
        <f t="shared" si="128"/>
        <v>-14056</v>
      </c>
      <c r="AW69" s="82" t="str">
        <f t="shared" si="125"/>
        <v>14,056</v>
      </c>
      <c r="AX69" s="82" t="str">
        <f t="shared" si="125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9"/>
        <v xml:space="preserve">- Other </v>
      </c>
      <c r="C70" s="14"/>
      <c r="D70" s="84"/>
      <c r="E70" s="84">
        <f t="shared" si="104"/>
        <v>-0.40562833575934015</v>
      </c>
      <c r="F70" s="85">
        <f t="shared" si="105"/>
        <v>-836</v>
      </c>
      <c r="G70" s="88">
        <f t="shared" si="106"/>
        <v>-2.7289347052996807E-2</v>
      </c>
      <c r="H70" s="163"/>
      <c r="I70" s="83">
        <f t="shared" si="107"/>
        <v>-0.12</v>
      </c>
      <c r="J70" s="86" t="str">
        <f t="shared" si="108"/>
        <v>0.12</v>
      </c>
      <c r="K70" s="87">
        <f t="shared" si="109"/>
        <v>-2897</v>
      </c>
      <c r="L70" s="82" t="str">
        <f t="shared" si="108"/>
        <v>2,897</v>
      </c>
      <c r="M70" s="82" t="str">
        <f t="shared" si="108"/>
        <v>0.6</v>
      </c>
      <c r="N70" s="83">
        <f t="shared" si="110"/>
        <v>-0.09</v>
      </c>
      <c r="O70" s="86" t="str">
        <f t="shared" si="108"/>
        <v>0.09</v>
      </c>
      <c r="P70" s="87">
        <f t="shared" si="111"/>
        <v>-2061</v>
      </c>
      <c r="Q70" s="82" t="str">
        <f t="shared" si="108"/>
        <v>2,061</v>
      </c>
      <c r="R70" s="82" t="str">
        <f t="shared" si="108"/>
        <v>0.5</v>
      </c>
      <c r="S70" s="82"/>
      <c r="T70" s="60"/>
      <c r="U70" s="174">
        <f t="shared" si="112"/>
        <v>-0.21767881241565451</v>
      </c>
      <c r="V70" s="175">
        <f t="shared" si="113"/>
        <v>-1613</v>
      </c>
      <c r="W70" s="163">
        <f t="shared" si="114"/>
        <v>-1.7238946702836558E-2</v>
      </c>
      <c r="X70" s="163"/>
      <c r="Y70" s="83">
        <f t="shared" si="115"/>
        <v>-0.11</v>
      </c>
      <c r="Z70" s="82" t="str">
        <f t="shared" si="116"/>
        <v>0.11</v>
      </c>
      <c r="AA70" s="87">
        <f t="shared" si="117"/>
        <v>-9023</v>
      </c>
      <c r="AB70" s="82" t="str">
        <f t="shared" si="116"/>
        <v>9,023</v>
      </c>
      <c r="AC70" s="82" t="str">
        <f t="shared" si="116"/>
        <v>0.6</v>
      </c>
      <c r="AD70" s="83">
        <f t="shared" si="119"/>
        <v>-0.1</v>
      </c>
      <c r="AE70" s="82" t="str">
        <f t="shared" si="116"/>
        <v>0.10</v>
      </c>
      <c r="AF70" s="87">
        <f t="shared" si="120"/>
        <v>-7410</v>
      </c>
      <c r="AG70" s="82" t="str">
        <f t="shared" si="116"/>
        <v>7,410</v>
      </c>
      <c r="AH70" s="82" t="str">
        <f t="shared" si="118"/>
        <v>0.5</v>
      </c>
      <c r="AI70" s="82"/>
      <c r="AJ70" s="14"/>
      <c r="AK70" s="84">
        <f t="shared" si="121"/>
        <v>-0.23306365142801444</v>
      </c>
      <c r="AL70" s="85">
        <f t="shared" si="122"/>
        <v>-4782</v>
      </c>
      <c r="AM70" s="88">
        <f t="shared" si="123"/>
        <v>-1.7512237977644354E-2</v>
      </c>
      <c r="AN70" s="163"/>
      <c r="AO70" s="83">
        <f t="shared" si="124"/>
        <v>-0.1</v>
      </c>
      <c r="AP70" s="82" t="str">
        <f t="shared" si="125"/>
        <v>0.10</v>
      </c>
      <c r="AQ70" s="87">
        <f t="shared" si="126"/>
        <v>-25300</v>
      </c>
      <c r="AR70" s="82" t="str">
        <f t="shared" si="125"/>
        <v>25,300</v>
      </c>
      <c r="AS70" s="82" t="str">
        <f t="shared" si="125"/>
        <v>0.5</v>
      </c>
      <c r="AT70" s="83">
        <f t="shared" si="127"/>
        <v>-0.09</v>
      </c>
      <c r="AU70" s="82" t="str">
        <f t="shared" si="125"/>
        <v>0.09</v>
      </c>
      <c r="AV70" s="87">
        <f t="shared" si="128"/>
        <v>-20518</v>
      </c>
      <c r="AW70" s="82" t="str">
        <f t="shared" si="125"/>
        <v>20,518</v>
      </c>
      <c r="AX70" s="82" t="str">
        <f t="shared" si="125"/>
        <v>0.4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9"/>
        <v xml:space="preserve">Margin after Variable Exp </v>
      </c>
      <c r="C71" s="14"/>
      <c r="D71" s="84"/>
      <c r="E71" s="84">
        <f t="shared" si="104"/>
        <v>-9.721502736548121E-2</v>
      </c>
      <c r="F71" s="85">
        <f t="shared" si="105"/>
        <v>-17265</v>
      </c>
      <c r="G71" s="88">
        <f t="shared" si="106"/>
        <v>-0.13721631248861055</v>
      </c>
      <c r="H71" s="163"/>
      <c r="I71" s="83">
        <f t="shared" si="107"/>
        <v>-7.88</v>
      </c>
      <c r="J71" s="86" t="str">
        <f t="shared" si="108"/>
        <v>7.88</v>
      </c>
      <c r="K71" s="87">
        <f t="shared" si="109"/>
        <v>-194861</v>
      </c>
      <c r="L71" s="82" t="str">
        <f t="shared" si="108"/>
        <v>194,861</v>
      </c>
      <c r="M71" s="82" t="str">
        <f t="shared" si="108"/>
        <v>38.6</v>
      </c>
      <c r="N71" s="83">
        <f t="shared" si="110"/>
        <v>-7.74</v>
      </c>
      <c r="O71" s="86" t="str">
        <f t="shared" si="108"/>
        <v>7.74</v>
      </c>
      <c r="P71" s="87">
        <f t="shared" si="111"/>
        <v>-177596</v>
      </c>
      <c r="Q71" s="82" t="str">
        <f t="shared" si="108"/>
        <v>177,596</v>
      </c>
      <c r="R71" s="82" t="str">
        <f t="shared" si="108"/>
        <v>39.1</v>
      </c>
      <c r="S71" s="82"/>
      <c r="T71" s="60"/>
      <c r="U71" s="174">
        <f t="shared" si="112"/>
        <v>-6.3654899848892027E-2</v>
      </c>
      <c r="V71" s="175">
        <f t="shared" si="113"/>
        <v>-35933</v>
      </c>
      <c r="W71" s="163">
        <f t="shared" si="114"/>
        <v>-0.22186102790750795</v>
      </c>
      <c r="X71" s="163"/>
      <c r="Y71" s="83">
        <f t="shared" si="115"/>
        <v>-7.54</v>
      </c>
      <c r="Z71" s="82" t="str">
        <f t="shared" si="116"/>
        <v>7.54</v>
      </c>
      <c r="AA71" s="87">
        <f t="shared" si="117"/>
        <v>-600430</v>
      </c>
      <c r="AB71" s="82" t="str">
        <f t="shared" si="116"/>
        <v>600,430</v>
      </c>
      <c r="AC71" s="82" t="str">
        <f t="shared" si="116"/>
        <v>36.9</v>
      </c>
      <c r="AD71" s="83">
        <f t="shared" si="119"/>
        <v>-7.32</v>
      </c>
      <c r="AE71" s="82" t="str">
        <f t="shared" si="116"/>
        <v>7.32</v>
      </c>
      <c r="AF71" s="87">
        <f t="shared" si="120"/>
        <v>-564497</v>
      </c>
      <c r="AG71" s="82" t="str">
        <f t="shared" si="116"/>
        <v>564,497</v>
      </c>
      <c r="AH71" s="82" t="str">
        <f t="shared" si="118"/>
        <v>37.2</v>
      </c>
      <c r="AI71" s="82"/>
      <c r="AJ71" s="14"/>
      <c r="AK71" s="84">
        <f t="shared" si="121"/>
        <v>-7.7942442469123477E-2</v>
      </c>
      <c r="AL71" s="85">
        <f t="shared" si="122"/>
        <v>-137437</v>
      </c>
      <c r="AM71" s="88">
        <f t="shared" si="123"/>
        <v>-0.37287283715150821</v>
      </c>
      <c r="AN71" s="163"/>
      <c r="AO71" s="83">
        <f t="shared" si="124"/>
        <v>-7.87</v>
      </c>
      <c r="AP71" s="82" t="str">
        <f t="shared" si="125"/>
        <v>7.87</v>
      </c>
      <c r="AQ71" s="87">
        <f t="shared" si="126"/>
        <v>-1900751</v>
      </c>
      <c r="AR71" s="82" t="str">
        <f t="shared" si="125"/>
        <v>1,900,751</v>
      </c>
      <c r="AS71" s="82" t="str">
        <f t="shared" si="125"/>
        <v>38.8</v>
      </c>
      <c r="AT71" s="83">
        <f t="shared" si="127"/>
        <v>-7.49</v>
      </c>
      <c r="AU71" s="82" t="str">
        <f t="shared" si="125"/>
        <v>7.49</v>
      </c>
      <c r="AV71" s="87">
        <f t="shared" si="128"/>
        <v>-1763314</v>
      </c>
      <c r="AW71" s="82" t="str">
        <f t="shared" si="125"/>
        <v>1,763,314</v>
      </c>
      <c r="AX71" s="82" t="str">
        <f t="shared" si="125"/>
        <v>38.3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9"/>
        <v xml:space="preserve">Other Restaurant Exp </v>
      </c>
      <c r="C72" s="13"/>
      <c r="D72" s="133"/>
      <c r="E72" s="133">
        <f>IFERROR((L72-Q72)/ABS(Q72),"")</f>
        <v>-0.14876760563380281</v>
      </c>
      <c r="F72" s="134">
        <f>IFERROR(((L72)-(Q72)),"")</f>
        <v>-2028</v>
      </c>
      <c r="G72" s="141">
        <f>IFERROR(((L72/L$8)-(Q72/Q$8)),"")</f>
        <v>-0.12502841724087538</v>
      </c>
      <c r="H72" s="164"/>
      <c r="I72" s="132">
        <f>IFERROR(-(-J72),"")</f>
        <v>2900.99</v>
      </c>
      <c r="J72" s="135" t="str">
        <f t="shared" si="108"/>
        <v>2,900.99</v>
      </c>
      <c r="K72" s="136" t="str">
        <f>IFERROR(L72,"")</f>
        <v>11,604</v>
      </c>
      <c r="L72" s="137" t="str">
        <f t="shared" si="108"/>
        <v>11,604</v>
      </c>
      <c r="M72" s="137" t="str">
        <f t="shared" si="108"/>
        <v>2.3</v>
      </c>
      <c r="N72" s="132">
        <f>IFERROR(-(-O72),"")</f>
        <v>3408.04</v>
      </c>
      <c r="O72" s="135" t="str">
        <f t="shared" si="108"/>
        <v>3,408.04</v>
      </c>
      <c r="P72" s="136" t="str">
        <f>IFERROR(Q72,"")</f>
        <v>13,632</v>
      </c>
      <c r="Q72" s="137" t="str">
        <f t="shared" si="108"/>
        <v>13,632</v>
      </c>
      <c r="R72" s="137" t="str">
        <f t="shared" si="108"/>
        <v>3.0</v>
      </c>
      <c r="T72" s="152"/>
      <c r="U72" s="133">
        <f>IFERROR((AB72-AG72)/ABS(AG72),"")</f>
        <v>-0.16369210294921457</v>
      </c>
      <c r="V72" s="134">
        <f>IFERROR(((AB72)-(AG72)),"")</f>
        <v>-6888</v>
      </c>
      <c r="W72" s="141">
        <f>IFERROR(((AB72/AB$8)-(AG72/AG$8)),"")</f>
        <v>-0.10354797426820678</v>
      </c>
      <c r="X72" s="164"/>
      <c r="Y72" s="132">
        <f>IFERROR(-(-Z72),"")</f>
        <v>2706.97</v>
      </c>
      <c r="Z72" s="137" t="str">
        <f t="shared" si="116"/>
        <v>2,706.97</v>
      </c>
      <c r="AA72" s="136" t="str">
        <f>IFERROR(AB72,"")</f>
        <v>35,191</v>
      </c>
      <c r="AB72" s="137" t="str">
        <f t="shared" si="116"/>
        <v>35,191</v>
      </c>
      <c r="AC72" s="137" t="str">
        <f t="shared" si="116"/>
        <v>2.2</v>
      </c>
      <c r="AD72" s="132">
        <f>IFERROR(-(-AE72),"")</f>
        <v>3236.81</v>
      </c>
      <c r="AE72" s="137" t="str">
        <f t="shared" si="116"/>
        <v>3,236.81</v>
      </c>
      <c r="AF72" s="136" t="str">
        <f>IFERROR(AG72,"")</f>
        <v>42,079</v>
      </c>
      <c r="AG72" s="137" t="str">
        <f t="shared" si="116"/>
        <v>42,079</v>
      </c>
      <c r="AH72" s="137" t="str">
        <f t="shared" si="118"/>
        <v>2.8</v>
      </c>
      <c r="AJ72" s="13"/>
      <c r="AK72" s="133">
        <f>IFERROR((AR72-AW72)/ABS(AW72),"")</f>
        <v>-0.13931831409792314</v>
      </c>
      <c r="AL72" s="134">
        <f>IFERROR(((AR72)-(AW72)),"")</f>
        <v>-19628</v>
      </c>
      <c r="AM72" s="141">
        <f>IFERROR(((AR72/AR$8)-(AW72/AW$8)),"")</f>
        <v>-9.6898304539329683E-2</v>
      </c>
      <c r="AN72" s="164"/>
      <c r="AO72" s="132">
        <f>IFERROR(-(-AP72),"")</f>
        <v>3109.19</v>
      </c>
      <c r="AP72" s="137" t="str">
        <f t="shared" si="125"/>
        <v>3,109.19</v>
      </c>
      <c r="AQ72" s="136" t="str">
        <f>IFERROR(AR72,"")</f>
        <v>121,258</v>
      </c>
      <c r="AR72" s="137" t="str">
        <f t="shared" si="125"/>
        <v>121,258</v>
      </c>
      <c r="AS72" s="137" t="str">
        <f t="shared" si="125"/>
        <v>2.5</v>
      </c>
      <c r="AT72" s="132">
        <f>IFERROR(-(-AU72),"")</f>
        <v>3612.46</v>
      </c>
      <c r="AU72" s="137" t="str">
        <f t="shared" si="125"/>
        <v>3,612.46</v>
      </c>
      <c r="AV72" s="136" t="str">
        <f>IFERROR(AW72,"")</f>
        <v>140,886</v>
      </c>
      <c r="AW72" s="137" t="str">
        <f t="shared" si="125"/>
        <v>140,886</v>
      </c>
      <c r="AX72" s="137" t="str">
        <f t="shared" si="125"/>
        <v>3.1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80"/>
      <c r="V73" s="181"/>
      <c r="W73" s="1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30">IF($C266="","",$C266)</f>
        <v xml:space="preserve">- Ofc Supplies/Postage </v>
      </c>
      <c r="C74" s="15"/>
      <c r="D74" s="144"/>
      <c r="E74" s="144">
        <f t="shared" ref="E74:E78" si="131">IFERROR((Q74-L74)/ABS(Q74),"")</f>
        <v>-0.13455657492354739</v>
      </c>
      <c r="F74" s="145">
        <f>IFERROR(((Q74)-(L74)),"")</f>
        <v>-88</v>
      </c>
      <c r="G74" s="148">
        <f>IFERROR(((Q74/Q$8)-(L74/L$8)),"")</f>
        <v>-1.4925817469295839E-3</v>
      </c>
      <c r="H74" s="162"/>
      <c r="I74" s="143">
        <f>IFERROR((-L74/L$8),"")</f>
        <v>-2.9996765847347995E-2</v>
      </c>
      <c r="J74" s="146" t="str">
        <f t="shared" ref="J74:R89" si="132">IF(J266="","",TRIM(LEFT(J266,SEARCH(" ",J266,1))))</f>
        <v>185.56</v>
      </c>
      <c r="K74" s="147">
        <f>IFERROR(-L74,"")</f>
        <v>-742</v>
      </c>
      <c r="L74" s="142" t="str">
        <f t="shared" si="132"/>
        <v>742</v>
      </c>
      <c r="M74" s="142" t="str">
        <f t="shared" si="132"/>
        <v>0.1</v>
      </c>
      <c r="N74" s="143">
        <f>IFERROR((-Q74/L$8),"")</f>
        <v>-2.6439197930142301E-2</v>
      </c>
      <c r="O74" s="146" t="str">
        <f t="shared" si="132"/>
        <v>163.61</v>
      </c>
      <c r="P74" s="147">
        <f>IFERROR(-Q74,"")</f>
        <v>-654</v>
      </c>
      <c r="Q74" s="142" t="str">
        <f t="shared" si="132"/>
        <v>654</v>
      </c>
      <c r="R74" s="142" t="str">
        <f>IF(R266="","",TRIM(LEFT(R266,SEARCH(" ",R266,1))))</f>
        <v>0.1</v>
      </c>
      <c r="S74" s="142"/>
      <c r="T74" s="152"/>
      <c r="U74" s="144">
        <f t="shared" ref="U74:U78" si="133">IFERROR((AG74-AB74)/ABS(AG74),"")</f>
        <v>3.3576051779935272E-2</v>
      </c>
      <c r="V74" s="145">
        <f>IFERROR(((AG74)-(AB74)),"")</f>
        <v>83</v>
      </c>
      <c r="W74" s="148">
        <f>IFERROR(((AG74/AG$8)-(AB74/AB$8)),"")</f>
        <v>2.045552235832547E-3</v>
      </c>
      <c r="X74" s="162"/>
      <c r="Y74" s="143">
        <f>IFERROR((-AB74/AB$8),"")</f>
        <v>-2.9988451496284395E-2</v>
      </c>
      <c r="Z74" s="142" t="str">
        <f t="shared" ref="Z74:AH89" si="134">IF(Z266="","",TRIM(LEFT(Z266,SEARCH(" ",Z266,1))))</f>
        <v>183.80</v>
      </c>
      <c r="AA74" s="147">
        <f>IFERROR(-AB74,"")</f>
        <v>-2389</v>
      </c>
      <c r="AB74" s="142" t="str">
        <f t="shared" si="134"/>
        <v>2,389</v>
      </c>
      <c r="AC74" s="142" t="str">
        <f t="shared" si="134"/>
        <v>0.1</v>
      </c>
      <c r="AD74" s="143">
        <f>IFERROR((-AG74/AB$8),"")</f>
        <v>-3.1030327374974895E-2</v>
      </c>
      <c r="AE74" s="142" t="str">
        <f t="shared" si="134"/>
        <v>190.13</v>
      </c>
      <c r="AF74" s="147">
        <f>IFERROR(-AG74,"")</f>
        <v>-2472</v>
      </c>
      <c r="AG74" s="142" t="str">
        <f t="shared" si="134"/>
        <v>2,472</v>
      </c>
      <c r="AH74" s="142" t="str">
        <f t="shared" si="134"/>
        <v>0.2</v>
      </c>
      <c r="AI74" s="142"/>
      <c r="AJ74" s="15"/>
      <c r="AK74" s="144">
        <f t="shared" ref="AK74:AK78" si="135">IFERROR((AW74-AR74)/ABS(AW74),"")</f>
        <v>7.8074170461938843E-3</v>
      </c>
      <c r="AL74" s="145">
        <f>IFERROR(((AW74)-(AR74)),"")</f>
        <v>60</v>
      </c>
      <c r="AM74" s="148">
        <f>IFERROR(((AW74/AW$8)-(AR74/AR$8)),"")</f>
        <v>1.102460710211306E-3</v>
      </c>
      <c r="AN74" s="162"/>
      <c r="AO74" s="143">
        <f>IFERROR((-AR74/AR$8),"")</f>
        <v>-3.1559777322489185E-2</v>
      </c>
      <c r="AP74" s="142" t="str">
        <f t="shared" ref="AP74:AX89" si="136">IF(AP266="","",TRIM(LEFT(AP266,SEARCH(" ",AP266,1))))</f>
        <v>195.51</v>
      </c>
      <c r="AQ74" s="147">
        <f>IFERROR(-AR74,"")</f>
        <v>-7625</v>
      </c>
      <c r="AR74" s="142" t="str">
        <f t="shared" si="136"/>
        <v>7,625</v>
      </c>
      <c r="AS74" s="142" t="str">
        <f t="shared" si="136"/>
        <v>0.2</v>
      </c>
      <c r="AT74" s="143">
        <f>IFERROR((-AW74/AR$8),"")</f>
        <v>-3.1808116553879266E-2</v>
      </c>
      <c r="AU74" s="142" t="str">
        <f t="shared" si="136"/>
        <v>197.06</v>
      </c>
      <c r="AV74" s="147">
        <f>IFERROR(-AW74,"")</f>
        <v>-7685</v>
      </c>
      <c r="AW74" s="142" t="str">
        <f t="shared" si="136"/>
        <v>7,685</v>
      </c>
      <c r="AX74" s="142" t="str">
        <f>IF(AX266="","",TRIM(LEFT(AX266,SEARCH(" ",AX266,1))))</f>
        <v>0.2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30"/>
        <v xml:space="preserve">- Work Comp/Pub Liab </v>
      </c>
      <c r="C75" s="14"/>
      <c r="D75" s="84"/>
      <c r="E75" s="84">
        <f t="shared" si="131"/>
        <v>0.17679697351828499</v>
      </c>
      <c r="F75" s="85">
        <f>IFERROR(((Q75)-(L75)),"")</f>
        <v>2103</v>
      </c>
      <c r="G75" s="88">
        <f>IFERROR(((Q75/Q$8)-(L75/L$8)),"")</f>
        <v>0.1225759078631859</v>
      </c>
      <c r="H75" s="163"/>
      <c r="I75" s="83">
        <f>IFERROR((-L75/L$8),"")</f>
        <v>-0.39586028460543338</v>
      </c>
      <c r="J75" s="86" t="str">
        <f t="shared" si="132"/>
        <v>2,447.94</v>
      </c>
      <c r="K75" s="87">
        <f>IFERROR(-L75,"")</f>
        <v>-9792</v>
      </c>
      <c r="L75" s="82" t="str">
        <f t="shared" si="132"/>
        <v>9,792</v>
      </c>
      <c r="M75" s="82" t="str">
        <f t="shared" si="132"/>
        <v>1.9</v>
      </c>
      <c r="N75" s="83">
        <f>IFERROR((-Q75/L$8),"")</f>
        <v>-0.4808780724450194</v>
      </c>
      <c r="O75" s="86" t="str">
        <f t="shared" si="132"/>
        <v>2,973.81</v>
      </c>
      <c r="P75" s="87">
        <f>IFERROR(-Q75,"")</f>
        <v>-11895</v>
      </c>
      <c r="Q75" s="82" t="str">
        <f t="shared" si="132"/>
        <v>11,895</v>
      </c>
      <c r="R75" s="82" t="str">
        <f>IF(R267="","",TRIM(LEFT(R267,SEARCH(" ",R267,1))))</f>
        <v>2.6</v>
      </c>
      <c r="S75" s="82"/>
      <c r="T75" s="60"/>
      <c r="U75" s="174">
        <f t="shared" si="133"/>
        <v>0.17698060941828256</v>
      </c>
      <c r="V75" s="175">
        <f>IFERROR(((AG75)-(AB75)),"")</f>
        <v>6389</v>
      </c>
      <c r="W75" s="163">
        <f>IFERROR(((AG75/AG$8)-(AB75/AB$8)),"")</f>
        <v>9.4856584988488035E-2</v>
      </c>
      <c r="X75" s="163"/>
      <c r="Y75" s="83">
        <f>IFERROR((-AB75/AB$8),"")</f>
        <v>-0.37295390640690901</v>
      </c>
      <c r="Z75" s="82" t="str">
        <f t="shared" si="134"/>
        <v>2,285.46</v>
      </c>
      <c r="AA75" s="87">
        <f>IFERROR(-AB75,"")</f>
        <v>-29711</v>
      </c>
      <c r="AB75" s="82" t="str">
        <f t="shared" si="134"/>
        <v>29,711</v>
      </c>
      <c r="AC75" s="82" t="str">
        <f t="shared" si="134"/>
        <v>1.8</v>
      </c>
      <c r="AD75" s="83">
        <f>IFERROR((-AG75/AB$8),"")</f>
        <v>-0.45315324362321752</v>
      </c>
      <c r="AE75" s="82" t="str">
        <f t="shared" si="134"/>
        <v>2,776.92</v>
      </c>
      <c r="AF75" s="87">
        <f>IFERROR(-AG75,"")</f>
        <v>-36100</v>
      </c>
      <c r="AG75" s="82" t="str">
        <f t="shared" si="134"/>
        <v>36,100</v>
      </c>
      <c r="AH75" s="82" t="str">
        <f t="shared" si="134"/>
        <v>2.4</v>
      </c>
      <c r="AI75" s="82"/>
      <c r="AJ75" s="14"/>
      <c r="AK75" s="84">
        <f t="shared" si="135"/>
        <v>0.16169817319214497</v>
      </c>
      <c r="AL75" s="85">
        <f>IFERROR(((AW75)-(AR75)),"")</f>
        <v>19836</v>
      </c>
      <c r="AM75" s="88">
        <f>IFERROR(((AW75/AW$8)-(AR75/AR$8)),"")</f>
        <v>9.5734995983628501E-2</v>
      </c>
      <c r="AN75" s="163"/>
      <c r="AO75" s="83">
        <f>IFERROR((-AR75/AR$8),"")</f>
        <v>-0.42564102564102563</v>
      </c>
      <c r="AP75" s="82" t="str">
        <f t="shared" si="136"/>
        <v>2,636.85</v>
      </c>
      <c r="AQ75" s="87">
        <f>IFERROR(-AR75,"")</f>
        <v>-102837</v>
      </c>
      <c r="AR75" s="82" t="str">
        <f t="shared" si="136"/>
        <v>102,837</v>
      </c>
      <c r="AS75" s="82" t="str">
        <f t="shared" si="136"/>
        <v>2.1</v>
      </c>
      <c r="AT75" s="83">
        <f>IFERROR((-AW75/AR$8),"")</f>
        <v>-0.50774197553858569</v>
      </c>
      <c r="AU75" s="82" t="str">
        <f t="shared" si="136"/>
        <v>3,145.47</v>
      </c>
      <c r="AV75" s="87">
        <f>IFERROR(-AW75,"")</f>
        <v>-122673</v>
      </c>
      <c r="AW75" s="82" t="str">
        <f t="shared" si="136"/>
        <v>122,673</v>
      </c>
      <c r="AX75" s="82" t="str">
        <f>IF(AX267="","",TRIM(LEFT(AX267,SEARCH(" ",AX267,1))))</f>
        <v>2.7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30"/>
        <v xml:space="preserve">- Employee Incentives </v>
      </c>
      <c r="C76" s="14"/>
      <c r="D76" s="84"/>
      <c r="E76" s="84">
        <f t="shared" si="131"/>
        <v>0.14919354838709678</v>
      </c>
      <c r="F76" s="85">
        <f>IFERROR(((Q76)-(L76)),"")</f>
        <v>37</v>
      </c>
      <c r="G76" s="88">
        <f>IFERROR(((Q76/Q$8)-(L76/L$8)),"")</f>
        <v>2.2788484612289613E-3</v>
      </c>
      <c r="H76" s="163"/>
      <c r="I76" s="83">
        <f>IFERROR((-L76/L$8),"")</f>
        <v>-8.5300776196636473E-3</v>
      </c>
      <c r="J76" s="86" t="str">
        <f t="shared" si="132"/>
        <v>52.86</v>
      </c>
      <c r="K76" s="87">
        <f>IFERROR(-L76,"")</f>
        <v>-211</v>
      </c>
      <c r="L76" s="82" t="str">
        <f t="shared" si="132"/>
        <v>211</v>
      </c>
      <c r="M76" s="82" t="str">
        <f t="shared" si="132"/>
        <v>0.0</v>
      </c>
      <c r="N76" s="83">
        <f>IFERROR((-Q76/L$8),"")</f>
        <v>-1.0025873221216041E-2</v>
      </c>
      <c r="O76" s="86" t="str">
        <f t="shared" si="132"/>
        <v>62.12</v>
      </c>
      <c r="P76" s="87">
        <f>IFERROR(-Q76,"")</f>
        <v>-248</v>
      </c>
      <c r="Q76" s="82" t="str">
        <f t="shared" si="132"/>
        <v>248</v>
      </c>
      <c r="R76" s="82" t="str">
        <f>IF(R268="","",TRIM(LEFT(R268,SEARCH(" ",R268,1))))</f>
        <v>0.1</v>
      </c>
      <c r="S76" s="82"/>
      <c r="T76" s="60"/>
      <c r="U76" s="174">
        <f t="shared" si="133"/>
        <v>5.4406964091403699E-2</v>
      </c>
      <c r="V76" s="175">
        <f>IFERROR(((AG76)-(AB76)),"")</f>
        <v>50</v>
      </c>
      <c r="W76" s="163">
        <f>IFERROR(((AG76/AG$8)-(AB76/AB$8)),"")</f>
        <v>1.0007665618779471E-3</v>
      </c>
      <c r="X76" s="163"/>
      <c r="Y76" s="83">
        <f>IFERROR((-AB76/AB$8),"")</f>
        <v>-1.0908314922675235E-2</v>
      </c>
      <c r="Z76" s="82" t="str">
        <f t="shared" si="134"/>
        <v>66.81</v>
      </c>
      <c r="AA76" s="87">
        <f>IFERROR(-AB76,"")</f>
        <v>-869</v>
      </c>
      <c r="AB76" s="82" t="str">
        <f t="shared" si="134"/>
        <v>869</v>
      </c>
      <c r="AC76" s="82" t="str">
        <f t="shared" si="134"/>
        <v>0.1</v>
      </c>
      <c r="AD76" s="83">
        <f>IFERROR((-AG76/AB$8),"")</f>
        <v>-1.1535950994175537E-2</v>
      </c>
      <c r="AE76" s="82" t="str">
        <f t="shared" si="134"/>
        <v>70.67</v>
      </c>
      <c r="AF76" s="87">
        <f>IFERROR(-AG76,"")</f>
        <v>-919</v>
      </c>
      <c r="AG76" s="82" t="str">
        <f t="shared" si="134"/>
        <v>919</v>
      </c>
      <c r="AH76" s="82" t="str">
        <f t="shared" si="134"/>
        <v>0.1</v>
      </c>
      <c r="AI76" s="82"/>
      <c r="AJ76" s="14"/>
      <c r="AK76" s="84">
        <f t="shared" si="135"/>
        <v>0.16250944822373395</v>
      </c>
      <c r="AL76" s="85">
        <f>IFERROR(((AW76)-(AR76)),"")</f>
        <v>430</v>
      </c>
      <c r="AM76" s="88">
        <f>IFERROR(((AW76/AW$8)-(AR76/AR$8)),"")</f>
        <v>2.0738445739920675E-3</v>
      </c>
      <c r="AN76" s="163"/>
      <c r="AO76" s="83">
        <f>IFERROR((-AR76/AR$8),"")</f>
        <v>-9.171995612673579E-3</v>
      </c>
      <c r="AP76" s="82" t="str">
        <f t="shared" si="136"/>
        <v>56.82</v>
      </c>
      <c r="AQ76" s="87">
        <f>IFERROR(-AR76,"")</f>
        <v>-2216</v>
      </c>
      <c r="AR76" s="82" t="str">
        <f t="shared" si="136"/>
        <v>2,216</v>
      </c>
      <c r="AS76" s="82" t="str">
        <f t="shared" si="136"/>
        <v>0.0</v>
      </c>
      <c r="AT76" s="83">
        <f>IFERROR((-AW76/AR$8),"")</f>
        <v>-1.0951760104302478E-2</v>
      </c>
      <c r="AU76" s="82" t="str">
        <f t="shared" si="136"/>
        <v>67.85</v>
      </c>
      <c r="AV76" s="87">
        <f>IFERROR(-AW76,"")</f>
        <v>-2646</v>
      </c>
      <c r="AW76" s="82" t="str">
        <f t="shared" si="136"/>
        <v>2,646</v>
      </c>
      <c r="AX76" s="82" t="str">
        <f>IF(AX268="","",TRIM(LEFT(AX268,SEARCH(" ",AX268,1))))</f>
        <v>0.1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30"/>
        <v xml:space="preserve">- Other </v>
      </c>
      <c r="C77" s="14"/>
      <c r="D77" s="84"/>
      <c r="E77" s="84">
        <f t="shared" si="131"/>
        <v>-2.9976019184652279E-2</v>
      </c>
      <c r="F77" s="85">
        <f>IFERROR(((Q77)-(L77)),"")</f>
        <v>-25</v>
      </c>
      <c r="G77" s="88">
        <f>IFERROR(((Q77/Q$8)-(L77/L$8)),"")</f>
        <v>1.6226582840316792E-3</v>
      </c>
      <c r="H77" s="163"/>
      <c r="I77" s="83">
        <f>IFERROR((-L77/L$8),"")</f>
        <v>-3.472671410090556E-2</v>
      </c>
      <c r="J77" s="86" t="str">
        <f t="shared" si="132"/>
        <v>214.64</v>
      </c>
      <c r="K77" s="87">
        <f>IFERROR(-L77,"")</f>
        <v>-859</v>
      </c>
      <c r="L77" s="82" t="str">
        <f t="shared" si="132"/>
        <v>859</v>
      </c>
      <c r="M77" s="82" t="str">
        <f t="shared" si="132"/>
        <v>0.2</v>
      </c>
      <c r="N77" s="83">
        <f>IFERROR((-Q77/L$8),"")</f>
        <v>-3.3716041397153944E-2</v>
      </c>
      <c r="O77" s="86" t="str">
        <f t="shared" si="132"/>
        <v>208.50</v>
      </c>
      <c r="P77" s="87">
        <f>IFERROR(-Q77,"")</f>
        <v>-834</v>
      </c>
      <c r="Q77" s="82" t="str">
        <f t="shared" si="132"/>
        <v>834</v>
      </c>
      <c r="R77" s="82" t="str">
        <f>IF(R269="","",TRIM(LEFT(R269,SEARCH(" ",R269,1))))</f>
        <v>0.2</v>
      </c>
      <c r="S77" s="82"/>
      <c r="T77" s="60"/>
      <c r="U77" s="174">
        <f t="shared" si="133"/>
        <v>0.14142194744976816</v>
      </c>
      <c r="V77" s="175">
        <f>IFERROR(((AG77)-(AB77)),"")</f>
        <v>366</v>
      </c>
      <c r="W77" s="163">
        <f>IFERROR(((AG77/AG$8)-(AB77/AB$8)),"")</f>
        <v>5.6450704820082617E-3</v>
      </c>
      <c r="X77" s="163"/>
      <c r="Y77" s="83">
        <f>IFERROR((-AB77/AB$8),"")</f>
        <v>-2.789214701747339E-2</v>
      </c>
      <c r="Z77" s="82" t="str">
        <f t="shared" si="134"/>
        <v>170.89</v>
      </c>
      <c r="AA77" s="87">
        <f>IFERROR(-AB77,"")</f>
        <v>-2222</v>
      </c>
      <c r="AB77" s="82" t="str">
        <f t="shared" si="134"/>
        <v>2,222</v>
      </c>
      <c r="AC77" s="82" t="str">
        <f t="shared" si="134"/>
        <v>0.1</v>
      </c>
      <c r="AD77" s="83">
        <f>IFERROR((-AG77/AB$8),"")</f>
        <v>-3.2486443060855595E-2</v>
      </c>
      <c r="AE77" s="82" t="str">
        <f t="shared" si="134"/>
        <v>199.10</v>
      </c>
      <c r="AF77" s="87">
        <f>IFERROR(-AG77,"")</f>
        <v>-2588</v>
      </c>
      <c r="AG77" s="82" t="str">
        <f t="shared" si="134"/>
        <v>2,588</v>
      </c>
      <c r="AH77" s="82" t="str">
        <f t="shared" si="134"/>
        <v>0.2</v>
      </c>
      <c r="AI77" s="82"/>
      <c r="AJ77" s="14"/>
      <c r="AK77" s="84">
        <f t="shared" si="135"/>
        <v>-8.8694328130947853E-2</v>
      </c>
      <c r="AL77" s="85">
        <f>IFERROR(((AW77)-(AR77)),"")</f>
        <v>-699</v>
      </c>
      <c r="AM77" s="88">
        <f>IFERROR(((AW77/AW$8)-(AR77/AR$8)),"")</f>
        <v>-2.0172468570685206E-3</v>
      </c>
      <c r="AN77" s="163"/>
      <c r="AO77" s="83">
        <f>IFERROR((-AR77/AR$8),"")</f>
        <v>-3.5512510088781278E-2</v>
      </c>
      <c r="AP77" s="82" t="str">
        <f t="shared" si="136"/>
        <v>220.00</v>
      </c>
      <c r="AQ77" s="87">
        <f>IFERROR(-AR77,"")</f>
        <v>-8580</v>
      </c>
      <c r="AR77" s="82" t="str">
        <f t="shared" si="136"/>
        <v>8,580</v>
      </c>
      <c r="AS77" s="82" t="str">
        <f t="shared" si="136"/>
        <v>0.2</v>
      </c>
      <c r="AT77" s="83">
        <f>IFERROR((-AW77/AR$8),"")</f>
        <v>-3.2619358043086855E-2</v>
      </c>
      <c r="AU77" s="82" t="str">
        <f t="shared" si="136"/>
        <v>202.08</v>
      </c>
      <c r="AV77" s="87">
        <f>IFERROR(-AW77,"")</f>
        <v>-7881</v>
      </c>
      <c r="AW77" s="82" t="str">
        <f t="shared" si="136"/>
        <v>7,881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30"/>
        <v xml:space="preserve">Site/Bldg/Equip Maint </v>
      </c>
      <c r="C78" s="14"/>
      <c r="D78" s="84"/>
      <c r="E78" s="84">
        <f t="shared" si="131"/>
        <v>-3.3777753738810611E-2</v>
      </c>
      <c r="F78" s="85">
        <f>IFERROR(((Q78)-(L78)),"")</f>
        <v>-1249</v>
      </c>
      <c r="G78" s="88">
        <f>IFERROR(((Q78/Q$8)-(L78/L$8)),"")</f>
        <v>6.6260604592587091E-2</v>
      </c>
      <c r="H78" s="163"/>
      <c r="I78" s="83">
        <f>IFERROR((-L78/L$8),"")</f>
        <v>-1.5453589909443726</v>
      </c>
      <c r="J78" s="86" t="str">
        <f t="shared" si="132"/>
        <v>9,556.45</v>
      </c>
      <c r="K78" s="87">
        <f>IFERROR(-L78,"")</f>
        <v>-38226</v>
      </c>
      <c r="L78" s="82" t="str">
        <f t="shared" si="132"/>
        <v>38,226</v>
      </c>
      <c r="M78" s="82" t="str">
        <f t="shared" si="132"/>
        <v>7.6</v>
      </c>
      <c r="N78" s="83">
        <f>IFERROR((-Q78/L$8),"")</f>
        <v>-1.4948657826649419</v>
      </c>
      <c r="O78" s="86" t="str">
        <f t="shared" si="132"/>
        <v>9,244.31</v>
      </c>
      <c r="P78" s="87">
        <f>IFERROR(-Q78,"")</f>
        <v>-36977</v>
      </c>
      <c r="Q78" s="82" t="str">
        <f t="shared" si="132"/>
        <v>36,977</v>
      </c>
      <c r="R78" s="82" t="str">
        <f>IF(R270="","",TRIM(LEFT(R270,SEARCH(" ",R270,1))))</f>
        <v>8.1</v>
      </c>
      <c r="S78" s="82"/>
      <c r="T78" s="60"/>
      <c r="U78" s="174">
        <f t="shared" si="133"/>
        <v>-0.10560266265155717</v>
      </c>
      <c r="V78" s="175">
        <f>IFERROR(((AG78)-(AB78)),"")</f>
        <v>-13326</v>
      </c>
      <c r="W78" s="163">
        <f>IFERROR(((AG78/AG$8)-(AB78/AB$8)),"")</f>
        <v>-0.1160421614446443</v>
      </c>
      <c r="X78" s="163"/>
      <c r="Y78" s="83">
        <f>IFERROR((-AB78/AB$8),"")</f>
        <v>-1.7513054830287207</v>
      </c>
      <c r="Z78" s="82" t="str">
        <f t="shared" si="134"/>
        <v>10,732.00</v>
      </c>
      <c r="AA78" s="87">
        <f>IFERROR(-AB78,"")</f>
        <v>-139516</v>
      </c>
      <c r="AB78" s="82" t="str">
        <f t="shared" si="134"/>
        <v>139,516</v>
      </c>
      <c r="AC78" s="82" t="str">
        <f t="shared" si="134"/>
        <v>8.6</v>
      </c>
      <c r="AD78" s="83">
        <f>IFERROR((-AG78/AB$8),"")</f>
        <v>-1.5840279172524603</v>
      </c>
      <c r="AE78" s="82" t="str">
        <f t="shared" si="134"/>
        <v>9,706.91</v>
      </c>
      <c r="AF78" s="87">
        <f>IFERROR(-AG78,"")</f>
        <v>-126190</v>
      </c>
      <c r="AG78" s="82" t="str">
        <f t="shared" si="134"/>
        <v>126,190</v>
      </c>
      <c r="AH78" s="82" t="str">
        <f t="shared" si="134"/>
        <v>8.3</v>
      </c>
      <c r="AI78" s="82"/>
      <c r="AJ78" s="14"/>
      <c r="AK78" s="84">
        <f t="shared" si="135"/>
        <v>4.2674644696504428E-2</v>
      </c>
      <c r="AL78" s="85">
        <f>IFERROR(((AW78)-(AR78)),"")</f>
        <v>16746</v>
      </c>
      <c r="AM78" s="88">
        <f>IFERROR(((AW78/AW$8)-(AR78/AR$8)),"")</f>
        <v>0.11292457819609325</v>
      </c>
      <c r="AN78" s="163"/>
      <c r="AO78" s="83">
        <f>IFERROR((-AR78/AR$8),"")</f>
        <v>-1.5548726226692329</v>
      </c>
      <c r="AP78" s="82" t="str">
        <f t="shared" si="136"/>
        <v>9,632.43</v>
      </c>
      <c r="AQ78" s="87">
        <f>IFERROR(-AR78,"")</f>
        <v>-375665</v>
      </c>
      <c r="AR78" s="82" t="str">
        <f t="shared" si="136"/>
        <v>375,665</v>
      </c>
      <c r="AS78" s="82" t="str">
        <f t="shared" si="136"/>
        <v>7.7</v>
      </c>
      <c r="AT78" s="83">
        <f>IFERROR((-AW78/AR$8),"")</f>
        <v>-1.6241841021502039</v>
      </c>
      <c r="AU78" s="82" t="str">
        <f t="shared" si="136"/>
        <v>10,061.82</v>
      </c>
      <c r="AV78" s="87">
        <f>IFERROR(-AW78,"")</f>
        <v>-392411</v>
      </c>
      <c r="AW78" s="82" t="str">
        <f t="shared" si="136"/>
        <v>392,411</v>
      </c>
      <c r="AX78" s="82" t="str">
        <f>IF(AX270="","",TRIM(LEFT(AX270,SEARCH(" ",AX270,1))))</f>
        <v>8.5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30"/>
        <v/>
      </c>
      <c r="C79" s="14"/>
      <c r="D79" s="84"/>
      <c r="E79" s="84"/>
      <c r="F79" s="85"/>
      <c r="G79" s="88"/>
      <c r="H79" s="163"/>
      <c r="I79" s="91"/>
      <c r="J79" s="86" t="str">
        <f t="shared" si="132"/>
        <v/>
      </c>
      <c r="K79" s="87"/>
      <c r="L79" s="82" t="str">
        <f t="shared" si="132"/>
        <v/>
      </c>
      <c r="M79" s="82" t="str">
        <f t="shared" si="132"/>
        <v/>
      </c>
      <c r="N79" s="91"/>
      <c r="O79" s="86" t="str">
        <f t="shared" si="132"/>
        <v/>
      </c>
      <c r="P79" s="87"/>
      <c r="Q79" s="82" t="str">
        <f t="shared" si="132"/>
        <v/>
      </c>
      <c r="R79" s="82"/>
      <c r="S79" s="82"/>
      <c r="T79" s="60"/>
      <c r="U79" s="174"/>
      <c r="V79" s="175"/>
      <c r="W79" s="163"/>
      <c r="X79" s="163"/>
      <c r="Y79" s="88"/>
      <c r="Z79" s="82" t="str">
        <f t="shared" si="134"/>
        <v/>
      </c>
      <c r="AA79" s="87"/>
      <c r="AB79" s="82" t="str">
        <f t="shared" si="134"/>
        <v/>
      </c>
      <c r="AC79" s="82" t="str">
        <f t="shared" si="134"/>
        <v/>
      </c>
      <c r="AD79" s="88"/>
      <c r="AE79" s="82" t="str">
        <f t="shared" si="134"/>
        <v/>
      </c>
      <c r="AF79" s="87"/>
      <c r="AG79" s="82" t="str">
        <f t="shared" si="134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6"/>
        <v/>
      </c>
      <c r="AQ79" s="87"/>
      <c r="AR79" s="82" t="str">
        <f t="shared" si="136"/>
        <v/>
      </c>
      <c r="AS79" s="82" t="str">
        <f t="shared" si="136"/>
        <v/>
      </c>
      <c r="AT79" s="88"/>
      <c r="AU79" s="82" t="str">
        <f t="shared" si="136"/>
        <v/>
      </c>
      <c r="AV79" s="87"/>
      <c r="AW79" s="82" t="str">
        <f t="shared" si="136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30"/>
        <v xml:space="preserve">- Utilities </v>
      </c>
      <c r="C80" s="15"/>
      <c r="D80" s="144"/>
      <c r="E80" s="144">
        <f t="shared" ref="E80:E85" si="137">IFERROR((Q80-L80)/ABS(Q80),"")</f>
        <v>-7.4000986679822398E-3</v>
      </c>
      <c r="F80" s="145">
        <f t="shared" ref="F80:F85" si="138">IFERROR(((Q80)-(L80)),"")</f>
        <v>-105</v>
      </c>
      <c r="G80" s="148">
        <f t="shared" ref="G80:G85" si="139">IFERROR(((Q80/Q$8)-(L80/L$8)),"")</f>
        <v>4.0556533619851343E-2</v>
      </c>
      <c r="H80" s="162"/>
      <c r="I80" s="143">
        <f t="shared" ref="I80:I85" si="140">IFERROR((-L80/L$8),"")</f>
        <v>-0.57786222509702456</v>
      </c>
      <c r="J80" s="146" t="str">
        <f t="shared" si="132"/>
        <v>3,573.39</v>
      </c>
      <c r="K80" s="147">
        <f t="shared" ref="K80:K85" si="141">IFERROR(-L80,"")</f>
        <v>-14294</v>
      </c>
      <c r="L80" s="142" t="str">
        <f t="shared" si="132"/>
        <v>14,294</v>
      </c>
      <c r="M80" s="142" t="str">
        <f t="shared" si="132"/>
        <v>2.8</v>
      </c>
      <c r="N80" s="143">
        <f t="shared" ref="N80:N85" si="142">IFERROR((-Q80/L$8),"")</f>
        <v>-0.5736173997412678</v>
      </c>
      <c r="O80" s="146" t="str">
        <f t="shared" si="132"/>
        <v>3,547.16</v>
      </c>
      <c r="P80" s="147">
        <f t="shared" ref="P80:P85" si="143">IFERROR(-Q80,"")</f>
        <v>-14189</v>
      </c>
      <c r="Q80" s="142" t="str">
        <f t="shared" si="132"/>
        <v>14,189</v>
      </c>
      <c r="R80" s="142" t="str">
        <f t="shared" si="132"/>
        <v>3.1</v>
      </c>
      <c r="S80" s="142"/>
      <c r="T80" s="152"/>
      <c r="U80" s="144">
        <f t="shared" ref="U80:U85" si="144">IFERROR((AG80-AB80)/ABS(AG80),"")</f>
        <v>-0.10285885218580403</v>
      </c>
      <c r="V80" s="145">
        <f t="shared" ref="V80:V85" si="145">IFERROR(((AG80)-(AB80)),"")</f>
        <v>-4814</v>
      </c>
      <c r="W80" s="148">
        <f t="shared" ref="W80:W85" si="146">IFERROR(((AG80/AG$8)-(AB80/AB$8)),"")</f>
        <v>-4.1426349157025477E-2</v>
      </c>
      <c r="X80" s="162"/>
      <c r="Y80" s="143">
        <f t="shared" ref="Y80:Y85" si="147">IFERROR((-AB80/AB$8),"")</f>
        <v>-0.64792126933119099</v>
      </c>
      <c r="Z80" s="142" t="str">
        <f t="shared" si="134"/>
        <v>3,970.44</v>
      </c>
      <c r="AA80" s="147">
        <f t="shared" ref="AA80:AA85" si="148">IFERROR(-AB80,"")</f>
        <v>-51616</v>
      </c>
      <c r="AB80" s="142" t="str">
        <f t="shared" si="134"/>
        <v>51,616</v>
      </c>
      <c r="AC80" s="142" t="str">
        <f t="shared" si="134"/>
        <v>3.2</v>
      </c>
      <c r="AD80" s="143">
        <f t="shared" ref="AD80:AD85" si="149">IFERROR((-AG80/AB$8),"")</f>
        <v>-0.58749246836714197</v>
      </c>
      <c r="AE80" s="142" t="str">
        <f t="shared" si="134"/>
        <v>3,600.16</v>
      </c>
      <c r="AF80" s="147">
        <f t="shared" ref="AF80:AF85" si="150">IFERROR(-AG80,"")</f>
        <v>-46802</v>
      </c>
      <c r="AG80" s="142" t="str">
        <f t="shared" si="134"/>
        <v>46,802</v>
      </c>
      <c r="AH80" s="142" t="str">
        <f t="shared" si="134"/>
        <v>3.1</v>
      </c>
      <c r="AI80" s="142"/>
      <c r="AJ80" s="15"/>
      <c r="AK80" s="144">
        <f t="shared" ref="AK80:AK85" si="151">IFERROR((AW80-AR80)/ABS(AW80),"")</f>
        <v>-6.1326227122195424E-2</v>
      </c>
      <c r="AL80" s="145">
        <f t="shared" ref="AL80:AL85" si="152">IFERROR(((AW80)-(AR80)),"")</f>
        <v>-8722</v>
      </c>
      <c r="AM80" s="148">
        <f t="shared" ref="AM80:AM85" si="153">IFERROR(((AW80/AW$8)-(AR80/AR$8)),"")</f>
        <v>-2.0293386272029146E-2</v>
      </c>
      <c r="AN80" s="162"/>
      <c r="AO80" s="143">
        <f t="shared" ref="AO80:AO85" si="154">IFERROR((-AR80/AR$8),"")</f>
        <v>-0.62475942136959084</v>
      </c>
      <c r="AP80" s="142" t="str">
        <f t="shared" si="136"/>
        <v>3,870.38</v>
      </c>
      <c r="AQ80" s="147">
        <f t="shared" ref="AQ80:AQ85" si="155">IFERROR(-AR80,"")</f>
        <v>-150945</v>
      </c>
      <c r="AR80" s="142" t="str">
        <f t="shared" si="136"/>
        <v>150,945</v>
      </c>
      <c r="AS80" s="142" t="str">
        <f t="shared" si="136"/>
        <v>3.1</v>
      </c>
      <c r="AT80" s="143">
        <f t="shared" ref="AT80:AT85" si="156">IFERROR((-AW80/AR$8),"")</f>
        <v>-0.5886591750998531</v>
      </c>
      <c r="AU80" s="142" t="str">
        <f t="shared" si="136"/>
        <v>3,646.74</v>
      </c>
      <c r="AV80" s="147">
        <f t="shared" ref="AV80:AV85" si="157">IFERROR(-AW80,"")</f>
        <v>-142223</v>
      </c>
      <c r="AW80" s="142" t="str">
        <f t="shared" si="136"/>
        <v>142,223</v>
      </c>
      <c r="AX80" s="142" t="str">
        <f t="shared" si="136"/>
        <v>3.1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30"/>
        <v xml:space="preserve">- Building/Site Repair </v>
      </c>
      <c r="C81" s="14"/>
      <c r="D81" s="84"/>
      <c r="E81" s="84">
        <f t="shared" si="137"/>
        <v>-0.17453036260375709</v>
      </c>
      <c r="F81" s="85">
        <f t="shared" si="138"/>
        <v>-799</v>
      </c>
      <c r="G81" s="88">
        <f t="shared" si="139"/>
        <v>-1.7846196419968929E-2</v>
      </c>
      <c r="H81" s="163"/>
      <c r="I81" s="83">
        <f t="shared" si="140"/>
        <v>-0.21737548512289781</v>
      </c>
      <c r="J81" s="86" t="str">
        <f t="shared" si="132"/>
        <v>1,344.20</v>
      </c>
      <c r="K81" s="87">
        <f t="shared" si="141"/>
        <v>-5377</v>
      </c>
      <c r="L81" s="82" t="str">
        <f t="shared" si="132"/>
        <v>5,377</v>
      </c>
      <c r="M81" s="82" t="str">
        <f t="shared" si="132"/>
        <v>1.1</v>
      </c>
      <c r="N81" s="83">
        <f t="shared" si="142"/>
        <v>-0.18507438551099611</v>
      </c>
      <c r="O81" s="86" t="str">
        <f t="shared" si="132"/>
        <v>1,144.60</v>
      </c>
      <c r="P81" s="87">
        <f t="shared" si="143"/>
        <v>-4578</v>
      </c>
      <c r="Q81" s="82" t="str">
        <f t="shared" si="132"/>
        <v>4,578</v>
      </c>
      <c r="R81" s="82" t="str">
        <f t="shared" si="132"/>
        <v>1.0</v>
      </c>
      <c r="S81" s="82"/>
      <c r="T81" s="60"/>
      <c r="U81" s="174">
        <f t="shared" si="144"/>
        <v>-0.1852385125829473</v>
      </c>
      <c r="V81" s="175">
        <f t="shared" si="145"/>
        <v>-2959</v>
      </c>
      <c r="W81" s="163">
        <f t="shared" si="146"/>
        <v>-3.0657772076684353E-2</v>
      </c>
      <c r="X81" s="163"/>
      <c r="Y81" s="83">
        <f t="shared" si="147"/>
        <v>-0.23766067483430409</v>
      </c>
      <c r="Z81" s="82" t="str">
        <f t="shared" si="134"/>
        <v>1,456.35</v>
      </c>
      <c r="AA81" s="87">
        <f t="shared" si="148"/>
        <v>-18933</v>
      </c>
      <c r="AB81" s="82" t="str">
        <f t="shared" si="134"/>
        <v>18,933</v>
      </c>
      <c r="AC81" s="82" t="str">
        <f t="shared" si="134"/>
        <v>1.2</v>
      </c>
      <c r="AD81" s="83">
        <f t="shared" si="149"/>
        <v>-0.20051717212291625</v>
      </c>
      <c r="AE81" s="82" t="str">
        <f t="shared" si="134"/>
        <v>1,228.80</v>
      </c>
      <c r="AF81" s="87">
        <f t="shared" si="150"/>
        <v>-15974</v>
      </c>
      <c r="AG81" s="82" t="str">
        <f t="shared" si="134"/>
        <v>15,974</v>
      </c>
      <c r="AH81" s="82" t="str">
        <f t="shared" si="134"/>
        <v>1.1</v>
      </c>
      <c r="AI81" s="82"/>
      <c r="AJ81" s="14"/>
      <c r="AK81" s="84">
        <f t="shared" si="151"/>
        <v>0.13684504876087944</v>
      </c>
      <c r="AL81" s="85">
        <f t="shared" si="152"/>
        <v>7830</v>
      </c>
      <c r="AM81" s="88">
        <f t="shared" si="153"/>
        <v>3.8767556980099871E-2</v>
      </c>
      <c r="AN81" s="163"/>
      <c r="AO81" s="83">
        <f t="shared" si="154"/>
        <v>-0.20441629933155356</v>
      </c>
      <c r="AP81" s="82" t="str">
        <f t="shared" si="136"/>
        <v>1,266.35</v>
      </c>
      <c r="AQ81" s="87">
        <f t="shared" si="155"/>
        <v>-49388</v>
      </c>
      <c r="AR81" s="82" t="str">
        <f t="shared" si="136"/>
        <v>49,388</v>
      </c>
      <c r="AS81" s="82" t="str">
        <f t="shared" si="136"/>
        <v>1.0</v>
      </c>
      <c r="AT81" s="83">
        <f t="shared" si="156"/>
        <v>-0.23682456902795887</v>
      </c>
      <c r="AU81" s="82" t="str">
        <f t="shared" si="136"/>
        <v>1,467.13</v>
      </c>
      <c r="AV81" s="87">
        <f t="shared" si="157"/>
        <v>-57218</v>
      </c>
      <c r="AW81" s="82" t="str">
        <f t="shared" si="136"/>
        <v>57,218</v>
      </c>
      <c r="AX81" s="82" t="str">
        <f t="shared" si="136"/>
        <v>1.2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30"/>
        <v xml:space="preserve">- Equipment Repairs </v>
      </c>
      <c r="C82" s="14"/>
      <c r="D82" s="84"/>
      <c r="E82" s="84">
        <f t="shared" si="137"/>
        <v>0.16707021791767554</v>
      </c>
      <c r="F82" s="85">
        <f t="shared" si="138"/>
        <v>621</v>
      </c>
      <c r="G82" s="88">
        <f t="shared" si="139"/>
        <v>3.6841430442713541E-2</v>
      </c>
      <c r="H82" s="163"/>
      <c r="I82" s="83">
        <f t="shared" si="140"/>
        <v>-0.12516170763260026</v>
      </c>
      <c r="J82" s="86" t="str">
        <f t="shared" si="132"/>
        <v>773.89</v>
      </c>
      <c r="K82" s="87">
        <f t="shared" si="141"/>
        <v>-3096</v>
      </c>
      <c r="L82" s="82" t="str">
        <f t="shared" si="132"/>
        <v>3,096</v>
      </c>
      <c r="M82" s="82" t="str">
        <f t="shared" si="132"/>
        <v>0.6</v>
      </c>
      <c r="N82" s="83">
        <f t="shared" si="142"/>
        <v>-0.15026681759379043</v>
      </c>
      <c r="O82" s="86" t="str">
        <f t="shared" si="132"/>
        <v>929.24</v>
      </c>
      <c r="P82" s="87">
        <f t="shared" si="143"/>
        <v>-3717</v>
      </c>
      <c r="Q82" s="82" t="str">
        <f t="shared" si="132"/>
        <v>3,717</v>
      </c>
      <c r="R82" s="82" t="str">
        <f t="shared" si="132"/>
        <v>0.8</v>
      </c>
      <c r="S82" s="82"/>
      <c r="T82" s="60"/>
      <c r="U82" s="174">
        <f t="shared" si="144"/>
        <v>-0.18455078645694481</v>
      </c>
      <c r="V82" s="175">
        <f t="shared" si="145"/>
        <v>-2769</v>
      </c>
      <c r="W82" s="163">
        <f t="shared" si="146"/>
        <v>-2.8666592410496072E-2</v>
      </c>
      <c r="X82" s="163"/>
      <c r="Y82" s="83">
        <f t="shared" si="147"/>
        <v>-0.2230995179754971</v>
      </c>
      <c r="Z82" s="82" t="str">
        <f t="shared" si="134"/>
        <v>1,367.18</v>
      </c>
      <c r="AA82" s="87">
        <f t="shared" si="148"/>
        <v>-17773</v>
      </c>
      <c r="AB82" s="82" t="str">
        <f t="shared" si="134"/>
        <v>17,773</v>
      </c>
      <c r="AC82" s="82" t="str">
        <f t="shared" si="134"/>
        <v>1.1</v>
      </c>
      <c r="AD82" s="83">
        <f t="shared" si="149"/>
        <v>-0.1883410323358104</v>
      </c>
      <c r="AE82" s="82" t="str">
        <f t="shared" si="134"/>
        <v>1,154.18</v>
      </c>
      <c r="AF82" s="87">
        <f t="shared" si="150"/>
        <v>-15004</v>
      </c>
      <c r="AG82" s="82" t="str">
        <f t="shared" si="134"/>
        <v>15,004</v>
      </c>
      <c r="AH82" s="82" t="str">
        <f t="shared" si="134"/>
        <v>1.0</v>
      </c>
      <c r="AI82" s="82"/>
      <c r="AJ82" s="14"/>
      <c r="AK82" s="84">
        <f t="shared" si="151"/>
        <v>0.30548618219037871</v>
      </c>
      <c r="AL82" s="85">
        <f t="shared" si="152"/>
        <v>14923</v>
      </c>
      <c r="AM82" s="88">
        <f t="shared" si="153"/>
        <v>6.7195362078589088E-2</v>
      </c>
      <c r="AN82" s="163"/>
      <c r="AO82" s="83">
        <f t="shared" si="154"/>
        <v>-0.14042341838952008</v>
      </c>
      <c r="AP82" s="82" t="str">
        <f t="shared" si="136"/>
        <v>869.91</v>
      </c>
      <c r="AQ82" s="87">
        <f t="shared" si="155"/>
        <v>-33927</v>
      </c>
      <c r="AR82" s="82" t="str">
        <f t="shared" si="136"/>
        <v>33,927</v>
      </c>
      <c r="AS82" s="82" t="str">
        <f t="shared" si="136"/>
        <v>0.7</v>
      </c>
      <c r="AT82" s="83">
        <f t="shared" si="156"/>
        <v>-0.20218952422342254</v>
      </c>
      <c r="AU82" s="82" t="str">
        <f t="shared" si="136"/>
        <v>1,252.58</v>
      </c>
      <c r="AV82" s="87">
        <f t="shared" si="157"/>
        <v>-48850</v>
      </c>
      <c r="AW82" s="82" t="str">
        <f t="shared" si="136"/>
        <v>48,850</v>
      </c>
      <c r="AX82" s="82" t="str">
        <f t="shared" si="136"/>
        <v>1.1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30"/>
        <v xml:space="preserve">- Contract Services </v>
      </c>
      <c r="C83" s="14"/>
      <c r="D83" s="84"/>
      <c r="E83" s="84">
        <f t="shared" si="137"/>
        <v>-0.21127946127946129</v>
      </c>
      <c r="F83" s="85">
        <f t="shared" si="138"/>
        <v>-1004</v>
      </c>
      <c r="G83" s="88">
        <f t="shared" si="139"/>
        <v>-2.5584312600475223E-2</v>
      </c>
      <c r="H83" s="163"/>
      <c r="I83" s="83">
        <f t="shared" si="140"/>
        <v>-0.23269728331177231</v>
      </c>
      <c r="J83" s="86" t="str">
        <f t="shared" si="132"/>
        <v>1,439.10</v>
      </c>
      <c r="K83" s="87">
        <f t="shared" si="141"/>
        <v>-5756</v>
      </c>
      <c r="L83" s="82" t="str">
        <f t="shared" si="132"/>
        <v>5,756</v>
      </c>
      <c r="M83" s="82" t="str">
        <f t="shared" si="132"/>
        <v>1.1</v>
      </c>
      <c r="N83" s="83">
        <f t="shared" si="142"/>
        <v>-0.19210866752910738</v>
      </c>
      <c r="O83" s="86" t="str">
        <f t="shared" si="132"/>
        <v>1,187.92</v>
      </c>
      <c r="P83" s="87">
        <f t="shared" si="143"/>
        <v>-4752</v>
      </c>
      <c r="Q83" s="82" t="str">
        <f t="shared" si="132"/>
        <v>4,752</v>
      </c>
      <c r="R83" s="82" t="str">
        <f t="shared" si="132"/>
        <v>1.0</v>
      </c>
      <c r="S83" s="82"/>
      <c r="T83" s="60"/>
      <c r="U83" s="174">
        <f t="shared" si="144"/>
        <v>-0.21604139715394566</v>
      </c>
      <c r="V83" s="175">
        <f t="shared" si="145"/>
        <v>-3507</v>
      </c>
      <c r="W83" s="163">
        <f t="shared" si="146"/>
        <v>-3.7431504772876267E-2</v>
      </c>
      <c r="X83" s="163"/>
      <c r="Y83" s="83">
        <f t="shared" si="147"/>
        <v>-0.24779072102831895</v>
      </c>
      <c r="Z83" s="82" t="str">
        <f t="shared" si="134"/>
        <v>1,518.45</v>
      </c>
      <c r="AA83" s="87">
        <f t="shared" si="148"/>
        <v>-19740</v>
      </c>
      <c r="AB83" s="82" t="str">
        <f t="shared" si="134"/>
        <v>19,740</v>
      </c>
      <c r="AC83" s="82" t="str">
        <f t="shared" si="134"/>
        <v>1.2</v>
      </c>
      <c r="AD83" s="83">
        <f t="shared" si="149"/>
        <v>-0.20376832697328781</v>
      </c>
      <c r="AE83" s="82" t="str">
        <f t="shared" si="134"/>
        <v>1,248.73</v>
      </c>
      <c r="AF83" s="87">
        <f t="shared" si="150"/>
        <v>-16233</v>
      </c>
      <c r="AG83" s="82" t="str">
        <f t="shared" si="134"/>
        <v>16,233</v>
      </c>
      <c r="AH83" s="82" t="str">
        <f t="shared" si="134"/>
        <v>1.1</v>
      </c>
      <c r="AI83" s="82"/>
      <c r="AJ83" s="14"/>
      <c r="AK83" s="84">
        <f t="shared" si="151"/>
        <v>4.0730660124204551E-2</v>
      </c>
      <c r="AL83" s="85">
        <f t="shared" si="152"/>
        <v>2125</v>
      </c>
      <c r="AM83" s="88">
        <f t="shared" si="153"/>
        <v>1.4593815675999267E-2</v>
      </c>
      <c r="AN83" s="163"/>
      <c r="AO83" s="83">
        <f t="shared" si="154"/>
        <v>-0.2071438918896546</v>
      </c>
      <c r="AP83" s="82" t="str">
        <f t="shared" si="136"/>
        <v>1,283.27</v>
      </c>
      <c r="AQ83" s="87">
        <f t="shared" si="155"/>
        <v>-50047</v>
      </c>
      <c r="AR83" s="82" t="str">
        <f t="shared" si="136"/>
        <v>50,047</v>
      </c>
      <c r="AS83" s="82" t="str">
        <f t="shared" si="136"/>
        <v>1.0</v>
      </c>
      <c r="AT83" s="83">
        <f t="shared" si="156"/>
        <v>-0.21593923966805323</v>
      </c>
      <c r="AU83" s="82" t="str">
        <f t="shared" si="136"/>
        <v>1,337.75</v>
      </c>
      <c r="AV83" s="87">
        <f t="shared" si="157"/>
        <v>-52172</v>
      </c>
      <c r="AW83" s="82" t="str">
        <f t="shared" si="136"/>
        <v>52,172</v>
      </c>
      <c r="AX83" s="82" t="str">
        <f t="shared" si="136"/>
        <v>1.1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30"/>
        <v xml:space="preserve">- Depreciation </v>
      </c>
      <c r="C84" s="14"/>
      <c r="D84" s="84"/>
      <c r="E84" s="84">
        <f t="shared" si="137"/>
        <v>4.0032847464586329E-3</v>
      </c>
      <c r="F84" s="85">
        <f t="shared" si="138"/>
        <v>39</v>
      </c>
      <c r="G84" s="88">
        <f t="shared" si="139"/>
        <v>3.2336733929824779E-2</v>
      </c>
      <c r="H84" s="163"/>
      <c r="I84" s="83">
        <f t="shared" si="140"/>
        <v>-0.3922622897800776</v>
      </c>
      <c r="J84" s="86" t="str">
        <f t="shared" si="132"/>
        <v>2,425.86</v>
      </c>
      <c r="K84" s="87">
        <f t="shared" si="141"/>
        <v>-9703</v>
      </c>
      <c r="L84" s="82" t="str">
        <f t="shared" si="132"/>
        <v>9,703</v>
      </c>
      <c r="M84" s="82" t="str">
        <f t="shared" si="132"/>
        <v>1.9</v>
      </c>
      <c r="N84" s="83">
        <f t="shared" si="142"/>
        <v>-0.39383893919793012</v>
      </c>
      <c r="O84" s="86" t="str">
        <f t="shared" si="132"/>
        <v>2,435.39</v>
      </c>
      <c r="P84" s="87">
        <f t="shared" si="143"/>
        <v>-9742</v>
      </c>
      <c r="Q84" s="82" t="str">
        <f t="shared" si="132"/>
        <v>9,742</v>
      </c>
      <c r="R84" s="82" t="str">
        <f t="shared" si="132"/>
        <v>2.1</v>
      </c>
      <c r="S84" s="82"/>
      <c r="T84" s="60"/>
      <c r="U84" s="174">
        <f t="shared" si="144"/>
        <v>2.2377622377622378E-2</v>
      </c>
      <c r="V84" s="175">
        <f t="shared" si="145"/>
        <v>720</v>
      </c>
      <c r="W84" s="163">
        <f t="shared" si="146"/>
        <v>2.2101586772260207E-2</v>
      </c>
      <c r="X84" s="163"/>
      <c r="Y84" s="83">
        <f t="shared" si="147"/>
        <v>-0.39484585258083954</v>
      </c>
      <c r="Z84" s="82" t="str">
        <f t="shared" si="134"/>
        <v>2,419.59</v>
      </c>
      <c r="AA84" s="87">
        <f t="shared" si="148"/>
        <v>-31455</v>
      </c>
      <c r="AB84" s="82" t="str">
        <f t="shared" si="134"/>
        <v>31,455</v>
      </c>
      <c r="AC84" s="82" t="str">
        <f t="shared" si="134"/>
        <v>1.9</v>
      </c>
      <c r="AD84" s="83">
        <f t="shared" si="149"/>
        <v>-0.40388381201044388</v>
      </c>
      <c r="AE84" s="82" t="str">
        <f t="shared" si="134"/>
        <v>2,475.04</v>
      </c>
      <c r="AF84" s="87">
        <f t="shared" si="150"/>
        <v>-32175</v>
      </c>
      <c r="AG84" s="82" t="str">
        <f t="shared" si="134"/>
        <v>32,175</v>
      </c>
      <c r="AH84" s="82" t="str">
        <f t="shared" si="134"/>
        <v>2.1</v>
      </c>
      <c r="AI84" s="82"/>
      <c r="AJ84" s="14"/>
      <c r="AK84" s="84">
        <f t="shared" si="151"/>
        <v>6.4058642478819318E-3</v>
      </c>
      <c r="AL84" s="85">
        <f t="shared" si="152"/>
        <v>589</v>
      </c>
      <c r="AM84" s="88">
        <f t="shared" si="153"/>
        <v>1.2656979604867891E-2</v>
      </c>
      <c r="AN84" s="163"/>
      <c r="AO84" s="83">
        <f t="shared" si="154"/>
        <v>-0.37812959168891375</v>
      </c>
      <c r="AP84" s="82" t="str">
        <f t="shared" si="136"/>
        <v>2,342.51</v>
      </c>
      <c r="AQ84" s="87">
        <f t="shared" si="155"/>
        <v>-91358</v>
      </c>
      <c r="AR84" s="82" t="str">
        <f t="shared" si="136"/>
        <v>91,358</v>
      </c>
      <c r="AS84" s="82" t="str">
        <f t="shared" si="136"/>
        <v>1.9</v>
      </c>
      <c r="AT84" s="83">
        <f t="shared" si="156"/>
        <v>-0.38056745514372631</v>
      </c>
      <c r="AU84" s="82" t="str">
        <f t="shared" si="136"/>
        <v>2,357.62</v>
      </c>
      <c r="AV84" s="87">
        <f t="shared" si="157"/>
        <v>-91947</v>
      </c>
      <c r="AW84" s="82" t="str">
        <f t="shared" si="136"/>
        <v>91,947</v>
      </c>
      <c r="AX84" s="82" t="str">
        <f t="shared" si="136"/>
        <v>2.0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30"/>
        <v xml:space="preserve">Indirect Labor </v>
      </c>
      <c r="C85" s="14"/>
      <c r="D85" s="84"/>
      <c r="E85" s="84">
        <f t="shared" si="137"/>
        <v>-7.6856282803334369E-2</v>
      </c>
      <c r="F85" s="85">
        <f t="shared" si="138"/>
        <v>-3983</v>
      </c>
      <c r="G85" s="88">
        <f t="shared" si="139"/>
        <v>2.6124127410280806E-3</v>
      </c>
      <c r="H85" s="163"/>
      <c r="I85" s="83">
        <f t="shared" si="140"/>
        <v>-2.2561044631306597</v>
      </c>
      <c r="J85" s="86" t="str">
        <f t="shared" si="132"/>
        <v>13,951.64</v>
      </c>
      <c r="K85" s="87">
        <f t="shared" si="141"/>
        <v>-55807</v>
      </c>
      <c r="L85" s="82" t="str">
        <f t="shared" si="132"/>
        <v>55,807</v>
      </c>
      <c r="M85" s="82" t="str">
        <f t="shared" si="132"/>
        <v>11.1</v>
      </c>
      <c r="N85" s="83">
        <f t="shared" si="142"/>
        <v>-2.0950840879689521</v>
      </c>
      <c r="O85" s="86" t="str">
        <f t="shared" si="132"/>
        <v>12,955.95</v>
      </c>
      <c r="P85" s="87">
        <f t="shared" si="143"/>
        <v>-51824</v>
      </c>
      <c r="Q85" s="82" t="str">
        <f t="shared" si="132"/>
        <v>51,824</v>
      </c>
      <c r="R85" s="82" t="str">
        <f t="shared" si="132"/>
        <v>11.4</v>
      </c>
      <c r="S85" s="82"/>
      <c r="T85" s="60"/>
      <c r="U85" s="174">
        <f t="shared" si="144"/>
        <v>-6.4214161531820274E-2</v>
      </c>
      <c r="V85" s="175">
        <f t="shared" si="145"/>
        <v>-10859</v>
      </c>
      <c r="W85" s="163">
        <f t="shared" si="146"/>
        <v>-6.7649931599510271E-2</v>
      </c>
      <c r="X85" s="163"/>
      <c r="Y85" s="83">
        <f t="shared" si="147"/>
        <v>-2.2590505121510343</v>
      </c>
      <c r="Z85" s="82" t="str">
        <f t="shared" si="134"/>
        <v>13,843.48</v>
      </c>
      <c r="AA85" s="87">
        <f t="shared" si="148"/>
        <v>-179965</v>
      </c>
      <c r="AB85" s="82" t="str">
        <f t="shared" si="134"/>
        <v>179,965</v>
      </c>
      <c r="AC85" s="82" t="str">
        <f t="shared" si="134"/>
        <v>11.1</v>
      </c>
      <c r="AD85" s="83">
        <f t="shared" si="149"/>
        <v>-2.1227405101425991</v>
      </c>
      <c r="AE85" s="82" t="str">
        <f t="shared" si="134"/>
        <v>13,008.15</v>
      </c>
      <c r="AF85" s="87">
        <f t="shared" si="150"/>
        <v>-169106</v>
      </c>
      <c r="AG85" s="82" t="str">
        <f t="shared" si="134"/>
        <v>169,106</v>
      </c>
      <c r="AH85" s="82" t="str">
        <f t="shared" si="134"/>
        <v>11.1</v>
      </c>
      <c r="AI85" s="82"/>
      <c r="AJ85" s="14"/>
      <c r="AK85" s="84">
        <f t="shared" si="151"/>
        <v>-3.4911261415207562E-2</v>
      </c>
      <c r="AL85" s="85">
        <f t="shared" si="152"/>
        <v>-17570</v>
      </c>
      <c r="AM85" s="88">
        <f t="shared" si="153"/>
        <v>-1.6787217498559492E-2</v>
      </c>
      <c r="AN85" s="163"/>
      <c r="AO85" s="83">
        <f t="shared" si="154"/>
        <v>-2.1557749218766169</v>
      </c>
      <c r="AP85" s="82" t="str">
        <f t="shared" si="136"/>
        <v>13,355.02</v>
      </c>
      <c r="AQ85" s="87">
        <f t="shared" si="155"/>
        <v>-520846</v>
      </c>
      <c r="AR85" s="82" t="str">
        <f t="shared" si="136"/>
        <v>520,846</v>
      </c>
      <c r="AS85" s="82" t="str">
        <f t="shared" si="136"/>
        <v>10.6</v>
      </c>
      <c r="AT85" s="83">
        <f t="shared" si="156"/>
        <v>-2.083052916951222</v>
      </c>
      <c r="AU85" s="82" t="str">
        <f t="shared" si="136"/>
        <v>12,904.51</v>
      </c>
      <c r="AV85" s="87">
        <f t="shared" si="157"/>
        <v>-503276</v>
      </c>
      <c r="AW85" s="82" t="str">
        <f t="shared" si="136"/>
        <v>503,276</v>
      </c>
      <c r="AX85" s="82" t="str">
        <f t="shared" si="136"/>
        <v>10.9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30"/>
        <v/>
      </c>
      <c r="C86" s="14"/>
      <c r="D86" s="84"/>
      <c r="E86" s="84"/>
      <c r="F86" s="85"/>
      <c r="G86" s="88"/>
      <c r="H86" s="163"/>
      <c r="I86" s="91"/>
      <c r="J86" s="86" t="str">
        <f t="shared" si="132"/>
        <v/>
      </c>
      <c r="K86" s="87"/>
      <c r="L86" s="82" t="str">
        <f t="shared" si="132"/>
        <v/>
      </c>
      <c r="M86" s="82" t="str">
        <f t="shared" si="132"/>
        <v/>
      </c>
      <c r="N86" s="91"/>
      <c r="O86" s="86" t="str">
        <f t="shared" si="132"/>
        <v/>
      </c>
      <c r="P86" s="87"/>
      <c r="Q86" s="82" t="str">
        <f t="shared" si="132"/>
        <v/>
      </c>
      <c r="R86" s="82"/>
      <c r="S86" s="82"/>
      <c r="T86" s="60"/>
      <c r="U86" s="174"/>
      <c r="V86" s="175"/>
      <c r="W86" s="163"/>
      <c r="X86" s="163"/>
      <c r="Y86" s="88"/>
      <c r="Z86" s="82" t="str">
        <f t="shared" si="134"/>
        <v/>
      </c>
      <c r="AA86" s="87"/>
      <c r="AB86" s="82" t="str">
        <f t="shared" si="134"/>
        <v/>
      </c>
      <c r="AC86" s="82" t="str">
        <f t="shared" si="134"/>
        <v/>
      </c>
      <c r="AD86" s="88"/>
      <c r="AE86" s="82" t="str">
        <f t="shared" si="134"/>
        <v/>
      </c>
      <c r="AF86" s="87"/>
      <c r="AG86" s="82" t="str">
        <f t="shared" si="134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6"/>
        <v/>
      </c>
      <c r="AQ86" s="87"/>
      <c r="AR86" s="82" t="str">
        <f t="shared" si="136"/>
        <v/>
      </c>
      <c r="AS86" s="82" t="str">
        <f t="shared" si="136"/>
        <v/>
      </c>
      <c r="AT86" s="88"/>
      <c r="AU86" s="82" t="str">
        <f t="shared" si="136"/>
        <v/>
      </c>
      <c r="AV86" s="87"/>
      <c r="AW86" s="82" t="str">
        <f t="shared" si="136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30"/>
        <v xml:space="preserve">- Salary </v>
      </c>
      <c r="C87" s="15"/>
      <c r="D87" s="144"/>
      <c r="E87" s="144">
        <f t="shared" ref="E87:E90" si="158">IFERROR((Q87-L87)/ABS(Q87),"")</f>
        <v>0</v>
      </c>
      <c r="F87" s="145">
        <f>IFERROR(((Q87)-(L87)),"")</f>
        <v>0</v>
      </c>
      <c r="G87" s="148">
        <f>IFERROR(((Q87/Q$8)-(L87/L$8)),"")</f>
        <v>6.06234472007664E-2</v>
      </c>
      <c r="H87" s="162"/>
      <c r="I87" s="143">
        <f>IFERROR((-L87/L$8),"")</f>
        <v>-0.77619663648124193</v>
      </c>
      <c r="J87" s="146" t="str">
        <f t="shared" si="132"/>
        <v>4,800.00</v>
      </c>
      <c r="K87" s="147">
        <f>IFERROR(-L87,"")</f>
        <v>-19200</v>
      </c>
      <c r="L87" s="142" t="str">
        <f t="shared" si="132"/>
        <v>19,200</v>
      </c>
      <c r="M87" s="142" t="str">
        <f t="shared" si="132"/>
        <v>3.8</v>
      </c>
      <c r="N87" s="143">
        <f>IFERROR((-Q87/L$8),"")</f>
        <v>-0.77619663648124193</v>
      </c>
      <c r="O87" s="146" t="str">
        <f t="shared" si="132"/>
        <v>4,800.00</v>
      </c>
      <c r="P87" s="147">
        <f>IFERROR(-Q87,"")</f>
        <v>-19200</v>
      </c>
      <c r="Q87" s="142" t="str">
        <f t="shared" si="132"/>
        <v>19,200</v>
      </c>
      <c r="R87" s="142" t="str">
        <f>IF(R279="","",TRIM(LEFT(R279,SEARCH(" ",R279,1))))</f>
        <v>4.2</v>
      </c>
      <c r="S87" s="142"/>
      <c r="T87" s="152"/>
      <c r="U87" s="144">
        <f t="shared" ref="U87:U90" si="159">IFERROR((AG87-AB87)/ABS(AG87),"")</f>
        <v>0</v>
      </c>
      <c r="V87" s="145">
        <f>IFERROR(((AG87)-(AB87)),"")</f>
        <v>0</v>
      </c>
      <c r="W87" s="148">
        <f>IFERROR(((AG87/AG$8)-(AB87/AB$8)),"")</f>
        <v>2.5335519694847708E-2</v>
      </c>
      <c r="X87" s="162"/>
      <c r="Y87" s="143">
        <f>IFERROR((-AB87/AB$8),"")</f>
        <v>-0.78328981723237601</v>
      </c>
      <c r="Z87" s="142" t="str">
        <f t="shared" si="134"/>
        <v>4,800.00</v>
      </c>
      <c r="AA87" s="147">
        <f>IFERROR(-AB87,"")</f>
        <v>-62400</v>
      </c>
      <c r="AB87" s="142" t="str">
        <f t="shared" si="134"/>
        <v>62,400</v>
      </c>
      <c r="AC87" s="142" t="str">
        <f t="shared" si="134"/>
        <v>3.8</v>
      </c>
      <c r="AD87" s="143">
        <f>IFERROR((-AG87/AB$8),"")</f>
        <v>-0.78328981723237601</v>
      </c>
      <c r="AE87" s="142" t="str">
        <f t="shared" si="134"/>
        <v>4,800.00</v>
      </c>
      <c r="AF87" s="147">
        <f>IFERROR(-AG87,"")</f>
        <v>-62400</v>
      </c>
      <c r="AG87" s="142" t="str">
        <f t="shared" si="134"/>
        <v>62,400</v>
      </c>
      <c r="AH87" s="142" t="str">
        <f t="shared" si="134"/>
        <v>4.1</v>
      </c>
      <c r="AI87" s="142"/>
      <c r="AJ87" s="15"/>
      <c r="AK87" s="144">
        <f t="shared" ref="AK87:AK90" si="160">IFERROR((AW87-AR87)/ABS(AW87),"")</f>
        <v>0</v>
      </c>
      <c r="AL87" s="145">
        <f>IFERROR(((AW87)-(AR87)),"")</f>
        <v>0</v>
      </c>
      <c r="AM87" s="148">
        <f>IFERROR(((AW87/AW$8)-(AR87/AR$8)),"")</f>
        <v>2.0805665690999731E-2</v>
      </c>
      <c r="AN87" s="162"/>
      <c r="AO87" s="143">
        <f>IFERROR((-AR87/AR$8),"")</f>
        <v>-0.77481840193704599</v>
      </c>
      <c r="AP87" s="142" t="str">
        <f t="shared" si="136"/>
        <v>4,800.00</v>
      </c>
      <c r="AQ87" s="147">
        <f>IFERROR(-AR87,"")</f>
        <v>-187200</v>
      </c>
      <c r="AR87" s="142" t="str">
        <f t="shared" si="136"/>
        <v>187,200</v>
      </c>
      <c r="AS87" s="142" t="str">
        <f t="shared" si="136"/>
        <v>3.8</v>
      </c>
      <c r="AT87" s="143">
        <f>IFERROR((-AW87/AR$8),"")</f>
        <v>-0.77481840193704599</v>
      </c>
      <c r="AU87" s="142" t="str">
        <f t="shared" si="136"/>
        <v>4,800.00</v>
      </c>
      <c r="AV87" s="147">
        <f>IFERROR(-AW87,"")</f>
        <v>-187200</v>
      </c>
      <c r="AW87" s="142" t="str">
        <f t="shared" si="136"/>
        <v>187,200</v>
      </c>
      <c r="AX87" s="142" t="str">
        <f>IF(AX279="","",TRIM(LEFT(AX279,SEARCH(" ",AX279,1))))</f>
        <v>4.1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30"/>
        <v xml:space="preserve">- Bonus </v>
      </c>
      <c r="C88" s="14"/>
      <c r="D88" s="84"/>
      <c r="E88" s="84">
        <f t="shared" si="158"/>
        <v>0.62411847672778564</v>
      </c>
      <c r="F88" s="85">
        <f>IFERROR(((Q88)-(L88)),"")</f>
        <v>885</v>
      </c>
      <c r="G88" s="88">
        <f>IFERROR(((Q88/Q$8)-(L88/L$8)),"")</f>
        <v>4.025510788628052E-2</v>
      </c>
      <c r="H88" s="163"/>
      <c r="I88" s="83">
        <f>IFERROR((-L88/L$8),"")</f>
        <v>-2.1547542043984475E-2</v>
      </c>
      <c r="J88" s="86" t="str">
        <f t="shared" si="132"/>
        <v>133.25</v>
      </c>
      <c r="K88" s="87">
        <f>IFERROR(-L88,"")</f>
        <v>-533</v>
      </c>
      <c r="L88" s="82" t="str">
        <f t="shared" si="132"/>
        <v>533</v>
      </c>
      <c r="M88" s="82" t="str">
        <f t="shared" si="132"/>
        <v>0.1</v>
      </c>
      <c r="N88" s="83">
        <f>IFERROR((-Q88/L$8),"")</f>
        <v>-5.7325355756791721E-2</v>
      </c>
      <c r="O88" s="86" t="str">
        <f t="shared" si="132"/>
        <v>354.39</v>
      </c>
      <c r="P88" s="87">
        <f>IFERROR(-Q88,"")</f>
        <v>-1418</v>
      </c>
      <c r="Q88" s="82" t="str">
        <f t="shared" si="132"/>
        <v>1,418</v>
      </c>
      <c r="R88" s="82" t="str">
        <f>IF(R280="","",TRIM(LEFT(R280,SEARCH(" ",R280,1))))</f>
        <v>0.3</v>
      </c>
      <c r="S88" s="82"/>
      <c r="T88" s="60"/>
      <c r="U88" s="174">
        <f t="shared" si="159"/>
        <v>-0.62759192701133537</v>
      </c>
      <c r="V88" s="175">
        <f>IFERROR(((AG88)-(AB88)),"")</f>
        <v>-2270</v>
      </c>
      <c r="W88" s="163">
        <f>IFERROR(((AG88/AG$8)-(AB88/AB$8)),"")</f>
        <v>-2.7026110743288936E-2</v>
      </c>
      <c r="X88" s="163"/>
      <c r="Y88" s="83">
        <f>IFERROR((-AB88/AB$8),"")</f>
        <v>-7.3897871058445475E-2</v>
      </c>
      <c r="Z88" s="82" t="str">
        <f t="shared" si="134"/>
        <v>452.85</v>
      </c>
      <c r="AA88" s="87">
        <f>IFERROR(-AB88,"")</f>
        <v>-5887</v>
      </c>
      <c r="AB88" s="82" t="str">
        <f t="shared" si="134"/>
        <v>5,887</v>
      </c>
      <c r="AC88" s="82" t="str">
        <f t="shared" si="134"/>
        <v>0.4</v>
      </c>
      <c r="AD88" s="83">
        <f>IFERROR((-AG88/AB$8),"")</f>
        <v>-4.5403193412331795E-2</v>
      </c>
      <c r="AE88" s="82" t="str">
        <f t="shared" si="134"/>
        <v>278.21</v>
      </c>
      <c r="AF88" s="87">
        <f>IFERROR(-AG88,"")</f>
        <v>-3617</v>
      </c>
      <c r="AG88" s="82" t="str">
        <f t="shared" si="134"/>
        <v>3,617</v>
      </c>
      <c r="AH88" s="82" t="str">
        <f t="shared" si="134"/>
        <v>0.2</v>
      </c>
      <c r="AI88" s="82"/>
      <c r="AJ88" s="14"/>
      <c r="AK88" s="84">
        <f t="shared" si="160"/>
        <v>0.65749764225086449</v>
      </c>
      <c r="AL88" s="85">
        <f>IFERROR(((AW88)-(AR88)),"")</f>
        <v>8366</v>
      </c>
      <c r="AM88" s="88">
        <f>IFERROR(((AW88/AW$8)-(AR88/AR$8)),"")</f>
        <v>3.6040929705435945E-2</v>
      </c>
      <c r="AN88" s="163"/>
      <c r="AO88" s="83">
        <f>IFERROR((-AR88/AR$8),"")</f>
        <v>-1.8037706173299393E-2</v>
      </c>
      <c r="AP88" s="82" t="str">
        <f t="shared" si="136"/>
        <v>111.76</v>
      </c>
      <c r="AQ88" s="87">
        <f>IFERROR(-AR88,"")</f>
        <v>-4358</v>
      </c>
      <c r="AR88" s="82" t="str">
        <f t="shared" si="136"/>
        <v>4,358</v>
      </c>
      <c r="AS88" s="82" t="str">
        <f t="shared" si="136"/>
        <v>0.1</v>
      </c>
      <c r="AT88" s="83">
        <f>IFERROR((-AW88/AR$8),"")</f>
        <v>-5.2664473003456051E-2</v>
      </c>
      <c r="AU88" s="82" t="str">
        <f t="shared" si="136"/>
        <v>326.27</v>
      </c>
      <c r="AV88" s="87">
        <f>IFERROR(-AW88,"")</f>
        <v>-12724</v>
      </c>
      <c r="AW88" s="82" t="str">
        <f t="shared" si="136"/>
        <v>12,724</v>
      </c>
      <c r="AX88" s="82" t="str">
        <f>IF(AX280="","",TRIM(LEFT(AX280,SEARCH(" ",AX280,1))))</f>
        <v>0.3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30"/>
        <v xml:space="preserve">- Other </v>
      </c>
      <c r="C89" s="14"/>
      <c r="D89" s="84"/>
      <c r="E89" s="84">
        <f t="shared" si="158"/>
        <v>-0.15599564186374415</v>
      </c>
      <c r="F89" s="85">
        <f>IFERROR(((Q89)-(L89)),"")</f>
        <v>-4868</v>
      </c>
      <c r="G89" s="88">
        <f>IFERROR(((Q89/Q$8)-(L89/L$8)),"")</f>
        <v>-9.8266142346019159E-2</v>
      </c>
      <c r="H89" s="163"/>
      <c r="I89" s="83">
        <f>IFERROR((-L89/L$8),"")</f>
        <v>-1.4583602846054333</v>
      </c>
      <c r="J89" s="86" t="str">
        <f t="shared" si="132"/>
        <v>9,018.39</v>
      </c>
      <c r="K89" s="87">
        <f>IFERROR(-L89,"")</f>
        <v>-36074</v>
      </c>
      <c r="L89" s="82" t="str">
        <f t="shared" si="132"/>
        <v>36,074</v>
      </c>
      <c r="M89" s="82" t="str">
        <f t="shared" si="132"/>
        <v>7.1</v>
      </c>
      <c r="N89" s="83">
        <f>IFERROR((-Q89/L$8),"")</f>
        <v>-1.2615620957309186</v>
      </c>
      <c r="O89" s="86" t="str">
        <f t="shared" si="132"/>
        <v>7,801.57</v>
      </c>
      <c r="P89" s="87">
        <f>IFERROR(-Q89,"")</f>
        <v>-31206</v>
      </c>
      <c r="Q89" s="82" t="str">
        <f t="shared" si="132"/>
        <v>31,206</v>
      </c>
      <c r="R89" s="82" t="str">
        <f>IF(R281="","",TRIM(LEFT(R281,SEARCH(" ",R281,1))))</f>
        <v>6.9</v>
      </c>
      <c r="S89" s="82"/>
      <c r="T89" s="60"/>
      <c r="U89" s="174">
        <f t="shared" si="159"/>
        <v>-8.3316357710327971E-2</v>
      </c>
      <c r="V89" s="175">
        <f>IFERROR(((AG89)-(AB89)),"")</f>
        <v>-8589</v>
      </c>
      <c r="W89" s="163">
        <f>IFERROR(((AG89/AG$8)-(AB89/AB$8)),"")</f>
        <v>-6.5959340551069223E-2</v>
      </c>
      <c r="X89" s="163"/>
      <c r="Y89" s="83">
        <f>IFERROR((-AB89/AB$8),"")</f>
        <v>-1.4018628238602129</v>
      </c>
      <c r="Z89" s="82" t="str">
        <f t="shared" si="134"/>
        <v>8,590.63</v>
      </c>
      <c r="AA89" s="87">
        <f>IFERROR(-AB89,"")</f>
        <v>-111678</v>
      </c>
      <c r="AB89" s="82" t="str">
        <f t="shared" si="134"/>
        <v>111,678</v>
      </c>
      <c r="AC89" s="82" t="str">
        <f t="shared" si="134"/>
        <v>6.9</v>
      </c>
      <c r="AD89" s="83">
        <f>IFERROR((-AG89/AB$8),"")</f>
        <v>-1.2940474994978912</v>
      </c>
      <c r="AE89" s="82" t="str">
        <f t="shared" si="134"/>
        <v>7,929.94</v>
      </c>
      <c r="AF89" s="87">
        <f>IFERROR(-AG89,"")</f>
        <v>-103089</v>
      </c>
      <c r="AG89" s="82" t="str">
        <f t="shared" si="134"/>
        <v>103,089</v>
      </c>
      <c r="AH89" s="82" t="str">
        <f t="shared" si="134"/>
        <v>6.8</v>
      </c>
      <c r="AI89" s="82"/>
      <c r="AJ89" s="14"/>
      <c r="AK89" s="84">
        <f t="shared" si="160"/>
        <v>-8.5494738785305516E-2</v>
      </c>
      <c r="AL89" s="85">
        <f>IFERROR(((AW89)-(AR89)),"")</f>
        <v>-25935</v>
      </c>
      <c r="AM89" s="88">
        <f>IFERROR(((AW89/AW$8)-(AR89/AR$8)),"")</f>
        <v>-7.362967390780506E-2</v>
      </c>
      <c r="AN89" s="163"/>
      <c r="AO89" s="83">
        <f>IFERROR((-AR89/AR$8),"")</f>
        <v>-1.3629146747790815</v>
      </c>
      <c r="AP89" s="82" t="str">
        <f t="shared" si="136"/>
        <v>8,443.26</v>
      </c>
      <c r="AQ89" s="87">
        <f>IFERROR(-AR89,"")</f>
        <v>-329287</v>
      </c>
      <c r="AR89" s="82" t="str">
        <f t="shared" si="136"/>
        <v>329,287</v>
      </c>
      <c r="AS89" s="82" t="str">
        <f t="shared" si="136"/>
        <v>6.7</v>
      </c>
      <c r="AT89" s="83">
        <f>IFERROR((-AW89/AR$8),"")</f>
        <v>-1.2555700420107199</v>
      </c>
      <c r="AU89" s="82" t="str">
        <f t="shared" si="136"/>
        <v>7,778.25</v>
      </c>
      <c r="AV89" s="87">
        <f>IFERROR(-AW89,"")</f>
        <v>-303352</v>
      </c>
      <c r="AW89" s="82" t="str">
        <f t="shared" si="136"/>
        <v>303,352</v>
      </c>
      <c r="AX89" s="82" t="str">
        <f>IF(AX281="","",TRIM(LEFT(AX281,SEARCH(" ",AX281,1))))</f>
        <v>6.6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30"/>
        <v xml:space="preserve">Indirect Operating Expenses </v>
      </c>
      <c r="C90" s="14"/>
      <c r="D90" s="84"/>
      <c r="E90" s="84">
        <f t="shared" si="158"/>
        <v>-3.0420711974110032E-2</v>
      </c>
      <c r="F90" s="85">
        <f>IFERROR(((Q90)-(L90)),"")</f>
        <v>-47</v>
      </c>
      <c r="G90" s="88">
        <f>IFERROR(((Q90/Q$8)-(L90/L$8)),"")</f>
        <v>2.9782283338836424E-3</v>
      </c>
      <c r="H90" s="163"/>
      <c r="I90" s="83">
        <f>IFERROR((-L90/L$8),"")</f>
        <v>-6.4359637774902972E-2</v>
      </c>
      <c r="J90" s="86" t="str">
        <f t="shared" ref="J90:Q102" si="161">IF(J282="","",TRIM(LEFT(J282,SEARCH(" ",J282,1))))</f>
        <v>397.98</v>
      </c>
      <c r="K90" s="87">
        <f>IFERROR(-L90,"")</f>
        <v>-1592</v>
      </c>
      <c r="L90" s="82" t="str">
        <f t="shared" si="161"/>
        <v>1,592</v>
      </c>
      <c r="M90" s="82" t="str">
        <f t="shared" si="161"/>
        <v>0.3</v>
      </c>
      <c r="N90" s="83">
        <f>IFERROR((-Q90/L$8),"")</f>
        <v>-6.2459573091849935E-2</v>
      </c>
      <c r="O90" s="86" t="str">
        <f t="shared" si="161"/>
        <v>386.15</v>
      </c>
      <c r="P90" s="87">
        <f>IFERROR(-Q90,"")</f>
        <v>-1545</v>
      </c>
      <c r="Q90" s="82" t="str">
        <f t="shared" si="161"/>
        <v>1,545</v>
      </c>
      <c r="R90" s="82" t="str">
        <f>IF(R282="","",TRIM(LEFT(R282,SEARCH(" ",R282,1))))</f>
        <v>0.3</v>
      </c>
      <c r="S90" s="82"/>
      <c r="T90" s="60"/>
      <c r="U90" s="174">
        <f t="shared" si="159"/>
        <v>0.11235216819973719</v>
      </c>
      <c r="V90" s="175">
        <f>IFERROR(((AG90)-(AB90)),"")</f>
        <v>684</v>
      </c>
      <c r="W90" s="163">
        <f>IFERROR(((AG90/AG$8)-(AB90/AB$8)),"")</f>
        <v>1.105789870014709E-2</v>
      </c>
      <c r="X90" s="163"/>
      <c r="Y90" s="83">
        <f>IFERROR((-AB90/AB$8),"")</f>
        <v>-6.7834906607752557E-2</v>
      </c>
      <c r="Z90" s="82" t="str">
        <f t="shared" ref="Z90:AH102" si="162">IF(Z282="","",TRIM(LEFT(Z282,SEARCH(" ",Z282,1))))</f>
        <v>415.67</v>
      </c>
      <c r="AA90" s="87">
        <f>IFERROR(-AB90,"")</f>
        <v>-5404</v>
      </c>
      <c r="AB90" s="82" t="str">
        <f t="shared" si="162"/>
        <v>5,404</v>
      </c>
      <c r="AC90" s="82" t="str">
        <f t="shared" si="162"/>
        <v>0.3</v>
      </c>
      <c r="AD90" s="83">
        <f>IFERROR((-AG90/AB$8),"")</f>
        <v>-7.6420968065876685E-2</v>
      </c>
      <c r="AE90" s="82" t="str">
        <f t="shared" si="162"/>
        <v>468.27</v>
      </c>
      <c r="AF90" s="87">
        <f>IFERROR(-AG90,"")</f>
        <v>-6088</v>
      </c>
      <c r="AG90" s="82" t="str">
        <f t="shared" si="162"/>
        <v>6,088</v>
      </c>
      <c r="AH90" s="82" t="str">
        <f t="shared" si="162"/>
        <v>0.4</v>
      </c>
      <c r="AI90" s="82"/>
      <c r="AJ90" s="14"/>
      <c r="AK90" s="84">
        <f t="shared" si="160"/>
        <v>-0.17200557103064068</v>
      </c>
      <c r="AL90" s="85">
        <f>IFERROR(((AW90)-(AR90)),"")</f>
        <v>-2964</v>
      </c>
      <c r="AM90" s="88">
        <f>IFERROR(((AW90/AW$8)-(AR90/AR$8)),"")</f>
        <v>-1.0352769829883007E-2</v>
      </c>
      <c r="AN90" s="163"/>
      <c r="AO90" s="83">
        <f>IFERROR((-AR90/AR$8),"")</f>
        <v>-8.3590985285900546E-2</v>
      </c>
      <c r="AP90" s="82" t="str">
        <f t="shared" ref="AP90:AW102" si="163">IF(AP282="","",TRIM(LEFT(AP282,SEARCH(" ",AP282,1))))</f>
        <v>517.84</v>
      </c>
      <c r="AQ90" s="87">
        <f>IFERROR(-AR90,"")</f>
        <v>-20196</v>
      </c>
      <c r="AR90" s="82" t="str">
        <f t="shared" si="163"/>
        <v>20,196</v>
      </c>
      <c r="AS90" s="82" t="str">
        <f t="shared" si="163"/>
        <v>0.4</v>
      </c>
      <c r="AT90" s="83">
        <f>IFERROR((-AW90/AR$8),"")</f>
        <v>-7.1323027255230639E-2</v>
      </c>
      <c r="AU90" s="82" t="str">
        <f t="shared" si="163"/>
        <v>441.86</v>
      </c>
      <c r="AV90" s="87">
        <f>IFERROR(-AW90,"")</f>
        <v>-17232</v>
      </c>
      <c r="AW90" s="82" t="str">
        <f t="shared" si="163"/>
        <v>17,232</v>
      </c>
      <c r="AX90" s="82" t="str">
        <f>IF(AX282="","",TRIM(LEFT(AX282,SEARCH(" ",AX282,1))))</f>
        <v>0.4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30"/>
        <v/>
      </c>
      <c r="C91" s="14"/>
      <c r="D91" s="84"/>
      <c r="E91" s="84"/>
      <c r="F91" s="85"/>
      <c r="G91" s="88"/>
      <c r="H91" s="163"/>
      <c r="I91" s="91"/>
      <c r="J91" s="86" t="str">
        <f t="shared" si="161"/>
        <v/>
      </c>
      <c r="K91" s="87"/>
      <c r="L91" s="82" t="str">
        <f t="shared" si="161"/>
        <v/>
      </c>
      <c r="M91" s="82" t="str">
        <f t="shared" si="161"/>
        <v/>
      </c>
      <c r="N91" s="91"/>
      <c r="O91" s="86" t="str">
        <f t="shared" si="161"/>
        <v/>
      </c>
      <c r="P91" s="87"/>
      <c r="Q91" s="82" t="str">
        <f t="shared" si="161"/>
        <v/>
      </c>
      <c r="R91" s="82"/>
      <c r="S91" s="82"/>
      <c r="T91" s="60"/>
      <c r="U91" s="174"/>
      <c r="V91" s="175"/>
      <c r="W91" s="163"/>
      <c r="X91" s="163"/>
      <c r="Y91" s="88"/>
      <c r="Z91" s="82" t="str">
        <f t="shared" si="162"/>
        <v/>
      </c>
      <c r="AA91" s="87"/>
      <c r="AB91" s="82" t="str">
        <f t="shared" si="162"/>
        <v/>
      </c>
      <c r="AC91" s="82" t="str">
        <f t="shared" si="162"/>
        <v/>
      </c>
      <c r="AD91" s="88"/>
      <c r="AE91" s="82" t="str">
        <f t="shared" si="162"/>
        <v/>
      </c>
      <c r="AF91" s="87"/>
      <c r="AG91" s="82" t="str">
        <f t="shared" si="162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3"/>
        <v/>
      </c>
      <c r="AQ91" s="87"/>
      <c r="AR91" s="82" t="str">
        <f t="shared" si="163"/>
        <v/>
      </c>
      <c r="AS91" s="82" t="str">
        <f t="shared" si="163"/>
        <v/>
      </c>
      <c r="AT91" s="88"/>
      <c r="AU91" s="82" t="str">
        <f t="shared" si="163"/>
        <v/>
      </c>
      <c r="AV91" s="87"/>
      <c r="AW91" s="82" t="str">
        <f t="shared" si="163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30"/>
        <v xml:space="preserve">- Pre-Opening/Closing </v>
      </c>
      <c r="C92" s="15"/>
      <c r="D92" s="144"/>
      <c r="E92" s="144" t="str">
        <f t="shared" ref="E92:E94" si="164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1"/>
        <v>0.00</v>
      </c>
      <c r="K92" s="147">
        <f>IFERROR(-L92,"")</f>
        <v>0</v>
      </c>
      <c r="L92" s="142" t="str">
        <f t="shared" si="161"/>
        <v>0</v>
      </c>
      <c r="M92" s="142" t="str">
        <f t="shared" si="161"/>
        <v>0.0</v>
      </c>
      <c r="N92" s="143">
        <f>IFERROR((-Q92/L$8),"")</f>
        <v>0</v>
      </c>
      <c r="O92" s="146" t="str">
        <f t="shared" si="161"/>
        <v>0.00</v>
      </c>
      <c r="P92" s="147">
        <f>IFERROR(-Q92,"")</f>
        <v>0</v>
      </c>
      <c r="Q92" s="142" t="str">
        <f t="shared" si="161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5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2"/>
        <v>0.00</v>
      </c>
      <c r="AA92" s="147">
        <f>IFERROR(-AB92,"")</f>
        <v>0</v>
      </c>
      <c r="AB92" s="142" t="str">
        <f t="shared" si="162"/>
        <v>0</v>
      </c>
      <c r="AC92" s="142" t="str">
        <f t="shared" si="162"/>
        <v>0.0</v>
      </c>
      <c r="AD92" s="143">
        <f>IFERROR((-AG92/AB$8),"")</f>
        <v>0</v>
      </c>
      <c r="AE92" s="142" t="str">
        <f t="shared" si="162"/>
        <v>0.00</v>
      </c>
      <c r="AF92" s="147">
        <f>IFERROR(-AG92,"")</f>
        <v>0</v>
      </c>
      <c r="AG92" s="142" t="str">
        <f t="shared" si="162"/>
        <v>0</v>
      </c>
      <c r="AH92" s="142" t="str">
        <f t="shared" si="162"/>
        <v>0.0</v>
      </c>
      <c r="AI92" s="142"/>
      <c r="AJ92" s="15"/>
      <c r="AK92" s="144" t="str">
        <f t="shared" ref="AK92:AK94" si="166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3"/>
        <v>0.00</v>
      </c>
      <c r="AQ92" s="147">
        <f>IFERROR(-AR92,"")</f>
        <v>0</v>
      </c>
      <c r="AR92" s="142" t="str">
        <f t="shared" si="163"/>
        <v>0</v>
      </c>
      <c r="AS92" s="142" t="str">
        <f t="shared" si="163"/>
        <v>0.0</v>
      </c>
      <c r="AT92" s="143">
        <f>IFERROR((-AW92/AR$8),"")</f>
        <v>0</v>
      </c>
      <c r="AU92" s="142" t="str">
        <f t="shared" si="163"/>
        <v>0.00</v>
      </c>
      <c r="AV92" s="147">
        <f>IFERROR(-AW92,"")</f>
        <v>0</v>
      </c>
      <c r="AW92" s="142" t="str">
        <f t="shared" si="163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30"/>
        <v xml:space="preserve">- Other </v>
      </c>
      <c r="C93" s="14"/>
      <c r="D93" s="84"/>
      <c r="E93" s="84">
        <f t="shared" si="164"/>
        <v>-3.0420711974110032E-2</v>
      </c>
      <c r="F93" s="85">
        <f>IFERROR(((Q93)-(L93)),"")</f>
        <v>-47</v>
      </c>
      <c r="G93" s="88">
        <f>IFERROR(((Q93/Q$8)-(L93/L$8)),"")</f>
        <v>2.9782283338836424E-3</v>
      </c>
      <c r="H93" s="163"/>
      <c r="I93" s="83">
        <f>IFERROR((-L93/L$8),"")</f>
        <v>-6.4359637774902972E-2</v>
      </c>
      <c r="J93" s="86" t="str">
        <f t="shared" si="161"/>
        <v>397.98</v>
      </c>
      <c r="K93" s="87">
        <f>IFERROR(-L93,"")</f>
        <v>-1592</v>
      </c>
      <c r="L93" s="82" t="str">
        <f t="shared" si="161"/>
        <v>1,592</v>
      </c>
      <c r="M93" s="82" t="str">
        <f t="shared" si="161"/>
        <v>0.3</v>
      </c>
      <c r="N93" s="83">
        <f>IFERROR((-Q93/L$8),"")</f>
        <v>-6.2459573091849935E-2</v>
      </c>
      <c r="O93" s="86" t="str">
        <f t="shared" si="161"/>
        <v>386.15</v>
      </c>
      <c r="P93" s="87">
        <f>IFERROR(-Q93,"")</f>
        <v>-1545</v>
      </c>
      <c r="Q93" s="82" t="str">
        <f t="shared" si="161"/>
        <v>1,545</v>
      </c>
      <c r="R93" s="82" t="str">
        <f>IF(R285="","",TRIM(LEFT(R285,SEARCH(" ",R285,1))))</f>
        <v>0.3</v>
      </c>
      <c r="S93" s="82"/>
      <c r="T93" s="60"/>
      <c r="U93" s="174">
        <f t="shared" si="165"/>
        <v>0.11235216819973719</v>
      </c>
      <c r="V93" s="175">
        <f>IFERROR(((AG93)-(AB93)),"")</f>
        <v>684</v>
      </c>
      <c r="W93" s="163">
        <f>IFERROR(((AG93/AG$8)-(AB93/AB$8)),"")</f>
        <v>1.105789870014709E-2</v>
      </c>
      <c r="X93" s="163"/>
      <c r="Y93" s="83">
        <f>IFERROR((-AB93/AB$8),"")</f>
        <v>-6.7834906607752557E-2</v>
      </c>
      <c r="Z93" s="82" t="str">
        <f t="shared" si="162"/>
        <v>415.67</v>
      </c>
      <c r="AA93" s="87">
        <f>IFERROR(-AB93,"")</f>
        <v>-5404</v>
      </c>
      <c r="AB93" s="82" t="str">
        <f t="shared" si="162"/>
        <v>5,404</v>
      </c>
      <c r="AC93" s="82" t="str">
        <f t="shared" si="162"/>
        <v>0.3</v>
      </c>
      <c r="AD93" s="83">
        <f>IFERROR((-AG93/AB$8),"")</f>
        <v>-7.6420968065876685E-2</v>
      </c>
      <c r="AE93" s="82" t="str">
        <f t="shared" si="162"/>
        <v>468.27</v>
      </c>
      <c r="AF93" s="87">
        <f>IFERROR(-AG93,"")</f>
        <v>-6088</v>
      </c>
      <c r="AG93" s="82" t="str">
        <f t="shared" si="162"/>
        <v>6,088</v>
      </c>
      <c r="AH93" s="82" t="str">
        <f t="shared" si="162"/>
        <v>0.4</v>
      </c>
      <c r="AI93" s="82"/>
      <c r="AJ93" s="14"/>
      <c r="AK93" s="84">
        <f t="shared" si="166"/>
        <v>-0.17200557103064068</v>
      </c>
      <c r="AL93" s="85">
        <f>IFERROR(((AW93)-(AR93)),"")</f>
        <v>-2964</v>
      </c>
      <c r="AM93" s="88">
        <f>IFERROR(((AW93/AW$8)-(AR93/AR$8)),"")</f>
        <v>-1.0352769829883007E-2</v>
      </c>
      <c r="AN93" s="163"/>
      <c r="AO93" s="83">
        <f>IFERROR((-AR93/AR$8),"")</f>
        <v>-8.3590985285900546E-2</v>
      </c>
      <c r="AP93" s="82" t="str">
        <f t="shared" si="163"/>
        <v>517.84</v>
      </c>
      <c r="AQ93" s="87">
        <f>IFERROR(-AR93,"")</f>
        <v>-20196</v>
      </c>
      <c r="AR93" s="82" t="str">
        <f t="shared" si="163"/>
        <v>20,196</v>
      </c>
      <c r="AS93" s="82" t="str">
        <f t="shared" si="163"/>
        <v>0.4</v>
      </c>
      <c r="AT93" s="83">
        <f>IFERROR((-AW93/AR$8),"")</f>
        <v>-7.1323027255230639E-2</v>
      </c>
      <c r="AU93" s="82" t="str">
        <f t="shared" si="163"/>
        <v>441.86</v>
      </c>
      <c r="AV93" s="87">
        <f>IFERROR(-AW93,"")</f>
        <v>-17232</v>
      </c>
      <c r="AW93" s="82" t="str">
        <f t="shared" si="163"/>
        <v>17,232</v>
      </c>
      <c r="AX93" s="82" t="str">
        <f>IF(AX285="","",TRIM(LEFT(AX285,SEARCH(" ",AX285,1))))</f>
        <v>0.4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30"/>
        <v xml:space="preserve">Marketing Expenses </v>
      </c>
      <c r="C94" s="14"/>
      <c r="D94" s="84"/>
      <c r="E94" s="84">
        <f t="shared" si="164"/>
        <v>-0.13668341708542714</v>
      </c>
      <c r="F94" s="85">
        <f>IFERROR(((Q94)-(L94)),"")</f>
        <v>-2992</v>
      </c>
      <c r="G94" s="88">
        <f>IFERROR(((Q94/Q$8)-(L94/L$8)),"")</f>
        <v>-5.1840264433702932E-2</v>
      </c>
      <c r="H94" s="163"/>
      <c r="I94" s="83">
        <f>IFERROR((-L94/L$8),"")</f>
        <v>-1.0059023285899094</v>
      </c>
      <c r="J94" s="86" t="str">
        <f t="shared" si="161"/>
        <v>6,220.60</v>
      </c>
      <c r="K94" s="87">
        <f>IFERROR(-L94,"")</f>
        <v>-24882</v>
      </c>
      <c r="L94" s="82" t="str">
        <f t="shared" si="161"/>
        <v>24,882</v>
      </c>
      <c r="M94" s="82" t="str">
        <f t="shared" si="161"/>
        <v>4.9</v>
      </c>
      <c r="N94" s="83">
        <f>IFERROR((-Q94/L$8),"")</f>
        <v>-0.88494501940491588</v>
      </c>
      <c r="O94" s="86" t="str">
        <f t="shared" si="161"/>
        <v>5,472.54</v>
      </c>
      <c r="P94" s="87">
        <f>IFERROR(-Q94,"")</f>
        <v>-21890</v>
      </c>
      <c r="Q94" s="82" t="str">
        <f t="shared" si="161"/>
        <v>21,890</v>
      </c>
      <c r="R94" s="82" t="str">
        <f>IF(R286="","",TRIM(LEFT(R286,SEARCH(" ",R286,1))))</f>
        <v>4.8</v>
      </c>
      <c r="S94" s="82"/>
      <c r="T94" s="60"/>
      <c r="U94" s="174">
        <f t="shared" si="165"/>
        <v>-5.2880634094404355E-2</v>
      </c>
      <c r="V94" s="175">
        <f>IFERROR(((AG94)-(AB94)),"")</f>
        <v>-4023</v>
      </c>
      <c r="W94" s="163">
        <f>IFERROR(((AG94/AG$8)-(AB94/AB$8)),"")</f>
        <v>-1.961097120033517E-2</v>
      </c>
      <c r="X94" s="163"/>
      <c r="Y94" s="83">
        <f>IFERROR((-AB94/AB$8),"")</f>
        <v>-1.0054729865434826</v>
      </c>
      <c r="Z94" s="82" t="str">
        <f t="shared" si="162"/>
        <v>6,161.51</v>
      </c>
      <c r="AA94" s="87">
        <f>IFERROR(-AB94,"")</f>
        <v>-80100</v>
      </c>
      <c r="AB94" s="82" t="str">
        <f t="shared" si="162"/>
        <v>80,100</v>
      </c>
      <c r="AC94" s="82" t="str">
        <f t="shared" si="162"/>
        <v>4.9</v>
      </c>
      <c r="AD94" s="83">
        <f>IFERROR((-AG94/AB$8),"")</f>
        <v>-0.95497338823056843</v>
      </c>
      <c r="AE94" s="82" t="str">
        <f t="shared" si="162"/>
        <v>5,852.09</v>
      </c>
      <c r="AF94" s="87">
        <f>IFERROR(-AG94,"")</f>
        <v>-76077</v>
      </c>
      <c r="AG94" s="82" t="str">
        <f t="shared" si="162"/>
        <v>76,077</v>
      </c>
      <c r="AH94" s="82" t="str">
        <f t="shared" si="162"/>
        <v>5.0</v>
      </c>
      <c r="AI94" s="82"/>
      <c r="AJ94" s="14"/>
      <c r="AK94" s="84">
        <f t="shared" si="166"/>
        <v>-2.5831365539914677E-2</v>
      </c>
      <c r="AL94" s="85">
        <f>IFERROR(((AW94)-(AR94)),"")</f>
        <v>-5940</v>
      </c>
      <c r="AM94" s="88">
        <f>IFERROR(((AW94/AW$8)-(AR94/AR$8)),"")</f>
        <v>9.7170905521581918E-4</v>
      </c>
      <c r="AN94" s="163"/>
      <c r="AO94" s="83">
        <f>IFERROR((-AR94/AR$8),"")</f>
        <v>-0.97635810517166455</v>
      </c>
      <c r="AP94" s="82" t="str">
        <f t="shared" si="163"/>
        <v>6,048.53</v>
      </c>
      <c r="AQ94" s="87">
        <f>IFERROR(-AR94,"")</f>
        <v>-235893</v>
      </c>
      <c r="AR94" s="82" t="str">
        <f t="shared" si="163"/>
        <v>235,893</v>
      </c>
      <c r="AS94" s="82" t="str">
        <f t="shared" si="163"/>
        <v>4.8</v>
      </c>
      <c r="AT94" s="83">
        <f>IFERROR((-AW94/AR$8),"")</f>
        <v>-0.95177252126404666</v>
      </c>
      <c r="AU94" s="82" t="str">
        <f t="shared" si="163"/>
        <v>5,896.23</v>
      </c>
      <c r="AV94" s="87">
        <f>IFERROR(-AW94,"")</f>
        <v>-229953</v>
      </c>
      <c r="AW94" s="82" t="str">
        <f t="shared" si="163"/>
        <v>229,953</v>
      </c>
      <c r="AX94" s="82" t="str">
        <f>IF(AX286="","",TRIM(LEFT(AX286,SEARCH(" ",AX286,1))))</f>
        <v>5.0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30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1"/>
        <v/>
      </c>
      <c r="K95" s="87"/>
      <c r="L95" s="82" t="str">
        <f t="shared" si="161"/>
        <v/>
      </c>
      <c r="M95" s="82" t="str">
        <f t="shared" si="161"/>
        <v/>
      </c>
      <c r="N95" s="91"/>
      <c r="O95" s="86" t="str">
        <f t="shared" si="161"/>
        <v/>
      </c>
      <c r="P95" s="87"/>
      <c r="Q95" s="82" t="str">
        <f t="shared" si="161"/>
        <v/>
      </c>
      <c r="R95" s="82"/>
      <c r="S95" s="82"/>
      <c r="T95" s="60"/>
      <c r="U95" s="174"/>
      <c r="V95" s="175" t="str">
        <f>IFERROR((AG95)-(AB95),"")</f>
        <v/>
      </c>
      <c r="W95" s="163" t="str">
        <f>IFERROR((AG95/AG$8)-(AB95/AB$8),"")</f>
        <v/>
      </c>
      <c r="X95" s="163"/>
      <c r="Y95" s="88"/>
      <c r="Z95" s="82" t="str">
        <f t="shared" si="162"/>
        <v/>
      </c>
      <c r="AA95" s="87"/>
      <c r="AB95" s="82" t="str">
        <f t="shared" si="162"/>
        <v/>
      </c>
      <c r="AC95" s="82" t="str">
        <f t="shared" si="162"/>
        <v/>
      </c>
      <c r="AD95" s="88"/>
      <c r="AE95" s="82" t="str">
        <f t="shared" si="162"/>
        <v/>
      </c>
      <c r="AF95" s="87"/>
      <c r="AG95" s="82" t="str">
        <f t="shared" si="162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3"/>
        <v/>
      </c>
      <c r="AQ95" s="87"/>
      <c r="AR95" s="82" t="str">
        <f t="shared" si="163"/>
        <v/>
      </c>
      <c r="AS95" s="82" t="str">
        <f t="shared" si="163"/>
        <v/>
      </c>
      <c r="AT95" s="88"/>
      <c r="AU95" s="82" t="str">
        <f t="shared" si="163"/>
        <v/>
      </c>
      <c r="AV95" s="87"/>
      <c r="AW95" s="82" t="str">
        <f t="shared" si="163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30"/>
        <v xml:space="preserve">Performance Earnings </v>
      </c>
      <c r="C96" s="14"/>
      <c r="D96" s="84"/>
      <c r="E96" s="84">
        <f>IFERROR((Q96-L96)/ABS(Q96),"")</f>
        <v>-0.2130954222084751</v>
      </c>
      <c r="F96" s="85">
        <f>IFERROR((Q96)-(L96),"")</f>
        <v>-11023</v>
      </c>
      <c r="G96" s="88">
        <f>IFERROR((Q96/Q$8)-(L96/L$8),"")</f>
        <v>-0.28229613787143171</v>
      </c>
      <c r="H96" s="163"/>
      <c r="I96" s="83">
        <f>IFERROR((-L96/L$8),"")</f>
        <v>-2.5368289133247091</v>
      </c>
      <c r="J96" s="86" t="str">
        <f t="shared" si="161"/>
        <v>15,687.70</v>
      </c>
      <c r="K96" s="87">
        <f>IFERROR(-L96,"")</f>
        <v>-62751</v>
      </c>
      <c r="L96" s="82" t="str">
        <f t="shared" si="161"/>
        <v>62,751</v>
      </c>
      <c r="M96" s="82" t="str">
        <f t="shared" si="161"/>
        <v>12.4</v>
      </c>
      <c r="N96" s="83">
        <f>IFERROR((-Q96/L$8),"")</f>
        <v>-2.0912031047865458</v>
      </c>
      <c r="O96" s="86" t="str">
        <f t="shared" si="161"/>
        <v>12,931.89</v>
      </c>
      <c r="P96" s="87">
        <f>IFERROR(-Q96,"")</f>
        <v>-51728</v>
      </c>
      <c r="Q96" s="82" t="str">
        <f t="shared" si="161"/>
        <v>51,728</v>
      </c>
      <c r="R96" s="82" t="str">
        <f>IF(R288="","",TRIM(LEFT(R288,SEARCH(" ",R288,1))))</f>
        <v>11.4</v>
      </c>
      <c r="S96" s="82"/>
      <c r="T96" s="60"/>
      <c r="U96" s="174">
        <f>IFERROR((AG96-AB96)/ABS(AG96),"")</f>
        <v>-0.10552711819975441</v>
      </c>
      <c r="V96" s="175">
        <f>IFERROR((AG96)-(AB96),"")</f>
        <v>-15297</v>
      </c>
      <c r="W96" s="163">
        <f>IFERROR((AG96/AG$8)-(AB96/AB$8),"")</f>
        <v>-0.13316343061342795</v>
      </c>
      <c r="X96" s="163"/>
      <c r="Y96" s="83">
        <f>IFERROR((-AB96/AB$8),"")</f>
        <v>-2.0116363727656155</v>
      </c>
      <c r="Z96" s="82" t="str">
        <f t="shared" si="162"/>
        <v>12,327.33</v>
      </c>
      <c r="AA96" s="87">
        <f>IFERROR(-AB96,"")</f>
        <v>-160255</v>
      </c>
      <c r="AB96" s="82" t="str">
        <f t="shared" si="162"/>
        <v>160,255</v>
      </c>
      <c r="AC96" s="82" t="str">
        <f t="shared" si="162"/>
        <v>9.9</v>
      </c>
      <c r="AD96" s="83">
        <f>IFERROR((-AG96/AB$8),"")</f>
        <v>-1.8196173930508135</v>
      </c>
      <c r="AE96" s="82" t="str">
        <f t="shared" si="162"/>
        <v>11,150.58</v>
      </c>
      <c r="AF96" s="87">
        <f>IFERROR(-AG96,"")</f>
        <v>-144958</v>
      </c>
      <c r="AG96" s="82" t="str">
        <f t="shared" si="162"/>
        <v>144,958</v>
      </c>
      <c r="AH96" s="82" t="str">
        <f>IF(AH288="","",TRIM(LEFT(AH288,SEARCH(" ",AH288,1))))</f>
        <v>9.5</v>
      </c>
      <c r="AI96" s="82"/>
      <c r="AJ96" s="14"/>
      <c r="AK96" s="84">
        <f>IFERROR((AW96-AR96)/ABS(AW96),"")</f>
        <v>-0.30724108809208539</v>
      </c>
      <c r="AL96" s="85">
        <f>IFERROR((AW96)-(AR96),"")</f>
        <v>-147339</v>
      </c>
      <c r="AM96" s="88">
        <f>IFERROR((AW96/AW$8)-(AR96/AR$8),"")</f>
        <v>-0.55653583072946056</v>
      </c>
      <c r="AN96" s="163"/>
      <c r="AO96" s="83">
        <f>IFERROR((-AR96/AR$8),"")</f>
        <v>-2.5947062353842014</v>
      </c>
      <c r="AP96" s="82" t="str">
        <f t="shared" si="163"/>
        <v>16,074.21</v>
      </c>
      <c r="AQ96" s="87">
        <f>IFERROR(-AR96,"")</f>
        <v>-626894</v>
      </c>
      <c r="AR96" s="82" t="str">
        <f t="shared" si="163"/>
        <v>626,894</v>
      </c>
      <c r="AS96" s="82" t="str">
        <f t="shared" si="163"/>
        <v>12.8</v>
      </c>
      <c r="AT96" s="83">
        <f>IFERROR((-AW96/AR$8),"")</f>
        <v>-1.9848720018211543</v>
      </c>
      <c r="AU96" s="82" t="str">
        <f t="shared" si="163"/>
        <v>12,296.29</v>
      </c>
      <c r="AV96" s="87">
        <f>IFERROR(-AW96,"")</f>
        <v>-479555</v>
      </c>
      <c r="AW96" s="82" t="str">
        <f t="shared" si="163"/>
        <v>479,555</v>
      </c>
      <c r="AX96" s="82" t="str">
        <f>IF(AX288="","",TRIM(LEFT(AX288,SEARCH(" ",AX288,1))))</f>
        <v>10.4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30"/>
        <v/>
      </c>
      <c r="C97" s="14"/>
      <c r="D97" s="84"/>
      <c r="E97" s="84"/>
      <c r="F97" s="85"/>
      <c r="G97" s="88"/>
      <c r="H97" s="163"/>
      <c r="I97" s="91"/>
      <c r="J97" s="86" t="str">
        <f t="shared" si="161"/>
        <v/>
      </c>
      <c r="K97" s="87"/>
      <c r="L97" s="82" t="str">
        <f t="shared" si="161"/>
        <v/>
      </c>
      <c r="M97" s="82" t="str">
        <f t="shared" si="161"/>
        <v/>
      </c>
      <c r="N97" s="91"/>
      <c r="O97" s="86" t="str">
        <f t="shared" si="161"/>
        <v/>
      </c>
      <c r="P97" s="87"/>
      <c r="Q97" s="82" t="str">
        <f t="shared" si="161"/>
        <v/>
      </c>
      <c r="R97" s="82"/>
      <c r="S97" s="82"/>
      <c r="T97" s="60"/>
      <c r="U97" s="174"/>
      <c r="V97" s="175"/>
      <c r="W97" s="163"/>
      <c r="X97" s="163"/>
      <c r="Y97" s="88"/>
      <c r="Z97" s="82" t="str">
        <f t="shared" si="162"/>
        <v/>
      </c>
      <c r="AA97" s="87"/>
      <c r="AB97" s="82" t="str">
        <f t="shared" si="162"/>
        <v/>
      </c>
      <c r="AC97" s="82" t="str">
        <f t="shared" si="162"/>
        <v/>
      </c>
      <c r="AD97" s="88"/>
      <c r="AE97" s="82" t="str">
        <f t="shared" si="162"/>
        <v/>
      </c>
      <c r="AF97" s="87"/>
      <c r="AG97" s="82" t="str">
        <f t="shared" si="162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3"/>
        <v/>
      </c>
      <c r="AQ97" s="87"/>
      <c r="AR97" s="82" t="str">
        <f t="shared" si="163"/>
        <v/>
      </c>
      <c r="AS97" s="82" t="str">
        <f t="shared" si="163"/>
        <v/>
      </c>
      <c r="AT97" s="88"/>
      <c r="AU97" s="82" t="str">
        <f t="shared" si="163"/>
        <v/>
      </c>
      <c r="AV97" s="87"/>
      <c r="AW97" s="82" t="str">
        <f t="shared" si="163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30"/>
        <v xml:space="preserve">Occupancy </v>
      </c>
      <c r="C98" s="13"/>
      <c r="D98" s="133"/>
      <c r="E98" s="133">
        <f>IFERROR((L98-Q98)/ABS(Q98),"")</f>
        <v>8.99226075918267E-2</v>
      </c>
      <c r="F98" s="134">
        <f>IFERROR((L98)-(Q98),"")</f>
        <v>2196</v>
      </c>
      <c r="G98" s="141">
        <f>IFERROR((L98/L$8)-(Q98/Q$8),"")</f>
        <v>1.1668885917858862E-2</v>
      </c>
      <c r="H98" s="164"/>
      <c r="I98" s="132">
        <f>IFERROR((-(-L98)/L$8),"")</f>
        <v>1.0760430142302717</v>
      </c>
      <c r="J98" s="135" t="str">
        <f t="shared" si="161"/>
        <v>6,654.34</v>
      </c>
      <c r="K98" s="136">
        <f>IFERROR(-(-L98),"")</f>
        <v>26617</v>
      </c>
      <c r="L98" s="137" t="str">
        <f t="shared" si="161"/>
        <v>26,617</v>
      </c>
      <c r="M98" s="137" t="str">
        <f t="shared" si="161"/>
        <v>5.3</v>
      </c>
      <c r="N98" s="132">
        <f>IFERROR((-(-Q98)/L$8),"")</f>
        <v>0.98726552393272959</v>
      </c>
      <c r="O98" s="135" t="str">
        <f t="shared" si="161"/>
        <v>6,105.24</v>
      </c>
      <c r="P98" s="136">
        <f>IFERROR(-(-Q98),"")</f>
        <v>24421</v>
      </c>
      <c r="Q98" s="137" t="str">
        <f t="shared" si="161"/>
        <v>24,421</v>
      </c>
      <c r="R98" s="137" t="str">
        <f>IF(R290="","",TRIM(LEFT(R290,SEARCH(" ",R290,1))))</f>
        <v>5.4</v>
      </c>
      <c r="T98" s="152"/>
      <c r="U98" s="133">
        <f>IFERROR((AB98-AG98)/ABS(AG98),"")</f>
        <v>0.14678440103059259</v>
      </c>
      <c r="V98" s="134">
        <f>IFERROR((AB98)-(AG98),"")</f>
        <v>11736</v>
      </c>
      <c r="W98" s="141">
        <f>IFERROR((AB98/AB$8)-(AG98/AG$8),"")</f>
        <v>0.11485598002175168</v>
      </c>
      <c r="X98" s="164"/>
      <c r="Y98" s="132">
        <f>IFERROR((-(-AB98)/AB$8),"")</f>
        <v>1.1509590279172524</v>
      </c>
      <c r="Z98" s="137" t="str">
        <f t="shared" si="162"/>
        <v>7,053.10</v>
      </c>
      <c r="AA98" s="136">
        <f>IFERROR(-(-AB98),"")</f>
        <v>91690</v>
      </c>
      <c r="AB98" s="137" t="str">
        <f t="shared" si="162"/>
        <v>91,690</v>
      </c>
      <c r="AC98" s="137" t="str">
        <f t="shared" si="162"/>
        <v>5.6</v>
      </c>
      <c r="AD98" s="132">
        <f>IFERROR((-(-AG98)/AB$8),"")</f>
        <v>1.0036402892147018</v>
      </c>
      <c r="AE98" s="137" t="str">
        <f t="shared" si="162"/>
        <v>6,150.29</v>
      </c>
      <c r="AF98" s="136">
        <f>IFERROR(-(-AG98),"")</f>
        <v>79954</v>
      </c>
      <c r="AG98" s="137" t="str">
        <f t="shared" si="162"/>
        <v>79,954</v>
      </c>
      <c r="AH98" s="137" t="str">
        <f>IF(AH290="","",TRIM(LEFT(AH290,SEARCH(" ",AH290,1))))</f>
        <v>5.3</v>
      </c>
      <c r="AJ98" s="13"/>
      <c r="AK98" s="133">
        <f>IFERROR((AR98-AW98)/ABS(AW98),"")</f>
        <v>6.4392158249217776E-2</v>
      </c>
      <c r="AL98" s="134">
        <f>IFERROR((AR98)-(AW98),"")</f>
        <v>18213</v>
      </c>
      <c r="AM98" s="141">
        <f>IFERROR((AR98/AR$8)-(AW98/AW$8),"")</f>
        <v>4.3947591036904932E-2</v>
      </c>
      <c r="AN98" s="164"/>
      <c r="AO98" s="132">
        <f>IFERROR((-(-AR98)/AR$8),"")</f>
        <v>1.2460752053972393</v>
      </c>
      <c r="AP98" s="137" t="str">
        <f t="shared" si="163"/>
        <v>7,719.43</v>
      </c>
      <c r="AQ98" s="136">
        <f>IFERROR(-(-AR98),"")</f>
        <v>301058</v>
      </c>
      <c r="AR98" s="137" t="str">
        <f t="shared" si="163"/>
        <v>301,058</v>
      </c>
      <c r="AS98" s="137" t="str">
        <f t="shared" si="163"/>
        <v>6.2</v>
      </c>
      <c r="AT98" s="132">
        <f>IFERROR((-(-AW98)/AR$8),"")</f>
        <v>1.1706918317087809</v>
      </c>
      <c r="AU98" s="137" t="str">
        <f t="shared" si="163"/>
        <v>7,252.45</v>
      </c>
      <c r="AV98" s="136">
        <f>IFERROR(-(-AW98),"")</f>
        <v>282845</v>
      </c>
      <c r="AW98" s="137" t="str">
        <f t="shared" si="163"/>
        <v>282,845</v>
      </c>
      <c r="AX98" s="137" t="str">
        <f>IF(AX290="","",TRIM(LEFT(AX290,SEARCH(" ",AX290,1))))</f>
        <v>6.1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30"/>
        <v/>
      </c>
      <c r="C99" s="15"/>
      <c r="D99" s="94"/>
      <c r="E99" s="94"/>
      <c r="F99" s="95"/>
      <c r="G99" s="97"/>
      <c r="H99" s="162"/>
      <c r="I99" s="118"/>
      <c r="J99" s="86" t="str">
        <f t="shared" si="161"/>
        <v/>
      </c>
      <c r="K99" s="96"/>
      <c r="L99" s="82" t="str">
        <f t="shared" si="161"/>
        <v/>
      </c>
      <c r="M99" s="82" t="str">
        <f t="shared" si="161"/>
        <v/>
      </c>
      <c r="N99" s="118"/>
      <c r="O99" s="86" t="str">
        <f t="shared" si="161"/>
        <v/>
      </c>
      <c r="P99" s="96"/>
      <c r="Q99" s="82" t="str">
        <f t="shared" si="161"/>
        <v/>
      </c>
      <c r="R99" s="82"/>
      <c r="S99" s="82"/>
      <c r="T99" s="152"/>
      <c r="U99" s="176"/>
      <c r="V99" s="177"/>
      <c r="W99" s="162"/>
      <c r="X99" s="162"/>
      <c r="Y99" s="97"/>
      <c r="Z99" s="82" t="str">
        <f t="shared" si="162"/>
        <v/>
      </c>
      <c r="AA99" s="96"/>
      <c r="AB99" s="82" t="str">
        <f t="shared" si="162"/>
        <v/>
      </c>
      <c r="AC99" s="82" t="str">
        <f t="shared" si="162"/>
        <v/>
      </c>
      <c r="AD99" s="97"/>
      <c r="AE99" s="82" t="str">
        <f t="shared" si="162"/>
        <v/>
      </c>
      <c r="AF99" s="96"/>
      <c r="AG99" s="82" t="str">
        <f t="shared" si="162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3"/>
        <v/>
      </c>
      <c r="AQ99" s="96"/>
      <c r="AR99" s="82" t="str">
        <f t="shared" si="163"/>
        <v/>
      </c>
      <c r="AS99" s="82" t="str">
        <f t="shared" si="163"/>
        <v/>
      </c>
      <c r="AT99" s="97"/>
      <c r="AU99" s="82" t="str">
        <f t="shared" si="163"/>
        <v/>
      </c>
      <c r="AV99" s="96"/>
      <c r="AW99" s="82" t="str">
        <f t="shared" si="163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30"/>
        <v xml:space="preserve">Restaurant Earnings </v>
      </c>
      <c r="C100" s="14"/>
      <c r="D100" s="84"/>
      <c r="E100" s="84">
        <f>IFERROR((Q100-L100)/ABS(Q100),"")</f>
        <v>-0.32321382795620168</v>
      </c>
      <c r="F100" s="85">
        <f>IFERROR((Q100)-(L100),"")</f>
        <v>-8826</v>
      </c>
      <c r="G100" s="88">
        <f>IFERROR((Q100/Q$8)-(L100/L$8),"")</f>
        <v>-0.27058682504542242</v>
      </c>
      <c r="H100" s="163"/>
      <c r="I100" s="83">
        <f>IFERROR((-L100/L$8),"")</f>
        <v>-1.4607454721862871</v>
      </c>
      <c r="J100" s="86" t="str">
        <f t="shared" si="161"/>
        <v>9,033.37</v>
      </c>
      <c r="K100" s="87">
        <f>IFERROR(-L100,"")</f>
        <v>-36133</v>
      </c>
      <c r="L100" s="82" t="str">
        <f t="shared" si="161"/>
        <v>36,133</v>
      </c>
      <c r="M100" s="82" t="str">
        <f t="shared" si="161"/>
        <v>7.2</v>
      </c>
      <c r="N100" s="83">
        <f>IFERROR((-Q100/L$8),"")</f>
        <v>-1.1039375808538163</v>
      </c>
      <c r="O100" s="86" t="str">
        <f t="shared" si="161"/>
        <v>6,826.65</v>
      </c>
      <c r="P100" s="87">
        <f>IFERROR(-Q100,"")</f>
        <v>-27307</v>
      </c>
      <c r="Q100" s="82" t="str">
        <f t="shared" si="161"/>
        <v>27,307</v>
      </c>
      <c r="R100" s="82" t="str">
        <f>IF(R292="","",TRIM(LEFT(R292,SEARCH(" ",R292,1))))</f>
        <v>6.0</v>
      </c>
      <c r="S100" s="82"/>
      <c r="T100" s="60"/>
      <c r="U100" s="84">
        <f>IFERROR((AG100-AB100)/ABS(AG100),"")</f>
        <v>-5.4781244231124238E-2</v>
      </c>
      <c r="V100" s="175">
        <f>IFERROR((AG100)-(AB100),"")</f>
        <v>-3561</v>
      </c>
      <c r="W100" s="163">
        <f>IFERROR((AG100/AG$8)-(AB100/AB$8),"")</f>
        <v>-1.8307450591676377E-2</v>
      </c>
      <c r="X100" s="163"/>
      <c r="Y100" s="83">
        <f>IFERROR((-AB100/AB$8),"")</f>
        <v>-0.86067734484836311</v>
      </c>
      <c r="Z100" s="82" t="str">
        <f t="shared" si="162"/>
        <v>5,274.22</v>
      </c>
      <c r="AA100" s="87">
        <f>IFERROR(-AB100,"")</f>
        <v>-68565</v>
      </c>
      <c r="AB100" s="82" t="str">
        <f t="shared" si="162"/>
        <v>68,565</v>
      </c>
      <c r="AC100" s="82" t="str">
        <f t="shared" si="162"/>
        <v>4.2</v>
      </c>
      <c r="AD100" s="83">
        <f>IFERROR((-AG100/AB$8),"")</f>
        <v>-0.81597710383611166</v>
      </c>
      <c r="AE100" s="82" t="str">
        <f t="shared" si="162"/>
        <v>5,000.29</v>
      </c>
      <c r="AF100" s="87">
        <f>IFERROR(-AG100,"")</f>
        <v>-65004</v>
      </c>
      <c r="AG100" s="82" t="str">
        <f t="shared" si="162"/>
        <v>65,004</v>
      </c>
      <c r="AH100" s="82" t="str">
        <f>IF(AH292="","",TRIM(LEFT(AH292,SEARCH(" ",AH292,1))))</f>
        <v>4.3</v>
      </c>
      <c r="AI100" s="82"/>
      <c r="AJ100" s="14"/>
      <c r="AK100" s="84">
        <f>IFERROR((AW100-AR100)/ABS(AW100),"")</f>
        <v>-0.6564282446240659</v>
      </c>
      <c r="AL100" s="85">
        <f>IFERROR((AW100)-(AR100),"")</f>
        <v>-129126</v>
      </c>
      <c r="AM100" s="88">
        <f>IFERROR((AW100/AW$8)-(AR100/AR$8),"")</f>
        <v>-0.51258823969255574</v>
      </c>
      <c r="AN100" s="163"/>
      <c r="AO100" s="83">
        <f>IFERROR((-AR100/AR$8),"")</f>
        <v>-1.3486310299869622</v>
      </c>
      <c r="AP100" s="82" t="str">
        <f t="shared" si="163"/>
        <v>8,354.78</v>
      </c>
      <c r="AQ100" s="87">
        <f>IFERROR(-AR100,"")</f>
        <v>-325836</v>
      </c>
      <c r="AR100" s="82" t="str">
        <f t="shared" si="163"/>
        <v>325,836</v>
      </c>
      <c r="AS100" s="82" t="str">
        <f t="shared" si="163"/>
        <v>6.7</v>
      </c>
      <c r="AT100" s="83">
        <f>IFERROR((-AW100/AR$8),"")</f>
        <v>-0.81418017011237354</v>
      </c>
      <c r="AU100" s="82" t="str">
        <f t="shared" si="163"/>
        <v>5,043.85</v>
      </c>
      <c r="AV100" s="87">
        <f>IFERROR(-AW100,"")</f>
        <v>-196710</v>
      </c>
      <c r="AW100" s="82" t="str">
        <f t="shared" si="163"/>
        <v>196,710</v>
      </c>
      <c r="AX100" s="82" t="str">
        <f>IF(AX292="","",TRIM(LEFT(AX292,SEARCH(" ",AX292,1))))</f>
        <v>4.3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30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1"/>
        <v/>
      </c>
      <c r="K101" s="87"/>
      <c r="L101" s="82" t="str">
        <f t="shared" si="161"/>
        <v/>
      </c>
      <c r="M101" s="82" t="str">
        <f t="shared" si="161"/>
        <v/>
      </c>
      <c r="N101" s="91"/>
      <c r="O101" s="86" t="str">
        <f t="shared" si="161"/>
        <v/>
      </c>
      <c r="P101" s="87"/>
      <c r="Q101" s="82" t="str">
        <f t="shared" si="161"/>
        <v/>
      </c>
      <c r="R101" s="82"/>
      <c r="S101" s="82"/>
      <c r="T101" s="60"/>
      <c r="U101" s="174"/>
      <c r="V101" s="175"/>
      <c r="W101" s="163"/>
      <c r="X101" s="163"/>
      <c r="Y101" s="88"/>
      <c r="Z101" s="82" t="str">
        <f t="shared" si="162"/>
        <v/>
      </c>
      <c r="AA101" s="87"/>
      <c r="AB101" s="82" t="str">
        <f t="shared" si="162"/>
        <v/>
      </c>
      <c r="AC101" s="82" t="str">
        <f t="shared" si="162"/>
        <v/>
      </c>
      <c r="AD101" s="88"/>
      <c r="AE101" s="82" t="str">
        <f t="shared" si="162"/>
        <v/>
      </c>
      <c r="AF101" s="87"/>
      <c r="AG101" s="82" t="str">
        <f t="shared" si="162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3"/>
        <v/>
      </c>
      <c r="AQ101" s="87"/>
      <c r="AR101" s="82" t="str">
        <f t="shared" si="163"/>
        <v/>
      </c>
      <c r="AS101" s="82" t="str">
        <f t="shared" si="163"/>
        <v/>
      </c>
      <c r="AT101" s="88"/>
      <c r="AU101" s="82" t="str">
        <f t="shared" si="163"/>
        <v/>
      </c>
      <c r="AV101" s="87"/>
      <c r="AW101" s="82" t="str">
        <f t="shared" si="163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30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1"/>
        <v/>
      </c>
      <c r="K102" s="136" t="str">
        <f>IFERROR(-(-L102),"")</f>
        <v/>
      </c>
      <c r="L102" s="137" t="str">
        <f t="shared" si="161"/>
        <v/>
      </c>
      <c r="M102" s="137" t="str">
        <f t="shared" si="161"/>
        <v/>
      </c>
      <c r="N102" s="150" t="str">
        <f>IFERROR((-(-Q102)/L$8),"")</f>
        <v/>
      </c>
      <c r="O102" s="135" t="str">
        <f t="shared" si="161"/>
        <v/>
      </c>
      <c r="P102" s="136" t="str">
        <f>IFERROR(-(-Q102),"")</f>
        <v/>
      </c>
      <c r="Q102" s="137" t="str">
        <f t="shared" si="161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2"/>
        <v/>
      </c>
      <c r="AA102" s="136" t="str">
        <f>IFERROR(-(-AB102),"")</f>
        <v/>
      </c>
      <c r="AB102" s="137" t="str">
        <f t="shared" si="162"/>
        <v/>
      </c>
      <c r="AC102" s="137" t="str">
        <f t="shared" si="162"/>
        <v/>
      </c>
      <c r="AD102" s="141" t="str">
        <f>IFERROR((-(-AG102)/AB$8),"")</f>
        <v/>
      </c>
      <c r="AE102" s="137" t="str">
        <f t="shared" si="162"/>
        <v/>
      </c>
      <c r="AF102" s="136" t="str">
        <f>IFERROR(-(-AG102),"")</f>
        <v/>
      </c>
      <c r="AG102" s="137" t="str">
        <f t="shared" si="162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3"/>
        <v/>
      </c>
      <c r="AQ102" s="136" t="str">
        <f>IFERROR(-(-AR102),"")</f>
        <v/>
      </c>
      <c r="AR102" s="137" t="str">
        <f t="shared" si="163"/>
        <v/>
      </c>
      <c r="AS102" s="137" t="str">
        <f t="shared" si="163"/>
        <v/>
      </c>
      <c r="AT102" s="141" t="str">
        <f>IFERROR((-(-AW102)/AR$8),"")</f>
        <v/>
      </c>
      <c r="AU102" s="137" t="str">
        <f t="shared" si="163"/>
        <v/>
      </c>
      <c r="AV102" s="136" t="str">
        <f>IFERROR(-(-AW102),"")</f>
        <v/>
      </c>
      <c r="AW102" s="137" t="str">
        <f t="shared" si="163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132,483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119,254 131,235 122,592 131,668 123,945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132,483 119,254 131,235 122,592 131,668 123,945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131,235 122,592 131,668 123,945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122,592 131,668 123,945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131,668 123,945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123,945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6,184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24,736 5,736 22,944 6,128 79,664 5,936 77,168 6,195 241,605 6,033 235,287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5,736 22,944 6,128 79,664 5,936 77,168 6,195 241,605 6,033 235,287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22,944 6,128 79,664 5,936 77,168 6,195 241,605 6,033 235,287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6,184 24,736 5,736 22,944 6,128 79,664 5,936 77,168 6,195 241,605 6,033 235,287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6,128 79,664 5,936 77,168 6,195 241,605 6,033 235,287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79,664 5,936 77,168 6,195 241,605 6,033 235,287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5,936 77,168 6,195 241,605 6,033 235,287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77,168 6,195 241,605 6,033 235,287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6,195 241,605 6,033 235,287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241,605 6,033 235,287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6,033 235,287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235,287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7">IF(C211="","",IF(RIGHT(D120,1)="-",LEFT(D120,AY120-2),D120))</f>
        <v xml:space="preserve">SALES - Food </v>
      </c>
      <c r="D120" s="47" t="str">
        <f t="shared" ref="D120:D128" si="168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9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14.69 </v>
      </c>
      <c r="K120" s="47"/>
      <c r="L120" s="47" t="str">
        <f t="shared" ref="L120:L128" si="170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363,386 72.0 14.21 326,092 71.7 14.76 1,175,989 72.3 14.31 1,104,073 72.7 14.60 3,526,891 72.1 14.21 3,342,838 72.6  </v>
      </c>
      <c r="M120" s="47" t="str">
        <f t="shared" ref="M120:M128" si="171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72.0 14.21 326,092 71.7 14.76 1,175,989 72.3 14.31 1,104,073 72.7 14.60 3,526,891 72.1 14.21 3,342,838 72.6  </v>
      </c>
      <c r="N120" s="47"/>
      <c r="O120" s="47" t="str">
        <f t="shared" ref="O120:O128" si="172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14.21 326,092 71.7 14.76 1,175,989 72.3 14.31 1,104,073 72.7 14.60 3,526,891 72.1 14.21 3,342,838 72.6  </v>
      </c>
      <c r="P120" s="47"/>
      <c r="Q120" s="47" t="str">
        <f t="shared" ref="Q120:Q128" si="173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326,092 71.7 14.76 1,175,989 72.3 14.31 1,104,073 72.7 14.60 3,526,891 72.1 14.21 3,342,838 72.6  </v>
      </c>
      <c r="R120" s="47" t="str">
        <f t="shared" ref="R120:R128" si="174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71.7 14.76 1,175,989 72.3 14.31 1,104,073 72.7 14.60 3,526,891 72.1 14.21 3,342,838 72.6  </v>
      </c>
      <c r="S120" s="47" t="str">
        <f t="shared" ref="S120:S128" si="175">(RIGHT(C211,LEN(C211) - LEN(C120)))&amp;" "</f>
        <v xml:space="preserve">14.69 363,386 72.0 14.21 326,092 71.7 14.76 1,175,989 72.3 14.31 1,104,073 72.7 14.60 3,526,891 72.1 14.21 3,342,838 72.6  </v>
      </c>
      <c r="T120" s="47"/>
      <c r="U120" s="47"/>
      <c r="V120" s="47"/>
      <c r="W120" s="11"/>
      <c r="X120" s="11"/>
      <c r="Y120" s="11"/>
      <c r="Z120" s="47" t="str">
        <f t="shared" ref="Z120:Z128" si="176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14.76 1,175,989 72.3 14.31 1,104,073 72.7 14.60 3,526,891 72.1 14.21 3,342,838 72.6  </v>
      </c>
      <c r="AA120" s="47"/>
      <c r="AB120" s="47" t="str">
        <f t="shared" ref="AB120:AB128" si="177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1,175,989 72.3 14.31 1,104,073 72.7 14.60 3,526,891 72.1 14.21 3,342,838 72.6  </v>
      </c>
      <c r="AC120" s="47" t="str">
        <f t="shared" ref="AC120:AC128" si="178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72.3 14.31 1,104,073 72.7 14.60 3,526,891 72.1 14.21 3,342,838 72.6  </v>
      </c>
      <c r="AD120" s="47"/>
      <c r="AE120" s="47" t="str">
        <f t="shared" ref="AE120:AE128" si="179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14.31 1,104,073 72.7 14.60 3,526,891 72.1 14.21 3,342,838 72.6  </v>
      </c>
      <c r="AF120" s="47"/>
      <c r="AG120" s="47" t="str">
        <f t="shared" ref="AG120:AG128" si="180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1,104,073 72.7 14.60 3,526,891 72.1 14.21 3,342,838 72.6  </v>
      </c>
      <c r="AH120" s="47" t="str">
        <f t="shared" ref="AH120:AH128" si="181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72.7 14.60 3,526,891 72.1 14.21 3,342,838 72.6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2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14.60 3,526,891 72.1 14.21 3,342,838 72.6  </v>
      </c>
      <c r="AQ120" s="47"/>
      <c r="AR120" s="47" t="str">
        <f t="shared" ref="AR120:AR128" si="183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3,526,891 72.1 14.21 3,342,838 72.6  </v>
      </c>
      <c r="AS120" s="48" t="str">
        <f t="shared" ref="AS120:AS128" si="184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72.1 14.21 3,342,838 72.6  </v>
      </c>
      <c r="AT120" s="48"/>
      <c r="AU120" s="47" t="str">
        <f t="shared" ref="AU120:AU128" si="185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14.21 3,342,838 72.6  </v>
      </c>
      <c r="AV120" s="47"/>
      <c r="AW120" s="47" t="str">
        <f t="shared" ref="AW120:AW128" si="186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3,342,838 72.6  </v>
      </c>
      <c r="AX120" s="48" t="str">
        <f t="shared" ref="AX120:AX128" si="187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72.6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7"/>
        <v xml:space="preserve">- Appetizers </v>
      </c>
      <c r="D121" s="47" t="str">
        <f t="shared" si="168"/>
        <v xml:space="preserve">- Appetizers </v>
      </c>
      <c r="E121" s="22"/>
      <c r="F121" s="45"/>
      <c r="G121" s="11"/>
      <c r="H121" s="11"/>
      <c r="I121" s="11"/>
      <c r="J121" s="47" t="str">
        <f t="shared" si="169"/>
        <v xml:space="preserve">1.97 </v>
      </c>
      <c r="K121" s="47"/>
      <c r="L121" s="47" t="str">
        <f t="shared" si="170"/>
        <v xml:space="preserve">48,761 9.7 1.89 43,374 9.5 1.90 151,498 9.3 1.79 138,161 9.1 1.94 468,890 9.6 1.80 422,844 9.2  </v>
      </c>
      <c r="M121" s="47" t="str">
        <f t="shared" si="171"/>
        <v xml:space="preserve">9.7 1.89 43,374 9.5 1.90 151,498 9.3 1.79 138,161 9.1 1.94 468,890 9.6 1.80 422,844 9.2  </v>
      </c>
      <c r="N121" s="47"/>
      <c r="O121" s="47" t="str">
        <f t="shared" si="172"/>
        <v xml:space="preserve">1.89 43,374 9.5 1.90 151,498 9.3 1.79 138,161 9.1 1.94 468,890 9.6 1.80 422,844 9.2  </v>
      </c>
      <c r="P121" s="47"/>
      <c r="Q121" s="47" t="str">
        <f t="shared" si="173"/>
        <v xml:space="preserve">43,374 9.5 1.90 151,498 9.3 1.79 138,161 9.1 1.94 468,890 9.6 1.80 422,844 9.2  </v>
      </c>
      <c r="R121" s="47" t="str">
        <f t="shared" si="174"/>
        <v xml:space="preserve">9.5 1.90 151,498 9.3 1.79 138,161 9.1 1.94 468,890 9.6 1.80 422,844 9.2  </v>
      </c>
      <c r="S121" s="47" t="str">
        <f t="shared" si="175"/>
        <v xml:space="preserve">1.97 48,761 9.7 1.89 43,374 9.5 1.90 151,498 9.3 1.79 138,161 9.1 1.94 468,890 9.6 1.80 422,844 9.2  </v>
      </c>
      <c r="T121" s="47"/>
      <c r="U121" s="47"/>
      <c r="V121" s="47"/>
      <c r="W121" s="11"/>
      <c r="X121" s="11"/>
      <c r="Y121" s="11"/>
      <c r="Z121" s="47" t="str">
        <f t="shared" si="176"/>
        <v xml:space="preserve">1.90 151,498 9.3 1.79 138,161 9.1 1.94 468,890 9.6 1.80 422,844 9.2  </v>
      </c>
      <c r="AA121" s="47"/>
      <c r="AB121" s="47" t="str">
        <f t="shared" si="177"/>
        <v xml:space="preserve">151,498 9.3 1.79 138,161 9.1 1.94 468,890 9.6 1.80 422,844 9.2  </v>
      </c>
      <c r="AC121" s="47" t="str">
        <f t="shared" si="178"/>
        <v xml:space="preserve">9.3 1.79 138,161 9.1 1.94 468,890 9.6 1.80 422,844 9.2  </v>
      </c>
      <c r="AD121" s="47"/>
      <c r="AE121" s="47" t="str">
        <f t="shared" si="179"/>
        <v xml:space="preserve">1.79 138,161 9.1 1.94 468,890 9.6 1.80 422,844 9.2  </v>
      </c>
      <c r="AF121" s="47"/>
      <c r="AG121" s="47" t="str">
        <f t="shared" si="180"/>
        <v xml:space="preserve">138,161 9.1 1.94 468,890 9.6 1.80 422,844 9.2  </v>
      </c>
      <c r="AH121" s="47" t="str">
        <f t="shared" si="181"/>
        <v xml:space="preserve">9.1 1.94 468,890 9.6 1.80 422,844 9.2  </v>
      </c>
      <c r="AI121" s="47"/>
      <c r="AJ121" s="47"/>
      <c r="AK121" s="47"/>
      <c r="AL121" s="47"/>
      <c r="AM121" s="11"/>
      <c r="AN121" s="11"/>
      <c r="AO121" s="11"/>
      <c r="AP121" s="47" t="str">
        <f t="shared" si="182"/>
        <v xml:space="preserve">1.94 468,890 9.6 1.80 422,844 9.2  </v>
      </c>
      <c r="AQ121" s="47"/>
      <c r="AR121" s="47" t="str">
        <f t="shared" si="183"/>
        <v xml:space="preserve">468,890 9.6 1.80 422,844 9.2  </v>
      </c>
      <c r="AS121" s="48" t="str">
        <f t="shared" si="184"/>
        <v xml:space="preserve">9.6 1.80 422,844 9.2  </v>
      </c>
      <c r="AT121" s="48"/>
      <c r="AU121" s="47" t="str">
        <f t="shared" si="185"/>
        <v xml:space="preserve">1.80 422,844 9.2  </v>
      </c>
      <c r="AV121" s="47"/>
      <c r="AW121" s="47" t="str">
        <f t="shared" si="186"/>
        <v xml:space="preserve">422,844 9.2  </v>
      </c>
      <c r="AX121" s="48" t="str">
        <f t="shared" si="187"/>
        <v xml:space="preserve">9.2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7"/>
        <v xml:space="preserve">- Desserts </v>
      </c>
      <c r="D122" s="47" t="str">
        <f t="shared" si="168"/>
        <v xml:space="preserve">- Desserts </v>
      </c>
      <c r="E122" s="22"/>
      <c r="F122" s="45"/>
      <c r="G122" s="11"/>
      <c r="H122" s="11"/>
      <c r="I122" s="11"/>
      <c r="J122" s="47" t="str">
        <f t="shared" si="169"/>
        <v xml:space="preserve">0.68 </v>
      </c>
      <c r="K122" s="47"/>
      <c r="L122" s="47" t="str">
        <f t="shared" si="170"/>
        <v xml:space="preserve">16,802 3.3 0.70 16,123 3.5 0.68 54,241 3.3 0.67 51,801 3.4 0.72 175,038 3.6 0.66 155,735 3.4  </v>
      </c>
      <c r="M122" s="47" t="str">
        <f t="shared" si="171"/>
        <v xml:space="preserve">3.3 0.70 16,123 3.5 0.68 54,241 3.3 0.67 51,801 3.4 0.72 175,038 3.6 0.66 155,735 3.4  </v>
      </c>
      <c r="N122" s="47"/>
      <c r="O122" s="47" t="str">
        <f t="shared" si="172"/>
        <v xml:space="preserve">0.70 16,123 3.5 0.68 54,241 3.3 0.67 51,801 3.4 0.72 175,038 3.6 0.66 155,735 3.4  </v>
      </c>
      <c r="P122" s="47"/>
      <c r="Q122" s="47" t="str">
        <f t="shared" si="173"/>
        <v xml:space="preserve">16,123 3.5 0.68 54,241 3.3 0.67 51,801 3.4 0.72 175,038 3.6 0.66 155,735 3.4  </v>
      </c>
      <c r="R122" s="47" t="str">
        <f t="shared" si="174"/>
        <v xml:space="preserve">3.5 0.68 54,241 3.3 0.67 51,801 3.4 0.72 175,038 3.6 0.66 155,735 3.4  </v>
      </c>
      <c r="S122" s="47" t="str">
        <f t="shared" si="175"/>
        <v xml:space="preserve">0.68 16,802 3.3 0.70 16,123 3.5 0.68 54,241 3.3 0.67 51,801 3.4 0.72 175,038 3.6 0.66 155,735 3.4  </v>
      </c>
      <c r="T122" s="47"/>
      <c r="U122" s="47"/>
      <c r="V122" s="47"/>
      <c r="W122" s="11"/>
      <c r="X122" s="11"/>
      <c r="Y122" s="11"/>
      <c r="Z122" s="47" t="str">
        <f t="shared" si="176"/>
        <v xml:space="preserve">0.68 54,241 3.3 0.67 51,801 3.4 0.72 175,038 3.6 0.66 155,735 3.4  </v>
      </c>
      <c r="AA122" s="47"/>
      <c r="AB122" s="47" t="str">
        <f t="shared" si="177"/>
        <v xml:space="preserve">54,241 3.3 0.67 51,801 3.4 0.72 175,038 3.6 0.66 155,735 3.4  </v>
      </c>
      <c r="AC122" s="47" t="str">
        <f t="shared" si="178"/>
        <v xml:space="preserve">3.3 0.67 51,801 3.4 0.72 175,038 3.6 0.66 155,735 3.4  </v>
      </c>
      <c r="AD122" s="47"/>
      <c r="AE122" s="47" t="str">
        <f t="shared" si="179"/>
        <v xml:space="preserve">0.67 51,801 3.4 0.72 175,038 3.6 0.66 155,735 3.4  </v>
      </c>
      <c r="AF122" s="47"/>
      <c r="AG122" s="47" t="str">
        <f t="shared" si="180"/>
        <v xml:space="preserve">51,801 3.4 0.72 175,038 3.6 0.66 155,735 3.4  </v>
      </c>
      <c r="AH122" s="47" t="str">
        <f t="shared" si="181"/>
        <v xml:space="preserve">3.4 0.72 175,038 3.6 0.66 155,735 3.4  </v>
      </c>
      <c r="AI122" s="47"/>
      <c r="AJ122" s="47"/>
      <c r="AK122" s="47"/>
      <c r="AL122" s="47"/>
      <c r="AM122" s="11"/>
      <c r="AN122" s="11"/>
      <c r="AO122" s="11"/>
      <c r="AP122" s="47" t="str">
        <f t="shared" si="182"/>
        <v xml:space="preserve">0.72 175,038 3.6 0.66 155,735 3.4  </v>
      </c>
      <c r="AQ122" s="47"/>
      <c r="AR122" s="47" t="str">
        <f t="shared" si="183"/>
        <v xml:space="preserve">175,038 3.6 0.66 155,735 3.4  </v>
      </c>
      <c r="AS122" s="48" t="str">
        <f t="shared" si="184"/>
        <v xml:space="preserve">3.6 0.66 155,735 3.4  </v>
      </c>
      <c r="AT122" s="48"/>
      <c r="AU122" s="47" t="str">
        <f t="shared" si="185"/>
        <v xml:space="preserve">0.66 155,735 3.4  </v>
      </c>
      <c r="AV122" s="47"/>
      <c r="AW122" s="47" t="str">
        <f t="shared" si="186"/>
        <v xml:space="preserve">155,735 3.4  </v>
      </c>
      <c r="AX122" s="48" t="str">
        <f t="shared" si="187"/>
        <v xml:space="preserve">3.4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7"/>
        <v xml:space="preserve">- Total Alc Bev </v>
      </c>
      <c r="D123" s="47" t="str">
        <f t="shared" si="168"/>
        <v xml:space="preserve">- Total Alc Bev </v>
      </c>
      <c r="E123" s="22"/>
      <c r="F123" s="45"/>
      <c r="G123" s="11"/>
      <c r="H123" s="11"/>
      <c r="I123" s="11"/>
      <c r="J123" s="47" t="str">
        <f t="shared" si="169"/>
        <v xml:space="preserve">1.47 </v>
      </c>
      <c r="K123" s="47"/>
      <c r="L123" s="47" t="str">
        <f t="shared" si="170"/>
        <v xml:space="preserve">36,366 7.2 1.48 33,987 7.5 1.45 115,367 7.1 1.46 112,701 7.4 1.45 350,977 7.2 1.44 338,328 7.3  </v>
      </c>
      <c r="M123" s="47" t="str">
        <f t="shared" si="171"/>
        <v xml:space="preserve">7.2 1.48 33,987 7.5 1.45 115,367 7.1 1.46 112,701 7.4 1.45 350,977 7.2 1.44 338,328 7.3  </v>
      </c>
      <c r="N123" s="47"/>
      <c r="O123" s="47" t="str">
        <f t="shared" si="172"/>
        <v xml:space="preserve">1.48 33,987 7.5 1.45 115,367 7.1 1.46 112,701 7.4 1.45 350,977 7.2 1.44 338,328 7.3  </v>
      </c>
      <c r="P123" s="47"/>
      <c r="Q123" s="47" t="str">
        <f t="shared" si="173"/>
        <v xml:space="preserve">33,987 7.5 1.45 115,367 7.1 1.46 112,701 7.4 1.45 350,977 7.2 1.44 338,328 7.3  </v>
      </c>
      <c r="R123" s="47" t="str">
        <f t="shared" si="174"/>
        <v xml:space="preserve">7.5 1.45 115,367 7.1 1.46 112,701 7.4 1.45 350,977 7.2 1.44 338,328 7.3  </v>
      </c>
      <c r="S123" s="47" t="str">
        <f t="shared" si="175"/>
        <v xml:space="preserve">1.47 36,366 7.2 1.48 33,987 7.5 1.45 115,367 7.1 1.46 112,701 7.4 1.45 350,977 7.2 1.44 338,328 7.3  </v>
      </c>
      <c r="T123" s="47"/>
      <c r="U123" s="47"/>
      <c r="V123" s="47"/>
      <c r="W123" s="11"/>
      <c r="X123" s="11"/>
      <c r="Y123" s="11"/>
      <c r="Z123" s="47" t="str">
        <f t="shared" si="176"/>
        <v xml:space="preserve">1.45 115,367 7.1 1.46 112,701 7.4 1.45 350,977 7.2 1.44 338,328 7.3  </v>
      </c>
      <c r="AA123" s="47"/>
      <c r="AB123" s="47" t="str">
        <f t="shared" si="177"/>
        <v xml:space="preserve">115,367 7.1 1.46 112,701 7.4 1.45 350,977 7.2 1.44 338,328 7.3  </v>
      </c>
      <c r="AC123" s="47" t="str">
        <f t="shared" si="178"/>
        <v xml:space="preserve">7.1 1.46 112,701 7.4 1.45 350,977 7.2 1.44 338,328 7.3  </v>
      </c>
      <c r="AD123" s="47"/>
      <c r="AE123" s="47" t="str">
        <f t="shared" si="179"/>
        <v xml:space="preserve">1.46 112,701 7.4 1.45 350,977 7.2 1.44 338,328 7.3  </v>
      </c>
      <c r="AF123" s="47"/>
      <c r="AG123" s="47" t="str">
        <f t="shared" si="180"/>
        <v xml:space="preserve">112,701 7.4 1.45 350,977 7.2 1.44 338,328 7.3  </v>
      </c>
      <c r="AH123" s="47" t="str">
        <f t="shared" si="181"/>
        <v xml:space="preserve">7.4 1.45 350,977 7.2 1.44 338,328 7.3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2"/>
        <v xml:space="preserve">1.45 350,977 7.2 1.44 338,328 7.3  </v>
      </c>
      <c r="AQ123" s="47"/>
      <c r="AR123" s="47" t="str">
        <f t="shared" si="183"/>
        <v xml:space="preserve">350,977 7.2 1.44 338,328 7.3  </v>
      </c>
      <c r="AS123" s="48" t="str">
        <f t="shared" si="184"/>
        <v xml:space="preserve">7.2 1.44 338,328 7.3  </v>
      </c>
      <c r="AT123" s="48"/>
      <c r="AU123" s="47" t="str">
        <f t="shared" si="185"/>
        <v xml:space="preserve">1.44 338,328 7.3  </v>
      </c>
      <c r="AV123" s="47"/>
      <c r="AW123" s="47" t="str">
        <f t="shared" si="186"/>
        <v xml:space="preserve">338,328 7.3  </v>
      </c>
      <c r="AX123" s="48" t="str">
        <f t="shared" si="187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7"/>
        <v xml:space="preserve">- Liquor </v>
      </c>
      <c r="D124" s="47" t="str">
        <f t="shared" si="168"/>
        <v xml:space="preserve">- Liquor </v>
      </c>
      <c r="E124" s="22"/>
      <c r="F124" s="45"/>
      <c r="G124" s="11"/>
      <c r="H124" s="11"/>
      <c r="I124" s="11"/>
      <c r="J124" s="47" t="str">
        <f t="shared" si="169"/>
        <v xml:space="preserve">0.51 </v>
      </c>
      <c r="K124" s="47"/>
      <c r="L124" s="47" t="str">
        <f t="shared" si="170"/>
        <v xml:space="preserve">12,518 2.5 0.51 11,757 2.6 0.50 39,746 2.4 0.48 37,364 2.5 0.50 120,674 2.5 0.48 111,825 2.4  </v>
      </c>
      <c r="M124" s="47" t="str">
        <f t="shared" si="171"/>
        <v xml:space="preserve">2.5 0.51 11,757 2.6 0.50 39,746 2.4 0.48 37,364 2.5 0.50 120,674 2.5 0.48 111,825 2.4  </v>
      </c>
      <c r="N124" s="47"/>
      <c r="O124" s="47" t="str">
        <f t="shared" si="172"/>
        <v xml:space="preserve">0.51 11,757 2.6 0.50 39,746 2.4 0.48 37,364 2.5 0.50 120,674 2.5 0.48 111,825 2.4  </v>
      </c>
      <c r="P124" s="47"/>
      <c r="Q124" s="47" t="str">
        <f t="shared" si="173"/>
        <v xml:space="preserve">11,757 2.6 0.50 39,746 2.4 0.48 37,364 2.5 0.50 120,674 2.5 0.48 111,825 2.4  </v>
      </c>
      <c r="R124" s="47" t="str">
        <f t="shared" si="174"/>
        <v xml:space="preserve">2.6 0.50 39,746 2.4 0.48 37,364 2.5 0.50 120,674 2.5 0.48 111,825 2.4  </v>
      </c>
      <c r="S124" s="47" t="str">
        <f t="shared" si="175"/>
        <v xml:space="preserve">0.51 12,518 2.5 0.51 11,757 2.6 0.50 39,746 2.4 0.48 37,364 2.5 0.50 120,674 2.5 0.48 111,825 2.4  </v>
      </c>
      <c r="T124" s="47"/>
      <c r="U124" s="47"/>
      <c r="V124" s="47"/>
      <c r="W124" s="11"/>
      <c r="X124" s="11"/>
      <c r="Y124" s="11"/>
      <c r="Z124" s="47" t="str">
        <f t="shared" si="176"/>
        <v xml:space="preserve">0.50 39,746 2.4 0.48 37,364 2.5 0.50 120,674 2.5 0.48 111,825 2.4  </v>
      </c>
      <c r="AA124" s="47"/>
      <c r="AB124" s="47" t="str">
        <f t="shared" si="177"/>
        <v xml:space="preserve">39,746 2.4 0.48 37,364 2.5 0.50 120,674 2.5 0.48 111,825 2.4  </v>
      </c>
      <c r="AC124" s="47" t="str">
        <f t="shared" si="178"/>
        <v xml:space="preserve">2.4 0.48 37,364 2.5 0.50 120,674 2.5 0.48 111,825 2.4  </v>
      </c>
      <c r="AD124" s="47"/>
      <c r="AE124" s="47" t="str">
        <f t="shared" si="179"/>
        <v xml:space="preserve">0.48 37,364 2.5 0.50 120,674 2.5 0.48 111,825 2.4  </v>
      </c>
      <c r="AF124" s="47"/>
      <c r="AG124" s="47" t="str">
        <f t="shared" si="180"/>
        <v xml:space="preserve">37,364 2.5 0.50 120,674 2.5 0.48 111,825 2.4  </v>
      </c>
      <c r="AH124" s="47" t="str">
        <f t="shared" si="181"/>
        <v xml:space="preserve">2.5 0.50 120,674 2.5 0.48 111,825 2.4  </v>
      </c>
      <c r="AI124" s="47"/>
      <c r="AJ124" s="47"/>
      <c r="AK124" s="47"/>
      <c r="AL124" s="47"/>
      <c r="AM124" s="11"/>
      <c r="AN124" s="11"/>
      <c r="AO124" s="11"/>
      <c r="AP124" s="47" t="str">
        <f t="shared" si="182"/>
        <v xml:space="preserve">0.50 120,674 2.5 0.48 111,825 2.4  </v>
      </c>
      <c r="AQ124" s="47"/>
      <c r="AR124" s="47" t="str">
        <f t="shared" si="183"/>
        <v xml:space="preserve">120,674 2.5 0.48 111,825 2.4  </v>
      </c>
      <c r="AS124" s="48" t="str">
        <f t="shared" si="184"/>
        <v xml:space="preserve">2.5 0.48 111,825 2.4  </v>
      </c>
      <c r="AT124" s="48"/>
      <c r="AU124" s="47" t="str">
        <f t="shared" si="185"/>
        <v xml:space="preserve">0.48 111,825 2.4  </v>
      </c>
      <c r="AV124" s="47"/>
      <c r="AW124" s="47" t="str">
        <f t="shared" si="186"/>
        <v xml:space="preserve">111,825 2.4  </v>
      </c>
      <c r="AX124" s="48" t="str">
        <f t="shared" si="187"/>
        <v xml:space="preserve">2.4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7"/>
        <v xml:space="preserve">- Beer </v>
      </c>
      <c r="D125" s="47" t="str">
        <f t="shared" si="168"/>
        <v xml:space="preserve">- Beer </v>
      </c>
      <c r="E125" s="22"/>
      <c r="F125" s="45"/>
      <c r="G125" s="11"/>
      <c r="H125" s="11"/>
      <c r="I125" s="11"/>
      <c r="J125" s="47" t="str">
        <f t="shared" si="169"/>
        <v xml:space="preserve">0.25 </v>
      </c>
      <c r="K125" s="47"/>
      <c r="L125" s="47" t="str">
        <f t="shared" si="170"/>
        <v xml:space="preserve">6,253 1.2 0.24 5,608 1.2 0.25 19,725 1.2 0.25 19,412 1.3 0.25 60,857 1.2 0.26 60,206 1.3  </v>
      </c>
      <c r="M125" s="47" t="str">
        <f t="shared" si="171"/>
        <v xml:space="preserve">1.2 0.24 5,608 1.2 0.25 19,725 1.2 0.25 19,412 1.3 0.25 60,857 1.2 0.26 60,206 1.3  </v>
      </c>
      <c r="N125" s="47"/>
      <c r="O125" s="47" t="str">
        <f t="shared" si="172"/>
        <v xml:space="preserve">0.24 5,608 1.2 0.25 19,725 1.2 0.25 19,412 1.3 0.25 60,857 1.2 0.26 60,206 1.3  </v>
      </c>
      <c r="P125" s="47"/>
      <c r="Q125" s="47" t="str">
        <f t="shared" si="173"/>
        <v xml:space="preserve">5,608 1.2 0.25 19,725 1.2 0.25 19,412 1.3 0.25 60,857 1.2 0.26 60,206 1.3  </v>
      </c>
      <c r="R125" s="47" t="str">
        <f t="shared" si="174"/>
        <v xml:space="preserve">1.2 0.25 19,725 1.2 0.25 19,412 1.3 0.25 60,857 1.2 0.26 60,206 1.3  </v>
      </c>
      <c r="S125" s="47" t="str">
        <f t="shared" si="175"/>
        <v xml:space="preserve">0.25 6,253 1.2 0.24 5,608 1.2 0.25 19,725 1.2 0.25 19,412 1.3 0.25 60,857 1.2 0.26 60,206 1.3  </v>
      </c>
      <c r="T125" s="47"/>
      <c r="U125" s="47"/>
      <c r="V125" s="47"/>
      <c r="W125" s="11"/>
      <c r="X125" s="11"/>
      <c r="Y125" s="11"/>
      <c r="Z125" s="47" t="str">
        <f t="shared" si="176"/>
        <v xml:space="preserve">0.25 19,725 1.2 0.25 19,412 1.3 0.25 60,857 1.2 0.26 60,206 1.3  </v>
      </c>
      <c r="AA125" s="47"/>
      <c r="AB125" s="47" t="str">
        <f t="shared" si="177"/>
        <v xml:space="preserve">19,725 1.2 0.25 19,412 1.3 0.25 60,857 1.2 0.26 60,206 1.3  </v>
      </c>
      <c r="AC125" s="47" t="str">
        <f t="shared" si="178"/>
        <v xml:space="preserve">1.2 0.25 19,412 1.3 0.25 60,857 1.2 0.26 60,206 1.3  </v>
      </c>
      <c r="AD125" s="47"/>
      <c r="AE125" s="47" t="str">
        <f t="shared" si="179"/>
        <v xml:space="preserve">0.25 19,412 1.3 0.25 60,857 1.2 0.26 60,206 1.3  </v>
      </c>
      <c r="AF125" s="47"/>
      <c r="AG125" s="47" t="str">
        <f t="shared" si="180"/>
        <v xml:space="preserve">19,412 1.3 0.25 60,857 1.2 0.26 60,206 1.3  </v>
      </c>
      <c r="AH125" s="47" t="str">
        <f t="shared" si="181"/>
        <v xml:space="preserve">1.3 0.25 60,857 1.2 0.26 60,206 1.3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2"/>
        <v xml:space="preserve">0.25 60,857 1.2 0.26 60,206 1.3  </v>
      </c>
      <c r="AQ125" s="47"/>
      <c r="AR125" s="47" t="str">
        <f t="shared" si="183"/>
        <v xml:space="preserve">60,857 1.2 0.26 60,206 1.3  </v>
      </c>
      <c r="AS125" s="48" t="str">
        <f t="shared" si="184"/>
        <v xml:space="preserve">1.2 0.26 60,206 1.3  </v>
      </c>
      <c r="AT125" s="48"/>
      <c r="AU125" s="47" t="str">
        <f t="shared" si="185"/>
        <v xml:space="preserve">0.26 60,206 1.3  </v>
      </c>
      <c r="AV125" s="47"/>
      <c r="AW125" s="47" t="str">
        <f t="shared" si="186"/>
        <v xml:space="preserve">60,206 1.3  </v>
      </c>
      <c r="AX125" s="48" t="str">
        <f t="shared" si="187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7"/>
        <v xml:space="preserve">- Wine </v>
      </c>
      <c r="D126" s="47" t="str">
        <f t="shared" si="168"/>
        <v xml:space="preserve">- Wine </v>
      </c>
      <c r="E126" s="22"/>
      <c r="F126" s="45"/>
      <c r="G126" s="11"/>
      <c r="H126" s="11"/>
      <c r="I126" s="11"/>
      <c r="J126" s="47" t="str">
        <f t="shared" si="169"/>
        <v xml:space="preserve">0.71 </v>
      </c>
      <c r="K126" s="47"/>
      <c r="L126" s="47" t="str">
        <f t="shared" si="170"/>
        <v xml:space="preserve">17,595 3.5 0.72 16,622 3.7 0.70 55,896 3.4 0.72 55,925 3.7 0.70 169,446 3.5 0.71 166,296 3.6  </v>
      </c>
      <c r="M126" s="47" t="str">
        <f t="shared" si="171"/>
        <v xml:space="preserve">3.5 0.72 16,622 3.7 0.70 55,896 3.4 0.72 55,925 3.7 0.70 169,446 3.5 0.71 166,296 3.6  </v>
      </c>
      <c r="N126" s="47"/>
      <c r="O126" s="47" t="str">
        <f t="shared" si="172"/>
        <v xml:space="preserve">0.72 16,622 3.7 0.70 55,896 3.4 0.72 55,925 3.7 0.70 169,446 3.5 0.71 166,296 3.6  </v>
      </c>
      <c r="P126" s="47"/>
      <c r="Q126" s="47" t="str">
        <f t="shared" si="173"/>
        <v xml:space="preserve">16,622 3.7 0.70 55,896 3.4 0.72 55,925 3.7 0.70 169,446 3.5 0.71 166,296 3.6  </v>
      </c>
      <c r="R126" s="47" t="str">
        <f t="shared" si="174"/>
        <v xml:space="preserve">3.7 0.70 55,896 3.4 0.72 55,925 3.7 0.70 169,446 3.5 0.71 166,296 3.6  </v>
      </c>
      <c r="S126" s="47" t="str">
        <f t="shared" si="175"/>
        <v xml:space="preserve">0.71 17,595 3.5 0.72 16,622 3.7 0.70 55,896 3.4 0.72 55,925 3.7 0.70 169,446 3.5 0.71 166,296 3.6  </v>
      </c>
      <c r="T126" s="47"/>
      <c r="U126" s="47"/>
      <c r="V126" s="47"/>
      <c r="W126" s="11"/>
      <c r="X126" s="11"/>
      <c r="Y126" s="11"/>
      <c r="Z126" s="47" t="str">
        <f t="shared" si="176"/>
        <v xml:space="preserve">0.70 55,896 3.4 0.72 55,925 3.7 0.70 169,446 3.5 0.71 166,296 3.6  </v>
      </c>
      <c r="AA126" s="47"/>
      <c r="AB126" s="47" t="str">
        <f t="shared" si="177"/>
        <v xml:space="preserve">55,896 3.4 0.72 55,925 3.7 0.70 169,446 3.5 0.71 166,296 3.6  </v>
      </c>
      <c r="AC126" s="47" t="str">
        <f t="shared" si="178"/>
        <v xml:space="preserve">3.4 0.72 55,925 3.7 0.70 169,446 3.5 0.71 166,296 3.6  </v>
      </c>
      <c r="AD126" s="47"/>
      <c r="AE126" s="47" t="str">
        <f t="shared" si="179"/>
        <v xml:space="preserve">0.72 55,925 3.7 0.70 169,446 3.5 0.71 166,296 3.6  </v>
      </c>
      <c r="AF126" s="47"/>
      <c r="AG126" s="47" t="str">
        <f t="shared" si="180"/>
        <v xml:space="preserve">55,925 3.7 0.70 169,446 3.5 0.71 166,296 3.6  </v>
      </c>
      <c r="AH126" s="47" t="str">
        <f t="shared" si="181"/>
        <v xml:space="preserve">3.7 0.70 169,446 3.5 0.71 166,296 3.6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2"/>
        <v xml:space="preserve">0.70 169,446 3.5 0.71 166,296 3.6  </v>
      </c>
      <c r="AQ126" s="47"/>
      <c r="AR126" s="47" t="str">
        <f t="shared" si="183"/>
        <v xml:space="preserve">169,446 3.5 0.71 166,296 3.6  </v>
      </c>
      <c r="AS126" s="48" t="str">
        <f t="shared" si="184"/>
        <v xml:space="preserve">3.5 0.71 166,296 3.6  </v>
      </c>
      <c r="AT126" s="48"/>
      <c r="AU126" s="47" t="str">
        <f t="shared" si="185"/>
        <v xml:space="preserve">0.71 166,296 3.6  </v>
      </c>
      <c r="AV126" s="47"/>
      <c r="AW126" s="47" t="str">
        <f t="shared" si="186"/>
        <v xml:space="preserve">166,296 3.6  </v>
      </c>
      <c r="AX126" s="48" t="str">
        <f t="shared" si="187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7"/>
        <v xml:space="preserve">- Non-Alch Bev </v>
      </c>
      <c r="D127" s="47" t="str">
        <f t="shared" si="168"/>
        <v xml:space="preserve">- Non-Alch Bev </v>
      </c>
      <c r="E127" s="22"/>
      <c r="F127" s="45"/>
      <c r="G127" s="11"/>
      <c r="H127" s="11"/>
      <c r="I127" s="11"/>
      <c r="J127" s="47" t="str">
        <f t="shared" si="169"/>
        <v xml:space="preserve">1.56 </v>
      </c>
      <c r="K127" s="47"/>
      <c r="L127" s="47" t="str">
        <f t="shared" si="170"/>
        <v xml:space="preserve">38,515 7.6 1.47 33,626 7.4 1.56 123,888 7.6 1.41 109,022 7.2 1.52 368,274 7.5 1.42 332,952 7.2  </v>
      </c>
      <c r="M127" s="47" t="str">
        <f t="shared" si="171"/>
        <v xml:space="preserve">7.6 1.47 33,626 7.4 1.56 123,888 7.6 1.41 109,022 7.2 1.52 368,274 7.5 1.42 332,952 7.2  </v>
      </c>
      <c r="N127" s="47"/>
      <c r="O127" s="47" t="str">
        <f t="shared" si="172"/>
        <v xml:space="preserve">1.47 33,626 7.4 1.56 123,888 7.6 1.41 109,022 7.2 1.52 368,274 7.5 1.42 332,952 7.2  </v>
      </c>
      <c r="P127" s="47"/>
      <c r="Q127" s="47" t="str">
        <f t="shared" si="173"/>
        <v xml:space="preserve">33,626 7.4 1.56 123,888 7.6 1.41 109,022 7.2 1.52 368,274 7.5 1.42 332,952 7.2  </v>
      </c>
      <c r="R127" s="47" t="str">
        <f t="shared" si="174"/>
        <v xml:space="preserve">7.4 1.56 123,888 7.6 1.41 109,022 7.2 1.52 368,274 7.5 1.42 332,952 7.2  </v>
      </c>
      <c r="S127" s="47" t="str">
        <f t="shared" si="175"/>
        <v xml:space="preserve">1.56 38,515 7.6 1.47 33,626 7.4 1.56 123,888 7.6 1.41 109,022 7.2 1.52 368,274 7.5 1.42 332,952 7.2  </v>
      </c>
      <c r="T127" s="47"/>
      <c r="U127" s="47"/>
      <c r="V127" s="47"/>
      <c r="W127" s="11"/>
      <c r="X127" s="11"/>
      <c r="Y127" s="11"/>
      <c r="Z127" s="47" t="str">
        <f t="shared" si="176"/>
        <v xml:space="preserve">1.56 123,888 7.6 1.41 109,022 7.2 1.52 368,274 7.5 1.42 332,952 7.2  </v>
      </c>
      <c r="AA127" s="47"/>
      <c r="AB127" s="47" t="str">
        <f t="shared" si="177"/>
        <v xml:space="preserve">123,888 7.6 1.41 109,022 7.2 1.52 368,274 7.5 1.42 332,952 7.2  </v>
      </c>
      <c r="AC127" s="47" t="str">
        <f t="shared" si="178"/>
        <v xml:space="preserve">7.6 1.41 109,022 7.2 1.52 368,274 7.5 1.42 332,952 7.2  </v>
      </c>
      <c r="AD127" s="47"/>
      <c r="AE127" s="47" t="str">
        <f t="shared" si="179"/>
        <v xml:space="preserve">1.41 109,022 7.2 1.52 368,274 7.5 1.42 332,952 7.2  </v>
      </c>
      <c r="AF127" s="47"/>
      <c r="AG127" s="47" t="str">
        <f t="shared" si="180"/>
        <v xml:space="preserve">109,022 7.2 1.52 368,274 7.5 1.42 332,952 7.2  </v>
      </c>
      <c r="AH127" s="47" t="str">
        <f t="shared" si="181"/>
        <v xml:space="preserve">7.2 1.52 368,274 7.5 1.42 332,952 7.2  </v>
      </c>
      <c r="AI127" s="47"/>
      <c r="AJ127" s="47"/>
      <c r="AK127" s="47"/>
      <c r="AL127" s="47"/>
      <c r="AM127" s="11"/>
      <c r="AN127" s="11"/>
      <c r="AO127" s="11"/>
      <c r="AP127" s="47" t="str">
        <f t="shared" si="182"/>
        <v xml:space="preserve">1.52 368,274 7.5 1.42 332,952 7.2  </v>
      </c>
      <c r="AQ127" s="47"/>
      <c r="AR127" s="47" t="str">
        <f t="shared" si="183"/>
        <v xml:space="preserve">368,274 7.5 1.42 332,952 7.2  </v>
      </c>
      <c r="AS127" s="48" t="str">
        <f t="shared" si="184"/>
        <v xml:space="preserve">7.5 1.42 332,952 7.2  </v>
      </c>
      <c r="AT127" s="48"/>
      <c r="AU127" s="47" t="str">
        <f t="shared" si="185"/>
        <v xml:space="preserve">1.42 332,952 7.2  </v>
      </c>
      <c r="AV127" s="47"/>
      <c r="AW127" s="47" t="str">
        <f t="shared" si="186"/>
        <v xml:space="preserve">332,952 7.2  </v>
      </c>
      <c r="AX127" s="48" t="str">
        <f t="shared" si="187"/>
        <v xml:space="preserve">7.2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7"/>
        <v xml:space="preserve">- Other </v>
      </c>
      <c r="D128" s="47" t="str">
        <f t="shared" si="168"/>
        <v xml:space="preserve">- Other </v>
      </c>
      <c r="E128" s="22"/>
      <c r="F128" s="45"/>
      <c r="G128" s="11"/>
      <c r="H128" s="11"/>
      <c r="I128" s="11"/>
      <c r="J128" s="47" t="str">
        <f t="shared" si="169"/>
        <v xml:space="preserve">1.06 </v>
      </c>
      <c r="K128" s="47"/>
      <c r="L128" s="47" t="str">
        <f t="shared" si="170"/>
        <v xml:space="preserve">26,102 5.2 1.04 23,812 5.2 1.07 85,076 5.2 1.01 77,938 5.1 1.01 244,975 5.0 1.02 241,151 5.2  </v>
      </c>
      <c r="M128" s="47" t="str">
        <f t="shared" si="171"/>
        <v xml:space="preserve">5.2 1.04 23,812 5.2 1.07 85,076 5.2 1.01 77,938 5.1 1.01 244,975 5.0 1.02 241,151 5.2  </v>
      </c>
      <c r="N128" s="47"/>
      <c r="O128" s="47" t="str">
        <f t="shared" si="172"/>
        <v xml:space="preserve">1.04 23,812 5.2 1.07 85,076 5.2 1.01 77,938 5.1 1.01 244,975 5.0 1.02 241,151 5.2  </v>
      </c>
      <c r="P128" s="47"/>
      <c r="Q128" s="47" t="str">
        <f t="shared" si="173"/>
        <v xml:space="preserve">23,812 5.2 1.07 85,076 5.2 1.01 77,938 5.1 1.01 244,975 5.0 1.02 241,151 5.2  </v>
      </c>
      <c r="R128" s="47" t="str">
        <f t="shared" si="174"/>
        <v xml:space="preserve">5.2 1.07 85,076 5.2 1.01 77,938 5.1 1.01 244,975 5.0 1.02 241,151 5.2  </v>
      </c>
      <c r="S128" s="47" t="str">
        <f t="shared" si="175"/>
        <v xml:space="preserve">1.06 26,102 5.2 1.04 23,812 5.2 1.07 85,076 5.2 1.01 77,938 5.1 1.01 244,975 5.0 1.02 241,151 5.2  </v>
      </c>
      <c r="T128" s="47"/>
      <c r="U128" s="47"/>
      <c r="V128" s="47"/>
      <c r="W128" s="11"/>
      <c r="X128" s="11"/>
      <c r="Y128" s="11"/>
      <c r="Z128" s="47" t="str">
        <f t="shared" si="176"/>
        <v xml:space="preserve">1.07 85,076 5.2 1.01 77,938 5.1 1.01 244,975 5.0 1.02 241,151 5.2  </v>
      </c>
      <c r="AA128" s="47"/>
      <c r="AB128" s="47" t="str">
        <f t="shared" si="177"/>
        <v xml:space="preserve">85,076 5.2 1.01 77,938 5.1 1.01 244,975 5.0 1.02 241,151 5.2  </v>
      </c>
      <c r="AC128" s="47" t="str">
        <f t="shared" si="178"/>
        <v xml:space="preserve">5.2 1.01 77,938 5.1 1.01 244,975 5.0 1.02 241,151 5.2  </v>
      </c>
      <c r="AD128" s="47"/>
      <c r="AE128" s="47" t="str">
        <f t="shared" si="179"/>
        <v xml:space="preserve">1.01 77,938 5.1 1.01 244,975 5.0 1.02 241,151 5.2  </v>
      </c>
      <c r="AF128" s="47"/>
      <c r="AG128" s="47" t="str">
        <f t="shared" si="180"/>
        <v xml:space="preserve">77,938 5.1 1.01 244,975 5.0 1.02 241,151 5.2  </v>
      </c>
      <c r="AH128" s="47" t="str">
        <f t="shared" si="181"/>
        <v xml:space="preserve">5.1 1.01 244,975 5.0 1.02 241,151 5.2  </v>
      </c>
      <c r="AI128" s="47"/>
      <c r="AJ128" s="47"/>
      <c r="AK128" s="47"/>
      <c r="AL128" s="47"/>
      <c r="AM128" s="11"/>
      <c r="AN128" s="11"/>
      <c r="AO128" s="11"/>
      <c r="AP128" s="47" t="str">
        <f t="shared" si="182"/>
        <v xml:space="preserve">1.01 244,975 5.0 1.02 241,151 5.2  </v>
      </c>
      <c r="AQ128" s="47"/>
      <c r="AR128" s="47" t="str">
        <f t="shared" si="183"/>
        <v xml:space="preserve">244,975 5.0 1.02 241,151 5.2  </v>
      </c>
      <c r="AS128" s="48" t="str">
        <f t="shared" si="184"/>
        <v xml:space="preserve">5.0 1.02 241,151 5.2  </v>
      </c>
      <c r="AT128" s="48"/>
      <c r="AU128" s="47" t="str">
        <f t="shared" si="185"/>
        <v xml:space="preserve">1.02 241,151 5.2  </v>
      </c>
      <c r="AV128" s="47"/>
      <c r="AW128" s="47" t="str">
        <f t="shared" si="186"/>
        <v xml:space="preserve">241,151 5.2  </v>
      </c>
      <c r="AX128" s="48" t="str">
        <f t="shared" si="187"/>
        <v xml:space="preserve">5.2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6.73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166,546 33.0 6.58 150,922 33.2 6.65 530,070 32.6 6.34 489,624 32.2 6.66 1,608,154 32.9 6.34 1,491,011 32.4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33.0 6.58 150,922 33.2 6.65 530,070 32.6 6.34 489,624 32.2 6.66 1,608,154 32.9 6.34 1,491,011 32.4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6.58 150,922 33.2 6.65 530,070 32.6 6.34 489,624 32.2 6.66 1,608,154 32.9 6.34 1,491,011 32.4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150,922 33.2 6.65 530,070 32.6 6.34 489,624 32.2 6.66 1,608,154 32.9 6.34 1,491,011 32.4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33.2 6.65 530,070 32.6 6.34 489,624 32.2 6.66 1,608,154 32.9 6.34 1,491,011 32.4  </v>
      </c>
      <c r="S130" s="47" t="str">
        <f>(RIGHT(C220,LEN(C220) - LEN(C130)))&amp;" "</f>
        <v xml:space="preserve">6.73 166,546 33.0 6.58 150,922 33.2 6.65 530,070 32.6 6.34 489,624 32.2 6.66 1,608,154 32.9 6.34 1,491,011 32.4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6.65 530,070 32.6 6.34 489,624 32.2 6.66 1,608,154 32.9 6.34 1,491,011 32.4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530,070 32.6 6.34 489,624 32.2 6.66 1,608,154 32.9 6.34 1,491,011 32.4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32.6 6.34 489,624 32.2 6.66 1,608,154 32.9 6.34 1,491,011 32.4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6.34 489,624 32.2 6.66 1,608,154 32.9 6.34 1,491,011 32.4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489,624 32.2 6.66 1,608,154 32.9 6.34 1,491,011 32.4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32.2 6.66 1,608,154 32.9 6.34 1,491,011 32.4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6.66 1,608,154 32.9 6.34 1,491,011 32.4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1,608,154 32.9 6.34 1,491,011 32.4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32.9 6.34 1,491,011 32.4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6.34 1,491,011 32.4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1,491,011 32.4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32.4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66,857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60,313 260,096 233,892 701,391 679,259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66,857 60,313 260,096 233,892 701,391 679,259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260,096 233,892 701,391 679,259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233,892 701,391 679,259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701,391 679,259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679,259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8">IF(C223="","",IF(RIGHT(D134,1)="-",LEFT(D134,AY134-2),D134))</f>
        <v xml:space="preserve">Total Gross Sales </v>
      </c>
      <c r="D134" s="47" t="str">
        <f t="shared" ref="D134:D139" si="189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90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21.42 </v>
      </c>
      <c r="K134" s="47"/>
      <c r="L134" s="47" t="str">
        <f t="shared" ref="L134:L139" si="191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529,932 104.9 20.79 477,014 104.9 21.42 1,706,059 104.9 20.65 1,593,697 104.9 21.25 5,135,045 104.9 20.54 4,833,849 104.9  </v>
      </c>
      <c r="M134" s="47" t="str">
        <f t="shared" ref="M134:M139" si="192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104.9 20.79 477,014 104.9 21.42 1,706,059 104.9 20.65 1,593,697 104.9 21.25 5,135,045 104.9 20.54 4,833,849 104.9  </v>
      </c>
      <c r="N134" s="47"/>
      <c r="O134" s="47" t="str">
        <f t="shared" ref="O134:O139" si="193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20.79 477,014 104.9 21.42 1,706,059 104.9 20.65 1,593,697 104.9 21.25 5,135,045 104.9 20.54 4,833,849 104.9  </v>
      </c>
      <c r="P134" s="47"/>
      <c r="Q134" s="47" t="str">
        <f t="shared" ref="Q134:Q139" si="194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477,014 104.9 21.42 1,706,059 104.9 20.65 1,593,697 104.9 21.25 5,135,045 104.9 20.54 4,833,849 104.9  </v>
      </c>
      <c r="R134" s="47" t="str">
        <f t="shared" ref="R134:R139" si="195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104.9 21.42 1,706,059 104.9 20.65 1,593,697 104.9 21.25 5,135,045 104.9 20.54 4,833,849 104.9  </v>
      </c>
      <c r="S134" s="47" t="str">
        <f t="shared" ref="S134:S139" si="196">(RIGHT(C223,LEN(C223) - LEN(C134)))&amp;" "</f>
        <v xml:space="preserve">21.42 529,932 104.9 20.79 477,014 104.9 21.42 1,706,059 104.9 20.65 1,593,697 104.9 21.25 5,135,045 104.9 20.54 4,833,849 104.9  </v>
      </c>
      <c r="T134" s="47"/>
      <c r="U134" s="47"/>
      <c r="V134" s="47"/>
      <c r="W134" s="11"/>
      <c r="X134" s="11"/>
      <c r="Y134" s="11"/>
      <c r="Z134" s="47" t="str">
        <f t="shared" ref="Z134:Z139" si="197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21.42 1,706,059 104.9 20.65 1,593,697 104.9 21.25 5,135,045 104.9 20.54 4,833,849 104.9  </v>
      </c>
      <c r="AA134" s="47"/>
      <c r="AB134" s="47" t="str">
        <f t="shared" ref="AB134:AB139" si="198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1,706,059 104.9 20.65 1,593,697 104.9 21.25 5,135,045 104.9 20.54 4,833,849 104.9  </v>
      </c>
      <c r="AC134" s="47" t="str">
        <f t="shared" ref="AC134:AC139" si="199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104.9 20.65 1,593,697 104.9 21.25 5,135,045 104.9 20.54 4,833,849 104.9  </v>
      </c>
      <c r="AD134" s="47"/>
      <c r="AE134" s="47" t="str">
        <f t="shared" ref="AE134:AE139" si="200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20.65 1,593,697 104.9 21.25 5,135,045 104.9 20.54 4,833,849 104.9  </v>
      </c>
      <c r="AF134" s="47"/>
      <c r="AG134" s="47" t="str">
        <f t="shared" ref="AG134:AG139" si="201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1,593,697 104.9 21.25 5,135,045 104.9 20.54 4,833,849 104.9  </v>
      </c>
      <c r="AH134" s="47" t="str">
        <f t="shared" ref="AH134:AH139" si="202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104.9 21.25 5,135,045 104.9 20.54 4,833,849 104.9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3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21.25 5,135,045 104.9 20.54 4,833,849 104.9  </v>
      </c>
      <c r="AQ134" s="47"/>
      <c r="AR134" s="47" t="str">
        <f t="shared" ref="AR134:AR139" si="204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5,135,045 104.9 20.54 4,833,849 104.9  </v>
      </c>
      <c r="AS134" s="48" t="str">
        <f t="shared" ref="AS134:AS139" si="205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104.9 20.54 4,833,849 104.9  </v>
      </c>
      <c r="AT134" s="48"/>
      <c r="AU134" s="47" t="str">
        <f t="shared" ref="AU134:AU139" si="206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20.54 4,833,849 104.9  </v>
      </c>
      <c r="AV134" s="47"/>
      <c r="AW134" s="47" t="str">
        <f t="shared" ref="AW134:AW139" si="207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4,833,849 104.9  </v>
      </c>
      <c r="AX134" s="48" t="str">
        <f t="shared" ref="AX134:AX139" si="208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8"/>
        <v xml:space="preserve">- Mgr/Empl Meal </v>
      </c>
      <c r="D135" s="47" t="str">
        <f t="shared" si="189"/>
        <v>- Mgr/Empl Meal -</v>
      </c>
      <c r="E135" s="22"/>
      <c r="F135" s="45"/>
      <c r="G135" s="11"/>
      <c r="H135" s="11"/>
      <c r="I135" s="11"/>
      <c r="J135" s="47" t="str">
        <f t="shared" si="190"/>
        <v xml:space="preserve">-0.32 </v>
      </c>
      <c r="K135" s="47"/>
      <c r="L135" s="47" t="str">
        <f t="shared" si="191"/>
        <v xml:space="preserve">-7,970 -1.6 -0.31 -7,174 -1.6 -0.32 -25,659 -1.6 -0.31 -23,969 -1.6 -0.28 -67,577 -1.4 -0.27 -63,613 -1.4  </v>
      </c>
      <c r="M135" s="47" t="str">
        <f t="shared" si="192"/>
        <v xml:space="preserve">-1.6 -0.31 -7,174 -1.6 -0.32 -25,659 -1.6 -0.31 -23,969 -1.6 -0.28 -67,577 -1.4 -0.27 -63,613 -1.4  </v>
      </c>
      <c r="N135" s="47"/>
      <c r="O135" s="47" t="str">
        <f t="shared" si="193"/>
        <v xml:space="preserve">-0.31 -7,174 -1.6 -0.32 -25,659 -1.6 -0.31 -23,969 -1.6 -0.28 -67,577 -1.4 -0.27 -63,613 -1.4  </v>
      </c>
      <c r="P135" s="47"/>
      <c r="Q135" s="47" t="str">
        <f t="shared" si="194"/>
        <v xml:space="preserve">-7,174 -1.6 -0.32 -25,659 -1.6 -0.31 -23,969 -1.6 -0.28 -67,577 -1.4 -0.27 -63,613 -1.4  </v>
      </c>
      <c r="R135" s="47" t="str">
        <f t="shared" si="195"/>
        <v xml:space="preserve">-1.6 -0.32 -25,659 -1.6 -0.31 -23,969 -1.6 -0.28 -67,577 -1.4 -0.27 -63,613 -1.4  </v>
      </c>
      <c r="S135" s="47" t="str">
        <f t="shared" si="196"/>
        <v xml:space="preserve">-0.32 -7,970 -1.6 -0.31 -7,174 -1.6 -0.32 -25,659 -1.6 -0.31 -23,969 -1.6 -0.28 -67,577 -1.4 -0.27 -63,613 -1.4  </v>
      </c>
      <c r="T135" s="47"/>
      <c r="U135" s="47"/>
      <c r="V135" s="47"/>
      <c r="W135" s="11"/>
      <c r="X135" s="11"/>
      <c r="Y135" s="11"/>
      <c r="Z135" s="47" t="str">
        <f t="shared" si="197"/>
        <v xml:space="preserve">-0.32 -25,659 -1.6 -0.31 -23,969 -1.6 -0.28 -67,577 -1.4 -0.27 -63,613 -1.4  </v>
      </c>
      <c r="AA135" s="47"/>
      <c r="AB135" s="47" t="str">
        <f t="shared" si="198"/>
        <v xml:space="preserve">-25,659 -1.6 -0.31 -23,969 -1.6 -0.28 -67,577 -1.4 -0.27 -63,613 -1.4  </v>
      </c>
      <c r="AC135" s="47" t="str">
        <f t="shared" si="199"/>
        <v xml:space="preserve">-1.6 -0.31 -23,969 -1.6 -0.28 -67,577 -1.4 -0.27 -63,613 -1.4  </v>
      </c>
      <c r="AD135" s="47"/>
      <c r="AE135" s="47" t="str">
        <f t="shared" si="200"/>
        <v xml:space="preserve">-0.31 -23,969 -1.6 -0.28 -67,577 -1.4 -0.27 -63,613 -1.4  </v>
      </c>
      <c r="AF135" s="47"/>
      <c r="AG135" s="47" t="str">
        <f t="shared" si="201"/>
        <v xml:space="preserve">-23,969 -1.6 -0.28 -67,577 -1.4 -0.27 -63,613 -1.4  </v>
      </c>
      <c r="AH135" s="47" t="str">
        <f t="shared" si="202"/>
        <v xml:space="preserve">-1.6 -0.28 -67,577 -1.4 -0.27 -63,613 -1.4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3"/>
        <v xml:space="preserve">-0.28 -67,577 -1.4 -0.27 -63,613 -1.4  </v>
      </c>
      <c r="AQ135" s="47"/>
      <c r="AR135" s="47" t="str">
        <f t="shared" si="204"/>
        <v xml:space="preserve">-67,577 -1.4 -0.27 -63,613 -1.4  </v>
      </c>
      <c r="AS135" s="48" t="str">
        <f t="shared" si="205"/>
        <v xml:space="preserve">-1.4 -0.27 -63,613 -1.4  </v>
      </c>
      <c r="AT135" s="48"/>
      <c r="AU135" s="47" t="str">
        <f t="shared" si="206"/>
        <v xml:space="preserve">-0.27 -63,613 -1.4  </v>
      </c>
      <c r="AV135" s="47"/>
      <c r="AW135" s="47" t="str">
        <f t="shared" si="207"/>
        <v xml:space="preserve">-63,613 -1.4  </v>
      </c>
      <c r="AX135" s="48" t="str">
        <f t="shared" si="208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8"/>
        <v xml:space="preserve">- Coupons </v>
      </c>
      <c r="D136" s="47" t="str">
        <f t="shared" si="189"/>
        <v>- Coupons -</v>
      </c>
      <c r="E136" s="22"/>
      <c r="F136" s="45"/>
      <c r="G136" s="11"/>
      <c r="H136" s="11"/>
      <c r="I136" s="11"/>
      <c r="J136" s="47" t="str">
        <f t="shared" si="190"/>
        <v xml:space="preserve">-0.12 </v>
      </c>
      <c r="K136" s="47"/>
      <c r="L136" s="47" t="str">
        <f t="shared" si="191"/>
        <v xml:space="preserve">-2,989 -0.6 -0.12 -2,690 -0.6 -0.12 -9,622 -0.6 -0.12 -8,988 -0.6 -0.12 -28,962 -0.6 -0.12 -27,263 -0.6  </v>
      </c>
      <c r="M136" s="47" t="str">
        <f t="shared" si="192"/>
        <v xml:space="preserve">-0.6 -0.12 -2,690 -0.6 -0.12 -9,622 -0.6 -0.12 -8,988 -0.6 -0.12 -28,962 -0.6 -0.12 -27,263 -0.6  </v>
      </c>
      <c r="N136" s="47"/>
      <c r="O136" s="47" t="str">
        <f t="shared" si="193"/>
        <v xml:space="preserve">-0.12 -2,690 -0.6 -0.12 -9,622 -0.6 -0.12 -8,988 -0.6 -0.12 -28,962 -0.6 -0.12 -27,263 -0.6  </v>
      </c>
      <c r="P136" s="47"/>
      <c r="Q136" s="47" t="str">
        <f t="shared" si="194"/>
        <v xml:space="preserve">-2,690 -0.6 -0.12 -9,622 -0.6 -0.12 -8,988 -0.6 -0.12 -28,962 -0.6 -0.12 -27,263 -0.6  </v>
      </c>
      <c r="R136" s="47" t="str">
        <f t="shared" si="195"/>
        <v xml:space="preserve">-0.6 -0.12 -9,622 -0.6 -0.12 -8,988 -0.6 -0.12 -28,962 -0.6 -0.12 -27,263 -0.6  </v>
      </c>
      <c r="S136" s="47" t="str">
        <f t="shared" si="196"/>
        <v xml:space="preserve">-0.12 -2,989 -0.6 -0.12 -2,690 -0.6 -0.12 -9,622 -0.6 -0.12 -8,988 -0.6 -0.12 -28,962 -0.6 -0.12 -27,263 -0.6  </v>
      </c>
      <c r="T136" s="47"/>
      <c r="U136" s="47"/>
      <c r="V136" s="47"/>
      <c r="W136" s="11"/>
      <c r="X136" s="11"/>
      <c r="Y136" s="11"/>
      <c r="Z136" s="47" t="str">
        <f t="shared" si="197"/>
        <v xml:space="preserve">-0.12 -9,622 -0.6 -0.12 -8,988 -0.6 -0.12 -28,962 -0.6 -0.12 -27,263 -0.6  </v>
      </c>
      <c r="AA136" s="47"/>
      <c r="AB136" s="47" t="str">
        <f t="shared" si="198"/>
        <v xml:space="preserve">-9,622 -0.6 -0.12 -8,988 -0.6 -0.12 -28,962 -0.6 -0.12 -27,263 -0.6  </v>
      </c>
      <c r="AC136" s="47" t="str">
        <f t="shared" si="199"/>
        <v xml:space="preserve">-0.6 -0.12 -8,988 -0.6 -0.12 -28,962 -0.6 -0.12 -27,263 -0.6  </v>
      </c>
      <c r="AD136" s="47"/>
      <c r="AE136" s="47" t="str">
        <f t="shared" si="200"/>
        <v xml:space="preserve">-0.12 -8,988 -0.6 -0.12 -28,962 -0.6 -0.12 -27,263 -0.6  </v>
      </c>
      <c r="AF136" s="47"/>
      <c r="AG136" s="47" t="str">
        <f t="shared" si="201"/>
        <v xml:space="preserve">-8,988 -0.6 -0.12 -28,962 -0.6 -0.12 -27,263 -0.6  </v>
      </c>
      <c r="AH136" s="47" t="str">
        <f t="shared" si="202"/>
        <v xml:space="preserve">-0.6 -0.12 -28,962 -0.6 -0.12 -27,263 -0.6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3"/>
        <v xml:space="preserve">-0.12 -28,962 -0.6 -0.12 -27,263 -0.6  </v>
      </c>
      <c r="AQ136" s="47"/>
      <c r="AR136" s="47" t="str">
        <f t="shared" si="204"/>
        <v xml:space="preserve">-28,962 -0.6 -0.12 -27,263 -0.6  </v>
      </c>
      <c r="AS136" s="48" t="str">
        <f t="shared" si="205"/>
        <v xml:space="preserve">-0.6 -0.12 -27,263 -0.6  </v>
      </c>
      <c r="AT136" s="48"/>
      <c r="AU136" s="47" t="str">
        <f t="shared" si="206"/>
        <v xml:space="preserve">-0.12 -27,263 -0.6  </v>
      </c>
      <c r="AV136" s="47"/>
      <c r="AW136" s="47" t="str">
        <f t="shared" si="207"/>
        <v xml:space="preserve">-27,263 -0.6  </v>
      </c>
      <c r="AX136" s="48" t="str">
        <f t="shared" si="208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8"/>
        <v xml:space="preserve">- Returns/Comps </v>
      </c>
      <c r="D137" s="47" t="str">
        <f t="shared" si="189"/>
        <v>- Returns/Comps -</v>
      </c>
      <c r="E137" s="22"/>
      <c r="F137" s="45"/>
      <c r="G137" s="11"/>
      <c r="H137" s="11"/>
      <c r="I137" s="11"/>
      <c r="J137" s="47" t="str">
        <f t="shared" si="190"/>
        <v xml:space="preserve">-0.56 </v>
      </c>
      <c r="K137" s="47"/>
      <c r="L137" s="47" t="str">
        <f t="shared" si="191"/>
        <v xml:space="preserve">-13,948 -2.8 -0.55 -12,555 -2.8 -0.56 -44,903 -2.8 -0.54 -41,946 -2.8 -0.56 -135,154 -2.8 -0.54 -127,227 -2.8  </v>
      </c>
      <c r="M137" s="47" t="str">
        <f t="shared" si="192"/>
        <v xml:space="preserve">-2.8 -0.55 -12,555 -2.8 -0.56 -44,903 -2.8 -0.54 -41,946 -2.8 -0.56 -135,154 -2.8 -0.54 -127,227 -2.8  </v>
      </c>
      <c r="N137" s="47"/>
      <c r="O137" s="47" t="str">
        <f t="shared" si="193"/>
        <v xml:space="preserve">-0.55 -12,555 -2.8 -0.56 -44,903 -2.8 -0.54 -41,946 -2.8 -0.56 -135,154 -2.8 -0.54 -127,227 -2.8  </v>
      </c>
      <c r="P137" s="47"/>
      <c r="Q137" s="47" t="str">
        <f t="shared" si="194"/>
        <v xml:space="preserve">-12,555 -2.8 -0.56 -44,903 -2.8 -0.54 -41,946 -2.8 -0.56 -135,154 -2.8 -0.54 -127,227 -2.8  </v>
      </c>
      <c r="R137" s="47" t="str">
        <f t="shared" si="195"/>
        <v xml:space="preserve">-2.8 -0.56 -44,903 -2.8 -0.54 -41,946 -2.8 -0.56 -135,154 -2.8 -0.54 -127,227 -2.8  </v>
      </c>
      <c r="S137" s="47" t="str">
        <f t="shared" si="196"/>
        <v xml:space="preserve">-0.56 -13,948 -2.8 -0.55 -12,555 -2.8 -0.56 -44,903 -2.8 -0.54 -41,946 -2.8 -0.56 -135,154 -2.8 -0.54 -127,227 -2.8  </v>
      </c>
      <c r="T137" s="47"/>
      <c r="U137" s="47"/>
      <c r="V137" s="47"/>
      <c r="W137" s="11"/>
      <c r="X137" s="11"/>
      <c r="Y137" s="11"/>
      <c r="Z137" s="47" t="str">
        <f t="shared" si="197"/>
        <v xml:space="preserve">-0.56 -44,903 -2.8 -0.54 -41,946 -2.8 -0.56 -135,154 -2.8 -0.54 -127,227 -2.8  </v>
      </c>
      <c r="AA137" s="47"/>
      <c r="AB137" s="47" t="str">
        <f t="shared" si="198"/>
        <v xml:space="preserve">-44,903 -2.8 -0.54 -41,946 -2.8 -0.56 -135,154 -2.8 -0.54 -127,227 -2.8  </v>
      </c>
      <c r="AC137" s="47" t="str">
        <f t="shared" si="199"/>
        <v xml:space="preserve">-2.8 -0.54 -41,946 -2.8 -0.56 -135,154 -2.8 -0.54 -127,227 -2.8  </v>
      </c>
      <c r="AD137" s="47"/>
      <c r="AE137" s="47" t="str">
        <f t="shared" si="200"/>
        <v xml:space="preserve">-0.54 -41,946 -2.8 -0.56 -135,154 -2.8 -0.54 -127,227 -2.8  </v>
      </c>
      <c r="AF137" s="47"/>
      <c r="AG137" s="47" t="str">
        <f t="shared" si="201"/>
        <v xml:space="preserve">-41,946 -2.8 -0.56 -135,154 -2.8 -0.54 -127,227 -2.8  </v>
      </c>
      <c r="AH137" s="47" t="str">
        <f t="shared" si="202"/>
        <v xml:space="preserve">-2.8 -0.56 -135,154 -2.8 -0.54 -127,227 -2.8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3"/>
        <v xml:space="preserve">-0.56 -135,154 -2.8 -0.54 -127,227 -2.8  </v>
      </c>
      <c r="AQ137" s="47"/>
      <c r="AR137" s="47" t="str">
        <f t="shared" si="204"/>
        <v xml:space="preserve">-135,154 -2.8 -0.54 -127,227 -2.8  </v>
      </c>
      <c r="AS137" s="48" t="str">
        <f t="shared" si="205"/>
        <v xml:space="preserve">-2.8 -0.54 -127,227 -2.8  </v>
      </c>
      <c r="AT137" s="48"/>
      <c r="AU137" s="47" t="str">
        <f t="shared" si="206"/>
        <v xml:space="preserve">-0.54 -127,227 -2.8  </v>
      </c>
      <c r="AV137" s="47"/>
      <c r="AW137" s="47" t="str">
        <f t="shared" si="207"/>
        <v xml:space="preserve">-127,227 -2.8  </v>
      </c>
      <c r="AX137" s="48" t="str">
        <f t="shared" si="208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8"/>
        <v xml:space="preserve">- Other </v>
      </c>
      <c r="D138" s="47" t="str">
        <f t="shared" si="189"/>
        <v>- Other -</v>
      </c>
      <c r="E138" s="22"/>
      <c r="F138" s="45"/>
      <c r="G138" s="11"/>
      <c r="H138" s="11"/>
      <c r="I138" s="11"/>
      <c r="J138" s="47" t="str">
        <f t="shared" si="190"/>
        <v xml:space="preserve">-0.00 </v>
      </c>
      <c r="K138" s="47"/>
      <c r="L138" s="47" t="str">
        <f t="shared" si="191"/>
        <v xml:space="preserve">0 -0.0 -0.00 0 -0.0 -0.00 0 -0.0 -0.00 0 -0.0 -0.04 -9,654 -0.2 -0.04 -9,088 -0.2  </v>
      </c>
      <c r="M138" s="47" t="str">
        <f t="shared" si="192"/>
        <v xml:space="preserve">-0.0 -0.00 0 -0.0 -0.00 0 -0.0 -0.00 0 -0.0 -0.04 -9,654 -0.2 -0.04 -9,088 -0.2  </v>
      </c>
      <c r="N138" s="47"/>
      <c r="O138" s="47" t="str">
        <f t="shared" si="193"/>
        <v xml:space="preserve">-0.00 0 -0.0 -0.00 0 -0.0 -0.00 0 -0.0 -0.04 -9,654 -0.2 -0.04 -9,088 -0.2  </v>
      </c>
      <c r="P138" s="47"/>
      <c r="Q138" s="47" t="str">
        <f t="shared" si="194"/>
        <v xml:space="preserve">0 -0.0 -0.00 0 -0.0 -0.00 0 -0.0 -0.04 -9,654 -0.2 -0.04 -9,088 -0.2  </v>
      </c>
      <c r="R138" s="47" t="str">
        <f t="shared" si="195"/>
        <v xml:space="preserve">-0.0 -0.00 0 -0.0 -0.00 0 -0.0 -0.04 -9,654 -0.2 -0.04 -9,088 -0.2  </v>
      </c>
      <c r="S138" s="47" t="str">
        <f t="shared" si="196"/>
        <v xml:space="preserve">-0.00 0 -0.0 -0.00 0 -0.0 -0.00 0 -0.0 -0.00 0 -0.0 -0.04 -9,654 -0.2 -0.04 -9,088 -0.2  </v>
      </c>
      <c r="T138" s="47"/>
      <c r="U138" s="47"/>
      <c r="V138" s="47"/>
      <c r="W138" s="11"/>
      <c r="X138" s="11"/>
      <c r="Y138" s="11"/>
      <c r="Z138" s="47" t="str">
        <f t="shared" si="197"/>
        <v xml:space="preserve">-0.00 0 -0.0 -0.00 0 -0.0 -0.04 -9,654 -0.2 -0.04 -9,088 -0.2  </v>
      </c>
      <c r="AA138" s="47"/>
      <c r="AB138" s="47" t="str">
        <f t="shared" si="198"/>
        <v xml:space="preserve">0 -0.0 -0.00 0 -0.0 -0.04 -9,654 -0.2 -0.04 -9,088 -0.2  </v>
      </c>
      <c r="AC138" s="47" t="str">
        <f t="shared" si="199"/>
        <v xml:space="preserve">-0.0 -0.00 0 -0.0 -0.04 -9,654 -0.2 -0.04 -9,088 -0.2  </v>
      </c>
      <c r="AD138" s="47"/>
      <c r="AE138" s="47" t="str">
        <f t="shared" si="200"/>
        <v xml:space="preserve">-0.00 0 -0.0 -0.04 -9,654 -0.2 -0.04 -9,088 -0.2  </v>
      </c>
      <c r="AF138" s="47"/>
      <c r="AG138" s="47" t="str">
        <f t="shared" si="201"/>
        <v xml:space="preserve">0 -0.0 -0.04 -9,654 -0.2 -0.04 -9,088 -0.2  </v>
      </c>
      <c r="AH138" s="47" t="str">
        <f t="shared" si="202"/>
        <v xml:space="preserve">-0.0 -0.04 -9,654 -0.2 -0.04 -9,088 -0.2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3"/>
        <v xml:space="preserve">-0.04 -9,654 -0.2 -0.04 -9,088 -0.2  </v>
      </c>
      <c r="AQ138" s="47"/>
      <c r="AR138" s="47" t="str">
        <f t="shared" si="204"/>
        <v xml:space="preserve">-9,654 -0.2 -0.04 -9,088 -0.2  </v>
      </c>
      <c r="AS138" s="48" t="str">
        <f t="shared" si="205"/>
        <v xml:space="preserve">-0.2 -0.04 -9,088 -0.2  </v>
      </c>
      <c r="AT138" s="48"/>
      <c r="AU138" s="47" t="str">
        <f t="shared" si="206"/>
        <v xml:space="preserve">-0.04 -9,088 -0.2  </v>
      </c>
      <c r="AV138" s="47"/>
      <c r="AW138" s="47" t="str">
        <f t="shared" si="207"/>
        <v xml:space="preserve">-9,088 -0.2  </v>
      </c>
      <c r="AX138" s="48" t="str">
        <f t="shared" si="208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8"/>
        <v xml:space="preserve">Net Sales </v>
      </c>
      <c r="D139" s="47" t="str">
        <f t="shared" si="189"/>
        <v xml:space="preserve">Net Sales </v>
      </c>
      <c r="E139" s="22"/>
      <c r="F139" s="45"/>
      <c r="G139" s="11"/>
      <c r="H139" s="11"/>
      <c r="I139" s="11"/>
      <c r="J139" s="47" t="str">
        <f t="shared" si="190"/>
        <v xml:space="preserve">20.42 </v>
      </c>
      <c r="K139" s="47"/>
      <c r="L139" s="47" t="str">
        <f t="shared" si="191"/>
        <v xml:space="preserve">505,025 100.0 19.81 454,595 100.0 20.41 1,625,874 100.0 19.68 1,518,793 100.0 20.25 4,893,698 100.0 19.58 4,606,658 100.0  </v>
      </c>
      <c r="M139" s="47" t="str">
        <f t="shared" si="192"/>
        <v xml:space="preserve">100.0 19.81 454,595 100.0 20.41 1,625,874 100.0 19.68 1,518,793 100.0 20.25 4,893,698 100.0 19.58 4,606,658 100.0  </v>
      </c>
      <c r="N139" s="47"/>
      <c r="O139" s="47" t="str">
        <f t="shared" si="193"/>
        <v xml:space="preserve">19.81 454,595 100.0 20.41 1,625,874 100.0 19.68 1,518,793 100.0 20.25 4,893,698 100.0 19.58 4,606,658 100.0  </v>
      </c>
      <c r="P139" s="47"/>
      <c r="Q139" s="47" t="str">
        <f t="shared" si="194"/>
        <v xml:space="preserve">454,595 100.0 20.41 1,625,874 100.0 19.68 1,518,793 100.0 20.25 4,893,698 100.0 19.58 4,606,658 100.0  </v>
      </c>
      <c r="R139" s="47" t="str">
        <f t="shared" si="195"/>
        <v xml:space="preserve">100.0 20.41 1,625,874 100.0 19.68 1,518,793 100.0 20.25 4,893,698 100.0 19.58 4,606,658 100.0  </v>
      </c>
      <c r="S139" s="47" t="str">
        <f t="shared" si="196"/>
        <v xml:space="preserve">20.42 505,025 100.0 19.81 454,595 100.0 20.41 1,625,874 100.0 19.68 1,518,793 100.0 20.25 4,893,698 100.0 19.58 4,606,658 100.0  </v>
      </c>
      <c r="T139" s="47"/>
      <c r="U139" s="47"/>
      <c r="V139" s="47"/>
      <c r="W139" s="11"/>
      <c r="X139" s="11"/>
      <c r="Y139" s="11"/>
      <c r="Z139" s="47" t="str">
        <f t="shared" si="197"/>
        <v xml:space="preserve">20.41 1,625,874 100.0 19.68 1,518,793 100.0 20.25 4,893,698 100.0 19.58 4,606,658 100.0  </v>
      </c>
      <c r="AA139" s="47"/>
      <c r="AB139" s="47" t="str">
        <f t="shared" si="198"/>
        <v xml:space="preserve">1,625,874 100.0 19.68 1,518,793 100.0 20.25 4,893,698 100.0 19.58 4,606,658 100.0  </v>
      </c>
      <c r="AC139" s="47" t="str">
        <f t="shared" si="199"/>
        <v xml:space="preserve">100.0 19.68 1,518,793 100.0 20.25 4,893,698 100.0 19.58 4,606,658 100.0  </v>
      </c>
      <c r="AD139" s="47"/>
      <c r="AE139" s="47" t="str">
        <f t="shared" si="200"/>
        <v xml:space="preserve">19.68 1,518,793 100.0 20.25 4,893,698 100.0 19.58 4,606,658 100.0  </v>
      </c>
      <c r="AF139" s="47"/>
      <c r="AG139" s="47" t="str">
        <f t="shared" si="201"/>
        <v xml:space="preserve">1,518,793 100.0 20.25 4,893,698 100.0 19.58 4,606,658 100.0  </v>
      </c>
      <c r="AH139" s="47" t="str">
        <f t="shared" si="202"/>
        <v xml:space="preserve">100.0 20.25 4,893,698 100.0 19.58 4,606,658 100.0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3"/>
        <v xml:space="preserve">20.25 4,893,698 100.0 19.58 4,606,658 100.0  </v>
      </c>
      <c r="AQ139" s="47"/>
      <c r="AR139" s="47" t="str">
        <f t="shared" si="204"/>
        <v xml:space="preserve">4,893,698 100.0 19.58 4,606,658 100.0  </v>
      </c>
      <c r="AS139" s="48" t="str">
        <f t="shared" si="205"/>
        <v xml:space="preserve">100.0 19.58 4,606,658 100.0  </v>
      </c>
      <c r="AT139" s="48"/>
      <c r="AU139" s="47" t="str">
        <f t="shared" si="206"/>
        <v xml:space="preserve">19.58 4,606,658 100.0  </v>
      </c>
      <c r="AV139" s="47"/>
      <c r="AW139" s="47" t="str">
        <f t="shared" si="207"/>
        <v xml:space="preserve">4,606,658 100.0  </v>
      </c>
      <c r="AX139" s="48" t="str">
        <f t="shared" si="208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9">IF(C229="","",IF(RIGHT(D141,1)="-",LEFT(D141,AY141-2),D141))</f>
        <v xml:space="preserve">COS - Beef and Chicken </v>
      </c>
      <c r="D141" s="47" t="str">
        <f t="shared" ref="D141:D151" si="210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1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0.80 </v>
      </c>
      <c r="K141" s="47"/>
      <c r="L141" s="47" t="str">
        <f t="shared" ref="L141:L151" si="212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19,889 3.9 0.78 17,950 3.9 0.80 63,976 3.9 0.81 62,792 4.1 0.78 188,725 3.9 0.75 177,135 3.8  </v>
      </c>
      <c r="M141" s="47" t="str">
        <f t="shared" ref="M141:M151" si="213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3.9 0.78 17,950 3.9 0.80 63,976 3.9 0.81 62,792 4.1 0.78 188,725 3.9 0.75 177,135 3.8  </v>
      </c>
      <c r="N141" s="47"/>
      <c r="O141" s="47" t="str">
        <f t="shared" ref="O141:O151" si="214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0.78 17,950 3.9 0.80 63,976 3.9 0.81 62,792 4.1 0.78 188,725 3.9 0.75 177,135 3.8  </v>
      </c>
      <c r="P141" s="47"/>
      <c r="Q141" s="47" t="str">
        <f t="shared" ref="Q141:Q151" si="215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17,950 3.9 0.80 63,976 3.9 0.81 62,792 4.1 0.78 188,725 3.9 0.75 177,135 3.8  </v>
      </c>
      <c r="R141" s="47" t="str">
        <f t="shared" ref="R141:R151" si="216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3.9 0.80 63,976 3.9 0.81 62,792 4.1 0.78 188,725 3.9 0.75 177,135 3.8  </v>
      </c>
      <c r="S141" s="47" t="str">
        <f t="shared" ref="S141:S151" si="217">(RIGHT(C229,LEN(C229) - LEN(C141)))&amp;" "</f>
        <v xml:space="preserve">0.80 19,889 3.9 0.78 17,950 3.9 0.80 63,976 3.9 0.81 62,792 4.1 0.78 188,725 3.9 0.75 177,135 3.8  </v>
      </c>
      <c r="T141" s="47"/>
      <c r="U141" s="47"/>
      <c r="V141" s="47"/>
      <c r="W141" s="11"/>
      <c r="X141" s="11"/>
      <c r="Y141" s="11"/>
      <c r="Z141" s="47" t="str">
        <f t="shared" ref="Z141:Z151" si="218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0.80 63,976 3.9 0.81 62,792 4.1 0.78 188,725 3.9 0.75 177,135 3.8  </v>
      </c>
      <c r="AA141" s="47"/>
      <c r="AB141" s="47" t="str">
        <f t="shared" ref="AB141:AB151" si="219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63,976 3.9 0.81 62,792 4.1 0.78 188,725 3.9 0.75 177,135 3.8  </v>
      </c>
      <c r="AC141" s="47" t="str">
        <f t="shared" ref="AC141:AC151" si="220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3.9 0.81 62,792 4.1 0.78 188,725 3.9 0.75 177,135 3.8  </v>
      </c>
      <c r="AD141" s="47"/>
      <c r="AE141" s="47" t="str">
        <f t="shared" ref="AE141:AE151" si="221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0.81 62,792 4.1 0.78 188,725 3.9 0.75 177,135 3.8  </v>
      </c>
      <c r="AF141" s="47"/>
      <c r="AG141" s="47" t="str">
        <f t="shared" ref="AG141:AG151" si="222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62,792 4.1 0.78 188,725 3.9 0.75 177,135 3.8  </v>
      </c>
      <c r="AH141" s="47" t="str">
        <f t="shared" ref="AH141:AH151" si="223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4.1 0.78 188,725 3.9 0.75 177,135 3.8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4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0.78 188,725 3.9 0.75 177,135 3.8  </v>
      </c>
      <c r="AQ141" s="47"/>
      <c r="AR141" s="47" t="str">
        <f t="shared" ref="AR141:AR151" si="225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188,725 3.9 0.75 177,135 3.8  </v>
      </c>
      <c r="AS141" s="48" t="str">
        <f t="shared" ref="AS141:AS151" si="226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3.9 0.75 177,135 3.8  </v>
      </c>
      <c r="AT141" s="48"/>
      <c r="AU141" s="47" t="str">
        <f t="shared" ref="AU141:AU151" si="227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0.75 177,135 3.8  </v>
      </c>
      <c r="AV141" s="47"/>
      <c r="AW141" s="47" t="str">
        <f t="shared" ref="AW141:AW151" si="228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177,135 3.8  </v>
      </c>
      <c r="AX141" s="48" t="str">
        <f t="shared" ref="AX141:AX151" si="229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3.8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9"/>
        <v xml:space="preserve">- Seafood </v>
      </c>
      <c r="D142" s="47" t="str">
        <f t="shared" si="210"/>
        <v xml:space="preserve">- Seafood </v>
      </c>
      <c r="E142" s="22"/>
      <c r="F142" s="45"/>
      <c r="G142" s="11"/>
      <c r="H142" s="11"/>
      <c r="I142" s="11"/>
      <c r="J142" s="47" t="str">
        <f t="shared" si="211"/>
        <v xml:space="preserve">0.47 </v>
      </c>
      <c r="K142" s="47"/>
      <c r="L142" s="47" t="str">
        <f t="shared" si="212"/>
        <v xml:space="preserve">11,558 2.3 0.48 11,054 2.4 0.52 41,031 2.5 0.46 35,618 2.3 0.47 114,263 2.3 0.45 105,190 2.3  </v>
      </c>
      <c r="M142" s="47" t="str">
        <f t="shared" si="213"/>
        <v xml:space="preserve">2.3 0.48 11,054 2.4 0.52 41,031 2.5 0.46 35,618 2.3 0.47 114,263 2.3 0.45 105,190 2.3  </v>
      </c>
      <c r="N142" s="47"/>
      <c r="O142" s="47" t="str">
        <f t="shared" si="214"/>
        <v xml:space="preserve">0.48 11,054 2.4 0.52 41,031 2.5 0.46 35,618 2.3 0.47 114,263 2.3 0.45 105,190 2.3  </v>
      </c>
      <c r="P142" s="47"/>
      <c r="Q142" s="47" t="str">
        <f t="shared" si="215"/>
        <v xml:space="preserve">11,054 2.4 0.52 41,031 2.5 0.46 35,618 2.3 0.47 114,263 2.3 0.45 105,190 2.3  </v>
      </c>
      <c r="R142" s="47" t="str">
        <f t="shared" si="216"/>
        <v xml:space="preserve">2.4 0.52 41,031 2.5 0.46 35,618 2.3 0.47 114,263 2.3 0.45 105,190 2.3  </v>
      </c>
      <c r="S142" s="47" t="str">
        <f t="shared" si="217"/>
        <v xml:space="preserve">0.47 11,558 2.3 0.48 11,054 2.4 0.52 41,031 2.5 0.46 35,618 2.3 0.47 114,263 2.3 0.45 105,190 2.3  </v>
      </c>
      <c r="T142" s="47"/>
      <c r="U142" s="47"/>
      <c r="V142" s="47"/>
      <c r="W142" s="11"/>
      <c r="X142" s="11"/>
      <c r="Y142" s="11"/>
      <c r="Z142" s="47" t="str">
        <f t="shared" si="218"/>
        <v xml:space="preserve">0.52 41,031 2.5 0.46 35,618 2.3 0.47 114,263 2.3 0.45 105,190 2.3  </v>
      </c>
      <c r="AA142" s="47"/>
      <c r="AB142" s="47" t="str">
        <f t="shared" si="219"/>
        <v xml:space="preserve">41,031 2.5 0.46 35,618 2.3 0.47 114,263 2.3 0.45 105,190 2.3  </v>
      </c>
      <c r="AC142" s="47" t="str">
        <f t="shared" si="220"/>
        <v xml:space="preserve">2.5 0.46 35,618 2.3 0.47 114,263 2.3 0.45 105,190 2.3  </v>
      </c>
      <c r="AD142" s="47"/>
      <c r="AE142" s="47" t="str">
        <f t="shared" si="221"/>
        <v xml:space="preserve">0.46 35,618 2.3 0.47 114,263 2.3 0.45 105,190 2.3  </v>
      </c>
      <c r="AF142" s="47"/>
      <c r="AG142" s="47" t="str">
        <f t="shared" si="222"/>
        <v xml:space="preserve">35,618 2.3 0.47 114,263 2.3 0.45 105,190 2.3  </v>
      </c>
      <c r="AH142" s="47" t="str">
        <f t="shared" si="223"/>
        <v xml:space="preserve">2.3 0.47 114,263 2.3 0.45 105,190 2.3  </v>
      </c>
      <c r="AI142" s="47"/>
      <c r="AJ142" s="47"/>
      <c r="AK142" s="47"/>
      <c r="AL142" s="47"/>
      <c r="AM142" s="11"/>
      <c r="AN142" s="11"/>
      <c r="AO142" s="11"/>
      <c r="AP142" s="47" t="str">
        <f t="shared" si="224"/>
        <v xml:space="preserve">0.47 114,263 2.3 0.45 105,190 2.3  </v>
      </c>
      <c r="AQ142" s="47"/>
      <c r="AR142" s="47" t="str">
        <f t="shared" si="225"/>
        <v xml:space="preserve">114,263 2.3 0.45 105,190 2.3  </v>
      </c>
      <c r="AS142" s="48" t="str">
        <f t="shared" si="226"/>
        <v xml:space="preserve">2.3 0.45 105,190 2.3  </v>
      </c>
      <c r="AT142" s="48"/>
      <c r="AU142" s="47" t="str">
        <f t="shared" si="227"/>
        <v xml:space="preserve">0.45 105,190 2.3  </v>
      </c>
      <c r="AV142" s="47"/>
      <c r="AW142" s="47" t="str">
        <f t="shared" si="228"/>
        <v xml:space="preserve">105,190 2.3  </v>
      </c>
      <c r="AX142" s="48" t="str">
        <f t="shared" si="229"/>
        <v xml:space="preserve">2.3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9"/>
        <v xml:space="preserve">- Fresh Seafood </v>
      </c>
      <c r="D143" s="47" t="str">
        <f t="shared" si="210"/>
        <v xml:space="preserve">- Fresh Seafood </v>
      </c>
      <c r="E143" s="22"/>
      <c r="F143" s="45"/>
      <c r="G143" s="11"/>
      <c r="H143" s="11"/>
      <c r="I143" s="11"/>
      <c r="J143" s="47" t="str">
        <f t="shared" si="211"/>
        <v xml:space="preserve">0.00 </v>
      </c>
      <c r="K143" s="47"/>
      <c r="L143" s="47" t="str">
        <f t="shared" si="212"/>
        <v xml:space="preserve">0 0.0 0.00 0 0.0 0.00 0 0.0 0.00 0 0.0 0.00 0 0.0 0.00 0 0.0  </v>
      </c>
      <c r="M143" s="47" t="str">
        <f t="shared" si="213"/>
        <v xml:space="preserve">0.0 0.00 0 0.0 0.00 0 0.0 0.00 0 0.0 0.00 0 0.0 0.00 0 0.0  </v>
      </c>
      <c r="N143" s="47"/>
      <c r="O143" s="47" t="str">
        <f t="shared" si="214"/>
        <v xml:space="preserve">0.00 0 0.0 0.00 0 0.0 0.00 0 0.0 0.00 0 0.0 0.00 0 0.0  </v>
      </c>
      <c r="P143" s="47"/>
      <c r="Q143" s="47" t="str">
        <f t="shared" si="215"/>
        <v xml:space="preserve">0 0.0 0.00 0 0.0 0.00 0 0.0 0.00 0 0.0 0.00 0 0.0  </v>
      </c>
      <c r="R143" s="47" t="str">
        <f t="shared" si="216"/>
        <v xml:space="preserve">0.0 0.00 0 0.0 0.00 0 0.0 0.00 0 0.0 0.00 0 0.0  </v>
      </c>
      <c r="S143" s="47" t="str">
        <f t="shared" si="217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8"/>
        <v xml:space="preserve">0.00 0 0.0 0.00 0 0.0 0.00 0 0.0 0.00 0 0.0  </v>
      </c>
      <c r="AA143" s="47"/>
      <c r="AB143" s="47" t="str">
        <f t="shared" si="219"/>
        <v xml:space="preserve">0 0.0 0.00 0 0.0 0.00 0 0.0 0.00 0 0.0  </v>
      </c>
      <c r="AC143" s="47" t="str">
        <f t="shared" si="220"/>
        <v xml:space="preserve">0.0 0.00 0 0.0 0.00 0 0.0 0.00 0 0.0  </v>
      </c>
      <c r="AD143" s="47"/>
      <c r="AE143" s="47" t="str">
        <f t="shared" si="221"/>
        <v xml:space="preserve">0.00 0 0.0 0.00 0 0.0 0.00 0 0.0  </v>
      </c>
      <c r="AF143" s="47"/>
      <c r="AG143" s="47" t="str">
        <f t="shared" si="222"/>
        <v xml:space="preserve">0 0.0 0.00 0 0.0 0.00 0 0.0  </v>
      </c>
      <c r="AH143" s="47" t="str">
        <f t="shared" si="223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4"/>
        <v xml:space="preserve">0.00 0 0.0 0.00 0 0.0  </v>
      </c>
      <c r="AQ143" s="47"/>
      <c r="AR143" s="47" t="str">
        <f t="shared" si="225"/>
        <v xml:space="preserve">0 0.0 0.00 0 0.0  </v>
      </c>
      <c r="AS143" s="48" t="str">
        <f t="shared" si="226"/>
        <v xml:space="preserve">0.0 0.00 0 0.0  </v>
      </c>
      <c r="AT143" s="48"/>
      <c r="AU143" s="47" t="str">
        <f t="shared" si="227"/>
        <v xml:space="preserve">0.00 0 0.0  </v>
      </c>
      <c r="AV143" s="47"/>
      <c r="AW143" s="47" t="str">
        <f t="shared" si="228"/>
        <v xml:space="preserve">0 0.0  </v>
      </c>
      <c r="AX143" s="48" t="str">
        <f t="shared" si="229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9"/>
        <v xml:space="preserve">- Other Protein </v>
      </c>
      <c r="D144" s="47" t="str">
        <f t="shared" si="210"/>
        <v xml:space="preserve">- Other Protein </v>
      </c>
      <c r="E144" s="22"/>
      <c r="F144" s="45"/>
      <c r="G144" s="11"/>
      <c r="H144" s="11"/>
      <c r="I144" s="11"/>
      <c r="J144" s="47" t="str">
        <f t="shared" si="211"/>
        <v xml:space="preserve">0.00 </v>
      </c>
      <c r="K144" s="47"/>
      <c r="L144" s="47" t="str">
        <f t="shared" si="212"/>
        <v xml:space="preserve">0 0.0 0.00 0 0.0 0.00 0 0.0 0.00 0 0.0 0.00 0 0.0 0.00 0 0.0  </v>
      </c>
      <c r="M144" s="47" t="str">
        <f t="shared" si="213"/>
        <v xml:space="preserve">0.0 0.00 0 0.0 0.00 0 0.0 0.00 0 0.0 0.00 0 0.0 0.00 0 0.0  </v>
      </c>
      <c r="N144" s="47"/>
      <c r="O144" s="47" t="str">
        <f t="shared" si="214"/>
        <v xml:space="preserve">0.00 0 0.0 0.00 0 0.0 0.00 0 0.0 0.00 0 0.0 0.00 0 0.0  </v>
      </c>
      <c r="P144" s="47"/>
      <c r="Q144" s="47" t="str">
        <f t="shared" si="215"/>
        <v xml:space="preserve">0 0.0 0.00 0 0.0 0.00 0 0.0 0.00 0 0.0 0.00 0 0.0  </v>
      </c>
      <c r="R144" s="47" t="str">
        <f t="shared" si="216"/>
        <v xml:space="preserve">0.0 0.00 0 0.0 0.00 0 0.0 0.00 0 0.0 0.00 0 0.0  </v>
      </c>
      <c r="S144" s="47" t="str">
        <f t="shared" si="217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8"/>
        <v xml:space="preserve">0.00 0 0.0 0.00 0 0.0 0.00 0 0.0 0.00 0 0.0  </v>
      </c>
      <c r="AA144" s="47"/>
      <c r="AB144" s="47" t="str">
        <f t="shared" si="219"/>
        <v xml:space="preserve">0 0.0 0.00 0 0.0 0.00 0 0.0 0.00 0 0.0  </v>
      </c>
      <c r="AC144" s="47" t="str">
        <f t="shared" si="220"/>
        <v xml:space="preserve">0.0 0.00 0 0.0 0.00 0 0.0 0.00 0 0.0  </v>
      </c>
      <c r="AD144" s="47"/>
      <c r="AE144" s="47" t="str">
        <f t="shared" si="221"/>
        <v xml:space="preserve">0.00 0 0.0 0.00 0 0.0 0.00 0 0.0  </v>
      </c>
      <c r="AF144" s="47"/>
      <c r="AG144" s="47" t="str">
        <f t="shared" si="222"/>
        <v xml:space="preserve">0 0.0 0.00 0 0.0 0.00 0 0.0  </v>
      </c>
      <c r="AH144" s="47" t="str">
        <f t="shared" si="223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4"/>
        <v xml:space="preserve">0.00 0 0.0 0.00 0 0.0  </v>
      </c>
      <c r="AQ144" s="47"/>
      <c r="AR144" s="47" t="str">
        <f t="shared" si="225"/>
        <v xml:space="preserve">0 0.0 0.00 0 0.0  </v>
      </c>
      <c r="AS144" s="48" t="str">
        <f t="shared" si="226"/>
        <v xml:space="preserve">0.0 0.00 0 0.0  </v>
      </c>
      <c r="AT144" s="48"/>
      <c r="AU144" s="47" t="str">
        <f t="shared" si="227"/>
        <v xml:space="preserve">0.00 0 0.0  </v>
      </c>
      <c r="AV144" s="47"/>
      <c r="AW144" s="47" t="str">
        <f t="shared" si="228"/>
        <v xml:space="preserve">0 0.0  </v>
      </c>
      <c r="AX144" s="48" t="str">
        <f t="shared" si="229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9"/>
        <v xml:space="preserve">- Total Protein </v>
      </c>
      <c r="D145" s="47" t="str">
        <f t="shared" si="210"/>
        <v xml:space="preserve">- Total Protein </v>
      </c>
      <c r="E145" s="22"/>
      <c r="F145" s="45"/>
      <c r="G145" s="11"/>
      <c r="H145" s="11"/>
      <c r="I145" s="11"/>
      <c r="J145" s="47" t="str">
        <f t="shared" si="211"/>
        <v xml:space="preserve">1.27 </v>
      </c>
      <c r="K145" s="47"/>
      <c r="L145" s="47" t="str">
        <f t="shared" si="212"/>
        <v xml:space="preserve">31,447 6.2 1.26 29,004 6.4 1.32 105,007 6.5 1.28 98,410 6.5 1.25 302,988 6.2 1.20 282,325 6.1  </v>
      </c>
      <c r="M145" s="47" t="str">
        <f t="shared" si="213"/>
        <v xml:space="preserve">6.2 1.26 29,004 6.4 1.32 105,007 6.5 1.28 98,410 6.5 1.25 302,988 6.2 1.20 282,325 6.1  </v>
      </c>
      <c r="N145" s="47"/>
      <c r="O145" s="47" t="str">
        <f t="shared" si="214"/>
        <v xml:space="preserve">1.26 29,004 6.4 1.32 105,007 6.5 1.28 98,410 6.5 1.25 302,988 6.2 1.20 282,325 6.1  </v>
      </c>
      <c r="P145" s="47"/>
      <c r="Q145" s="47" t="str">
        <f t="shared" si="215"/>
        <v xml:space="preserve">29,004 6.4 1.32 105,007 6.5 1.28 98,410 6.5 1.25 302,988 6.2 1.20 282,325 6.1  </v>
      </c>
      <c r="R145" s="47" t="str">
        <f t="shared" si="216"/>
        <v xml:space="preserve">6.4 1.32 105,007 6.5 1.28 98,410 6.5 1.25 302,988 6.2 1.20 282,325 6.1  </v>
      </c>
      <c r="S145" s="47" t="str">
        <f t="shared" si="217"/>
        <v xml:space="preserve">1.27 31,447 6.2 1.26 29,004 6.4 1.32 105,007 6.5 1.28 98,410 6.5 1.25 302,988 6.2 1.20 282,325 6.1  </v>
      </c>
      <c r="T145" s="47"/>
      <c r="U145" s="47"/>
      <c r="V145" s="47"/>
      <c r="W145" s="11"/>
      <c r="X145" s="11"/>
      <c r="Y145" s="11"/>
      <c r="Z145" s="47" t="str">
        <f t="shared" si="218"/>
        <v xml:space="preserve">1.32 105,007 6.5 1.28 98,410 6.5 1.25 302,988 6.2 1.20 282,325 6.1  </v>
      </c>
      <c r="AA145" s="47"/>
      <c r="AB145" s="47" t="str">
        <f t="shared" si="219"/>
        <v xml:space="preserve">105,007 6.5 1.28 98,410 6.5 1.25 302,988 6.2 1.20 282,325 6.1  </v>
      </c>
      <c r="AC145" s="47" t="str">
        <f t="shared" si="220"/>
        <v xml:space="preserve">6.5 1.28 98,410 6.5 1.25 302,988 6.2 1.20 282,325 6.1  </v>
      </c>
      <c r="AD145" s="47"/>
      <c r="AE145" s="47" t="str">
        <f t="shared" si="221"/>
        <v xml:space="preserve">1.28 98,410 6.5 1.25 302,988 6.2 1.20 282,325 6.1  </v>
      </c>
      <c r="AF145" s="47"/>
      <c r="AG145" s="47" t="str">
        <f t="shared" si="222"/>
        <v xml:space="preserve">98,410 6.5 1.25 302,988 6.2 1.20 282,325 6.1  </v>
      </c>
      <c r="AH145" s="47" t="str">
        <f t="shared" si="223"/>
        <v xml:space="preserve">6.5 1.25 302,988 6.2 1.20 282,325 6.1  </v>
      </c>
      <c r="AI145" s="47"/>
      <c r="AJ145" s="47"/>
      <c r="AK145" s="47"/>
      <c r="AL145" s="47"/>
      <c r="AM145" s="11"/>
      <c r="AN145" s="11"/>
      <c r="AO145" s="11"/>
      <c r="AP145" s="47" t="str">
        <f t="shared" si="224"/>
        <v xml:space="preserve">1.25 302,988 6.2 1.20 282,325 6.1  </v>
      </c>
      <c r="AQ145" s="47"/>
      <c r="AR145" s="47" t="str">
        <f t="shared" si="225"/>
        <v xml:space="preserve">302,988 6.2 1.20 282,325 6.1  </v>
      </c>
      <c r="AS145" s="48" t="str">
        <f t="shared" si="226"/>
        <v xml:space="preserve">6.2 1.20 282,325 6.1  </v>
      </c>
      <c r="AT145" s="48"/>
      <c r="AU145" s="47" t="str">
        <f t="shared" si="227"/>
        <v xml:space="preserve">1.20 282,325 6.1  </v>
      </c>
      <c r="AV145" s="47"/>
      <c r="AW145" s="47" t="str">
        <f t="shared" si="228"/>
        <v xml:space="preserve">282,325 6.1  </v>
      </c>
      <c r="AX145" s="48" t="str">
        <f t="shared" si="229"/>
        <v xml:space="preserve">6.1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9"/>
        <v xml:space="preserve">- Non-Perishable </v>
      </c>
      <c r="D146" s="47" t="str">
        <f t="shared" si="210"/>
        <v xml:space="preserve">- Non-Perishable </v>
      </c>
      <c r="E146" s="22"/>
      <c r="F146" s="45"/>
      <c r="G146" s="11"/>
      <c r="H146" s="11"/>
      <c r="I146" s="11"/>
      <c r="J146" s="47" t="str">
        <f t="shared" si="211"/>
        <v xml:space="preserve">0.92 </v>
      </c>
      <c r="K146" s="47"/>
      <c r="L146" s="47" t="str">
        <f t="shared" si="212"/>
        <v xml:space="preserve">22,857 4.5 0.96 21,966 4.8 0.92 73,196 4.5 0.93 71,739 4.7 0.93 223,710 4.6 0.87 204,429 4.4  </v>
      </c>
      <c r="M146" s="47" t="str">
        <f t="shared" si="213"/>
        <v xml:space="preserve">4.5 0.96 21,966 4.8 0.92 73,196 4.5 0.93 71,739 4.7 0.93 223,710 4.6 0.87 204,429 4.4  </v>
      </c>
      <c r="N146" s="47"/>
      <c r="O146" s="47" t="str">
        <f t="shared" si="214"/>
        <v xml:space="preserve">0.96 21,966 4.8 0.92 73,196 4.5 0.93 71,739 4.7 0.93 223,710 4.6 0.87 204,429 4.4  </v>
      </c>
      <c r="P146" s="47"/>
      <c r="Q146" s="47" t="str">
        <f t="shared" si="215"/>
        <v xml:space="preserve">21,966 4.8 0.92 73,196 4.5 0.93 71,739 4.7 0.93 223,710 4.6 0.87 204,429 4.4  </v>
      </c>
      <c r="R146" s="47" t="str">
        <f t="shared" si="216"/>
        <v xml:space="preserve">4.8 0.92 73,196 4.5 0.93 71,739 4.7 0.93 223,710 4.6 0.87 204,429 4.4  </v>
      </c>
      <c r="S146" s="47" t="str">
        <f t="shared" si="217"/>
        <v xml:space="preserve">0.92 22,857 4.5 0.96 21,966 4.8 0.92 73,196 4.5 0.93 71,739 4.7 0.93 223,710 4.6 0.87 204,429 4.4  </v>
      </c>
      <c r="T146" s="47"/>
      <c r="U146" s="47"/>
      <c r="V146" s="47"/>
      <c r="W146" s="11"/>
      <c r="X146" s="11"/>
      <c r="Y146" s="11"/>
      <c r="Z146" s="47" t="str">
        <f t="shared" si="218"/>
        <v xml:space="preserve">0.92 73,196 4.5 0.93 71,739 4.7 0.93 223,710 4.6 0.87 204,429 4.4  </v>
      </c>
      <c r="AA146" s="47"/>
      <c r="AB146" s="47" t="str">
        <f t="shared" si="219"/>
        <v xml:space="preserve">73,196 4.5 0.93 71,739 4.7 0.93 223,710 4.6 0.87 204,429 4.4  </v>
      </c>
      <c r="AC146" s="47" t="str">
        <f t="shared" si="220"/>
        <v xml:space="preserve">4.5 0.93 71,739 4.7 0.93 223,710 4.6 0.87 204,429 4.4  </v>
      </c>
      <c r="AD146" s="47"/>
      <c r="AE146" s="47" t="str">
        <f t="shared" si="221"/>
        <v xml:space="preserve">0.93 71,739 4.7 0.93 223,710 4.6 0.87 204,429 4.4  </v>
      </c>
      <c r="AF146" s="47"/>
      <c r="AG146" s="47" t="str">
        <f t="shared" si="222"/>
        <v xml:space="preserve">71,739 4.7 0.93 223,710 4.6 0.87 204,429 4.4  </v>
      </c>
      <c r="AH146" s="47" t="str">
        <f t="shared" si="223"/>
        <v xml:space="preserve">4.7 0.93 223,710 4.6 0.87 204,429 4.4  </v>
      </c>
      <c r="AI146" s="47"/>
      <c r="AJ146" s="47"/>
      <c r="AK146" s="47"/>
      <c r="AL146" s="47"/>
      <c r="AM146" s="11"/>
      <c r="AN146" s="11"/>
      <c r="AO146" s="11"/>
      <c r="AP146" s="47" t="str">
        <f t="shared" si="224"/>
        <v xml:space="preserve">0.93 223,710 4.6 0.87 204,429 4.4  </v>
      </c>
      <c r="AQ146" s="47"/>
      <c r="AR146" s="47" t="str">
        <f t="shared" si="225"/>
        <v xml:space="preserve">223,710 4.6 0.87 204,429 4.4  </v>
      </c>
      <c r="AS146" s="48" t="str">
        <f t="shared" si="226"/>
        <v xml:space="preserve">4.6 0.87 204,429 4.4  </v>
      </c>
      <c r="AT146" s="48"/>
      <c r="AU146" s="47" t="str">
        <f t="shared" si="227"/>
        <v xml:space="preserve">0.87 204,429 4.4  </v>
      </c>
      <c r="AV146" s="47"/>
      <c r="AW146" s="47" t="str">
        <f t="shared" si="228"/>
        <v xml:space="preserve">204,429 4.4  </v>
      </c>
      <c r="AX146" s="48" t="str">
        <f t="shared" si="229"/>
        <v xml:space="preserve">4.4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9"/>
        <v xml:space="preserve">- Produce </v>
      </c>
      <c r="D147" s="47" t="str">
        <f t="shared" si="210"/>
        <v xml:space="preserve">- Produce </v>
      </c>
      <c r="E147" s="22"/>
      <c r="F147" s="45"/>
      <c r="G147" s="11"/>
      <c r="H147" s="11"/>
      <c r="I147" s="11"/>
      <c r="J147" s="47" t="str">
        <f t="shared" si="211"/>
        <v xml:space="preserve">0.49 </v>
      </c>
      <c r="K147" s="47"/>
      <c r="L147" s="47" t="str">
        <f t="shared" si="212"/>
        <v xml:space="preserve">12,191 2.4 0.47 10,846 2.4 0.49 39,276 2.4 0.51 39,157 2.6 0.49 117,832 2.4 0.51 119,512 2.6  </v>
      </c>
      <c r="M147" s="47" t="str">
        <f t="shared" si="213"/>
        <v xml:space="preserve">2.4 0.47 10,846 2.4 0.49 39,276 2.4 0.51 39,157 2.6 0.49 117,832 2.4 0.51 119,512 2.6  </v>
      </c>
      <c r="N147" s="47"/>
      <c r="O147" s="47" t="str">
        <f t="shared" si="214"/>
        <v xml:space="preserve">0.47 10,846 2.4 0.49 39,276 2.4 0.51 39,157 2.6 0.49 117,832 2.4 0.51 119,512 2.6  </v>
      </c>
      <c r="P147" s="47"/>
      <c r="Q147" s="47" t="str">
        <f t="shared" si="215"/>
        <v xml:space="preserve">10,846 2.4 0.49 39,276 2.4 0.51 39,157 2.6 0.49 117,832 2.4 0.51 119,512 2.6  </v>
      </c>
      <c r="R147" s="47" t="str">
        <f t="shared" si="216"/>
        <v xml:space="preserve">2.4 0.49 39,276 2.4 0.51 39,157 2.6 0.49 117,832 2.4 0.51 119,512 2.6  </v>
      </c>
      <c r="S147" s="47" t="str">
        <f t="shared" si="217"/>
        <v xml:space="preserve">0.49 12,191 2.4 0.47 10,846 2.4 0.49 39,276 2.4 0.51 39,157 2.6 0.49 117,832 2.4 0.51 119,512 2.6  </v>
      </c>
      <c r="T147" s="47"/>
      <c r="U147" s="47"/>
      <c r="V147" s="47"/>
      <c r="W147" s="11"/>
      <c r="X147" s="11"/>
      <c r="Y147" s="11"/>
      <c r="Z147" s="47" t="str">
        <f t="shared" si="218"/>
        <v xml:space="preserve">0.49 39,276 2.4 0.51 39,157 2.6 0.49 117,832 2.4 0.51 119,512 2.6  </v>
      </c>
      <c r="AA147" s="47"/>
      <c r="AB147" s="47" t="str">
        <f t="shared" si="219"/>
        <v xml:space="preserve">39,276 2.4 0.51 39,157 2.6 0.49 117,832 2.4 0.51 119,512 2.6  </v>
      </c>
      <c r="AC147" s="47" t="str">
        <f t="shared" si="220"/>
        <v xml:space="preserve">2.4 0.51 39,157 2.6 0.49 117,832 2.4 0.51 119,512 2.6  </v>
      </c>
      <c r="AD147" s="47"/>
      <c r="AE147" s="47" t="str">
        <f t="shared" si="221"/>
        <v xml:space="preserve">0.51 39,157 2.6 0.49 117,832 2.4 0.51 119,512 2.6  </v>
      </c>
      <c r="AF147" s="47"/>
      <c r="AG147" s="47" t="str">
        <f t="shared" si="222"/>
        <v xml:space="preserve">39,157 2.6 0.49 117,832 2.4 0.51 119,512 2.6  </v>
      </c>
      <c r="AH147" s="47" t="str">
        <f t="shared" si="223"/>
        <v xml:space="preserve">2.6 0.49 117,832 2.4 0.51 119,512 2.6  </v>
      </c>
      <c r="AI147" s="47"/>
      <c r="AJ147" s="47"/>
      <c r="AK147" s="47"/>
      <c r="AL147" s="47"/>
      <c r="AM147" s="11"/>
      <c r="AN147" s="11"/>
      <c r="AO147" s="11"/>
      <c r="AP147" s="47" t="str">
        <f t="shared" si="224"/>
        <v xml:space="preserve">0.49 117,832 2.4 0.51 119,512 2.6  </v>
      </c>
      <c r="AQ147" s="47"/>
      <c r="AR147" s="47" t="str">
        <f t="shared" si="225"/>
        <v xml:space="preserve">117,832 2.4 0.51 119,512 2.6  </v>
      </c>
      <c r="AS147" s="48" t="str">
        <f t="shared" si="226"/>
        <v xml:space="preserve">2.4 0.51 119,512 2.6  </v>
      </c>
      <c r="AT147" s="48"/>
      <c r="AU147" s="47" t="str">
        <f t="shared" si="227"/>
        <v xml:space="preserve">0.51 119,512 2.6  </v>
      </c>
      <c r="AV147" s="47"/>
      <c r="AW147" s="47" t="str">
        <f t="shared" si="228"/>
        <v xml:space="preserve">119,512 2.6  </v>
      </c>
      <c r="AX147" s="48" t="str">
        <f t="shared" si="229"/>
        <v xml:space="preserve">2.6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9"/>
        <v xml:space="preserve">- Dessert </v>
      </c>
      <c r="D148" s="47" t="str">
        <f t="shared" si="210"/>
        <v xml:space="preserve">- Dessert </v>
      </c>
      <c r="E148" s="22"/>
      <c r="F148" s="45"/>
      <c r="G148" s="11"/>
      <c r="H148" s="11"/>
      <c r="I148" s="11"/>
      <c r="J148" s="47" t="str">
        <f t="shared" si="211"/>
        <v xml:space="preserve">0.21 </v>
      </c>
      <c r="K148" s="47"/>
      <c r="L148" s="47" t="str">
        <f t="shared" si="212"/>
        <v xml:space="preserve">5,241 1.0 0.22 5,057 1.1 0.23 18,640 1.1 0.22 16,908 1.1 0.22 52,431 1.1 0.21 48,535 1.1  </v>
      </c>
      <c r="M148" s="47" t="str">
        <f t="shared" si="213"/>
        <v xml:space="preserve">1.0 0.22 5,057 1.1 0.23 18,640 1.1 0.22 16,908 1.1 0.22 52,431 1.1 0.21 48,535 1.1  </v>
      </c>
      <c r="N148" s="47"/>
      <c r="O148" s="47" t="str">
        <f t="shared" si="214"/>
        <v xml:space="preserve">0.22 5,057 1.1 0.23 18,640 1.1 0.22 16,908 1.1 0.22 52,431 1.1 0.21 48,535 1.1  </v>
      </c>
      <c r="P148" s="47"/>
      <c r="Q148" s="47" t="str">
        <f t="shared" si="215"/>
        <v xml:space="preserve">5,057 1.1 0.23 18,640 1.1 0.22 16,908 1.1 0.22 52,431 1.1 0.21 48,535 1.1  </v>
      </c>
      <c r="R148" s="47" t="str">
        <f t="shared" si="216"/>
        <v xml:space="preserve">1.1 0.23 18,640 1.1 0.22 16,908 1.1 0.22 52,431 1.1 0.21 48,535 1.1  </v>
      </c>
      <c r="S148" s="47" t="str">
        <f t="shared" si="217"/>
        <v xml:space="preserve">0.21 5,241 1.0 0.22 5,057 1.1 0.23 18,640 1.1 0.22 16,908 1.1 0.22 52,431 1.1 0.21 48,535 1.1  </v>
      </c>
      <c r="T148" s="47"/>
      <c r="U148" s="47"/>
      <c r="V148" s="47"/>
      <c r="W148" s="11"/>
      <c r="X148" s="11"/>
      <c r="Y148" s="11"/>
      <c r="Z148" s="47" t="str">
        <f t="shared" si="218"/>
        <v xml:space="preserve">0.23 18,640 1.1 0.22 16,908 1.1 0.22 52,431 1.1 0.21 48,535 1.1  </v>
      </c>
      <c r="AA148" s="47"/>
      <c r="AB148" s="47" t="str">
        <f t="shared" si="219"/>
        <v xml:space="preserve">18,640 1.1 0.22 16,908 1.1 0.22 52,431 1.1 0.21 48,535 1.1  </v>
      </c>
      <c r="AC148" s="47" t="str">
        <f t="shared" si="220"/>
        <v xml:space="preserve">1.1 0.22 16,908 1.1 0.22 52,431 1.1 0.21 48,535 1.1  </v>
      </c>
      <c r="AD148" s="47"/>
      <c r="AE148" s="47" t="str">
        <f t="shared" si="221"/>
        <v xml:space="preserve">0.22 16,908 1.1 0.22 52,431 1.1 0.21 48,535 1.1  </v>
      </c>
      <c r="AF148" s="47"/>
      <c r="AG148" s="47" t="str">
        <f t="shared" si="222"/>
        <v xml:space="preserve">16,908 1.1 0.22 52,431 1.1 0.21 48,535 1.1  </v>
      </c>
      <c r="AH148" s="47" t="str">
        <f t="shared" si="223"/>
        <v xml:space="preserve">1.1 0.22 52,431 1.1 0.21 48,535 1.1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4"/>
        <v xml:space="preserve">0.22 52,431 1.1 0.21 48,535 1.1  </v>
      </c>
      <c r="AQ148" s="47"/>
      <c r="AR148" s="47" t="str">
        <f t="shared" si="225"/>
        <v xml:space="preserve">52,431 1.1 0.21 48,535 1.1  </v>
      </c>
      <c r="AS148" s="48" t="str">
        <f t="shared" si="226"/>
        <v xml:space="preserve">1.1 0.21 48,535 1.1  </v>
      </c>
      <c r="AT148" s="48"/>
      <c r="AU148" s="47" t="str">
        <f t="shared" si="227"/>
        <v xml:space="preserve">0.21 48,535 1.1  </v>
      </c>
      <c r="AV148" s="47"/>
      <c r="AW148" s="47" t="str">
        <f t="shared" si="228"/>
        <v xml:space="preserve">48,535 1.1  </v>
      </c>
      <c r="AX148" s="48" t="str">
        <f t="shared" si="229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9"/>
        <v xml:space="preserve">- Other/Freight </v>
      </c>
      <c r="D149" s="47" t="str">
        <f t="shared" si="210"/>
        <v xml:space="preserve">- Other/Freight </v>
      </c>
      <c r="E149" s="22"/>
      <c r="F149" s="45"/>
      <c r="G149" s="11"/>
      <c r="H149" s="11"/>
      <c r="I149" s="11"/>
      <c r="J149" s="47" t="str">
        <f t="shared" si="211"/>
        <v xml:space="preserve">1.83 </v>
      </c>
      <c r="K149" s="47"/>
      <c r="L149" s="47" t="str">
        <f t="shared" si="212"/>
        <v xml:space="preserve">45,170 8.9 1.65 37,846 8.3 1.88 149,837 9.2 1.66 128,415 8.5 1.67 403,580 8.2 1.77 415,540 9.0  </v>
      </c>
      <c r="M149" s="47" t="str">
        <f t="shared" si="213"/>
        <v xml:space="preserve">8.9 1.65 37,846 8.3 1.88 149,837 9.2 1.66 128,415 8.5 1.67 403,580 8.2 1.77 415,540 9.0  </v>
      </c>
      <c r="N149" s="47"/>
      <c r="O149" s="47" t="str">
        <f t="shared" si="214"/>
        <v xml:space="preserve">1.65 37,846 8.3 1.88 149,837 9.2 1.66 128,415 8.5 1.67 403,580 8.2 1.77 415,540 9.0  </v>
      </c>
      <c r="P149" s="47"/>
      <c r="Q149" s="47" t="str">
        <f t="shared" si="215"/>
        <v xml:space="preserve">37,846 8.3 1.88 149,837 9.2 1.66 128,415 8.5 1.67 403,580 8.2 1.77 415,540 9.0  </v>
      </c>
      <c r="R149" s="47" t="str">
        <f t="shared" si="216"/>
        <v xml:space="preserve">8.3 1.88 149,837 9.2 1.66 128,415 8.5 1.67 403,580 8.2 1.77 415,540 9.0  </v>
      </c>
      <c r="S149" s="47" t="str">
        <f t="shared" si="217"/>
        <v xml:space="preserve">1.83 45,170 8.9 1.65 37,846 8.3 1.88 149,837 9.2 1.66 128,415 8.5 1.67 403,580 8.2 1.77 415,540 9.0  </v>
      </c>
      <c r="T149" s="47"/>
      <c r="U149" s="47"/>
      <c r="V149" s="47"/>
      <c r="W149" s="11"/>
      <c r="X149" s="11"/>
      <c r="Y149" s="11"/>
      <c r="Z149" s="47" t="str">
        <f t="shared" si="218"/>
        <v xml:space="preserve">1.88 149,837 9.2 1.66 128,415 8.5 1.67 403,580 8.2 1.77 415,540 9.0  </v>
      </c>
      <c r="AA149" s="47"/>
      <c r="AB149" s="47" t="str">
        <f t="shared" si="219"/>
        <v xml:space="preserve">149,837 9.2 1.66 128,415 8.5 1.67 403,580 8.2 1.77 415,540 9.0  </v>
      </c>
      <c r="AC149" s="47" t="str">
        <f t="shared" si="220"/>
        <v xml:space="preserve">9.2 1.66 128,415 8.5 1.67 403,580 8.2 1.77 415,540 9.0  </v>
      </c>
      <c r="AD149" s="47"/>
      <c r="AE149" s="47" t="str">
        <f t="shared" si="221"/>
        <v xml:space="preserve">1.66 128,415 8.5 1.67 403,580 8.2 1.77 415,540 9.0  </v>
      </c>
      <c r="AF149" s="47"/>
      <c r="AG149" s="47" t="str">
        <f t="shared" si="222"/>
        <v xml:space="preserve">128,415 8.5 1.67 403,580 8.2 1.77 415,540 9.0  </v>
      </c>
      <c r="AH149" s="47" t="str">
        <f t="shared" si="223"/>
        <v xml:space="preserve">8.5 1.67 403,580 8.2 1.77 415,540 9.0  </v>
      </c>
      <c r="AI149" s="47"/>
      <c r="AJ149" s="47"/>
      <c r="AK149" s="47"/>
      <c r="AL149" s="47"/>
      <c r="AM149" s="11"/>
      <c r="AN149" s="11"/>
      <c r="AO149" s="11"/>
      <c r="AP149" s="47" t="str">
        <f t="shared" si="224"/>
        <v xml:space="preserve">1.67 403,580 8.2 1.77 415,540 9.0  </v>
      </c>
      <c r="AQ149" s="47"/>
      <c r="AR149" s="47" t="str">
        <f t="shared" si="225"/>
        <v xml:space="preserve">403,580 8.2 1.77 415,540 9.0  </v>
      </c>
      <c r="AS149" s="48" t="str">
        <f t="shared" si="226"/>
        <v xml:space="preserve">8.2 1.77 415,540 9.0  </v>
      </c>
      <c r="AT149" s="48"/>
      <c r="AU149" s="47" t="str">
        <f t="shared" si="227"/>
        <v xml:space="preserve">1.77 415,540 9.0  </v>
      </c>
      <c r="AV149" s="47"/>
      <c r="AW149" s="47" t="str">
        <f t="shared" si="228"/>
        <v xml:space="preserve">415,540 9.0  </v>
      </c>
      <c r="AX149" s="48" t="str">
        <f t="shared" si="229"/>
        <v xml:space="preserve">9.0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9"/>
        <v xml:space="preserve">Total Food Costs </v>
      </c>
      <c r="D150" s="47" t="str">
        <f t="shared" si="210"/>
        <v xml:space="preserve">Total Food Costs </v>
      </c>
      <c r="E150" s="22"/>
      <c r="F150" s="45"/>
      <c r="G150" s="11"/>
      <c r="H150" s="11"/>
      <c r="I150" s="11"/>
      <c r="J150" s="47" t="str">
        <f t="shared" si="211"/>
        <v xml:space="preserve">4.73 </v>
      </c>
      <c r="K150" s="47"/>
      <c r="L150" s="47" t="str">
        <f t="shared" si="212"/>
        <v xml:space="preserve">116,906 23.1 4.56 104,719 23.0 4.84 385,957 23.7 4.60 354,630 23.3 4.56 1,100,541 22.5 4.55 1,070,341 23.2  </v>
      </c>
      <c r="M150" s="47" t="str">
        <f t="shared" si="213"/>
        <v xml:space="preserve">23.1 4.56 104,719 23.0 4.84 385,957 23.7 4.60 354,630 23.3 4.56 1,100,541 22.5 4.55 1,070,341 23.2  </v>
      </c>
      <c r="N150" s="47"/>
      <c r="O150" s="47" t="str">
        <f t="shared" si="214"/>
        <v xml:space="preserve">4.56 104,719 23.0 4.84 385,957 23.7 4.60 354,630 23.3 4.56 1,100,541 22.5 4.55 1,070,341 23.2  </v>
      </c>
      <c r="P150" s="47"/>
      <c r="Q150" s="47" t="str">
        <f t="shared" si="215"/>
        <v xml:space="preserve">104,719 23.0 4.84 385,957 23.7 4.60 354,630 23.3 4.56 1,100,541 22.5 4.55 1,070,341 23.2  </v>
      </c>
      <c r="R150" s="47" t="str">
        <f t="shared" si="216"/>
        <v xml:space="preserve">23.0 4.84 385,957 23.7 4.60 354,630 23.3 4.56 1,100,541 22.5 4.55 1,070,341 23.2  </v>
      </c>
      <c r="S150" s="47" t="str">
        <f t="shared" si="217"/>
        <v xml:space="preserve">4.73 116,906 23.1 4.56 104,719 23.0 4.84 385,957 23.7 4.60 354,630 23.3 4.56 1,100,541 22.5 4.55 1,070,341 23.2  </v>
      </c>
      <c r="T150" s="47"/>
      <c r="U150" s="47"/>
      <c r="V150" s="47"/>
      <c r="W150" s="11"/>
      <c r="X150" s="11"/>
      <c r="Y150" s="11"/>
      <c r="Z150" s="47" t="str">
        <f t="shared" si="218"/>
        <v xml:space="preserve">4.84 385,957 23.7 4.60 354,630 23.3 4.56 1,100,541 22.5 4.55 1,070,341 23.2  </v>
      </c>
      <c r="AA150" s="47"/>
      <c r="AB150" s="47" t="str">
        <f t="shared" si="219"/>
        <v xml:space="preserve">385,957 23.7 4.60 354,630 23.3 4.56 1,100,541 22.5 4.55 1,070,341 23.2  </v>
      </c>
      <c r="AC150" s="47" t="str">
        <f t="shared" si="220"/>
        <v xml:space="preserve">23.7 4.60 354,630 23.3 4.56 1,100,541 22.5 4.55 1,070,341 23.2  </v>
      </c>
      <c r="AD150" s="47"/>
      <c r="AE150" s="47" t="str">
        <f t="shared" si="221"/>
        <v xml:space="preserve">4.60 354,630 23.3 4.56 1,100,541 22.5 4.55 1,070,341 23.2  </v>
      </c>
      <c r="AF150" s="47"/>
      <c r="AG150" s="47" t="str">
        <f t="shared" si="222"/>
        <v xml:space="preserve">354,630 23.3 4.56 1,100,541 22.5 4.55 1,070,341 23.2  </v>
      </c>
      <c r="AH150" s="47" t="str">
        <f t="shared" si="223"/>
        <v xml:space="preserve">23.3 4.56 1,100,541 22.5 4.55 1,070,341 23.2  </v>
      </c>
      <c r="AI150" s="47"/>
      <c r="AJ150" s="47"/>
      <c r="AK150" s="47"/>
      <c r="AL150" s="47"/>
      <c r="AM150" s="11"/>
      <c r="AN150" s="11"/>
      <c r="AO150" s="11"/>
      <c r="AP150" s="47" t="str">
        <f t="shared" si="224"/>
        <v xml:space="preserve">4.56 1,100,541 22.5 4.55 1,070,341 23.2  </v>
      </c>
      <c r="AQ150" s="47"/>
      <c r="AR150" s="47" t="str">
        <f t="shared" si="225"/>
        <v xml:space="preserve">1,100,541 22.5 4.55 1,070,341 23.2  </v>
      </c>
      <c r="AS150" s="48" t="str">
        <f t="shared" si="226"/>
        <v xml:space="preserve">22.5 4.55 1,070,341 23.2  </v>
      </c>
      <c r="AT150" s="48"/>
      <c r="AU150" s="47" t="str">
        <f t="shared" si="227"/>
        <v xml:space="preserve">4.55 1,070,341 23.2  </v>
      </c>
      <c r="AV150" s="47"/>
      <c r="AW150" s="47" t="str">
        <f t="shared" si="228"/>
        <v xml:space="preserve">1,070,341 23.2  </v>
      </c>
      <c r="AX150" s="48" t="str">
        <f t="shared" si="229"/>
        <v xml:space="preserve">23.2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9"/>
        <v xml:space="preserve">A vs T% </v>
      </c>
      <c r="D151" s="47" t="str">
        <f t="shared" si="210"/>
        <v xml:space="preserve">A vs T% </v>
      </c>
      <c r="E151" s="22"/>
      <c r="F151" s="45"/>
      <c r="G151" s="11"/>
      <c r="H151" s="11"/>
      <c r="I151" s="11"/>
      <c r="J151" s="47" t="str">
        <f t="shared" si="211"/>
        <v/>
      </c>
      <c r="K151" s="47"/>
      <c r="L151" s="47" t="str">
        <f t="shared" si="212"/>
        <v xml:space="preserve">5,254 </v>
      </c>
      <c r="M151" s="47" t="str">
        <f t="shared" si="213"/>
        <v xml:space="preserve">4.5 4,855 4.6 15,913 4.1 16,450 4.6 52,380 4.8 46,866 4.4  </v>
      </c>
      <c r="N151" s="47"/>
      <c r="O151" s="47" t="str">
        <f t="shared" si="214"/>
        <v/>
      </c>
      <c r="P151" s="47"/>
      <c r="Q151" s="47" t="str">
        <f t="shared" si="215"/>
        <v xml:space="preserve">4,855 4.6 15,913 4.1 16,450 4.6 52,380 4.8 46,866 4.4  </v>
      </c>
      <c r="R151" s="47" t="str">
        <f t="shared" si="216"/>
        <v xml:space="preserve">4.6 15,913 4.1 16,450 4.6 52,380 4.8 46,866 4.4  </v>
      </c>
      <c r="S151" s="47" t="str">
        <f t="shared" si="217"/>
        <v xml:space="preserve">5,254 4.5 4,855 4.6 15,913 4.1 16,450 4.6 52,380 4.8 46,866 4.4  </v>
      </c>
      <c r="T151" s="47"/>
      <c r="U151" s="47"/>
      <c r="V151" s="47"/>
      <c r="W151" s="11"/>
      <c r="X151" s="11"/>
      <c r="Y151" s="11"/>
      <c r="Z151" s="47" t="str">
        <f t="shared" si="218"/>
        <v/>
      </c>
      <c r="AA151" s="47"/>
      <c r="AB151" s="47" t="str">
        <f t="shared" si="219"/>
        <v xml:space="preserve">15,913 4.1 16,450 4.6 52,380 4.8 46,866 4.4  </v>
      </c>
      <c r="AC151" s="47" t="str">
        <f t="shared" si="220"/>
        <v xml:space="preserve">4.1 16,450 4.6 52,380 4.8 46,866 4.4  </v>
      </c>
      <c r="AD151" s="47"/>
      <c r="AE151" s="47" t="str">
        <f t="shared" si="221"/>
        <v/>
      </c>
      <c r="AF151" s="47"/>
      <c r="AG151" s="47" t="str">
        <f t="shared" si="222"/>
        <v xml:space="preserve">16,450 4.6 52,380 4.8 46,866 4.4  </v>
      </c>
      <c r="AH151" s="47" t="str">
        <f t="shared" si="223"/>
        <v xml:space="preserve">4.6 52,380 4.8 46,866 4.4  </v>
      </c>
      <c r="AI151" s="47"/>
      <c r="AJ151" s="47"/>
      <c r="AK151" s="47"/>
      <c r="AL151" s="47"/>
      <c r="AM151" s="11"/>
      <c r="AN151" s="11"/>
      <c r="AO151" s="11"/>
      <c r="AP151" s="47" t="str">
        <f t="shared" si="224"/>
        <v/>
      </c>
      <c r="AQ151" s="47"/>
      <c r="AR151" s="47" t="str">
        <f t="shared" si="225"/>
        <v xml:space="preserve">52,380 4.8 46,866 4.4  </v>
      </c>
      <c r="AS151" s="48" t="str">
        <f t="shared" si="226"/>
        <v xml:space="preserve">4.8 46,866 4.4  </v>
      </c>
      <c r="AT151" s="48"/>
      <c r="AU151" s="47" t="str">
        <f t="shared" si="227"/>
        <v/>
      </c>
      <c r="AV151" s="47"/>
      <c r="AW151" s="47" t="str">
        <f t="shared" si="228"/>
        <v xml:space="preserve">46,866 4.4  </v>
      </c>
      <c r="AX151" s="48" t="str">
        <f t="shared" si="229"/>
        <v xml:space="preserve">4.4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30">IF(C240="","",IF(RIGHT(D153,1)="-",LEFT(D153,AY153-2),D153))</f>
        <v xml:space="preserve">Total Beverage Cost </v>
      </c>
      <c r="D153" s="47" t="str">
        <f t="shared" ref="D153:D159" si="231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2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0.50 </v>
      </c>
      <c r="K153" s="47"/>
      <c r="L153" s="47" t="str">
        <f t="shared" ref="L153:L159" si="233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12,384 16.5 0.51 11,801 17.5 0.51 40,381 16.9 0.50 38,457 17.3 0.52 125,145 17.4 0.49 115,886 17.3  </v>
      </c>
      <c r="M153" s="47" t="str">
        <f t="shared" ref="M153:M159" si="234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16.5 0.51 11,801 17.5 0.51 40,381 16.9 0.50 38,457 17.3 0.52 125,145 17.4 0.49 115,886 17.3  </v>
      </c>
      <c r="N153" s="47"/>
      <c r="O153" s="47" t="str">
        <f t="shared" ref="O153:O159" si="235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0.51 11,801 17.5 0.51 40,381 16.9 0.50 38,457 17.3 0.52 125,145 17.4 0.49 115,886 17.3  </v>
      </c>
      <c r="P153" s="47"/>
      <c r="Q153" s="47" t="str">
        <f t="shared" ref="Q153:Q159" si="236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11,801 17.5 0.51 40,381 16.9 0.50 38,457 17.3 0.52 125,145 17.4 0.49 115,886 17.3  </v>
      </c>
      <c r="R153" s="47" t="str">
        <f t="shared" ref="R153:R159" si="237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17.5 0.51 40,381 16.9 0.50 38,457 17.3 0.52 125,145 17.4 0.49 115,886 17.3  </v>
      </c>
      <c r="S153" s="47" t="str">
        <f t="shared" ref="S153:S159" si="238">(RIGHT(C240,LEN(C240) - LEN(C153)))&amp;" "</f>
        <v xml:space="preserve">0.50 12,384 16.5 0.51 11,801 17.5 0.51 40,381 16.9 0.50 38,457 17.3 0.52 125,145 17.4 0.49 115,886 17.3  </v>
      </c>
      <c r="T153" s="47"/>
      <c r="U153" s="47"/>
      <c r="V153" s="47"/>
      <c r="W153" s="11"/>
      <c r="X153" s="11"/>
      <c r="Y153" s="11"/>
      <c r="Z153" s="47" t="str">
        <f t="shared" ref="Z153:Z159" si="239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0.51 40,381 16.9 0.50 38,457 17.3 0.52 125,145 17.4 0.49 115,886 17.3  </v>
      </c>
      <c r="AA153" s="47"/>
      <c r="AB153" s="47" t="str">
        <f t="shared" ref="AB153:AB159" si="240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40,381 16.9 0.50 38,457 17.3 0.52 125,145 17.4 0.49 115,886 17.3  </v>
      </c>
      <c r="AC153" s="47" t="str">
        <f t="shared" ref="AC153:AC159" si="241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16.9 0.50 38,457 17.3 0.52 125,145 17.4 0.49 115,886 17.3  </v>
      </c>
      <c r="AD153" s="47"/>
      <c r="AE153" s="47" t="str">
        <f t="shared" ref="AE153:AE159" si="242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0.50 38,457 17.3 0.52 125,145 17.4 0.49 115,886 17.3  </v>
      </c>
      <c r="AF153" s="47"/>
      <c r="AG153" s="47" t="str">
        <f t="shared" ref="AG153:AG159" si="243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38,457 17.3 0.52 125,145 17.4 0.49 115,886 17.3  </v>
      </c>
      <c r="AH153" s="47" t="str">
        <f t="shared" ref="AH153:AH159" si="244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17.3 0.52 125,145 17.4 0.49 115,886 17.3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5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0.52 125,145 17.4 0.49 115,886 17.3  </v>
      </c>
      <c r="AQ153" s="47"/>
      <c r="AR153" s="47" t="str">
        <f t="shared" ref="AR153:AR159" si="246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125,145 17.4 0.49 115,886 17.3  </v>
      </c>
      <c r="AS153" s="48" t="str">
        <f t="shared" ref="AS153:AS159" si="247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17.4 0.49 115,886 17.3  </v>
      </c>
      <c r="AT153" s="48"/>
      <c r="AU153" s="47" t="str">
        <f t="shared" ref="AU153:AU159" si="248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0.49 115,886 17.3  </v>
      </c>
      <c r="AV153" s="47"/>
      <c r="AW153" s="47" t="str">
        <f t="shared" ref="AW153:AW159" si="249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115,886 17.3  </v>
      </c>
      <c r="AX153" s="48" t="str">
        <f t="shared" ref="AX153:AX159" si="250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17.3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30"/>
        <v xml:space="preserve">- Liquor </v>
      </c>
      <c r="D154" s="47" t="str">
        <f t="shared" si="231"/>
        <v xml:space="preserve">- Liquor </v>
      </c>
      <c r="E154" s="22"/>
      <c r="F154" s="45"/>
      <c r="G154" s="11"/>
      <c r="H154" s="11"/>
      <c r="I154" s="11"/>
      <c r="J154" s="47" t="str">
        <f t="shared" si="232"/>
        <v xml:space="preserve">0.06 </v>
      </c>
      <c r="K154" s="47"/>
      <c r="L154" s="47" t="str">
        <f t="shared" si="233"/>
        <v xml:space="preserve">1,389 11.1 0.07 1,514 12.9 0.06 4,954 12.5 0.06 4,649 12.4 0.06 13,487 11.2 0.05 12,421 11.1  </v>
      </c>
      <c r="M154" s="47" t="str">
        <f t="shared" si="234"/>
        <v xml:space="preserve">11.1 0.07 1,514 12.9 0.06 4,954 12.5 0.06 4,649 12.4 0.06 13,487 11.2 0.05 12,421 11.1  </v>
      </c>
      <c r="N154" s="47"/>
      <c r="O154" s="47" t="str">
        <f t="shared" si="235"/>
        <v xml:space="preserve">0.07 1,514 12.9 0.06 4,954 12.5 0.06 4,649 12.4 0.06 13,487 11.2 0.05 12,421 11.1  </v>
      </c>
      <c r="P154" s="47"/>
      <c r="Q154" s="47" t="str">
        <f t="shared" si="236"/>
        <v xml:space="preserve">1,514 12.9 0.06 4,954 12.5 0.06 4,649 12.4 0.06 13,487 11.2 0.05 12,421 11.1  </v>
      </c>
      <c r="R154" s="47" t="str">
        <f t="shared" si="237"/>
        <v xml:space="preserve">12.9 0.06 4,954 12.5 0.06 4,649 12.4 0.06 13,487 11.2 0.05 12,421 11.1  </v>
      </c>
      <c r="S154" s="47" t="str">
        <f t="shared" si="238"/>
        <v xml:space="preserve">0.06 1,389 11.1 0.07 1,514 12.9 0.06 4,954 12.5 0.06 4,649 12.4 0.06 13,487 11.2 0.05 12,421 11.1  </v>
      </c>
      <c r="T154" s="47"/>
      <c r="U154" s="47"/>
      <c r="V154" s="47"/>
      <c r="W154" s="11"/>
      <c r="X154" s="11"/>
      <c r="Y154" s="11"/>
      <c r="Z154" s="47" t="str">
        <f t="shared" si="239"/>
        <v xml:space="preserve">0.06 4,954 12.5 0.06 4,649 12.4 0.06 13,487 11.2 0.05 12,421 11.1  </v>
      </c>
      <c r="AA154" s="47"/>
      <c r="AB154" s="47" t="str">
        <f t="shared" si="240"/>
        <v xml:space="preserve">4,954 12.5 0.06 4,649 12.4 0.06 13,487 11.2 0.05 12,421 11.1  </v>
      </c>
      <c r="AC154" s="47" t="str">
        <f t="shared" si="241"/>
        <v xml:space="preserve">12.5 0.06 4,649 12.4 0.06 13,487 11.2 0.05 12,421 11.1  </v>
      </c>
      <c r="AD154" s="47"/>
      <c r="AE154" s="47" t="str">
        <f t="shared" si="242"/>
        <v xml:space="preserve">0.06 4,649 12.4 0.06 13,487 11.2 0.05 12,421 11.1  </v>
      </c>
      <c r="AF154" s="47"/>
      <c r="AG154" s="47" t="str">
        <f t="shared" si="243"/>
        <v xml:space="preserve">4,649 12.4 0.06 13,487 11.2 0.05 12,421 11.1  </v>
      </c>
      <c r="AH154" s="47" t="str">
        <f t="shared" si="244"/>
        <v xml:space="preserve">12.4 0.06 13,487 11.2 0.05 12,421 11.1  </v>
      </c>
      <c r="AI154" s="47"/>
      <c r="AJ154" s="47"/>
      <c r="AK154" s="47"/>
      <c r="AL154" s="47"/>
      <c r="AM154" s="11"/>
      <c r="AN154" s="11"/>
      <c r="AO154" s="11"/>
      <c r="AP154" s="47" t="str">
        <f t="shared" si="245"/>
        <v xml:space="preserve">0.06 13,487 11.2 0.05 12,421 11.1  </v>
      </c>
      <c r="AQ154" s="47"/>
      <c r="AR154" s="47" t="str">
        <f t="shared" si="246"/>
        <v xml:space="preserve">13,487 11.2 0.05 12,421 11.1  </v>
      </c>
      <c r="AS154" s="48" t="str">
        <f t="shared" si="247"/>
        <v xml:space="preserve">11.2 0.05 12,421 11.1  </v>
      </c>
      <c r="AT154" s="48"/>
      <c r="AU154" s="47" t="str">
        <f t="shared" si="248"/>
        <v xml:space="preserve">0.05 12,421 11.1  </v>
      </c>
      <c r="AV154" s="47"/>
      <c r="AW154" s="47" t="str">
        <f t="shared" si="249"/>
        <v xml:space="preserve">12,421 11.1  </v>
      </c>
      <c r="AX154" s="48" t="str">
        <f t="shared" si="250"/>
        <v xml:space="preserve">11.1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30"/>
        <v xml:space="preserve">- Beer </v>
      </c>
      <c r="D155" s="47" t="str">
        <f t="shared" si="231"/>
        <v xml:space="preserve">- Beer </v>
      </c>
      <c r="E155" s="22"/>
      <c r="F155" s="45"/>
      <c r="G155" s="11"/>
      <c r="H155" s="11"/>
      <c r="I155" s="11"/>
      <c r="J155" s="47" t="str">
        <f t="shared" si="232"/>
        <v xml:space="preserve">0.06 </v>
      </c>
      <c r="K155" s="47"/>
      <c r="L155" s="47" t="str">
        <f t="shared" si="233"/>
        <v xml:space="preserve">1,409 22.5 0.05 1,252 22.3 0.06 4,718 23.9 0.05 3,946 20.3 0.05 12,664 20.8 0.05 12,592 20.9  </v>
      </c>
      <c r="M155" s="47" t="str">
        <f t="shared" si="234"/>
        <v xml:space="preserve">22.5 0.05 1,252 22.3 0.06 4,718 23.9 0.05 3,946 20.3 0.05 12,664 20.8 0.05 12,592 20.9  </v>
      </c>
      <c r="N155" s="47"/>
      <c r="O155" s="47" t="str">
        <f t="shared" si="235"/>
        <v xml:space="preserve">0.05 1,252 22.3 0.06 4,718 23.9 0.05 3,946 20.3 0.05 12,664 20.8 0.05 12,592 20.9  </v>
      </c>
      <c r="P155" s="47"/>
      <c r="Q155" s="47" t="str">
        <f t="shared" si="236"/>
        <v xml:space="preserve">1,252 22.3 0.06 4,718 23.9 0.05 3,946 20.3 0.05 12,664 20.8 0.05 12,592 20.9  </v>
      </c>
      <c r="R155" s="47" t="str">
        <f t="shared" si="237"/>
        <v xml:space="preserve">22.3 0.06 4,718 23.9 0.05 3,946 20.3 0.05 12,664 20.8 0.05 12,592 20.9  </v>
      </c>
      <c r="S155" s="47" t="str">
        <f t="shared" si="238"/>
        <v xml:space="preserve">0.06 1,409 22.5 0.05 1,252 22.3 0.06 4,718 23.9 0.05 3,946 20.3 0.05 12,664 20.8 0.05 12,592 20.9  </v>
      </c>
      <c r="T155" s="47"/>
      <c r="U155" s="47"/>
      <c r="V155" s="47"/>
      <c r="W155" s="11"/>
      <c r="X155" s="11"/>
      <c r="Y155" s="11"/>
      <c r="Z155" s="47" t="str">
        <f t="shared" si="239"/>
        <v xml:space="preserve">0.06 4,718 23.9 0.05 3,946 20.3 0.05 12,664 20.8 0.05 12,592 20.9  </v>
      </c>
      <c r="AA155" s="47"/>
      <c r="AB155" s="47" t="str">
        <f t="shared" si="240"/>
        <v xml:space="preserve">4,718 23.9 0.05 3,946 20.3 0.05 12,664 20.8 0.05 12,592 20.9  </v>
      </c>
      <c r="AC155" s="47" t="str">
        <f t="shared" si="241"/>
        <v xml:space="preserve">23.9 0.05 3,946 20.3 0.05 12,664 20.8 0.05 12,592 20.9  </v>
      </c>
      <c r="AD155" s="47"/>
      <c r="AE155" s="47" t="str">
        <f t="shared" si="242"/>
        <v xml:space="preserve">0.05 3,946 20.3 0.05 12,664 20.8 0.05 12,592 20.9  </v>
      </c>
      <c r="AF155" s="47"/>
      <c r="AG155" s="47" t="str">
        <f t="shared" si="243"/>
        <v xml:space="preserve">3,946 20.3 0.05 12,664 20.8 0.05 12,592 20.9  </v>
      </c>
      <c r="AH155" s="47" t="str">
        <f t="shared" si="244"/>
        <v xml:space="preserve">20.3 0.05 12,664 20.8 0.05 12,592 20.9  </v>
      </c>
      <c r="AI155" s="47"/>
      <c r="AJ155" s="47"/>
      <c r="AK155" s="47"/>
      <c r="AL155" s="47"/>
      <c r="AM155" s="11"/>
      <c r="AN155" s="11"/>
      <c r="AO155" s="11"/>
      <c r="AP155" s="47" t="str">
        <f t="shared" si="245"/>
        <v xml:space="preserve">0.05 12,664 20.8 0.05 12,592 20.9  </v>
      </c>
      <c r="AQ155" s="47"/>
      <c r="AR155" s="47" t="str">
        <f t="shared" si="246"/>
        <v xml:space="preserve">12,664 20.8 0.05 12,592 20.9  </v>
      </c>
      <c r="AS155" s="48" t="str">
        <f t="shared" si="247"/>
        <v xml:space="preserve">20.8 0.05 12,592 20.9  </v>
      </c>
      <c r="AT155" s="48"/>
      <c r="AU155" s="47" t="str">
        <f t="shared" si="248"/>
        <v xml:space="preserve">0.05 12,592 20.9  </v>
      </c>
      <c r="AV155" s="47"/>
      <c r="AW155" s="47" t="str">
        <f t="shared" si="249"/>
        <v xml:space="preserve">12,592 20.9  </v>
      </c>
      <c r="AX155" s="48" t="str">
        <f t="shared" si="250"/>
        <v xml:space="preserve">20.9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30"/>
        <v xml:space="preserve">- Wine </v>
      </c>
      <c r="D156" s="47" t="str">
        <f t="shared" si="231"/>
        <v xml:space="preserve">- Wine </v>
      </c>
      <c r="E156" s="22"/>
      <c r="F156" s="45"/>
      <c r="G156" s="11"/>
      <c r="H156" s="11"/>
      <c r="I156" s="11"/>
      <c r="J156" s="47" t="str">
        <f t="shared" si="232"/>
        <v xml:space="preserve">0.18 </v>
      </c>
      <c r="K156" s="47"/>
      <c r="L156" s="47" t="str">
        <f t="shared" si="233"/>
        <v xml:space="preserve">4,439 25.2 0.19 4,359 26.2 0.18 14,441 25.8 0.18 13,813 24.7 0.19 44,833 26.5 0.19 44,580 26.8  </v>
      </c>
      <c r="M156" s="47" t="str">
        <f t="shared" si="234"/>
        <v xml:space="preserve">25.2 0.19 4,359 26.2 0.18 14,441 25.8 0.18 13,813 24.7 0.19 44,833 26.5 0.19 44,580 26.8  </v>
      </c>
      <c r="N156" s="47"/>
      <c r="O156" s="47" t="str">
        <f t="shared" si="235"/>
        <v xml:space="preserve">0.19 4,359 26.2 0.18 14,441 25.8 0.18 13,813 24.7 0.19 44,833 26.5 0.19 44,580 26.8  </v>
      </c>
      <c r="P156" s="47"/>
      <c r="Q156" s="47" t="str">
        <f t="shared" si="236"/>
        <v xml:space="preserve">4,359 26.2 0.18 14,441 25.8 0.18 13,813 24.7 0.19 44,833 26.5 0.19 44,580 26.8  </v>
      </c>
      <c r="R156" s="47" t="str">
        <f t="shared" si="237"/>
        <v xml:space="preserve">26.2 0.18 14,441 25.8 0.18 13,813 24.7 0.19 44,833 26.5 0.19 44,580 26.8  </v>
      </c>
      <c r="S156" s="47" t="str">
        <f t="shared" si="238"/>
        <v xml:space="preserve">0.18 4,439 25.2 0.19 4,359 26.2 0.18 14,441 25.8 0.18 13,813 24.7 0.19 44,833 26.5 0.19 44,580 26.8  </v>
      </c>
      <c r="T156" s="47"/>
      <c r="U156" s="47"/>
      <c r="V156" s="47"/>
      <c r="W156" s="11"/>
      <c r="X156" s="11"/>
      <c r="Y156" s="11"/>
      <c r="Z156" s="47" t="str">
        <f t="shared" si="239"/>
        <v xml:space="preserve">0.18 14,441 25.8 0.18 13,813 24.7 0.19 44,833 26.5 0.19 44,580 26.8  </v>
      </c>
      <c r="AA156" s="47"/>
      <c r="AB156" s="47" t="str">
        <f t="shared" si="240"/>
        <v xml:space="preserve">14,441 25.8 0.18 13,813 24.7 0.19 44,833 26.5 0.19 44,580 26.8  </v>
      </c>
      <c r="AC156" s="47" t="str">
        <f t="shared" si="241"/>
        <v xml:space="preserve">25.8 0.18 13,813 24.7 0.19 44,833 26.5 0.19 44,580 26.8  </v>
      </c>
      <c r="AD156" s="47"/>
      <c r="AE156" s="47" t="str">
        <f t="shared" si="242"/>
        <v xml:space="preserve">0.18 13,813 24.7 0.19 44,833 26.5 0.19 44,580 26.8  </v>
      </c>
      <c r="AF156" s="47"/>
      <c r="AG156" s="47" t="str">
        <f t="shared" si="243"/>
        <v xml:space="preserve">13,813 24.7 0.19 44,833 26.5 0.19 44,580 26.8  </v>
      </c>
      <c r="AH156" s="47" t="str">
        <f t="shared" si="244"/>
        <v xml:space="preserve">24.7 0.19 44,833 26.5 0.19 44,580 26.8  </v>
      </c>
      <c r="AI156" s="47"/>
      <c r="AJ156" s="47"/>
      <c r="AK156" s="47"/>
      <c r="AL156" s="47"/>
      <c r="AM156" s="11"/>
      <c r="AN156" s="11"/>
      <c r="AO156" s="11"/>
      <c r="AP156" s="47" t="str">
        <f t="shared" si="245"/>
        <v xml:space="preserve">0.19 44,833 26.5 0.19 44,580 26.8  </v>
      </c>
      <c r="AQ156" s="47"/>
      <c r="AR156" s="47" t="str">
        <f t="shared" si="246"/>
        <v xml:space="preserve">44,833 26.5 0.19 44,580 26.8  </v>
      </c>
      <c r="AS156" s="48" t="str">
        <f t="shared" si="247"/>
        <v xml:space="preserve">26.5 0.19 44,580 26.8  </v>
      </c>
      <c r="AT156" s="48"/>
      <c r="AU156" s="47" t="str">
        <f t="shared" si="248"/>
        <v xml:space="preserve">0.19 44,580 26.8  </v>
      </c>
      <c r="AV156" s="47"/>
      <c r="AW156" s="47" t="str">
        <f t="shared" si="249"/>
        <v xml:space="preserve">44,580 26.8  </v>
      </c>
      <c r="AX156" s="48" t="str">
        <f t="shared" si="250"/>
        <v xml:space="preserve">26.8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30"/>
        <v xml:space="preserve">- Non-Alch Bev </v>
      </c>
      <c r="D157" s="47" t="str">
        <f t="shared" si="231"/>
        <v xml:space="preserve">- Non-Alch Bev </v>
      </c>
      <c r="E157" s="22"/>
      <c r="F157" s="45"/>
      <c r="G157" s="11"/>
      <c r="H157" s="11"/>
      <c r="I157" s="11"/>
      <c r="J157" s="47" t="str">
        <f t="shared" si="232"/>
        <v xml:space="preserve">0.21 </v>
      </c>
      <c r="K157" s="47"/>
      <c r="L157" s="47" t="str">
        <f t="shared" si="233"/>
        <v xml:space="preserve">5,148 13.4 0.20 4,676 13.9 0.20 16,268 13.1 0.21 16,048 14.7 0.22 54,161 14.7 0.20 46,292 13.9  </v>
      </c>
      <c r="M157" s="47" t="str">
        <f t="shared" si="234"/>
        <v xml:space="preserve">13.4 0.20 4,676 13.9 0.20 16,268 13.1 0.21 16,048 14.7 0.22 54,161 14.7 0.20 46,292 13.9  </v>
      </c>
      <c r="N157" s="47"/>
      <c r="O157" s="47" t="str">
        <f t="shared" si="235"/>
        <v xml:space="preserve">0.20 4,676 13.9 0.20 16,268 13.1 0.21 16,048 14.7 0.22 54,161 14.7 0.20 46,292 13.9  </v>
      </c>
      <c r="P157" s="47"/>
      <c r="Q157" s="47" t="str">
        <f t="shared" si="236"/>
        <v xml:space="preserve">4,676 13.9 0.20 16,268 13.1 0.21 16,048 14.7 0.22 54,161 14.7 0.20 46,292 13.9  </v>
      </c>
      <c r="R157" s="47" t="str">
        <f t="shared" si="237"/>
        <v xml:space="preserve">13.9 0.20 16,268 13.1 0.21 16,048 14.7 0.22 54,161 14.7 0.20 46,292 13.9  </v>
      </c>
      <c r="S157" s="47" t="str">
        <f t="shared" si="238"/>
        <v xml:space="preserve">0.21 5,148 13.4 0.20 4,676 13.9 0.20 16,268 13.1 0.21 16,048 14.7 0.22 54,161 14.7 0.20 46,292 13.9  </v>
      </c>
      <c r="T157" s="47"/>
      <c r="U157" s="47"/>
      <c r="V157" s="47"/>
      <c r="W157" s="11"/>
      <c r="X157" s="11"/>
      <c r="Y157" s="11"/>
      <c r="Z157" s="47" t="str">
        <f t="shared" si="239"/>
        <v xml:space="preserve">0.20 16,268 13.1 0.21 16,048 14.7 0.22 54,161 14.7 0.20 46,292 13.9  </v>
      </c>
      <c r="AA157" s="47"/>
      <c r="AB157" s="47" t="str">
        <f t="shared" si="240"/>
        <v xml:space="preserve">16,268 13.1 0.21 16,048 14.7 0.22 54,161 14.7 0.20 46,292 13.9  </v>
      </c>
      <c r="AC157" s="47" t="str">
        <f t="shared" si="241"/>
        <v xml:space="preserve">13.1 0.21 16,048 14.7 0.22 54,161 14.7 0.20 46,292 13.9  </v>
      </c>
      <c r="AD157" s="47"/>
      <c r="AE157" s="47" t="str">
        <f t="shared" si="242"/>
        <v xml:space="preserve">0.21 16,048 14.7 0.22 54,161 14.7 0.20 46,292 13.9  </v>
      </c>
      <c r="AF157" s="47"/>
      <c r="AG157" s="47" t="str">
        <f t="shared" si="243"/>
        <v xml:space="preserve">16,048 14.7 0.22 54,161 14.7 0.20 46,292 13.9  </v>
      </c>
      <c r="AH157" s="47" t="str">
        <f t="shared" si="244"/>
        <v xml:space="preserve">14.7 0.22 54,161 14.7 0.20 46,292 13.9  </v>
      </c>
      <c r="AI157" s="47"/>
      <c r="AJ157" s="47"/>
      <c r="AK157" s="47"/>
      <c r="AL157" s="47"/>
      <c r="AM157" s="11"/>
      <c r="AN157" s="11"/>
      <c r="AO157" s="11"/>
      <c r="AP157" s="47" t="str">
        <f t="shared" si="245"/>
        <v xml:space="preserve">0.22 54,161 14.7 0.20 46,292 13.9  </v>
      </c>
      <c r="AQ157" s="47"/>
      <c r="AR157" s="47" t="str">
        <f t="shared" si="246"/>
        <v xml:space="preserve">54,161 14.7 0.20 46,292 13.9  </v>
      </c>
      <c r="AS157" s="48" t="str">
        <f t="shared" si="247"/>
        <v xml:space="preserve">14.7 0.20 46,292 13.9  </v>
      </c>
      <c r="AT157" s="48"/>
      <c r="AU157" s="47" t="str">
        <f t="shared" si="248"/>
        <v xml:space="preserve">0.20 46,292 13.9  </v>
      </c>
      <c r="AV157" s="47"/>
      <c r="AW157" s="47" t="str">
        <f t="shared" si="249"/>
        <v xml:space="preserve">46,292 13.9  </v>
      </c>
      <c r="AX157" s="48" t="str">
        <f t="shared" si="250"/>
        <v xml:space="preserve">13.9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30"/>
        <v xml:space="preserve">Bev Alch A vs. T% </v>
      </c>
      <c r="D158" s="47" t="str">
        <f t="shared" si="231"/>
        <v xml:space="preserve">Bev Alch A vs. T% </v>
      </c>
      <c r="E158" s="22"/>
      <c r="F158" s="45"/>
      <c r="G158" s="11"/>
      <c r="H158" s="11"/>
      <c r="I158" s="11"/>
      <c r="J158" s="47" t="str">
        <f t="shared" si="232"/>
        <v/>
      </c>
      <c r="K158" s="47"/>
      <c r="L158" s="47" t="str">
        <f t="shared" si="233"/>
        <v xml:space="preserve">1,214 </v>
      </c>
      <c r="M158" s="47" t="str">
        <f t="shared" si="234"/>
        <v xml:space="preserve">9.8 1,048 8.9 3,316 8.2 3,752 9.8 6,560 5.2 9,627 8.3  </v>
      </c>
      <c r="N158" s="47"/>
      <c r="O158" s="47" t="str">
        <f t="shared" si="235"/>
        <v/>
      </c>
      <c r="P158" s="47"/>
      <c r="Q158" s="47" t="str">
        <f t="shared" si="236"/>
        <v xml:space="preserve">1,048 8.9 3,316 8.2 3,752 9.8 6,560 5.2 9,627 8.3  </v>
      </c>
      <c r="R158" s="47" t="str">
        <f t="shared" si="237"/>
        <v xml:space="preserve">8.9 3,316 8.2 3,752 9.8 6,560 5.2 9,627 8.3  </v>
      </c>
      <c r="S158" s="47" t="str">
        <f t="shared" si="238"/>
        <v xml:space="preserve">1,214 9.8 1,048 8.9 3,316 8.2 3,752 9.8 6,560 5.2 9,627 8.3  </v>
      </c>
      <c r="T158" s="47"/>
      <c r="U158" s="47"/>
      <c r="V158" s="47"/>
      <c r="W158" s="11"/>
      <c r="X158" s="11"/>
      <c r="Y158" s="11"/>
      <c r="Z158" s="47" t="str">
        <f t="shared" si="239"/>
        <v/>
      </c>
      <c r="AA158" s="47"/>
      <c r="AB158" s="47" t="str">
        <f t="shared" si="240"/>
        <v xml:space="preserve">3,316 8.2 3,752 9.8 6,560 5.2 9,627 8.3  </v>
      </c>
      <c r="AC158" s="47" t="str">
        <f t="shared" si="241"/>
        <v xml:space="preserve">8.2 3,752 9.8 6,560 5.2 9,627 8.3  </v>
      </c>
      <c r="AD158" s="47"/>
      <c r="AE158" s="47" t="str">
        <f t="shared" si="242"/>
        <v/>
      </c>
      <c r="AF158" s="47"/>
      <c r="AG158" s="47" t="str">
        <f t="shared" si="243"/>
        <v xml:space="preserve">3,752 9.8 6,560 5.2 9,627 8.3  </v>
      </c>
      <c r="AH158" s="47" t="str">
        <f t="shared" si="244"/>
        <v xml:space="preserve">9.8 6,560 5.2 9,627 8.3  </v>
      </c>
      <c r="AI158" s="47"/>
      <c r="AJ158" s="47"/>
      <c r="AK158" s="47"/>
      <c r="AL158" s="47"/>
      <c r="AM158" s="11"/>
      <c r="AN158" s="11"/>
      <c r="AO158" s="11"/>
      <c r="AP158" s="47" t="str">
        <f t="shared" si="245"/>
        <v/>
      </c>
      <c r="AQ158" s="47"/>
      <c r="AR158" s="47" t="str">
        <f t="shared" si="246"/>
        <v xml:space="preserve">6,560 5.2 9,627 8.3  </v>
      </c>
      <c r="AS158" s="48" t="str">
        <f t="shared" si="247"/>
        <v xml:space="preserve">5.2 9,627 8.3  </v>
      </c>
      <c r="AT158" s="48"/>
      <c r="AU158" s="47" t="str">
        <f t="shared" si="248"/>
        <v/>
      </c>
      <c r="AV158" s="47"/>
      <c r="AW158" s="47" t="str">
        <f t="shared" si="249"/>
        <v xml:space="preserve">9,627 8.3  </v>
      </c>
      <c r="AX158" s="48" t="str">
        <f t="shared" si="250"/>
        <v xml:space="preserve">8.3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30"/>
        <v xml:space="preserve">Total Cost of Sales </v>
      </c>
      <c r="D159" s="47" t="str">
        <f t="shared" si="231"/>
        <v xml:space="preserve">Total Cost of Sales </v>
      </c>
      <c r="E159" s="22"/>
      <c r="F159" s="45"/>
      <c r="G159" s="11"/>
      <c r="H159" s="11"/>
      <c r="I159" s="11"/>
      <c r="J159" s="47" t="str">
        <f t="shared" si="232"/>
        <v xml:space="preserve">5.23 </v>
      </c>
      <c r="K159" s="47"/>
      <c r="L159" s="47" t="str">
        <f t="shared" si="233"/>
        <v xml:space="preserve">129,290 25.6 5.08 116,521 25.6 5.35 426,339 26.2 5.09 393,086 25.9 5.07 1,225,686 25.0 5.04 1,186,227 25.8  </v>
      </c>
      <c r="M159" s="47" t="str">
        <f t="shared" si="234"/>
        <v xml:space="preserve">25.6 5.08 116,521 25.6 5.35 426,339 26.2 5.09 393,086 25.9 5.07 1,225,686 25.0 5.04 1,186,227 25.8  </v>
      </c>
      <c r="N159" s="47"/>
      <c r="O159" s="47" t="str">
        <f t="shared" si="235"/>
        <v xml:space="preserve">5.08 116,521 25.6 5.35 426,339 26.2 5.09 393,086 25.9 5.07 1,225,686 25.0 5.04 1,186,227 25.8  </v>
      </c>
      <c r="P159" s="47"/>
      <c r="Q159" s="47" t="str">
        <f t="shared" si="236"/>
        <v xml:space="preserve">116,521 25.6 5.35 426,339 26.2 5.09 393,086 25.9 5.07 1,225,686 25.0 5.04 1,186,227 25.8  </v>
      </c>
      <c r="R159" s="47" t="str">
        <f t="shared" si="237"/>
        <v xml:space="preserve">25.6 5.35 426,339 26.2 5.09 393,086 25.9 5.07 1,225,686 25.0 5.04 1,186,227 25.8  </v>
      </c>
      <c r="S159" s="47" t="str">
        <f t="shared" si="238"/>
        <v xml:space="preserve">5.23 129,290 25.6 5.08 116,521 25.6 5.35 426,339 26.2 5.09 393,086 25.9 5.07 1,225,686 25.0 5.04 1,186,227 25.8  </v>
      </c>
      <c r="T159" s="47"/>
      <c r="U159" s="47"/>
      <c r="V159" s="47"/>
      <c r="W159" s="11"/>
      <c r="X159" s="11"/>
      <c r="Y159" s="11"/>
      <c r="Z159" s="47" t="str">
        <f t="shared" si="239"/>
        <v xml:space="preserve">5.35 426,339 26.2 5.09 393,086 25.9 5.07 1,225,686 25.0 5.04 1,186,227 25.8  </v>
      </c>
      <c r="AA159" s="47"/>
      <c r="AB159" s="47" t="str">
        <f t="shared" si="240"/>
        <v xml:space="preserve">426,339 26.2 5.09 393,086 25.9 5.07 1,225,686 25.0 5.04 1,186,227 25.8  </v>
      </c>
      <c r="AC159" s="47" t="str">
        <f t="shared" si="241"/>
        <v xml:space="preserve">26.2 5.09 393,086 25.9 5.07 1,225,686 25.0 5.04 1,186,227 25.8  </v>
      </c>
      <c r="AD159" s="47"/>
      <c r="AE159" s="47" t="str">
        <f t="shared" si="242"/>
        <v xml:space="preserve">5.09 393,086 25.9 5.07 1,225,686 25.0 5.04 1,186,227 25.8  </v>
      </c>
      <c r="AF159" s="47"/>
      <c r="AG159" s="47" t="str">
        <f t="shared" si="243"/>
        <v xml:space="preserve">393,086 25.9 5.07 1,225,686 25.0 5.04 1,186,227 25.8  </v>
      </c>
      <c r="AH159" s="47" t="str">
        <f t="shared" si="244"/>
        <v xml:space="preserve">25.9 5.07 1,225,686 25.0 5.04 1,186,227 25.8  </v>
      </c>
      <c r="AI159" s="47"/>
      <c r="AJ159" s="47"/>
      <c r="AK159" s="47"/>
      <c r="AL159" s="47"/>
      <c r="AM159" s="11"/>
      <c r="AN159" s="11"/>
      <c r="AO159" s="11"/>
      <c r="AP159" s="47" t="str">
        <f t="shared" si="245"/>
        <v xml:space="preserve">5.07 1,225,686 25.0 5.04 1,186,227 25.8  </v>
      </c>
      <c r="AQ159" s="47"/>
      <c r="AR159" s="47" t="str">
        <f t="shared" si="246"/>
        <v xml:space="preserve">1,225,686 25.0 5.04 1,186,227 25.8  </v>
      </c>
      <c r="AS159" s="48" t="str">
        <f t="shared" si="247"/>
        <v xml:space="preserve">25.0 5.04 1,186,227 25.8  </v>
      </c>
      <c r="AT159" s="48"/>
      <c r="AU159" s="47" t="str">
        <f t="shared" si="248"/>
        <v xml:space="preserve">5.04 1,186,227 25.8  </v>
      </c>
      <c r="AV159" s="47"/>
      <c r="AW159" s="47" t="str">
        <f t="shared" si="249"/>
        <v xml:space="preserve">1,186,227 25.8  </v>
      </c>
      <c r="AX159" s="48" t="str">
        <f t="shared" si="250"/>
        <v xml:space="preserve">25.8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1">IF(C247="","",IF(RIGHT(D161,1)="-",LEFT(D161,AY161-2),D161))</f>
        <v xml:space="preserve">Direct Labor - Regular </v>
      </c>
      <c r="D161" s="47" t="str">
        <f t="shared" ref="D161:D169" si="252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3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6.36 </v>
      </c>
      <c r="K161" s="47"/>
      <c r="L161" s="47" t="str">
        <f t="shared" ref="L161:L169" si="254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157,348 31.2 6.03 138,393 30.4 6.48 516,479 31.8 6.25 481,920 31.7 6.30 1,522,471 31.1 6.08 1,430,146 31.0  </v>
      </c>
      <c r="M161" s="47" t="str">
        <f t="shared" ref="M161:M169" si="255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31.2 6.03 138,393 30.4 6.48 516,479 31.8 6.25 481,920 31.7 6.30 1,522,471 31.1 6.08 1,430,146 31.0  </v>
      </c>
      <c r="N161" s="47"/>
      <c r="O161" s="47" t="str">
        <f t="shared" ref="O161:O169" si="256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6.03 138,393 30.4 6.48 516,479 31.8 6.25 481,920 31.7 6.30 1,522,471 31.1 6.08 1,430,146 31.0  </v>
      </c>
      <c r="P161" s="47"/>
      <c r="Q161" s="47" t="str">
        <f t="shared" ref="Q161:Q169" si="257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138,393 30.4 6.48 516,479 31.8 6.25 481,920 31.7 6.30 1,522,471 31.1 6.08 1,430,146 31.0  </v>
      </c>
      <c r="R161" s="47" t="str">
        <f t="shared" ref="R161:R169" si="258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30.4 6.48 516,479 31.8 6.25 481,920 31.7 6.30 1,522,471 31.1 6.08 1,430,146 31.0  </v>
      </c>
      <c r="S161" s="47" t="str">
        <f t="shared" ref="S161:S169" si="259">(RIGHT(C247,LEN(C247) - LEN(C161)))&amp;" "</f>
        <v xml:space="preserve">6.36 157,348 31.2 6.03 138,393 30.4 6.48 516,479 31.8 6.25 481,920 31.7 6.30 1,522,471 31.1 6.08 1,430,146 31.0  </v>
      </c>
      <c r="T161" s="47"/>
      <c r="U161" s="47"/>
      <c r="V161" s="47"/>
      <c r="W161" s="11"/>
      <c r="X161" s="11"/>
      <c r="Y161" s="11"/>
      <c r="Z161" s="47" t="str">
        <f t="shared" ref="Z161:Z169" si="260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6.48 516,479 31.8 6.25 481,920 31.7 6.30 1,522,471 31.1 6.08 1,430,146 31.0  </v>
      </c>
      <c r="AA161" s="47"/>
      <c r="AB161" s="47" t="str">
        <f t="shared" ref="AB161:AB169" si="261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516,479 31.8 6.25 481,920 31.7 6.30 1,522,471 31.1 6.08 1,430,146 31.0  </v>
      </c>
      <c r="AC161" s="47" t="str">
        <f t="shared" ref="AC161:AC169" si="262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31.8 6.25 481,920 31.7 6.30 1,522,471 31.1 6.08 1,430,146 31.0  </v>
      </c>
      <c r="AD161" s="47"/>
      <c r="AE161" s="47" t="str">
        <f t="shared" ref="AE161:AE169" si="263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6.25 481,920 31.7 6.30 1,522,471 31.1 6.08 1,430,146 31.0  </v>
      </c>
      <c r="AF161" s="47"/>
      <c r="AG161" s="47" t="str">
        <f t="shared" ref="AG161:AG169" si="264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481,920 31.7 6.30 1,522,471 31.1 6.08 1,430,146 31.0  </v>
      </c>
      <c r="AH161" s="47" t="str">
        <f t="shared" ref="AH161:AH169" si="265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31.7 6.30 1,522,471 31.1 6.08 1,430,146 31.0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6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6.30 1,522,471 31.1 6.08 1,430,146 31.0  </v>
      </c>
      <c r="AQ161" s="47"/>
      <c r="AR161" s="47" t="str">
        <f t="shared" ref="AR161:AR169" si="267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1,522,471 31.1 6.08 1,430,146 31.0  </v>
      </c>
      <c r="AS161" s="48" t="str">
        <f t="shared" ref="AS161:AS169" si="268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31.1 6.08 1,430,146 31.0  </v>
      </c>
      <c r="AT161" s="48"/>
      <c r="AU161" s="47" t="str">
        <f t="shared" ref="AU161:AU169" si="269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6.08 1,430,146 31.0  </v>
      </c>
      <c r="AV161" s="47"/>
      <c r="AW161" s="47" t="str">
        <f t="shared" ref="AW161:AW169" si="270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1,430,146 31.0  </v>
      </c>
      <c r="AX161" s="48" t="str">
        <f t="shared" ref="AX161:AX169" si="271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31.0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1"/>
        <v xml:space="preserve">- Overtime </v>
      </c>
      <c r="D162" s="47" t="str">
        <f t="shared" si="252"/>
        <v xml:space="preserve">- Overtime </v>
      </c>
      <c r="E162" s="22"/>
      <c r="F162" s="45"/>
      <c r="G162" s="11"/>
      <c r="H162" s="11"/>
      <c r="I162" s="11"/>
      <c r="J162" s="47" t="str">
        <f t="shared" si="253"/>
        <v xml:space="preserve">0.09 </v>
      </c>
      <c r="K162" s="47"/>
      <c r="L162" s="47" t="str">
        <f t="shared" si="254"/>
        <v xml:space="preserve">2,127 0.4 0.06 1,415 0.3 0.06 4,965 0.3 0.10 7,359 0.5 0.11 26,451 0.5 0.14 32,002 0.7  </v>
      </c>
      <c r="M162" s="47" t="str">
        <f t="shared" si="255"/>
        <v xml:space="preserve">0.4 0.06 1,415 0.3 0.06 4,965 0.3 0.10 7,359 0.5 0.11 26,451 0.5 0.14 32,002 0.7  </v>
      </c>
      <c r="N162" s="47"/>
      <c r="O162" s="47" t="str">
        <f t="shared" si="256"/>
        <v xml:space="preserve">0.06 1,415 0.3 0.06 4,965 0.3 0.10 7,359 0.5 0.11 26,451 0.5 0.14 32,002 0.7  </v>
      </c>
      <c r="P162" s="47"/>
      <c r="Q162" s="47" t="str">
        <f t="shared" si="257"/>
        <v xml:space="preserve">1,415 0.3 0.06 4,965 0.3 0.10 7,359 0.5 0.11 26,451 0.5 0.14 32,002 0.7  </v>
      </c>
      <c r="R162" s="47" t="str">
        <f t="shared" si="258"/>
        <v xml:space="preserve">0.3 0.06 4,965 0.3 0.10 7,359 0.5 0.11 26,451 0.5 0.14 32,002 0.7  </v>
      </c>
      <c r="S162" s="47" t="str">
        <f t="shared" si="259"/>
        <v xml:space="preserve">0.09 2,127 0.4 0.06 1,415 0.3 0.06 4,965 0.3 0.10 7,359 0.5 0.11 26,451 0.5 0.14 32,002 0.7  </v>
      </c>
      <c r="T162" s="47"/>
      <c r="U162" s="47"/>
      <c r="V162" s="47"/>
      <c r="W162" s="11"/>
      <c r="X162" s="11"/>
      <c r="Y162" s="11"/>
      <c r="Z162" s="47" t="str">
        <f t="shared" si="260"/>
        <v xml:space="preserve">0.06 4,965 0.3 0.10 7,359 0.5 0.11 26,451 0.5 0.14 32,002 0.7  </v>
      </c>
      <c r="AA162" s="47"/>
      <c r="AB162" s="47" t="str">
        <f t="shared" si="261"/>
        <v xml:space="preserve">4,965 0.3 0.10 7,359 0.5 0.11 26,451 0.5 0.14 32,002 0.7  </v>
      </c>
      <c r="AC162" s="47" t="str">
        <f t="shared" si="262"/>
        <v xml:space="preserve">0.3 0.10 7,359 0.5 0.11 26,451 0.5 0.14 32,002 0.7  </v>
      </c>
      <c r="AD162" s="47"/>
      <c r="AE162" s="47" t="str">
        <f t="shared" si="263"/>
        <v xml:space="preserve">0.10 7,359 0.5 0.11 26,451 0.5 0.14 32,002 0.7  </v>
      </c>
      <c r="AF162" s="47"/>
      <c r="AG162" s="47" t="str">
        <f t="shared" si="264"/>
        <v xml:space="preserve">7,359 0.5 0.11 26,451 0.5 0.14 32,002 0.7  </v>
      </c>
      <c r="AH162" s="47" t="str">
        <f t="shared" si="265"/>
        <v xml:space="preserve">0.5 0.11 26,451 0.5 0.14 32,002 0.7  </v>
      </c>
      <c r="AI162" s="47"/>
      <c r="AJ162" s="47"/>
      <c r="AK162" s="47"/>
      <c r="AL162" s="47"/>
      <c r="AM162" s="11"/>
      <c r="AN162" s="11"/>
      <c r="AO162" s="11"/>
      <c r="AP162" s="47" t="str">
        <f t="shared" si="266"/>
        <v xml:space="preserve">0.11 26,451 0.5 0.14 32,002 0.7  </v>
      </c>
      <c r="AQ162" s="47"/>
      <c r="AR162" s="47" t="str">
        <f t="shared" si="267"/>
        <v xml:space="preserve">26,451 0.5 0.14 32,002 0.7  </v>
      </c>
      <c r="AS162" s="48" t="str">
        <f t="shared" si="268"/>
        <v xml:space="preserve">0.5 0.14 32,002 0.7  </v>
      </c>
      <c r="AT162" s="48"/>
      <c r="AU162" s="47" t="str">
        <f t="shared" si="269"/>
        <v xml:space="preserve">0.14 32,002 0.7  </v>
      </c>
      <c r="AV162" s="47"/>
      <c r="AW162" s="47" t="str">
        <f t="shared" si="270"/>
        <v xml:space="preserve">32,002 0.7  </v>
      </c>
      <c r="AX162" s="48" t="str">
        <f t="shared" si="271"/>
        <v xml:space="preserve">0.7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1"/>
        <v xml:space="preserve">- Pay Compliance/WOTC </v>
      </c>
      <c r="D163" s="47" t="str">
        <f t="shared" si="252"/>
        <v xml:space="preserve">- Pay Compliance/WOTC </v>
      </c>
      <c r="E163" s="22"/>
      <c r="F163" s="45"/>
      <c r="G163" s="11"/>
      <c r="H163" s="11"/>
      <c r="I163" s="11"/>
      <c r="J163" s="47" t="str">
        <f t="shared" si="253"/>
        <v xml:space="preserve">0.00 </v>
      </c>
      <c r="K163" s="47"/>
      <c r="L163" s="47" t="str">
        <f t="shared" si="254"/>
        <v xml:space="preserve">0 0.0 0.00 0 0.0 0.00 0 0.0 0.00 0 0.0 0.00 0 0.0 0.00 0 0.0  </v>
      </c>
      <c r="M163" s="47" t="str">
        <f t="shared" si="255"/>
        <v xml:space="preserve">0.0 0.00 0 0.0 0.00 0 0.0 0.00 0 0.0 0.00 0 0.0 0.00 0 0.0  </v>
      </c>
      <c r="N163" s="47"/>
      <c r="O163" s="47" t="str">
        <f t="shared" si="256"/>
        <v xml:space="preserve">0.00 0 0.0 0.00 0 0.0 0.00 0 0.0 0.00 0 0.0 0.00 0 0.0  </v>
      </c>
      <c r="P163" s="47"/>
      <c r="Q163" s="47" t="str">
        <f t="shared" si="257"/>
        <v xml:space="preserve">0 0.0 0.00 0 0.0 0.00 0 0.0 0.00 0 0.0 0.00 0 0.0  </v>
      </c>
      <c r="R163" s="47" t="str">
        <f t="shared" si="258"/>
        <v xml:space="preserve">0.0 0.00 0 0.0 0.00 0 0.0 0.00 0 0.0 0.00 0 0.0  </v>
      </c>
      <c r="S163" s="47" t="str">
        <f t="shared" si="259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60"/>
        <v xml:space="preserve">0.00 0 0.0 0.00 0 0.0 0.00 0 0.0 0.00 0 0.0  </v>
      </c>
      <c r="AA163" s="47"/>
      <c r="AB163" s="47" t="str">
        <f t="shared" si="261"/>
        <v xml:space="preserve">0 0.0 0.00 0 0.0 0.00 0 0.0 0.00 0 0.0  </v>
      </c>
      <c r="AC163" s="47" t="str">
        <f t="shared" si="262"/>
        <v xml:space="preserve">0.0 0.00 0 0.0 0.00 0 0.0 0.00 0 0.0  </v>
      </c>
      <c r="AD163" s="47"/>
      <c r="AE163" s="47" t="str">
        <f t="shared" si="263"/>
        <v xml:space="preserve">0.00 0 0.0 0.00 0 0.0 0.00 0 0.0  </v>
      </c>
      <c r="AF163" s="47"/>
      <c r="AG163" s="47" t="str">
        <f t="shared" si="264"/>
        <v xml:space="preserve">0 0.0 0.00 0 0.0 0.00 0 0.0  </v>
      </c>
      <c r="AH163" s="47" t="str">
        <f t="shared" si="265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6"/>
        <v xml:space="preserve">0.00 0 0.0 0.00 0 0.0  </v>
      </c>
      <c r="AQ163" s="47"/>
      <c r="AR163" s="47" t="str">
        <f t="shared" si="267"/>
        <v xml:space="preserve">0 0.0 0.00 0 0.0  </v>
      </c>
      <c r="AS163" s="48" t="str">
        <f t="shared" si="268"/>
        <v xml:space="preserve">0.0 0.00 0 0.0  </v>
      </c>
      <c r="AT163" s="48"/>
      <c r="AU163" s="47" t="str">
        <f t="shared" si="269"/>
        <v xml:space="preserve">0.00 0 0.0  </v>
      </c>
      <c r="AV163" s="47"/>
      <c r="AW163" s="47" t="str">
        <f t="shared" si="270"/>
        <v xml:space="preserve">0 0.0  </v>
      </c>
      <c r="AX163" s="48" t="str">
        <f t="shared" si="271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1"/>
        <v xml:space="preserve">Total Direct Labor </v>
      </c>
      <c r="D164" s="47" t="str">
        <f t="shared" si="252"/>
        <v xml:space="preserve">Total Direct Labor </v>
      </c>
      <c r="E164" s="22"/>
      <c r="F164" s="45"/>
      <c r="G164" s="11"/>
      <c r="H164" s="11"/>
      <c r="I164" s="11"/>
      <c r="J164" s="47" t="str">
        <f t="shared" si="253"/>
        <v xml:space="preserve">6.45 </v>
      </c>
      <c r="K164" s="47"/>
      <c r="L164" s="47" t="str">
        <f t="shared" si="254"/>
        <v xml:space="preserve">159,474 31.6 6.09 139,808 30.8 6.55 521,443 32.1 6.34 489,279 32.2 6.41 1,548,922 31.7 6.21 1,462,148 31.7  </v>
      </c>
      <c r="M164" s="47" t="str">
        <f t="shared" si="255"/>
        <v xml:space="preserve">31.6 6.09 139,808 30.8 6.55 521,443 32.1 6.34 489,279 32.2 6.41 1,548,922 31.7 6.21 1,462,148 31.7  </v>
      </c>
      <c r="N164" s="47"/>
      <c r="O164" s="47" t="str">
        <f t="shared" si="256"/>
        <v xml:space="preserve">6.09 139,808 30.8 6.55 521,443 32.1 6.34 489,279 32.2 6.41 1,548,922 31.7 6.21 1,462,148 31.7  </v>
      </c>
      <c r="P164" s="47"/>
      <c r="Q164" s="47" t="str">
        <f t="shared" si="257"/>
        <v xml:space="preserve">139,808 30.8 6.55 521,443 32.1 6.34 489,279 32.2 6.41 1,548,922 31.7 6.21 1,462,148 31.7  </v>
      </c>
      <c r="R164" s="47" t="str">
        <f t="shared" si="258"/>
        <v xml:space="preserve">30.8 6.55 521,443 32.1 6.34 489,279 32.2 6.41 1,548,922 31.7 6.21 1,462,148 31.7  </v>
      </c>
      <c r="S164" s="47" t="str">
        <f t="shared" si="259"/>
        <v xml:space="preserve">6.45 159,474 31.6 6.09 139,808 30.8 6.55 521,443 32.1 6.34 489,279 32.2 6.41 1,548,922 31.7 6.21 1,462,148 31.7  </v>
      </c>
      <c r="T164" s="47"/>
      <c r="U164" s="47"/>
      <c r="V164" s="47"/>
      <c r="W164" s="11"/>
      <c r="X164" s="11"/>
      <c r="Y164" s="11"/>
      <c r="Z164" s="47" t="str">
        <f t="shared" si="260"/>
        <v xml:space="preserve">6.55 521,443 32.1 6.34 489,279 32.2 6.41 1,548,922 31.7 6.21 1,462,148 31.7  </v>
      </c>
      <c r="AA164" s="47"/>
      <c r="AB164" s="47" t="str">
        <f t="shared" si="261"/>
        <v xml:space="preserve">521,443 32.1 6.34 489,279 32.2 6.41 1,548,922 31.7 6.21 1,462,148 31.7  </v>
      </c>
      <c r="AC164" s="47" t="str">
        <f t="shared" si="262"/>
        <v xml:space="preserve">32.1 6.34 489,279 32.2 6.41 1,548,922 31.7 6.21 1,462,148 31.7  </v>
      </c>
      <c r="AD164" s="47"/>
      <c r="AE164" s="47" t="str">
        <f t="shared" si="263"/>
        <v xml:space="preserve">6.34 489,279 32.2 6.41 1,548,922 31.7 6.21 1,462,148 31.7  </v>
      </c>
      <c r="AF164" s="47"/>
      <c r="AG164" s="47" t="str">
        <f t="shared" si="264"/>
        <v xml:space="preserve">489,279 32.2 6.41 1,548,922 31.7 6.21 1,462,148 31.7  </v>
      </c>
      <c r="AH164" s="47" t="str">
        <f t="shared" si="265"/>
        <v xml:space="preserve">32.2 6.41 1,548,922 31.7 6.21 1,462,148 31.7  </v>
      </c>
      <c r="AI164" s="47"/>
      <c r="AJ164" s="47"/>
      <c r="AK164" s="47"/>
      <c r="AL164" s="47"/>
      <c r="AM164" s="11"/>
      <c r="AN164" s="11"/>
      <c r="AO164" s="11"/>
      <c r="AP164" s="47" t="str">
        <f t="shared" si="266"/>
        <v xml:space="preserve">6.41 1,548,922 31.7 6.21 1,462,148 31.7  </v>
      </c>
      <c r="AQ164" s="47"/>
      <c r="AR164" s="47" t="str">
        <f t="shared" si="267"/>
        <v xml:space="preserve">1,548,922 31.7 6.21 1,462,148 31.7  </v>
      </c>
      <c r="AS164" s="48" t="str">
        <f t="shared" si="268"/>
        <v xml:space="preserve">31.7 6.21 1,462,148 31.7  </v>
      </c>
      <c r="AT164" s="48"/>
      <c r="AU164" s="47" t="str">
        <f t="shared" si="269"/>
        <v xml:space="preserve">6.21 1,462,148 31.7  </v>
      </c>
      <c r="AV164" s="47"/>
      <c r="AW164" s="47" t="str">
        <f t="shared" si="270"/>
        <v xml:space="preserve">1,462,148 31.7  </v>
      </c>
      <c r="AX164" s="48" t="str">
        <f t="shared" si="271"/>
        <v xml:space="preserve">31.7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1"/>
        <v xml:space="preserve">Overtime Premium $ </v>
      </c>
      <c r="D165" s="47" t="str">
        <f t="shared" si="252"/>
        <v xml:space="preserve">Overtime Premium $ </v>
      </c>
      <c r="E165" s="22"/>
      <c r="F165" s="45"/>
      <c r="G165" s="11"/>
      <c r="H165" s="11"/>
      <c r="I165" s="11"/>
      <c r="J165" s="47" t="str">
        <f t="shared" si="253"/>
        <v/>
      </c>
      <c r="K165" s="47"/>
      <c r="L165" s="47" t="str">
        <f t="shared" si="254"/>
        <v xml:space="preserve">702 </v>
      </c>
      <c r="M165" s="47" t="str">
        <f t="shared" si="255"/>
        <v/>
      </c>
      <c r="N165" s="47"/>
      <c r="O165" s="47" t="str">
        <f t="shared" si="256"/>
        <v/>
      </c>
      <c r="P165" s="47"/>
      <c r="Q165" s="47" t="str">
        <f t="shared" si="257"/>
        <v xml:space="preserve">467 1,638 2,429 8,729 10,561  </v>
      </c>
      <c r="R165" s="47" t="str">
        <f t="shared" si="258"/>
        <v/>
      </c>
      <c r="S165" s="47" t="str">
        <f t="shared" si="259"/>
        <v xml:space="preserve">702 467 1,638 2,429 8,729 10,561  </v>
      </c>
      <c r="T165" s="47"/>
      <c r="U165" s="47"/>
      <c r="V165" s="47"/>
      <c r="W165" s="11"/>
      <c r="X165" s="11"/>
      <c r="Y165" s="11"/>
      <c r="Z165" s="47" t="str">
        <f t="shared" si="260"/>
        <v/>
      </c>
      <c r="AA165" s="47"/>
      <c r="AB165" s="47" t="str">
        <f t="shared" si="261"/>
        <v xml:space="preserve">1,638 2,429 8,729 10,561  </v>
      </c>
      <c r="AC165" s="47" t="str">
        <f t="shared" si="262"/>
        <v/>
      </c>
      <c r="AD165" s="47"/>
      <c r="AE165" s="47" t="str">
        <f t="shared" si="263"/>
        <v/>
      </c>
      <c r="AF165" s="47"/>
      <c r="AG165" s="47" t="str">
        <f t="shared" si="264"/>
        <v xml:space="preserve">2,429 8,729 10,561  </v>
      </c>
      <c r="AH165" s="47" t="str">
        <f t="shared" si="265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6"/>
        <v/>
      </c>
      <c r="AQ165" s="47"/>
      <c r="AR165" s="47" t="str">
        <f t="shared" si="267"/>
        <v xml:space="preserve">8,729 10,561  </v>
      </c>
      <c r="AS165" s="48" t="str">
        <f t="shared" si="268"/>
        <v/>
      </c>
      <c r="AT165" s="48"/>
      <c r="AU165" s="47" t="str">
        <f t="shared" si="269"/>
        <v/>
      </c>
      <c r="AV165" s="47"/>
      <c r="AW165" s="47" t="str">
        <f t="shared" si="270"/>
        <v xml:space="preserve">10,561  </v>
      </c>
      <c r="AX165" s="48" t="str">
        <f t="shared" si="271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1"/>
        <v xml:space="preserve">Overtime Hours </v>
      </c>
      <c r="D166" s="47" t="str">
        <f t="shared" si="252"/>
        <v xml:space="preserve">Overtime Hours </v>
      </c>
      <c r="E166" s="22"/>
      <c r="F166" s="45"/>
      <c r="G166" s="11"/>
      <c r="H166" s="11"/>
      <c r="I166" s="11"/>
      <c r="J166" s="47" t="str">
        <f t="shared" si="253"/>
        <v/>
      </c>
      <c r="K166" s="47"/>
      <c r="L166" s="47" t="str">
        <f t="shared" si="254"/>
        <v xml:space="preserve">112 </v>
      </c>
      <c r="M166" s="47" t="str">
        <f t="shared" si="255"/>
        <v/>
      </c>
      <c r="N166" s="47"/>
      <c r="O166" s="47" t="str">
        <f t="shared" si="256"/>
        <v/>
      </c>
      <c r="P166" s="47"/>
      <c r="Q166" s="47" t="str">
        <f t="shared" si="257"/>
        <v xml:space="preserve">74 261 387 1,392 1,684  </v>
      </c>
      <c r="R166" s="47" t="str">
        <f t="shared" si="258"/>
        <v/>
      </c>
      <c r="S166" s="47" t="str">
        <f t="shared" si="259"/>
        <v xml:space="preserve">112 74 261 387 1,392 1,684  </v>
      </c>
      <c r="T166" s="47"/>
      <c r="U166" s="47"/>
      <c r="V166" s="47"/>
      <c r="W166" s="11"/>
      <c r="X166" s="11"/>
      <c r="Y166" s="11"/>
      <c r="Z166" s="47" t="str">
        <f t="shared" si="260"/>
        <v/>
      </c>
      <c r="AA166" s="47"/>
      <c r="AB166" s="47" t="str">
        <f t="shared" si="261"/>
        <v xml:space="preserve">261 387 1,392 1,684  </v>
      </c>
      <c r="AC166" s="47" t="str">
        <f t="shared" si="262"/>
        <v/>
      </c>
      <c r="AD166" s="47"/>
      <c r="AE166" s="47" t="str">
        <f t="shared" si="263"/>
        <v/>
      </c>
      <c r="AF166" s="47"/>
      <c r="AG166" s="47" t="str">
        <f t="shared" si="264"/>
        <v xml:space="preserve">387 1,392 1,684  </v>
      </c>
      <c r="AH166" s="47" t="str">
        <f t="shared" si="265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6"/>
        <v/>
      </c>
      <c r="AQ166" s="47"/>
      <c r="AR166" s="47" t="str">
        <f t="shared" si="267"/>
        <v xml:space="preserve">1,392 1,684  </v>
      </c>
      <c r="AS166" s="48" t="str">
        <f t="shared" si="268"/>
        <v/>
      </c>
      <c r="AT166" s="48"/>
      <c r="AU166" s="47" t="str">
        <f t="shared" si="269"/>
        <v/>
      </c>
      <c r="AV166" s="47"/>
      <c r="AW166" s="47" t="str">
        <f t="shared" si="270"/>
        <v xml:space="preserve">1,684  </v>
      </c>
      <c r="AX166" s="48" t="str">
        <f t="shared" si="271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1"/>
        <v xml:space="preserve">Total Hours vs. Expectation </v>
      </c>
      <c r="D167" s="47" t="str">
        <f t="shared" si="252"/>
        <v>Total Hours vs. Expectation -</v>
      </c>
      <c r="E167" s="22"/>
      <c r="F167" s="45"/>
      <c r="G167" s="11"/>
      <c r="H167" s="11"/>
      <c r="I167" s="11"/>
      <c r="J167" s="47" t="str">
        <f t="shared" si="253"/>
        <v xml:space="preserve">-3.19 </v>
      </c>
      <c r="K167" s="47"/>
      <c r="L167" s="47" t="str">
        <f t="shared" si="254"/>
        <v/>
      </c>
      <c r="M167" s="47" t="str">
        <f t="shared" si="255"/>
        <v/>
      </c>
      <c r="N167" s="47"/>
      <c r="O167" s="47" t="str">
        <f t="shared" si="256"/>
        <v xml:space="preserve">53.39 23.17 37.11 11.66 10.73  </v>
      </c>
      <c r="P167" s="47"/>
      <c r="Q167" s="47" t="str">
        <f t="shared" si="257"/>
        <v/>
      </c>
      <c r="R167" s="47" t="str">
        <f t="shared" si="258"/>
        <v/>
      </c>
      <c r="S167" s="47" t="str">
        <f t="shared" si="259"/>
        <v xml:space="preserve">-3.19 53.39 23.17 37.11 11.66 10.73  </v>
      </c>
      <c r="T167" s="47"/>
      <c r="U167" s="47"/>
      <c r="V167" s="47"/>
      <c r="W167" s="11"/>
      <c r="X167" s="11"/>
      <c r="Y167" s="11"/>
      <c r="Z167" s="47" t="str">
        <f t="shared" si="260"/>
        <v xml:space="preserve">23.17 37.11 11.66 10.73  </v>
      </c>
      <c r="AA167" s="47"/>
      <c r="AB167" s="47" t="str">
        <f t="shared" si="261"/>
        <v/>
      </c>
      <c r="AC167" s="47" t="str">
        <f t="shared" si="262"/>
        <v/>
      </c>
      <c r="AD167" s="47"/>
      <c r="AE167" s="47" t="str">
        <f t="shared" si="263"/>
        <v xml:space="preserve">37.11 11.66 10.73  </v>
      </c>
      <c r="AF167" s="47"/>
      <c r="AG167" s="47" t="str">
        <f t="shared" si="264"/>
        <v/>
      </c>
      <c r="AH167" s="47" t="str">
        <f t="shared" si="265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6"/>
        <v xml:space="preserve">11.66 10.73  </v>
      </c>
      <c r="AQ167" s="47"/>
      <c r="AR167" s="47" t="str">
        <f t="shared" si="267"/>
        <v/>
      </c>
      <c r="AS167" s="48" t="str">
        <f t="shared" si="268"/>
        <v/>
      </c>
      <c r="AT167" s="48"/>
      <c r="AU167" s="47" t="str">
        <f t="shared" si="269"/>
        <v xml:space="preserve">10.73  </v>
      </c>
      <c r="AV167" s="47"/>
      <c r="AW167" s="47" t="str">
        <f t="shared" si="270"/>
        <v/>
      </c>
      <c r="AX167" s="48" t="str">
        <f t="shared" si="271"/>
        <v/>
      </c>
      <c r="AY167" s="47">
        <f>MIN(FIND({0,1,2,3,4,5,6,7,8,9},C253&amp;"0123456789"))</f>
        <v>30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1"/>
        <v xml:space="preserve">Wage Rate </v>
      </c>
      <c r="D168" s="47" t="str">
        <f t="shared" si="252"/>
        <v xml:space="preserve">Wage Rate </v>
      </c>
      <c r="E168" s="22"/>
      <c r="F168" s="45"/>
      <c r="G168" s="11"/>
      <c r="H168" s="11"/>
      <c r="I168" s="11"/>
      <c r="J168" s="47" t="str">
        <f t="shared" si="253"/>
        <v xml:space="preserve">13.93 </v>
      </c>
      <c r="K168" s="47"/>
      <c r="L168" s="47" t="str">
        <f t="shared" si="254"/>
        <v/>
      </c>
      <c r="M168" s="47" t="str">
        <f t="shared" si="255"/>
        <v/>
      </c>
      <c r="N168" s="47"/>
      <c r="O168" s="47" t="str">
        <f t="shared" si="256"/>
        <v xml:space="preserve">13.13 13.94 13.40 13.55 13.20  </v>
      </c>
      <c r="P168" s="47"/>
      <c r="Q168" s="47" t="str">
        <f t="shared" si="257"/>
        <v/>
      </c>
      <c r="R168" s="47" t="str">
        <f t="shared" si="258"/>
        <v/>
      </c>
      <c r="S168" s="47" t="str">
        <f t="shared" si="259"/>
        <v xml:space="preserve">13.93 13.13 13.94 13.40 13.55 13.20  </v>
      </c>
      <c r="T168" s="47"/>
      <c r="U168" s="47"/>
      <c r="V168" s="47"/>
      <c r="W168" s="11"/>
      <c r="X168" s="11"/>
      <c r="Y168" s="11"/>
      <c r="Z168" s="47" t="str">
        <f t="shared" si="260"/>
        <v xml:space="preserve">13.94 13.40 13.55 13.20  </v>
      </c>
      <c r="AA168" s="47"/>
      <c r="AB168" s="47" t="str">
        <f t="shared" si="261"/>
        <v/>
      </c>
      <c r="AC168" s="47" t="str">
        <f t="shared" si="262"/>
        <v/>
      </c>
      <c r="AD168" s="47"/>
      <c r="AE168" s="47" t="str">
        <f t="shared" si="263"/>
        <v xml:space="preserve">13.40 13.55 13.20  </v>
      </c>
      <c r="AF168" s="47"/>
      <c r="AG168" s="47" t="str">
        <f t="shared" si="264"/>
        <v/>
      </c>
      <c r="AH168" s="47" t="str">
        <f t="shared" si="265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6"/>
        <v xml:space="preserve">13.55 13.20  </v>
      </c>
      <c r="AQ168" s="47"/>
      <c r="AR168" s="47" t="str">
        <f t="shared" si="267"/>
        <v/>
      </c>
      <c r="AS168" s="48" t="str">
        <f t="shared" si="268"/>
        <v/>
      </c>
      <c r="AT168" s="48"/>
      <c r="AU168" s="47" t="str">
        <f t="shared" si="269"/>
        <v xml:space="preserve">13.20  </v>
      </c>
      <c r="AV168" s="47"/>
      <c r="AW168" s="47" t="str">
        <f t="shared" si="270"/>
        <v/>
      </c>
      <c r="AX168" s="48" t="str">
        <f t="shared" si="271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1"/>
        <v xml:space="preserve">Margin after Labor </v>
      </c>
      <c r="D169" s="47" t="str">
        <f t="shared" si="252"/>
        <v xml:space="preserve">Margin after Labor </v>
      </c>
      <c r="E169" s="22"/>
      <c r="F169" s="45"/>
      <c r="G169" s="11"/>
      <c r="H169" s="11"/>
      <c r="I169" s="11"/>
      <c r="J169" s="47" t="str">
        <f t="shared" si="253"/>
        <v xml:space="preserve">8.74 </v>
      </c>
      <c r="K169" s="47"/>
      <c r="L169" s="47" t="str">
        <f t="shared" si="254"/>
        <v xml:space="preserve">216,260 42.8 8.64 198,265 43.6 8.51 678,092 41.7 8.25 636,428 41.9 8.77 2,119,090 43.3 8.32 1,958,282 42.5 </v>
      </c>
      <c r="M169" s="47" t="str">
        <f t="shared" si="255"/>
        <v xml:space="preserve">42.8 8.64 198,265 43.6 8.51 678,092 41.7 8.25 636,428 41.9 8.77 2,119,090 43.3 8.32 1,958,282 42.5 </v>
      </c>
      <c r="N169" s="47"/>
      <c r="O169" s="47" t="str">
        <f t="shared" si="256"/>
        <v xml:space="preserve">8.64 198,265 43.6 8.51 678,092 41.7 8.25 636,428 41.9 8.77 2,119,090 43.3 8.32 1,958,282 42.5 </v>
      </c>
      <c r="P169" s="47"/>
      <c r="Q169" s="47" t="str">
        <f t="shared" si="257"/>
        <v xml:space="preserve">198,265 43.6 8.51 678,092 41.7 8.25 636,428 41.9 8.77 2,119,090 43.3 8.32 1,958,282 42.5 </v>
      </c>
      <c r="R169" s="47" t="str">
        <f t="shared" si="258"/>
        <v xml:space="preserve">43.6 8.51 678,092 41.7 8.25 636,428 41.9 8.77 2,119,090 43.3 8.32 1,958,282 42.5 </v>
      </c>
      <c r="S169" s="47" t="str">
        <f t="shared" si="259"/>
        <v xml:space="preserve">8.74 216,260 42.8 8.64 198,265 43.6 8.51 678,092 41.7 8.25 636,428 41.9 8.77 2,119,090 43.3 8.32 1,958,282 42.5 </v>
      </c>
      <c r="T169" s="47"/>
      <c r="U169" s="47"/>
      <c r="V169" s="47"/>
      <c r="W169" s="11"/>
      <c r="X169" s="11"/>
      <c r="Y169" s="11"/>
      <c r="Z169" s="47" t="str">
        <f t="shared" si="260"/>
        <v xml:space="preserve">8.51 678,092 41.7 8.25 636,428 41.9 8.77 2,119,090 43.3 8.32 1,958,282 42.5 </v>
      </c>
      <c r="AA169" s="47"/>
      <c r="AB169" s="47" t="str">
        <f t="shared" si="261"/>
        <v xml:space="preserve">678,092 41.7 8.25 636,428 41.9 8.77 2,119,090 43.3 8.32 1,958,282 42.5 </v>
      </c>
      <c r="AC169" s="47" t="str">
        <f t="shared" si="262"/>
        <v xml:space="preserve">41.7 8.25 636,428 41.9 8.77 2,119,090 43.3 8.32 1,958,282 42.5 </v>
      </c>
      <c r="AD169" s="47"/>
      <c r="AE169" s="47" t="str">
        <f t="shared" si="263"/>
        <v xml:space="preserve">8.25 636,428 41.9 8.77 2,119,090 43.3 8.32 1,958,282 42.5 </v>
      </c>
      <c r="AF169" s="47"/>
      <c r="AG169" s="47" t="str">
        <f t="shared" si="264"/>
        <v xml:space="preserve">636,428 41.9 8.77 2,119,090 43.3 8.32 1,958,282 42.5 </v>
      </c>
      <c r="AH169" s="47" t="str">
        <f t="shared" si="265"/>
        <v xml:space="preserve">41.9 8.77 2,119,090 43.3 8.32 1,958,282 42.5 </v>
      </c>
      <c r="AI169" s="47"/>
      <c r="AJ169" s="47"/>
      <c r="AK169" s="47"/>
      <c r="AL169" s="47"/>
      <c r="AM169" s="11"/>
      <c r="AN169" s="11"/>
      <c r="AO169" s="11"/>
      <c r="AP169" s="47" t="str">
        <f t="shared" si="266"/>
        <v xml:space="preserve">8.77 2,119,090 43.3 8.32 1,958,282 42.5 </v>
      </c>
      <c r="AQ169" s="47"/>
      <c r="AR169" s="47" t="str">
        <f t="shared" si="267"/>
        <v xml:space="preserve">2,119,090 43.3 8.32 1,958,282 42.5 </v>
      </c>
      <c r="AS169" s="48" t="str">
        <f t="shared" si="268"/>
        <v xml:space="preserve">43.3 8.32 1,958,282 42.5 </v>
      </c>
      <c r="AT169" s="48"/>
      <c r="AU169" s="47" t="str">
        <f t="shared" si="269"/>
        <v xml:space="preserve">8.32 1,958,282 42.5 </v>
      </c>
      <c r="AV169" s="47"/>
      <c r="AW169" s="47" t="str">
        <f t="shared" si="270"/>
        <v xml:space="preserve">1,958,282 42.5 </v>
      </c>
      <c r="AX169" s="48" t="str">
        <f t="shared" si="271"/>
        <v xml:space="preserve">42.5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'Oly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'Oly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'Oly Data'!$A4</f>
        <v xml:space="preserve">0021448 (Olympia,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'Oly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'Oly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'Oly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'Oly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'Oly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'Oly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'Oly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'Oly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'Oly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'Oly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'Oly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'Oly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'Oly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'Oly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'Oly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'Oly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'Oly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'Oly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'Oly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'Oly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'Oly Data'!$A28</f>
        <v xml:space="preserve">Average Weekly Sales 132,483 119,254 131,235 122,592 131,668 123,945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'Oly Data'!$A29</f>
        <v xml:space="preserve">Guest Count 6,184 24,736 5,736 22,944 6,128 79,664 5,936 77,168 6,195 241,605 6,033 235,287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'Oly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'Oly Data'!$A31</f>
        <v xml:space="preserve">SALES - Food 14.69 363,386 72.0 14.21 326,092 71.7 14.76 1,175,989 72.3 14.31 1,104,073 72.7 14.60 3,526,891 72.1 14.21 3,342,838 72.6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'Oly Data'!$A32</f>
        <v xml:space="preserve">- Appetizers 1.97 48,761 9.7 1.89 43,374 9.5 1.90 151,498 9.3 1.79 138,161 9.1 1.94 468,890 9.6 1.80 422,844 9.2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'Oly Data'!$A33</f>
        <v xml:space="preserve">- Desserts 0.68 16,802 3.3 0.70 16,123 3.5 0.68 54,241 3.3 0.67 51,801 3.4 0.72 175,038 3.6 0.66 155,735 3.4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'Oly Data'!$A34</f>
        <v xml:space="preserve">- Total Alc Bev 1.47 36,366 7.2 1.48 33,987 7.5 1.45 115,367 7.1 1.46 112,701 7.4 1.45 350,977 7.2 1.44 338,328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'Oly Data'!$A35</f>
        <v xml:space="preserve">- Liquor 0.51 12,518 2.5 0.51 11,757 2.6 0.50 39,746 2.4 0.48 37,364 2.5 0.50 120,674 2.5 0.48 111,825 2.4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'Oly Data'!$A36</f>
        <v xml:space="preserve">- Beer 0.25 6,253 1.2 0.24 5,608 1.2 0.25 19,725 1.2 0.25 19,412 1.3 0.25 60,857 1.2 0.26 60,206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'Oly Data'!$A37</f>
        <v xml:space="preserve">- Wine 0.71 17,595 3.5 0.72 16,622 3.7 0.70 55,896 3.4 0.72 55,925 3.7 0.70 169,446 3.5 0.71 166,296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'Oly Data'!$A38</f>
        <v xml:space="preserve">- Non-Alch Bev 1.56 38,515 7.6 1.47 33,626 7.4 1.56 123,888 7.6 1.41 109,022 7.2 1.52 368,274 7.5 1.42 332,952 7.2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'Oly Data'!$A39</f>
        <v xml:space="preserve">- Other 1.06 26,102 5.2 1.04 23,812 5.2 1.07 85,076 5.2 1.01 77,938 5.1 1.01 244,975 5.0 1.02 241,151 5.2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'Oly Data'!$A40</f>
        <v xml:space="preserve">Add-On Sales 6.73 166,546 33.0 6.58 150,922 33.2 6.65 530,070 32.6 6.34 489,624 32.2 6.66 1,608,154 32.9 6.34 1,491,011 32.4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'Oly Data'!$A41</f>
        <v xml:space="preserve">ToGo Sales 66,857 60,313 260,096 233,892 701,391 679,259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'Oly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'Oly Data'!$A43</f>
        <v xml:space="preserve">Total Gross Sales 21.42 529,932 104.9 20.79 477,014 104.9 21.42 1,706,059 104.9 20.65 1,593,697 104.9 21.25 5,135,045 104.9 20.54 4,833,849 104.9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'Oly Data'!$A44</f>
        <v xml:space="preserve">- Mgr/Empl Meal -0.32 -7,970 -1.6 -0.31 -7,174 -1.6 -0.32 -25,659 -1.6 -0.31 -23,969 -1.6 -0.28 -67,577 -1.4 -0.27 -63,613 -1.4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'Oly Data'!$A45</f>
        <v xml:space="preserve">- Coupons -0.12 -2,989 -0.6 -0.12 -2,690 -0.6 -0.12 -9,622 -0.6 -0.12 -8,988 -0.6 -0.12 -28,962 -0.6 -0.12 -27,263 -0.6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'Oly Data'!$A46</f>
        <v xml:space="preserve">- Returns/Comps -0.56 -13,948 -2.8 -0.55 -12,555 -2.8 -0.56 -44,903 -2.8 -0.54 -41,946 -2.8 -0.56 -135,154 -2.8 -0.54 -127,227 -2.8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'Oly Data'!$A47</f>
        <v xml:space="preserve">- Other -0.00 0 -0.0 -0.00 0 -0.0 -0.00 0 -0.0 -0.00 0 -0.0 -0.04 -9,654 -0.2 -0.04 -9,088 -0.2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'Oly Data'!$A48</f>
        <v xml:space="preserve">Net Sales 20.42 505,025 100.0 19.81 454,595 100.0 20.41 1,625,874 100.0 19.68 1,518,793 100.0 20.25 4,893,698 100.0 19.58 4,606,658 100.0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'Oly Data'!$A49</f>
        <v xml:space="preserve">COS - Beef and Chicken 0.80 19,889 3.9 0.78 17,950 3.9 0.80 63,976 3.9 0.81 62,792 4.1 0.78 188,725 3.9 0.75 177,135 3.8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'Oly Data'!$A50</f>
        <v xml:space="preserve">- Seafood 0.47 11,558 2.3 0.48 11,054 2.4 0.52 41,031 2.5 0.46 35,618 2.3 0.47 114,263 2.3 0.45 105,190 2.3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'Oly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'Oly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'Oly Data'!$A53</f>
        <v xml:space="preserve">- Total Protein 1.27 31,447 6.2 1.26 29,004 6.4 1.32 105,007 6.5 1.28 98,410 6.5 1.25 302,988 6.2 1.20 282,325 6.1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'Oly Data'!$A54</f>
        <v xml:space="preserve">- Non-Perishable 0.92 22,857 4.5 0.96 21,966 4.8 0.92 73,196 4.5 0.93 71,739 4.7 0.93 223,710 4.6 0.87 204,429 4.4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'Oly Data'!$A55</f>
        <v xml:space="preserve">- Produce 0.49 12,191 2.4 0.47 10,846 2.4 0.49 39,276 2.4 0.51 39,157 2.6 0.49 117,832 2.4 0.51 119,512 2.6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'Oly Data'!$A56</f>
        <v xml:space="preserve">- Dessert 0.21 5,241 1.0 0.22 5,057 1.1 0.23 18,640 1.1 0.22 16,908 1.1 0.22 52,431 1.1 0.21 48,535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'Oly Data'!$A57</f>
        <v xml:space="preserve">- Other/Freight 1.83 45,170 8.9 1.65 37,846 8.3 1.88 149,837 9.2 1.66 128,415 8.5 1.67 403,580 8.2 1.77 415,540 9.0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'Oly Data'!$A58</f>
        <v xml:space="preserve">Total Food Costs 4.73 116,906 23.1 4.56 104,719 23.0 4.84 385,957 23.7 4.60 354,630 23.3 4.56 1,100,541 22.5 4.55 1,070,341 23.2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'Oly Data'!$A59</f>
        <v xml:space="preserve">A vs T% 5,254 4.5 4,855 4.6 15,913 4.1 16,450 4.6 52,380 4.8 46,866 4.4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'Oly Data'!$A60</f>
        <v xml:space="preserve">Total Beverage Cost 0.50 12,384 16.5 0.51 11,801 17.5 0.51 40,381 16.9 0.50 38,457 17.3 0.52 125,145 17.4 0.49 115,886 17.3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'Oly Data'!$A61</f>
        <v xml:space="preserve">- Liquor 0.06 1,389 11.1 0.07 1,514 12.9 0.06 4,954 12.5 0.06 4,649 12.4 0.06 13,487 11.2 0.05 12,421 11.1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'Oly Data'!$A62</f>
        <v xml:space="preserve">- Beer 0.06 1,409 22.5 0.05 1,252 22.3 0.06 4,718 23.9 0.05 3,946 20.3 0.05 12,664 20.8 0.05 12,592 20.9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'Oly Data'!$A63</f>
        <v xml:space="preserve">- Wine 0.18 4,439 25.2 0.19 4,359 26.2 0.18 14,441 25.8 0.18 13,813 24.7 0.19 44,833 26.5 0.19 44,580 26.8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'Oly Data'!$A64</f>
        <v xml:space="preserve">- Non-Alch Bev 0.21 5,148 13.4 0.20 4,676 13.9 0.20 16,268 13.1 0.21 16,048 14.7 0.22 54,161 14.7 0.20 46,292 13.9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'Oly Data'!$A65</f>
        <v xml:space="preserve">Bev Alch A vs. T% 1,214 9.8 1,048 8.9 3,316 8.2 3,752 9.8 6,560 5.2 9,627 8.3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'Oly Data'!$A66</f>
        <v xml:space="preserve">Total Cost of Sales 5.23 129,290 25.6 5.08 116,521 25.6 5.35 426,339 26.2 5.09 393,086 25.9 5.07 1,225,686 25.0 5.04 1,186,227 25.8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'Oly Data'!$A67</f>
        <v xml:space="preserve">Direct Labor - Regular 6.36 157,348 31.2 6.03 138,393 30.4 6.48 516,479 31.8 6.25 481,920 31.7 6.30 1,522,471 31.1 6.08 1,430,146 31.0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'Oly Data'!$A68</f>
        <v xml:space="preserve">- Overtime 0.09 2,127 0.4 0.06 1,415 0.3 0.06 4,965 0.3 0.10 7,359 0.5 0.11 26,451 0.5 0.14 32,002 0.7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'Oly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'Oly Data'!$A70</f>
        <v xml:space="preserve">Total Direct Labor 6.45 159,474 31.6 6.09 139,808 30.8 6.55 521,443 32.1 6.34 489,279 32.2 6.41 1,548,922 31.7 6.21 1,462,148 31.7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'Oly Data'!$A71</f>
        <v xml:space="preserve">Overtime Premium $ 702 467 1,638 2,429 8,729 10,561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'Oly Data'!$A72</f>
        <v xml:space="preserve">Overtime Hours 112 74 261 387 1,392 1,684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'Oly Data'!$A73</f>
        <v xml:space="preserve">Total Hours vs. Expectation -3.19 53.39 23.17 37.11 11.66 10.73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'Oly Data'!$A74</f>
        <v xml:space="preserve">Wage Rate 13.93 13.13 13.94 13.40 13.55 13.20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'Oly Data'!$A75</f>
        <v>Margin after Labor 8.74 216,260 42.8 8.64 198,265 43.6 8.51 678,092 41.7 8.25 636,428 41.9 8.77 2,119,090 43.3 8.32 1,958,282 42.5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2">IF(C333="","",IF(RIGHT(D257,1)="-",LEFT(D257,AY257-2),D257))</f>
        <v xml:space="preserve">- Smallwares </v>
      </c>
      <c r="D257" s="47" t="str">
        <f t="shared" ref="D257:D264" si="273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4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0.16 </v>
      </c>
      <c r="K257" s="47"/>
      <c r="L257" s="47" t="str">
        <f t="shared" ref="L257:L264" si="275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4,055 0.8 0.16 3,715 0.8 0.20 16,247 1.0 0.18 14,005 0.9 0.19 46,760 1.0 0.16 36,736 0.8  </v>
      </c>
      <c r="M257" s="47" t="str">
        <f t="shared" ref="M257:M264" si="276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0.8 0.16 3,715 0.8 0.20 16,247 1.0 0.18 14,005 0.9 0.19 46,760 1.0 0.16 36,736 0.8  </v>
      </c>
      <c r="N257" s="47"/>
      <c r="O257" s="47" t="str">
        <f t="shared" ref="O257:O264" si="277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0.16 3,715 0.8 0.20 16,247 1.0 0.18 14,005 0.9 0.19 46,760 1.0 0.16 36,736 0.8  </v>
      </c>
      <c r="P257" s="47"/>
      <c r="Q257" s="47" t="str">
        <f t="shared" ref="Q257:Q264" si="278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3,715 0.8 0.20 16,247 1.0 0.18 14,005 0.9 0.19 46,760 1.0 0.16 36,736 0.8  </v>
      </c>
      <c r="R257" s="47" t="str">
        <f t="shared" ref="R257:R264" si="279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0.8 0.20 16,247 1.0 0.18 14,005 0.9 0.19 46,760 1.0 0.16 36,736 0.8  </v>
      </c>
      <c r="S257" s="47" t="str">
        <f t="shared" ref="S257:S264" si="280">(RIGHT(C333,LEN(C333) - LEN(C257)))&amp;" "</f>
        <v xml:space="preserve">0.16 4,055 0.8 0.16 3,715 0.8 0.20 16,247 1.0 0.18 14,005 0.9 0.19 46,760 1.0 0.16 36,736 0.8  </v>
      </c>
      <c r="T257" s="47"/>
      <c r="U257" s="47"/>
      <c r="V257" s="47"/>
      <c r="W257" s="11"/>
      <c r="X257" s="11"/>
      <c r="Y257" s="11"/>
      <c r="Z257" s="47" t="str">
        <f t="shared" ref="Z257:Z264" si="281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0.20 16,247 1.0 0.18 14,005 0.9 0.19 46,760 1.0 0.16 36,736 0.8  </v>
      </c>
      <c r="AA257" s="47"/>
      <c r="AB257" s="47" t="str">
        <f t="shared" ref="AB257:AB264" si="282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16,247 1.0 0.18 14,005 0.9 0.19 46,760 1.0 0.16 36,736 0.8  </v>
      </c>
      <c r="AC257" s="47" t="str">
        <f t="shared" ref="AC257:AC264" si="283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1.0 0.18 14,005 0.9 0.19 46,760 1.0 0.16 36,736 0.8  </v>
      </c>
      <c r="AD257" s="47"/>
      <c r="AE257" s="47" t="str">
        <f t="shared" ref="AE257:AE264" si="284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0.18 14,005 0.9 0.19 46,760 1.0 0.16 36,736 0.8  </v>
      </c>
      <c r="AF257" s="47"/>
      <c r="AG257" s="47" t="str">
        <f t="shared" ref="AG257:AG264" si="285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14,005 0.9 0.19 46,760 1.0 0.16 36,736 0.8  </v>
      </c>
      <c r="AH257" s="47" t="str">
        <f t="shared" ref="AH257:AH264" si="286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0.9 0.19 46,760 1.0 0.16 36,736 0.8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7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0.19 46,760 1.0 0.16 36,736 0.8  </v>
      </c>
      <c r="AQ257" s="47"/>
      <c r="AR257" s="47" t="str">
        <f t="shared" ref="AR257:AR264" si="288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46,760 1.0 0.16 36,736 0.8  </v>
      </c>
      <c r="AS257" s="48" t="str">
        <f t="shared" ref="AS257:AS264" si="289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1.0 0.16 36,736 0.8  </v>
      </c>
      <c r="AT257" s="48"/>
      <c r="AU257" s="47" t="str">
        <f t="shared" ref="AU257:AU264" si="290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0.16 36,736 0.8  </v>
      </c>
      <c r="AV257" s="47"/>
      <c r="AW257" s="47" t="str">
        <f t="shared" ref="AW257:AW264" si="291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36,736 0.8  </v>
      </c>
      <c r="AX257" s="48" t="str">
        <f t="shared" ref="AX257:AX264" si="292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0.8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2"/>
        <v xml:space="preserve">- Linen/Paper Napkins </v>
      </c>
      <c r="D258" s="47" t="str">
        <f t="shared" si="273"/>
        <v xml:space="preserve">- Linen/Paper Napkins </v>
      </c>
      <c r="E258" s="22"/>
      <c r="F258" s="45"/>
      <c r="G258" s="11"/>
      <c r="H258" s="11"/>
      <c r="I258" s="11"/>
      <c r="J258" s="47" t="str">
        <f t="shared" si="274"/>
        <v xml:space="preserve">0.08 </v>
      </c>
      <c r="K258" s="47"/>
      <c r="L258" s="47" t="str">
        <f t="shared" si="275"/>
        <v xml:space="preserve">2,004 0.4 0.08 1,725 0.4 0.08 6,224 0.4 0.08 6,458 0.4 0.08 19,261 0.4 0.08 17,914 0.4  </v>
      </c>
      <c r="M258" s="47" t="str">
        <f t="shared" si="276"/>
        <v xml:space="preserve">0.4 0.08 1,725 0.4 0.08 6,224 0.4 0.08 6,458 0.4 0.08 19,261 0.4 0.08 17,914 0.4  </v>
      </c>
      <c r="N258" s="47"/>
      <c r="O258" s="47" t="str">
        <f t="shared" si="277"/>
        <v xml:space="preserve">0.08 1,725 0.4 0.08 6,224 0.4 0.08 6,458 0.4 0.08 19,261 0.4 0.08 17,914 0.4  </v>
      </c>
      <c r="P258" s="47"/>
      <c r="Q258" s="47" t="str">
        <f t="shared" si="278"/>
        <v xml:space="preserve">1,725 0.4 0.08 6,224 0.4 0.08 6,458 0.4 0.08 19,261 0.4 0.08 17,914 0.4  </v>
      </c>
      <c r="R258" s="47" t="str">
        <f t="shared" si="279"/>
        <v xml:space="preserve">0.4 0.08 6,224 0.4 0.08 6,458 0.4 0.08 19,261 0.4 0.08 17,914 0.4  </v>
      </c>
      <c r="S258" s="47" t="str">
        <f t="shared" si="280"/>
        <v xml:space="preserve">0.08 2,004 0.4 0.08 1,725 0.4 0.08 6,224 0.4 0.08 6,458 0.4 0.08 19,261 0.4 0.08 17,914 0.4  </v>
      </c>
      <c r="T258" s="47"/>
      <c r="U258" s="47"/>
      <c r="V258" s="47"/>
      <c r="W258" s="11"/>
      <c r="X258" s="11"/>
      <c r="Y258" s="11"/>
      <c r="Z258" s="47" t="str">
        <f t="shared" si="281"/>
        <v xml:space="preserve">0.08 6,224 0.4 0.08 6,458 0.4 0.08 19,261 0.4 0.08 17,914 0.4  </v>
      </c>
      <c r="AA258" s="47"/>
      <c r="AB258" s="47" t="str">
        <f t="shared" si="282"/>
        <v xml:space="preserve">6,224 0.4 0.08 6,458 0.4 0.08 19,261 0.4 0.08 17,914 0.4  </v>
      </c>
      <c r="AC258" s="47" t="str">
        <f t="shared" si="283"/>
        <v xml:space="preserve">0.4 0.08 6,458 0.4 0.08 19,261 0.4 0.08 17,914 0.4  </v>
      </c>
      <c r="AD258" s="47"/>
      <c r="AE258" s="47" t="str">
        <f t="shared" si="284"/>
        <v xml:space="preserve">0.08 6,458 0.4 0.08 19,261 0.4 0.08 17,914 0.4  </v>
      </c>
      <c r="AF258" s="47"/>
      <c r="AG258" s="47" t="str">
        <f t="shared" si="285"/>
        <v xml:space="preserve">6,458 0.4 0.08 19,261 0.4 0.08 17,914 0.4  </v>
      </c>
      <c r="AH258" s="47" t="str">
        <f t="shared" si="286"/>
        <v xml:space="preserve">0.4 0.08 19,261 0.4 0.08 17,914 0.4  </v>
      </c>
      <c r="AI258" s="47"/>
      <c r="AJ258" s="47"/>
      <c r="AK258" s="47"/>
      <c r="AL258" s="47"/>
      <c r="AM258" s="11"/>
      <c r="AN258" s="11"/>
      <c r="AO258" s="11"/>
      <c r="AP258" s="47" t="str">
        <f t="shared" si="287"/>
        <v xml:space="preserve">0.08 19,261 0.4 0.08 17,914 0.4  </v>
      </c>
      <c r="AQ258" s="47"/>
      <c r="AR258" s="47" t="str">
        <f t="shared" si="288"/>
        <v xml:space="preserve">19,261 0.4 0.08 17,914 0.4  </v>
      </c>
      <c r="AS258" s="48" t="str">
        <f t="shared" si="289"/>
        <v xml:space="preserve">0.4 0.08 17,914 0.4  </v>
      </c>
      <c r="AT258" s="48"/>
      <c r="AU258" s="47" t="str">
        <f t="shared" si="290"/>
        <v xml:space="preserve">0.08 17,914 0.4  </v>
      </c>
      <c r="AV258" s="47"/>
      <c r="AW258" s="47" t="str">
        <f t="shared" si="291"/>
        <v xml:space="preserve">17,914 0.4  </v>
      </c>
      <c r="AX258" s="48" t="str">
        <f t="shared" si="292"/>
        <v xml:space="preserve">0.4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2"/>
        <v xml:space="preserve">- Cleaning Supplies </v>
      </c>
      <c r="D259" s="47" t="str">
        <f t="shared" si="273"/>
        <v xml:space="preserve">- Cleaning Supplies </v>
      </c>
      <c r="E259" s="22"/>
      <c r="F259" s="45"/>
      <c r="G259" s="11"/>
      <c r="H259" s="11"/>
      <c r="I259" s="11"/>
      <c r="J259" s="47" t="str">
        <f t="shared" si="274"/>
        <v xml:space="preserve">0.12 </v>
      </c>
      <c r="K259" s="47"/>
      <c r="L259" s="47" t="str">
        <f t="shared" si="275"/>
        <v xml:space="preserve">2,871 0.6 0.13 2,980 0.7 0.12 9,922 0.6 0.11 8,526 0.6 0.12 28,723 0.6 0.09 21,792 0.5  </v>
      </c>
      <c r="M259" s="47" t="str">
        <f t="shared" si="276"/>
        <v xml:space="preserve">0.6 0.13 2,980 0.7 0.12 9,922 0.6 0.11 8,526 0.6 0.12 28,723 0.6 0.09 21,792 0.5  </v>
      </c>
      <c r="N259" s="47"/>
      <c r="O259" s="47" t="str">
        <f t="shared" si="277"/>
        <v xml:space="preserve">0.13 2,980 0.7 0.12 9,922 0.6 0.11 8,526 0.6 0.12 28,723 0.6 0.09 21,792 0.5  </v>
      </c>
      <c r="P259" s="47"/>
      <c r="Q259" s="47" t="str">
        <f t="shared" si="278"/>
        <v xml:space="preserve">2,980 0.7 0.12 9,922 0.6 0.11 8,526 0.6 0.12 28,723 0.6 0.09 21,792 0.5  </v>
      </c>
      <c r="R259" s="47" t="str">
        <f t="shared" si="279"/>
        <v xml:space="preserve">0.7 0.12 9,922 0.6 0.11 8,526 0.6 0.12 28,723 0.6 0.09 21,792 0.5  </v>
      </c>
      <c r="S259" s="47" t="str">
        <f t="shared" si="280"/>
        <v xml:space="preserve">0.12 2,871 0.6 0.13 2,980 0.7 0.12 9,922 0.6 0.11 8,526 0.6 0.12 28,723 0.6 0.09 21,792 0.5  </v>
      </c>
      <c r="T259" s="47"/>
      <c r="U259" s="47"/>
      <c r="V259" s="47"/>
      <c r="W259" s="11"/>
      <c r="X259" s="11"/>
      <c r="Y259" s="11"/>
      <c r="Z259" s="47" t="str">
        <f t="shared" si="281"/>
        <v xml:space="preserve">0.12 9,922 0.6 0.11 8,526 0.6 0.12 28,723 0.6 0.09 21,792 0.5  </v>
      </c>
      <c r="AA259" s="47"/>
      <c r="AB259" s="47" t="str">
        <f t="shared" si="282"/>
        <v xml:space="preserve">9,922 0.6 0.11 8,526 0.6 0.12 28,723 0.6 0.09 21,792 0.5  </v>
      </c>
      <c r="AC259" s="47" t="str">
        <f t="shared" si="283"/>
        <v xml:space="preserve">0.6 0.11 8,526 0.6 0.12 28,723 0.6 0.09 21,792 0.5  </v>
      </c>
      <c r="AD259" s="47"/>
      <c r="AE259" s="47" t="str">
        <f t="shared" si="284"/>
        <v xml:space="preserve">0.11 8,526 0.6 0.12 28,723 0.6 0.09 21,792 0.5  </v>
      </c>
      <c r="AF259" s="47"/>
      <c r="AG259" s="47" t="str">
        <f t="shared" si="285"/>
        <v xml:space="preserve">8,526 0.6 0.12 28,723 0.6 0.09 21,792 0.5  </v>
      </c>
      <c r="AH259" s="47" t="str">
        <f t="shared" si="286"/>
        <v xml:space="preserve">0.6 0.12 28,723 0.6 0.09 21,792 0.5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7"/>
        <v xml:space="preserve">0.12 28,723 0.6 0.09 21,792 0.5  </v>
      </c>
      <c r="AQ259" s="47"/>
      <c r="AR259" s="47" t="str">
        <f t="shared" si="288"/>
        <v xml:space="preserve">28,723 0.6 0.09 21,792 0.5  </v>
      </c>
      <c r="AS259" s="48" t="str">
        <f t="shared" si="289"/>
        <v xml:space="preserve">0.6 0.09 21,792 0.5  </v>
      </c>
      <c r="AT259" s="48"/>
      <c r="AU259" s="47" t="str">
        <f t="shared" si="290"/>
        <v xml:space="preserve">0.09 21,792 0.5  </v>
      </c>
      <c r="AV259" s="47"/>
      <c r="AW259" s="47" t="str">
        <f t="shared" si="291"/>
        <v xml:space="preserve">21,792 0.5  </v>
      </c>
      <c r="AX259" s="48" t="str">
        <f t="shared" si="292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2"/>
        <v xml:space="preserve">- Credit/Gift Card </v>
      </c>
      <c r="D260" s="47" t="str">
        <f t="shared" si="273"/>
        <v xml:space="preserve">- Credit/Gift Card </v>
      </c>
      <c r="E260" s="22"/>
      <c r="F260" s="45"/>
      <c r="G260" s="11"/>
      <c r="H260" s="11"/>
      <c r="I260" s="11"/>
      <c r="J260" s="47" t="str">
        <f t="shared" si="274"/>
        <v xml:space="preserve">0.33 </v>
      </c>
      <c r="K260" s="47"/>
      <c r="L260" s="47" t="str">
        <f t="shared" si="275"/>
        <v xml:space="preserve">8,240 1.6 0.39 8,990 2.0 0.40 31,731 2.0 0.40 30,824 2.0 0.36 85,879 1.8 0.36 83,951 1.8  </v>
      </c>
      <c r="M260" s="47" t="str">
        <f t="shared" si="276"/>
        <v xml:space="preserve">1.6 0.39 8,990 2.0 0.40 31,731 2.0 0.40 30,824 2.0 0.36 85,879 1.8 0.36 83,951 1.8  </v>
      </c>
      <c r="N260" s="47"/>
      <c r="O260" s="47" t="str">
        <f t="shared" si="277"/>
        <v xml:space="preserve">0.39 8,990 2.0 0.40 31,731 2.0 0.40 30,824 2.0 0.36 85,879 1.8 0.36 83,951 1.8  </v>
      </c>
      <c r="P260" s="47"/>
      <c r="Q260" s="47" t="str">
        <f t="shared" si="278"/>
        <v xml:space="preserve">8,990 2.0 0.40 31,731 2.0 0.40 30,824 2.0 0.36 85,879 1.8 0.36 83,951 1.8  </v>
      </c>
      <c r="R260" s="47" t="str">
        <f t="shared" si="279"/>
        <v xml:space="preserve">2.0 0.40 31,731 2.0 0.40 30,824 2.0 0.36 85,879 1.8 0.36 83,951 1.8  </v>
      </c>
      <c r="S260" s="47" t="str">
        <f t="shared" si="280"/>
        <v xml:space="preserve">0.33 8,240 1.6 0.39 8,990 2.0 0.40 31,731 2.0 0.40 30,824 2.0 0.36 85,879 1.8 0.36 83,951 1.8  </v>
      </c>
      <c r="T260" s="47"/>
      <c r="U260" s="47"/>
      <c r="V260" s="47"/>
      <c r="W260" s="11"/>
      <c r="X260" s="11"/>
      <c r="Y260" s="11"/>
      <c r="Z260" s="47" t="str">
        <f t="shared" si="281"/>
        <v xml:space="preserve">0.40 31,731 2.0 0.40 30,824 2.0 0.36 85,879 1.8 0.36 83,951 1.8  </v>
      </c>
      <c r="AA260" s="47"/>
      <c r="AB260" s="47" t="str">
        <f t="shared" si="282"/>
        <v xml:space="preserve">31,731 2.0 0.40 30,824 2.0 0.36 85,879 1.8 0.36 83,951 1.8  </v>
      </c>
      <c r="AC260" s="47" t="str">
        <f t="shared" si="283"/>
        <v xml:space="preserve">2.0 0.40 30,824 2.0 0.36 85,879 1.8 0.36 83,951 1.8  </v>
      </c>
      <c r="AD260" s="47"/>
      <c r="AE260" s="47" t="str">
        <f t="shared" si="284"/>
        <v xml:space="preserve">0.40 30,824 2.0 0.36 85,879 1.8 0.36 83,951 1.8  </v>
      </c>
      <c r="AF260" s="47"/>
      <c r="AG260" s="47" t="str">
        <f t="shared" si="285"/>
        <v xml:space="preserve">30,824 2.0 0.36 85,879 1.8 0.36 83,951 1.8  </v>
      </c>
      <c r="AH260" s="47" t="str">
        <f t="shared" si="286"/>
        <v xml:space="preserve">2.0 0.36 85,879 1.8 0.36 83,951 1.8  </v>
      </c>
      <c r="AI260" s="47"/>
      <c r="AJ260" s="47"/>
      <c r="AK260" s="47"/>
      <c r="AL260" s="47"/>
      <c r="AM260" s="11"/>
      <c r="AN260" s="11"/>
      <c r="AO260" s="11"/>
      <c r="AP260" s="47" t="str">
        <f t="shared" si="287"/>
        <v xml:space="preserve">0.36 85,879 1.8 0.36 83,951 1.8  </v>
      </c>
      <c r="AQ260" s="47"/>
      <c r="AR260" s="47" t="str">
        <f t="shared" si="288"/>
        <v xml:space="preserve">85,879 1.8 0.36 83,951 1.8  </v>
      </c>
      <c r="AS260" s="48" t="str">
        <f t="shared" si="289"/>
        <v xml:space="preserve">1.8 0.36 83,951 1.8  </v>
      </c>
      <c r="AT260" s="48"/>
      <c r="AU260" s="47" t="str">
        <f t="shared" si="290"/>
        <v xml:space="preserve">0.36 83,951 1.8  </v>
      </c>
      <c r="AV260" s="47"/>
      <c r="AW260" s="47" t="str">
        <f t="shared" si="291"/>
        <v xml:space="preserve">83,951 1.8  </v>
      </c>
      <c r="AX260" s="48" t="str">
        <f t="shared" si="292"/>
        <v xml:space="preserve">1.8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2"/>
        <v xml:space="preserve">- Cash Short </v>
      </c>
      <c r="D261" s="47" t="str">
        <f t="shared" si="273"/>
        <v xml:space="preserve">- Cash Short </v>
      </c>
      <c r="E261" s="22"/>
      <c r="F261" s="45"/>
      <c r="G261" s="11"/>
      <c r="H261" s="11"/>
      <c r="I261" s="11"/>
      <c r="J261" s="47" t="str">
        <f t="shared" si="274"/>
        <v xml:space="preserve">0.05 </v>
      </c>
      <c r="K261" s="47"/>
      <c r="L261" s="47" t="str">
        <f t="shared" si="275"/>
        <v xml:space="preserve">1,331 0.3 0.05 1,198 0.3 0.06 4,515 0.3 0.06 4,708 0.3 0.05 12,416 0.3 0.06 14,056 0.3  </v>
      </c>
      <c r="M261" s="47" t="str">
        <f t="shared" si="276"/>
        <v xml:space="preserve">0.3 0.05 1,198 0.3 0.06 4,515 0.3 0.06 4,708 0.3 0.05 12,416 0.3 0.06 14,056 0.3  </v>
      </c>
      <c r="N261" s="47"/>
      <c r="O261" s="47" t="str">
        <f t="shared" si="277"/>
        <v xml:space="preserve">0.05 1,198 0.3 0.06 4,515 0.3 0.06 4,708 0.3 0.05 12,416 0.3 0.06 14,056 0.3  </v>
      </c>
      <c r="P261" s="47"/>
      <c r="Q261" s="47" t="str">
        <f t="shared" si="278"/>
        <v xml:space="preserve">1,198 0.3 0.06 4,515 0.3 0.06 4,708 0.3 0.05 12,416 0.3 0.06 14,056 0.3  </v>
      </c>
      <c r="R261" s="47" t="str">
        <f t="shared" si="279"/>
        <v xml:space="preserve">0.3 0.06 4,515 0.3 0.06 4,708 0.3 0.05 12,416 0.3 0.06 14,056 0.3  </v>
      </c>
      <c r="S261" s="47" t="str">
        <f t="shared" si="280"/>
        <v xml:space="preserve">0.05 1,331 0.3 0.05 1,198 0.3 0.06 4,515 0.3 0.06 4,708 0.3 0.05 12,416 0.3 0.06 14,056 0.3  </v>
      </c>
      <c r="T261" s="47"/>
      <c r="U261" s="47"/>
      <c r="V261" s="47"/>
      <c r="W261" s="11"/>
      <c r="X261" s="11"/>
      <c r="Y261" s="11"/>
      <c r="Z261" s="47" t="str">
        <f t="shared" si="281"/>
        <v xml:space="preserve">0.06 4,515 0.3 0.06 4,708 0.3 0.05 12,416 0.3 0.06 14,056 0.3  </v>
      </c>
      <c r="AA261" s="47"/>
      <c r="AB261" s="47" t="str">
        <f t="shared" si="282"/>
        <v xml:space="preserve">4,515 0.3 0.06 4,708 0.3 0.05 12,416 0.3 0.06 14,056 0.3  </v>
      </c>
      <c r="AC261" s="47" t="str">
        <f t="shared" si="283"/>
        <v xml:space="preserve">0.3 0.06 4,708 0.3 0.05 12,416 0.3 0.06 14,056 0.3  </v>
      </c>
      <c r="AD261" s="47"/>
      <c r="AE261" s="47" t="str">
        <f t="shared" si="284"/>
        <v xml:space="preserve">0.06 4,708 0.3 0.05 12,416 0.3 0.06 14,056 0.3  </v>
      </c>
      <c r="AF261" s="47"/>
      <c r="AG261" s="47" t="str">
        <f t="shared" si="285"/>
        <v xml:space="preserve">4,708 0.3 0.05 12,416 0.3 0.06 14,056 0.3  </v>
      </c>
      <c r="AH261" s="47" t="str">
        <f t="shared" si="286"/>
        <v xml:space="preserve">0.3 0.05 12,416 0.3 0.06 14,056 0.3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7"/>
        <v xml:space="preserve">0.05 12,416 0.3 0.06 14,056 0.3  </v>
      </c>
      <c r="AQ261" s="47"/>
      <c r="AR261" s="47" t="str">
        <f t="shared" si="288"/>
        <v xml:space="preserve">12,416 0.3 0.06 14,056 0.3  </v>
      </c>
      <c r="AS261" s="48" t="str">
        <f t="shared" si="289"/>
        <v xml:space="preserve">0.3 0.06 14,056 0.3  </v>
      </c>
      <c r="AT261" s="48"/>
      <c r="AU261" s="47" t="str">
        <f t="shared" si="290"/>
        <v xml:space="preserve">0.06 14,056 0.3  </v>
      </c>
      <c r="AV261" s="47"/>
      <c r="AW261" s="47" t="str">
        <f t="shared" si="291"/>
        <v xml:space="preserve">14,056 0.3  </v>
      </c>
      <c r="AX261" s="48" t="str">
        <f t="shared" si="292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2"/>
        <v xml:space="preserve">- Other </v>
      </c>
      <c r="D262" s="47" t="str">
        <f t="shared" si="273"/>
        <v xml:space="preserve">- Other </v>
      </c>
      <c r="E262" s="22"/>
      <c r="F262" s="45"/>
      <c r="G262" s="11"/>
      <c r="H262" s="11"/>
      <c r="I262" s="11"/>
      <c r="J262" s="47" t="str">
        <f t="shared" si="274"/>
        <v xml:space="preserve">0.12 </v>
      </c>
      <c r="K262" s="47"/>
      <c r="L262" s="47" t="str">
        <f t="shared" si="275"/>
        <v xml:space="preserve">2,897 0.6 0.09 2,061 0.5 0.11 9,023 0.6 0.10 7,410 0.5 0.10 25,300 0.5 0.09 20,518 0.4  </v>
      </c>
      <c r="M262" s="47" t="str">
        <f t="shared" si="276"/>
        <v xml:space="preserve">0.6 0.09 2,061 0.5 0.11 9,023 0.6 0.10 7,410 0.5 0.10 25,300 0.5 0.09 20,518 0.4  </v>
      </c>
      <c r="N262" s="47"/>
      <c r="O262" s="47" t="str">
        <f t="shared" si="277"/>
        <v xml:space="preserve">0.09 2,061 0.5 0.11 9,023 0.6 0.10 7,410 0.5 0.10 25,300 0.5 0.09 20,518 0.4  </v>
      </c>
      <c r="P262" s="47"/>
      <c r="Q262" s="47" t="str">
        <f t="shared" si="278"/>
        <v xml:space="preserve">2,061 0.5 0.11 9,023 0.6 0.10 7,410 0.5 0.10 25,300 0.5 0.09 20,518 0.4  </v>
      </c>
      <c r="R262" s="47" t="str">
        <f t="shared" si="279"/>
        <v xml:space="preserve">0.5 0.11 9,023 0.6 0.10 7,410 0.5 0.10 25,300 0.5 0.09 20,518 0.4  </v>
      </c>
      <c r="S262" s="47" t="str">
        <f t="shared" si="280"/>
        <v xml:space="preserve">0.12 2,897 0.6 0.09 2,061 0.5 0.11 9,023 0.6 0.10 7,410 0.5 0.10 25,300 0.5 0.09 20,518 0.4  </v>
      </c>
      <c r="T262" s="47"/>
      <c r="U262" s="47"/>
      <c r="V262" s="47"/>
      <c r="W262" s="11"/>
      <c r="X262" s="11"/>
      <c r="Y262" s="11"/>
      <c r="Z262" s="47" t="str">
        <f t="shared" si="281"/>
        <v xml:space="preserve">0.11 9,023 0.6 0.10 7,410 0.5 0.10 25,300 0.5 0.09 20,518 0.4  </v>
      </c>
      <c r="AA262" s="47"/>
      <c r="AB262" s="47" t="str">
        <f t="shared" si="282"/>
        <v xml:space="preserve">9,023 0.6 0.10 7,410 0.5 0.10 25,300 0.5 0.09 20,518 0.4  </v>
      </c>
      <c r="AC262" s="47" t="str">
        <f t="shared" si="283"/>
        <v xml:space="preserve">0.6 0.10 7,410 0.5 0.10 25,300 0.5 0.09 20,518 0.4  </v>
      </c>
      <c r="AD262" s="47"/>
      <c r="AE262" s="47" t="str">
        <f t="shared" si="284"/>
        <v xml:space="preserve">0.10 7,410 0.5 0.10 25,300 0.5 0.09 20,518 0.4  </v>
      </c>
      <c r="AF262" s="47"/>
      <c r="AG262" s="47" t="str">
        <f t="shared" si="285"/>
        <v xml:space="preserve">7,410 0.5 0.10 25,300 0.5 0.09 20,518 0.4  </v>
      </c>
      <c r="AH262" s="47" t="str">
        <f t="shared" si="286"/>
        <v xml:space="preserve">0.5 0.10 25,300 0.5 0.09 20,518 0.4  </v>
      </c>
      <c r="AI262" s="47"/>
      <c r="AJ262" s="47"/>
      <c r="AK262" s="47"/>
      <c r="AL262" s="47"/>
      <c r="AM262" s="11"/>
      <c r="AN262" s="11"/>
      <c r="AO262" s="11"/>
      <c r="AP262" s="47" t="str">
        <f t="shared" si="287"/>
        <v xml:space="preserve">0.10 25,300 0.5 0.09 20,518 0.4  </v>
      </c>
      <c r="AQ262" s="47"/>
      <c r="AR262" s="47" t="str">
        <f t="shared" si="288"/>
        <v xml:space="preserve">25,300 0.5 0.09 20,518 0.4  </v>
      </c>
      <c r="AS262" s="48" t="str">
        <f t="shared" si="289"/>
        <v xml:space="preserve">0.5 0.09 20,518 0.4  </v>
      </c>
      <c r="AT262" s="48"/>
      <c r="AU262" s="47" t="str">
        <f t="shared" si="290"/>
        <v xml:space="preserve">0.09 20,518 0.4  </v>
      </c>
      <c r="AV262" s="47"/>
      <c r="AW262" s="47" t="str">
        <f t="shared" si="291"/>
        <v xml:space="preserve">20,518 0.4  </v>
      </c>
      <c r="AX262" s="48" t="str">
        <f t="shared" si="292"/>
        <v xml:space="preserve">0.4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2"/>
        <v xml:space="preserve">Margin after Variable Exp </v>
      </c>
      <c r="D263" s="47" t="str">
        <f t="shared" si="273"/>
        <v xml:space="preserve">Margin after Variable Exp </v>
      </c>
      <c r="E263" s="22"/>
      <c r="F263" s="45"/>
      <c r="G263" s="11"/>
      <c r="H263" s="11"/>
      <c r="I263" s="11"/>
      <c r="J263" s="47" t="str">
        <f t="shared" si="274"/>
        <v xml:space="preserve">7.88 </v>
      </c>
      <c r="K263" s="47"/>
      <c r="L263" s="47" t="str">
        <f t="shared" si="275"/>
        <v xml:space="preserve">194,861 38.6 7.74 177,596 39.1 7.54 600,430 36.9 7.32 564,497 37.2 7.87 1,900,751 38.8 7.49 1,763,314 38.3  </v>
      </c>
      <c r="M263" s="47" t="str">
        <f t="shared" si="276"/>
        <v xml:space="preserve">38.6 7.74 177,596 39.1 7.54 600,430 36.9 7.32 564,497 37.2 7.87 1,900,751 38.8 7.49 1,763,314 38.3  </v>
      </c>
      <c r="N263" s="47"/>
      <c r="O263" s="47" t="str">
        <f t="shared" si="277"/>
        <v xml:space="preserve">7.74 177,596 39.1 7.54 600,430 36.9 7.32 564,497 37.2 7.87 1,900,751 38.8 7.49 1,763,314 38.3  </v>
      </c>
      <c r="P263" s="47"/>
      <c r="Q263" s="47" t="str">
        <f t="shared" si="278"/>
        <v xml:space="preserve">177,596 39.1 7.54 600,430 36.9 7.32 564,497 37.2 7.87 1,900,751 38.8 7.49 1,763,314 38.3  </v>
      </c>
      <c r="R263" s="47" t="str">
        <f t="shared" si="279"/>
        <v xml:space="preserve">39.1 7.54 600,430 36.9 7.32 564,497 37.2 7.87 1,900,751 38.8 7.49 1,763,314 38.3  </v>
      </c>
      <c r="S263" s="47" t="str">
        <f t="shared" si="280"/>
        <v xml:space="preserve">7.88 194,861 38.6 7.74 177,596 39.1 7.54 600,430 36.9 7.32 564,497 37.2 7.87 1,900,751 38.8 7.49 1,763,314 38.3  </v>
      </c>
      <c r="T263" s="47"/>
      <c r="U263" s="47"/>
      <c r="V263" s="47"/>
      <c r="W263" s="11"/>
      <c r="X263" s="11"/>
      <c r="Y263" s="11"/>
      <c r="Z263" s="47" t="str">
        <f t="shared" si="281"/>
        <v xml:space="preserve">7.54 600,430 36.9 7.32 564,497 37.2 7.87 1,900,751 38.8 7.49 1,763,314 38.3  </v>
      </c>
      <c r="AA263" s="47"/>
      <c r="AB263" s="47" t="str">
        <f t="shared" si="282"/>
        <v xml:space="preserve">600,430 36.9 7.32 564,497 37.2 7.87 1,900,751 38.8 7.49 1,763,314 38.3  </v>
      </c>
      <c r="AC263" s="47" t="str">
        <f t="shared" si="283"/>
        <v xml:space="preserve">36.9 7.32 564,497 37.2 7.87 1,900,751 38.8 7.49 1,763,314 38.3  </v>
      </c>
      <c r="AD263" s="47"/>
      <c r="AE263" s="47" t="str">
        <f t="shared" si="284"/>
        <v xml:space="preserve">7.32 564,497 37.2 7.87 1,900,751 38.8 7.49 1,763,314 38.3  </v>
      </c>
      <c r="AF263" s="47"/>
      <c r="AG263" s="47" t="str">
        <f t="shared" si="285"/>
        <v xml:space="preserve">564,497 37.2 7.87 1,900,751 38.8 7.49 1,763,314 38.3  </v>
      </c>
      <c r="AH263" s="47" t="str">
        <f t="shared" si="286"/>
        <v xml:space="preserve">37.2 7.87 1,900,751 38.8 7.49 1,763,314 38.3  </v>
      </c>
      <c r="AI263" s="47"/>
      <c r="AJ263" s="47"/>
      <c r="AK263" s="47"/>
      <c r="AL263" s="47"/>
      <c r="AM263" s="11"/>
      <c r="AN263" s="11"/>
      <c r="AO263" s="11"/>
      <c r="AP263" s="47" t="str">
        <f t="shared" si="287"/>
        <v xml:space="preserve">7.87 1,900,751 38.8 7.49 1,763,314 38.3  </v>
      </c>
      <c r="AQ263" s="47"/>
      <c r="AR263" s="47" t="str">
        <f t="shared" si="288"/>
        <v xml:space="preserve">1,900,751 38.8 7.49 1,763,314 38.3  </v>
      </c>
      <c r="AS263" s="48" t="str">
        <f t="shared" si="289"/>
        <v xml:space="preserve">38.8 7.49 1,763,314 38.3  </v>
      </c>
      <c r="AT263" s="48"/>
      <c r="AU263" s="47" t="str">
        <f t="shared" si="290"/>
        <v xml:space="preserve">7.49 1,763,314 38.3  </v>
      </c>
      <c r="AV263" s="47"/>
      <c r="AW263" s="47" t="str">
        <f t="shared" si="291"/>
        <v xml:space="preserve">1,763,314 38.3  </v>
      </c>
      <c r="AX263" s="48" t="str">
        <f t="shared" si="292"/>
        <v xml:space="preserve">38.3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2"/>
        <v xml:space="preserve">Other Restaurant Exp </v>
      </c>
      <c r="D264" s="47" t="str">
        <f t="shared" si="273"/>
        <v xml:space="preserve">Other Restaurant Exp </v>
      </c>
      <c r="E264" s="22"/>
      <c r="F264" s="45"/>
      <c r="G264" s="11"/>
      <c r="H264" s="11"/>
      <c r="I264" s="11"/>
      <c r="J264" s="47" t="str">
        <f t="shared" si="274"/>
        <v xml:space="preserve">2,900.99 </v>
      </c>
      <c r="K264" s="47"/>
      <c r="L264" s="47" t="str">
        <f t="shared" si="275"/>
        <v xml:space="preserve">11,604 2.3 3,408.04 13,632 3.0 2,706.97 35,191 2.2 3,236.81 42,079 2.8 3,109.19 121,258 2.5 3,612.46 140,886 3.1  </v>
      </c>
      <c r="M264" s="47" t="str">
        <f t="shared" si="276"/>
        <v xml:space="preserve">2.3 3,408.04 13,632 3.0 2,706.97 35,191 2.2 3,236.81 42,079 2.8 3,109.19 121,258 2.5 3,612.46 140,886 3.1  </v>
      </c>
      <c r="N264" s="47"/>
      <c r="O264" s="47" t="str">
        <f t="shared" si="277"/>
        <v xml:space="preserve">3,408.04 13,632 3.0 2,706.97 35,191 2.2 3,236.81 42,079 2.8 3,109.19 121,258 2.5 3,612.46 140,886 3.1  </v>
      </c>
      <c r="P264" s="47"/>
      <c r="Q264" s="47" t="str">
        <f t="shared" si="278"/>
        <v xml:space="preserve">13,632 3.0 2,706.97 35,191 2.2 3,236.81 42,079 2.8 3,109.19 121,258 2.5 3,612.46 140,886 3.1  </v>
      </c>
      <c r="R264" s="47" t="str">
        <f t="shared" si="279"/>
        <v xml:space="preserve">3.0 2,706.97 35,191 2.2 3,236.81 42,079 2.8 3,109.19 121,258 2.5 3,612.46 140,886 3.1  </v>
      </c>
      <c r="S264" s="47" t="str">
        <f t="shared" si="280"/>
        <v xml:space="preserve">2,900.99 11,604 2.3 3,408.04 13,632 3.0 2,706.97 35,191 2.2 3,236.81 42,079 2.8 3,109.19 121,258 2.5 3,612.46 140,886 3.1  </v>
      </c>
      <c r="T264" s="47"/>
      <c r="U264" s="47"/>
      <c r="V264" s="47"/>
      <c r="W264" s="11"/>
      <c r="X264" s="11"/>
      <c r="Y264" s="11"/>
      <c r="Z264" s="47" t="str">
        <f t="shared" si="281"/>
        <v xml:space="preserve">2,706.97 35,191 2.2 3,236.81 42,079 2.8 3,109.19 121,258 2.5 3,612.46 140,886 3.1  </v>
      </c>
      <c r="AA264" s="47"/>
      <c r="AB264" s="47" t="str">
        <f t="shared" si="282"/>
        <v xml:space="preserve">35,191 2.2 3,236.81 42,079 2.8 3,109.19 121,258 2.5 3,612.46 140,886 3.1  </v>
      </c>
      <c r="AC264" s="47" t="str">
        <f t="shared" si="283"/>
        <v xml:space="preserve">2.2 3,236.81 42,079 2.8 3,109.19 121,258 2.5 3,612.46 140,886 3.1  </v>
      </c>
      <c r="AD264" s="47"/>
      <c r="AE264" s="47" t="str">
        <f t="shared" si="284"/>
        <v xml:space="preserve">3,236.81 42,079 2.8 3,109.19 121,258 2.5 3,612.46 140,886 3.1  </v>
      </c>
      <c r="AF264" s="47"/>
      <c r="AG264" s="47" t="str">
        <f t="shared" si="285"/>
        <v xml:space="preserve">42,079 2.8 3,109.19 121,258 2.5 3,612.46 140,886 3.1  </v>
      </c>
      <c r="AH264" s="47" t="str">
        <f t="shared" si="286"/>
        <v xml:space="preserve">2.8 3,109.19 121,258 2.5 3,612.46 140,886 3.1  </v>
      </c>
      <c r="AI264" s="47"/>
      <c r="AJ264" s="47"/>
      <c r="AK264" s="47"/>
      <c r="AL264" s="47"/>
      <c r="AM264" s="11"/>
      <c r="AN264" s="11"/>
      <c r="AO264" s="11"/>
      <c r="AP264" s="47" t="str">
        <f t="shared" si="287"/>
        <v xml:space="preserve">3,109.19 121,258 2.5 3,612.46 140,886 3.1  </v>
      </c>
      <c r="AQ264" s="47"/>
      <c r="AR264" s="47" t="str">
        <f t="shared" si="288"/>
        <v xml:space="preserve">121,258 2.5 3,612.46 140,886 3.1  </v>
      </c>
      <c r="AS264" s="48" t="str">
        <f t="shared" si="289"/>
        <v xml:space="preserve">2.5 3,612.46 140,886 3.1  </v>
      </c>
      <c r="AT264" s="48"/>
      <c r="AU264" s="47" t="str">
        <f t="shared" si="290"/>
        <v xml:space="preserve">3,612.46 140,886 3.1  </v>
      </c>
      <c r="AV264" s="47"/>
      <c r="AW264" s="47" t="str">
        <f t="shared" si="291"/>
        <v xml:space="preserve">140,886 3.1  </v>
      </c>
      <c r="AX264" s="48" t="str">
        <f t="shared" si="292"/>
        <v xml:space="preserve">3.1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185.56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742 0.1 163.61 654 0.1 183.80 2,389 0.1 190.13 2,472 0.2 195.51 7,625 0.2 197.06 7,685 0.2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0.1 163.61 654 0.1 183.80 2,389 0.1 190.13 2,472 0.2 195.51 7,625 0.2 197.06 7,685 0.2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163.61 654 0.1 183.80 2,389 0.1 190.13 2,472 0.2 195.51 7,625 0.2 197.06 7,685 0.2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654 0.1 183.80 2,389 0.1 190.13 2,472 0.2 195.51 7,625 0.2 197.06 7,685 0.2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0.1 183.80 2,389 0.1 190.13 2,472 0.2 195.51 7,625 0.2 197.06 7,685 0.2  </v>
      </c>
      <c r="S266" s="47" t="str">
        <f>(RIGHT(C341,LEN(C341) - LEN(C266)))&amp;" "</f>
        <v xml:space="preserve">185.56 742 0.1 163.61 654 0.1 183.80 2,389 0.1 190.13 2,472 0.2 195.51 7,625 0.2 197.06 7,685 0.2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183.80 2,389 0.1 190.13 2,472 0.2 195.51 7,625 0.2 197.06 7,685 0.2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2,389 0.1 190.13 2,472 0.2 195.51 7,625 0.2 197.06 7,685 0.2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0.1 190.13 2,472 0.2 195.51 7,625 0.2 197.06 7,685 0.2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190.13 2,472 0.2 195.51 7,625 0.2 197.06 7,685 0.2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2,472 0.2 195.51 7,625 0.2 197.06 7,685 0.2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0.2 195.51 7,625 0.2 197.06 7,685 0.2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195.51 7,625 0.2 197.06 7,685 0.2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7,625 0.2 197.06 7,685 0.2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0.2 197.06 7,685 0.2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197.06 7,685 0.2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7,685 0.2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0.2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2,447.94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9,792 1.9 2,973.81 11,895 2.6 2,285.46 29,711 1.8 2,776.92 36,100 2.4 2,636.85 102,837 2.1 3,145.47 122,673 2.7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1.9 2,973.81 11,895 2.6 2,285.46 29,711 1.8 2,776.92 36,100 2.4 2,636.85 102,837 2.1 3,145.47 122,673 2.7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2,973.81 11,895 2.6 2,285.46 29,711 1.8 2,776.92 36,100 2.4 2,636.85 102,837 2.1 3,145.47 122,673 2.7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11,895 2.6 2,285.46 29,711 1.8 2,776.92 36,100 2.4 2,636.85 102,837 2.1 3,145.47 122,673 2.7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2.6 2,285.46 29,711 1.8 2,776.92 36,100 2.4 2,636.85 102,837 2.1 3,145.47 122,673 2.7  </v>
      </c>
      <c r="S267" s="47" t="str">
        <f>(RIGHT(C342,LEN(C342) - LEN(C267)))&amp;" "</f>
        <v xml:space="preserve">2,447.94 9,792 1.9 2,973.81 11,895 2.6 2,285.46 29,711 1.8 2,776.92 36,100 2.4 2,636.85 102,837 2.1 3,145.47 122,673 2.7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2,285.46 29,711 1.8 2,776.92 36,100 2.4 2,636.85 102,837 2.1 3,145.47 122,673 2.7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29,711 1.8 2,776.92 36,100 2.4 2,636.85 102,837 2.1 3,145.47 122,673 2.7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1.8 2,776.92 36,100 2.4 2,636.85 102,837 2.1 3,145.47 122,673 2.7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2,776.92 36,100 2.4 2,636.85 102,837 2.1 3,145.47 122,673 2.7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36,100 2.4 2,636.85 102,837 2.1 3,145.47 122,673 2.7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2.4 2,636.85 102,837 2.1 3,145.47 122,673 2.7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2,636.85 102,837 2.1 3,145.47 122,673 2.7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102,837 2.1 3,145.47 122,673 2.7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2.1 3,145.47 122,673 2.7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3,145.47 122,673 2.7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122,673 2.7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2.7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52.86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211 0.0 62.12 248 0.1 66.81 869 0.1 70.67 919 0.1 56.82 2,216 0.0 67.85 2,646 0.1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0.0 62.12 248 0.1 66.81 869 0.1 70.67 919 0.1 56.82 2,216 0.0 67.85 2,646 0.1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62.12 248 0.1 66.81 869 0.1 70.67 919 0.1 56.82 2,216 0.0 67.85 2,646 0.1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248 0.1 66.81 869 0.1 70.67 919 0.1 56.82 2,216 0.0 67.85 2,646 0.1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0.1 66.81 869 0.1 70.67 919 0.1 56.82 2,216 0.0 67.85 2,646 0.1  </v>
      </c>
      <c r="S268" s="47" t="str">
        <f>(RIGHT(C343,LEN(C343) - LEN(C268)))&amp;" "</f>
        <v xml:space="preserve">52.86 211 0.0 62.12 248 0.1 66.81 869 0.1 70.67 919 0.1 56.82 2,216 0.0 67.85 2,646 0.1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66.81 869 0.1 70.67 919 0.1 56.82 2,216 0.0 67.85 2,646 0.1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869 0.1 70.67 919 0.1 56.82 2,216 0.0 67.85 2,646 0.1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0.1 70.67 919 0.1 56.82 2,216 0.0 67.85 2,646 0.1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70.67 919 0.1 56.82 2,216 0.0 67.85 2,646 0.1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919 0.1 56.82 2,216 0.0 67.85 2,646 0.1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0.1 56.82 2,216 0.0 67.85 2,646 0.1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56.82 2,216 0.0 67.85 2,646 0.1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2,216 0.0 67.85 2,646 0.1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0.0 67.85 2,646 0.1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67.85 2,646 0.1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2,646 0.1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0.1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214.64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859 0.2 208.50 834 0.2 170.89 2,222 0.1 199.10 2,588 0.2 220.00 8,580 0.2 202.08 7,881 0.2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0.2 208.50 834 0.2 170.89 2,222 0.1 199.10 2,588 0.2 220.00 8,580 0.2 202.08 7,881 0.2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208.50 834 0.2 170.89 2,222 0.1 199.10 2,588 0.2 220.00 8,580 0.2 202.08 7,881 0.2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834 0.2 170.89 2,222 0.1 199.10 2,588 0.2 220.00 8,580 0.2 202.08 7,881 0.2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0.2 170.89 2,222 0.1 199.10 2,588 0.2 220.00 8,580 0.2 202.08 7,881 0.2  </v>
      </c>
      <c r="S269" s="47" t="str">
        <f>(RIGHT(C344,LEN(C344) - LEN(C269)))&amp;" "</f>
        <v xml:space="preserve">214.64 859 0.2 208.50 834 0.2 170.89 2,222 0.1 199.10 2,588 0.2 220.00 8,580 0.2 202.08 7,881 0.2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170.89 2,222 0.1 199.10 2,588 0.2 220.00 8,580 0.2 202.08 7,881 0.2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2,222 0.1 199.10 2,588 0.2 220.00 8,580 0.2 202.08 7,881 0.2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0.1 199.10 2,588 0.2 220.00 8,580 0.2 202.08 7,881 0.2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199.10 2,588 0.2 220.00 8,580 0.2 202.08 7,881 0.2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2,588 0.2 220.00 8,580 0.2 202.08 7,881 0.2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0.2 220.00 8,580 0.2 202.08 7,881 0.2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220.00 8,580 0.2 202.08 7,881 0.2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8,580 0.2 202.08 7,881 0.2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0.2 202.08 7,881 0.2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202.08 7,881 0.2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7,881 0.2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9,556.45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38,226 7.6 9,244.31 36,977 8.1 10,732.00 139,516 8.6 9,706.91 126,190 8.3 9,632.43 375,665 7.7 10,061.82 392,411 8.5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7.6 9,244.31 36,977 8.1 10,732.00 139,516 8.6 9,706.91 126,190 8.3 9,632.43 375,665 7.7 10,061.82 392,411 8.5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9,244.31 36,977 8.1 10,732.00 139,516 8.6 9,706.91 126,190 8.3 9,632.43 375,665 7.7 10,061.82 392,411 8.5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36,977 8.1 10,732.00 139,516 8.6 9,706.91 126,190 8.3 9,632.43 375,665 7.7 10,061.82 392,411 8.5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8.1 10,732.00 139,516 8.6 9,706.91 126,190 8.3 9,632.43 375,665 7.7 10,061.82 392,411 8.5  </v>
      </c>
      <c r="S270" s="47" t="str">
        <f>(RIGHT(C345,LEN(C345) - LEN(C270)))&amp;" "</f>
        <v xml:space="preserve">9,556.45 38,226 7.6 9,244.31 36,977 8.1 10,732.00 139,516 8.6 9,706.91 126,190 8.3 9,632.43 375,665 7.7 10,061.82 392,411 8.5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10,732.00 139,516 8.6 9,706.91 126,190 8.3 9,632.43 375,665 7.7 10,061.82 392,411 8.5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139,516 8.6 9,706.91 126,190 8.3 9,632.43 375,665 7.7 10,061.82 392,411 8.5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8.6 9,706.91 126,190 8.3 9,632.43 375,665 7.7 10,061.82 392,411 8.5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9,706.91 126,190 8.3 9,632.43 375,665 7.7 10,061.82 392,411 8.5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126,190 8.3 9,632.43 375,665 7.7 10,061.82 392,411 8.5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8.3 9,632.43 375,665 7.7 10,061.82 392,411 8.5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9,632.43 375,665 7.7 10,061.82 392,411 8.5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375,665 7.7 10,061.82 392,411 8.5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7.7 10,061.82 392,411 8.5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10,061.82 392,411 8.5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392,411 8.5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8.5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3">IF(C346="","",IF(RIGHT(D272,1)="-",LEFT(D272,AY272-2),D272))</f>
        <v xml:space="preserve">- Utilities </v>
      </c>
      <c r="D272" s="47" t="str">
        <f t="shared" ref="D272:D277" si="294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5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3,573.39 </v>
      </c>
      <c r="K272" s="47"/>
      <c r="L272" s="47" t="str">
        <f t="shared" ref="L272:L277" si="296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14,294 2.8 3,547.16 14,189 3.1 3,970.44 51,616 3.2 3,600.16 46,802 3.1 3,870.38 150,945 3.1 3,646.74 142,223 3.1  </v>
      </c>
      <c r="M272" s="47" t="str">
        <f t="shared" ref="M272:M277" si="297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2.8 3,547.16 14,189 3.1 3,970.44 51,616 3.2 3,600.16 46,802 3.1 3,870.38 150,945 3.1 3,646.74 142,223 3.1  </v>
      </c>
      <c r="N272" s="47"/>
      <c r="O272" s="47" t="str">
        <f t="shared" ref="O272:O277" si="298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3,547.16 14,189 3.1 3,970.44 51,616 3.2 3,600.16 46,802 3.1 3,870.38 150,945 3.1 3,646.74 142,223 3.1  </v>
      </c>
      <c r="P272" s="47"/>
      <c r="Q272" s="47" t="str">
        <f t="shared" ref="Q272:Q277" si="299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14,189 3.1 3,970.44 51,616 3.2 3,600.16 46,802 3.1 3,870.38 150,945 3.1 3,646.74 142,223 3.1  </v>
      </c>
      <c r="R272" s="47" t="str">
        <f t="shared" ref="R272:R277" si="300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3.1 3,970.44 51,616 3.2 3,600.16 46,802 3.1 3,870.38 150,945 3.1 3,646.74 142,223 3.1  </v>
      </c>
      <c r="S272" s="47" t="str">
        <f t="shared" ref="S272:S277" si="301">(RIGHT(C346,LEN(C346) - LEN(C272)))&amp;" "</f>
        <v xml:space="preserve">3,573.39 14,294 2.8 3,547.16 14,189 3.1 3,970.44 51,616 3.2 3,600.16 46,802 3.1 3,870.38 150,945 3.1 3,646.74 142,223 3.1  </v>
      </c>
      <c r="T272" s="47"/>
      <c r="U272" s="47"/>
      <c r="V272" s="47"/>
      <c r="W272" s="11"/>
      <c r="X272" s="11"/>
      <c r="Y272" s="11"/>
      <c r="Z272" s="47" t="str">
        <f t="shared" ref="Z272:Z277" si="302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3,970.44 51,616 3.2 3,600.16 46,802 3.1 3,870.38 150,945 3.1 3,646.74 142,223 3.1  </v>
      </c>
      <c r="AA272" s="47"/>
      <c r="AB272" s="47" t="str">
        <f t="shared" ref="AB272:AB277" si="303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51,616 3.2 3,600.16 46,802 3.1 3,870.38 150,945 3.1 3,646.74 142,223 3.1  </v>
      </c>
      <c r="AC272" s="47" t="str">
        <f t="shared" ref="AC272:AC277" si="304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3.2 3,600.16 46,802 3.1 3,870.38 150,945 3.1 3,646.74 142,223 3.1  </v>
      </c>
      <c r="AD272" s="47"/>
      <c r="AE272" s="47" t="str">
        <f t="shared" ref="AE272:AE277" si="305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3,600.16 46,802 3.1 3,870.38 150,945 3.1 3,646.74 142,223 3.1  </v>
      </c>
      <c r="AF272" s="47"/>
      <c r="AG272" s="47" t="str">
        <f t="shared" ref="AG272:AG277" si="306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46,802 3.1 3,870.38 150,945 3.1 3,646.74 142,223 3.1  </v>
      </c>
      <c r="AH272" s="47" t="str">
        <f t="shared" ref="AH272:AH277" si="307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3.1 3,870.38 150,945 3.1 3,646.74 142,223 3.1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8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3,870.38 150,945 3.1 3,646.74 142,223 3.1  </v>
      </c>
      <c r="AQ272" s="47"/>
      <c r="AR272" s="47" t="str">
        <f t="shared" ref="AR272:AR277" si="309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150,945 3.1 3,646.74 142,223 3.1  </v>
      </c>
      <c r="AS272" s="48" t="str">
        <f t="shared" ref="AS272:AS277" si="310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3.1 3,646.74 142,223 3.1  </v>
      </c>
      <c r="AT272" s="48"/>
      <c r="AU272" s="47" t="str">
        <f t="shared" ref="AU272:AU277" si="311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3,646.74 142,223 3.1  </v>
      </c>
      <c r="AV272" s="47"/>
      <c r="AW272" s="47" t="str">
        <f t="shared" ref="AW272:AW277" si="312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142,223 3.1  </v>
      </c>
      <c r="AX272" s="48" t="str">
        <f t="shared" ref="AX272:AX277" si="313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3.1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3"/>
        <v xml:space="preserve">- Building/Site Repair </v>
      </c>
      <c r="D273" s="47" t="str">
        <f t="shared" si="294"/>
        <v xml:space="preserve">- Building/Site Repair </v>
      </c>
      <c r="E273" s="22"/>
      <c r="F273" s="45"/>
      <c r="G273" s="11"/>
      <c r="H273" s="11"/>
      <c r="I273" s="11"/>
      <c r="J273" s="47" t="str">
        <f t="shared" si="295"/>
        <v xml:space="preserve">1,344.20 </v>
      </c>
      <c r="K273" s="47"/>
      <c r="L273" s="47" t="str">
        <f t="shared" si="296"/>
        <v xml:space="preserve">5,377 1.1 1,144.60 4,578 1.0 1,456.35 18,933 1.2 1,228.80 15,974 1.1 1,266.35 49,388 1.0 1,467.13 57,218 1.2  </v>
      </c>
      <c r="M273" s="47" t="str">
        <f t="shared" si="297"/>
        <v xml:space="preserve">1.1 1,144.60 4,578 1.0 1,456.35 18,933 1.2 1,228.80 15,974 1.1 1,266.35 49,388 1.0 1,467.13 57,218 1.2  </v>
      </c>
      <c r="N273" s="47"/>
      <c r="O273" s="47" t="str">
        <f t="shared" si="298"/>
        <v xml:space="preserve">1,144.60 4,578 1.0 1,456.35 18,933 1.2 1,228.80 15,974 1.1 1,266.35 49,388 1.0 1,467.13 57,218 1.2  </v>
      </c>
      <c r="P273" s="47"/>
      <c r="Q273" s="47" t="str">
        <f t="shared" si="299"/>
        <v xml:space="preserve">4,578 1.0 1,456.35 18,933 1.2 1,228.80 15,974 1.1 1,266.35 49,388 1.0 1,467.13 57,218 1.2  </v>
      </c>
      <c r="R273" s="47" t="str">
        <f t="shared" si="300"/>
        <v xml:space="preserve">1.0 1,456.35 18,933 1.2 1,228.80 15,974 1.1 1,266.35 49,388 1.0 1,467.13 57,218 1.2  </v>
      </c>
      <c r="S273" s="47" t="str">
        <f t="shared" si="301"/>
        <v xml:space="preserve">1,344.20 5,377 1.1 1,144.60 4,578 1.0 1,456.35 18,933 1.2 1,228.80 15,974 1.1 1,266.35 49,388 1.0 1,467.13 57,218 1.2  </v>
      </c>
      <c r="T273" s="47"/>
      <c r="U273" s="47"/>
      <c r="V273" s="47"/>
      <c r="W273" s="11"/>
      <c r="X273" s="11"/>
      <c r="Y273" s="11"/>
      <c r="Z273" s="47" t="str">
        <f t="shared" si="302"/>
        <v xml:space="preserve">1,456.35 18,933 1.2 1,228.80 15,974 1.1 1,266.35 49,388 1.0 1,467.13 57,218 1.2  </v>
      </c>
      <c r="AA273" s="47"/>
      <c r="AB273" s="47" t="str">
        <f t="shared" si="303"/>
        <v xml:space="preserve">18,933 1.2 1,228.80 15,974 1.1 1,266.35 49,388 1.0 1,467.13 57,218 1.2  </v>
      </c>
      <c r="AC273" s="47" t="str">
        <f t="shared" si="304"/>
        <v xml:space="preserve">1.2 1,228.80 15,974 1.1 1,266.35 49,388 1.0 1,467.13 57,218 1.2  </v>
      </c>
      <c r="AD273" s="47"/>
      <c r="AE273" s="47" t="str">
        <f t="shared" si="305"/>
        <v xml:space="preserve">1,228.80 15,974 1.1 1,266.35 49,388 1.0 1,467.13 57,218 1.2  </v>
      </c>
      <c r="AF273" s="47"/>
      <c r="AG273" s="47" t="str">
        <f t="shared" si="306"/>
        <v xml:space="preserve">15,974 1.1 1,266.35 49,388 1.0 1,467.13 57,218 1.2  </v>
      </c>
      <c r="AH273" s="47" t="str">
        <f t="shared" si="307"/>
        <v xml:space="preserve">1.1 1,266.35 49,388 1.0 1,467.13 57,218 1.2  </v>
      </c>
      <c r="AI273" s="47"/>
      <c r="AJ273" s="47"/>
      <c r="AK273" s="47"/>
      <c r="AL273" s="47"/>
      <c r="AM273" s="11"/>
      <c r="AN273" s="11"/>
      <c r="AO273" s="11"/>
      <c r="AP273" s="47" t="str">
        <f t="shared" si="308"/>
        <v xml:space="preserve">1,266.35 49,388 1.0 1,467.13 57,218 1.2  </v>
      </c>
      <c r="AQ273" s="47"/>
      <c r="AR273" s="47" t="str">
        <f t="shared" si="309"/>
        <v xml:space="preserve">49,388 1.0 1,467.13 57,218 1.2  </v>
      </c>
      <c r="AS273" s="48" t="str">
        <f t="shared" si="310"/>
        <v xml:space="preserve">1.0 1,467.13 57,218 1.2  </v>
      </c>
      <c r="AT273" s="48"/>
      <c r="AU273" s="47" t="str">
        <f t="shared" si="311"/>
        <v xml:space="preserve">1,467.13 57,218 1.2  </v>
      </c>
      <c r="AV273" s="47"/>
      <c r="AW273" s="47" t="str">
        <f t="shared" si="312"/>
        <v xml:space="preserve">57,218 1.2  </v>
      </c>
      <c r="AX273" s="48" t="str">
        <f t="shared" si="313"/>
        <v xml:space="preserve">1.2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3"/>
        <v xml:space="preserve">- Equipment Repairs </v>
      </c>
      <c r="D274" s="47" t="str">
        <f t="shared" si="294"/>
        <v xml:space="preserve">- Equipment Repairs </v>
      </c>
      <c r="E274" s="22"/>
      <c r="F274" s="45"/>
      <c r="G274" s="11"/>
      <c r="H274" s="11"/>
      <c r="I274" s="11"/>
      <c r="J274" s="47" t="str">
        <f t="shared" si="295"/>
        <v xml:space="preserve">773.89 </v>
      </c>
      <c r="K274" s="47"/>
      <c r="L274" s="47" t="str">
        <f t="shared" si="296"/>
        <v xml:space="preserve">3,096 0.6 929.24 3,717 0.8 1,367.18 17,773 1.1 1,154.18 15,004 1.0 869.91 33,927 0.7 1,252.58 48,850 1.1  </v>
      </c>
      <c r="M274" s="47" t="str">
        <f t="shared" si="297"/>
        <v xml:space="preserve">0.6 929.24 3,717 0.8 1,367.18 17,773 1.1 1,154.18 15,004 1.0 869.91 33,927 0.7 1,252.58 48,850 1.1  </v>
      </c>
      <c r="N274" s="47"/>
      <c r="O274" s="47" t="str">
        <f t="shared" si="298"/>
        <v xml:space="preserve">929.24 3,717 0.8 1,367.18 17,773 1.1 1,154.18 15,004 1.0 869.91 33,927 0.7 1,252.58 48,850 1.1  </v>
      </c>
      <c r="P274" s="47"/>
      <c r="Q274" s="47" t="str">
        <f t="shared" si="299"/>
        <v xml:space="preserve">3,717 0.8 1,367.18 17,773 1.1 1,154.18 15,004 1.0 869.91 33,927 0.7 1,252.58 48,850 1.1  </v>
      </c>
      <c r="R274" s="47" t="str">
        <f t="shared" si="300"/>
        <v xml:space="preserve">0.8 1,367.18 17,773 1.1 1,154.18 15,004 1.0 869.91 33,927 0.7 1,252.58 48,850 1.1  </v>
      </c>
      <c r="S274" s="47" t="str">
        <f t="shared" si="301"/>
        <v xml:space="preserve">773.89 3,096 0.6 929.24 3,717 0.8 1,367.18 17,773 1.1 1,154.18 15,004 1.0 869.91 33,927 0.7 1,252.58 48,850 1.1  </v>
      </c>
      <c r="T274" s="47"/>
      <c r="U274" s="47"/>
      <c r="V274" s="47"/>
      <c r="W274" s="11"/>
      <c r="X274" s="11"/>
      <c r="Y274" s="11"/>
      <c r="Z274" s="47" t="str">
        <f t="shared" si="302"/>
        <v xml:space="preserve">1,367.18 17,773 1.1 1,154.18 15,004 1.0 869.91 33,927 0.7 1,252.58 48,850 1.1  </v>
      </c>
      <c r="AA274" s="47"/>
      <c r="AB274" s="47" t="str">
        <f t="shared" si="303"/>
        <v xml:space="preserve">17,773 1.1 1,154.18 15,004 1.0 869.91 33,927 0.7 1,252.58 48,850 1.1  </v>
      </c>
      <c r="AC274" s="47" t="str">
        <f t="shared" si="304"/>
        <v xml:space="preserve">1.1 1,154.18 15,004 1.0 869.91 33,927 0.7 1,252.58 48,850 1.1  </v>
      </c>
      <c r="AD274" s="47"/>
      <c r="AE274" s="47" t="str">
        <f t="shared" si="305"/>
        <v xml:space="preserve">1,154.18 15,004 1.0 869.91 33,927 0.7 1,252.58 48,850 1.1  </v>
      </c>
      <c r="AF274" s="47"/>
      <c r="AG274" s="47" t="str">
        <f t="shared" si="306"/>
        <v xml:space="preserve">15,004 1.0 869.91 33,927 0.7 1,252.58 48,850 1.1  </v>
      </c>
      <c r="AH274" s="47" t="str">
        <f t="shared" si="307"/>
        <v xml:space="preserve">1.0 869.91 33,927 0.7 1,252.58 48,850 1.1  </v>
      </c>
      <c r="AI274" s="47"/>
      <c r="AJ274" s="47"/>
      <c r="AK274" s="47"/>
      <c r="AL274" s="47"/>
      <c r="AM274" s="11"/>
      <c r="AN274" s="11"/>
      <c r="AO274" s="11"/>
      <c r="AP274" s="47" t="str">
        <f t="shared" si="308"/>
        <v xml:space="preserve">869.91 33,927 0.7 1,252.58 48,850 1.1  </v>
      </c>
      <c r="AQ274" s="47"/>
      <c r="AR274" s="47" t="str">
        <f t="shared" si="309"/>
        <v xml:space="preserve">33,927 0.7 1,252.58 48,850 1.1  </v>
      </c>
      <c r="AS274" s="48" t="str">
        <f t="shared" si="310"/>
        <v xml:space="preserve">0.7 1,252.58 48,850 1.1  </v>
      </c>
      <c r="AT274" s="48"/>
      <c r="AU274" s="47" t="str">
        <f t="shared" si="311"/>
        <v xml:space="preserve">1,252.58 48,850 1.1  </v>
      </c>
      <c r="AV274" s="47"/>
      <c r="AW274" s="47" t="str">
        <f t="shared" si="312"/>
        <v xml:space="preserve">48,850 1.1  </v>
      </c>
      <c r="AX274" s="48" t="str">
        <f t="shared" si="313"/>
        <v xml:space="preserve">1.1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3"/>
        <v xml:space="preserve">- Contract Services </v>
      </c>
      <c r="D275" s="47" t="str">
        <f t="shared" si="294"/>
        <v xml:space="preserve">- Contract Services </v>
      </c>
      <c r="E275" s="22"/>
      <c r="F275" s="45"/>
      <c r="G275" s="11"/>
      <c r="H275" s="11"/>
      <c r="I275" s="11"/>
      <c r="J275" s="47" t="str">
        <f t="shared" si="295"/>
        <v xml:space="preserve">1,439.10 </v>
      </c>
      <c r="K275" s="47"/>
      <c r="L275" s="47" t="str">
        <f t="shared" si="296"/>
        <v xml:space="preserve">5,756 1.1 1,187.92 4,752 1.0 1,518.45 19,740 1.2 1,248.73 16,233 1.1 1,283.27 50,047 1.0 1,337.75 52,172 1.1  </v>
      </c>
      <c r="M275" s="47" t="str">
        <f t="shared" si="297"/>
        <v xml:space="preserve">1.1 1,187.92 4,752 1.0 1,518.45 19,740 1.2 1,248.73 16,233 1.1 1,283.27 50,047 1.0 1,337.75 52,172 1.1  </v>
      </c>
      <c r="N275" s="47"/>
      <c r="O275" s="47" t="str">
        <f t="shared" si="298"/>
        <v xml:space="preserve">1,187.92 4,752 1.0 1,518.45 19,740 1.2 1,248.73 16,233 1.1 1,283.27 50,047 1.0 1,337.75 52,172 1.1  </v>
      </c>
      <c r="P275" s="47"/>
      <c r="Q275" s="47" t="str">
        <f t="shared" si="299"/>
        <v xml:space="preserve">4,752 1.0 1,518.45 19,740 1.2 1,248.73 16,233 1.1 1,283.27 50,047 1.0 1,337.75 52,172 1.1  </v>
      </c>
      <c r="R275" s="47" t="str">
        <f t="shared" si="300"/>
        <v xml:space="preserve">1.0 1,518.45 19,740 1.2 1,248.73 16,233 1.1 1,283.27 50,047 1.0 1,337.75 52,172 1.1  </v>
      </c>
      <c r="S275" s="47" t="str">
        <f t="shared" si="301"/>
        <v xml:space="preserve">1,439.10 5,756 1.1 1,187.92 4,752 1.0 1,518.45 19,740 1.2 1,248.73 16,233 1.1 1,283.27 50,047 1.0 1,337.75 52,172 1.1  </v>
      </c>
      <c r="T275" s="47"/>
      <c r="U275" s="47"/>
      <c r="V275" s="47"/>
      <c r="W275" s="11"/>
      <c r="X275" s="11"/>
      <c r="Y275" s="11"/>
      <c r="Z275" s="47" t="str">
        <f t="shared" si="302"/>
        <v xml:space="preserve">1,518.45 19,740 1.2 1,248.73 16,233 1.1 1,283.27 50,047 1.0 1,337.75 52,172 1.1  </v>
      </c>
      <c r="AA275" s="47"/>
      <c r="AB275" s="47" t="str">
        <f t="shared" si="303"/>
        <v xml:space="preserve">19,740 1.2 1,248.73 16,233 1.1 1,283.27 50,047 1.0 1,337.75 52,172 1.1  </v>
      </c>
      <c r="AC275" s="47" t="str">
        <f t="shared" si="304"/>
        <v xml:space="preserve">1.2 1,248.73 16,233 1.1 1,283.27 50,047 1.0 1,337.75 52,172 1.1  </v>
      </c>
      <c r="AD275" s="47"/>
      <c r="AE275" s="47" t="str">
        <f t="shared" si="305"/>
        <v xml:space="preserve">1,248.73 16,233 1.1 1,283.27 50,047 1.0 1,337.75 52,172 1.1  </v>
      </c>
      <c r="AF275" s="47"/>
      <c r="AG275" s="47" t="str">
        <f t="shared" si="306"/>
        <v xml:space="preserve">16,233 1.1 1,283.27 50,047 1.0 1,337.75 52,172 1.1  </v>
      </c>
      <c r="AH275" s="47" t="str">
        <f t="shared" si="307"/>
        <v xml:space="preserve">1.1 1,283.27 50,047 1.0 1,337.75 52,172 1.1  </v>
      </c>
      <c r="AI275" s="47"/>
      <c r="AJ275" s="47"/>
      <c r="AK275" s="47"/>
      <c r="AL275" s="47"/>
      <c r="AM275" s="11"/>
      <c r="AN275" s="11"/>
      <c r="AO275" s="11"/>
      <c r="AP275" s="47" t="str">
        <f t="shared" si="308"/>
        <v xml:space="preserve">1,283.27 50,047 1.0 1,337.75 52,172 1.1  </v>
      </c>
      <c r="AQ275" s="47"/>
      <c r="AR275" s="47" t="str">
        <f t="shared" si="309"/>
        <v xml:space="preserve">50,047 1.0 1,337.75 52,172 1.1  </v>
      </c>
      <c r="AS275" s="48" t="str">
        <f t="shared" si="310"/>
        <v xml:space="preserve">1.0 1,337.75 52,172 1.1  </v>
      </c>
      <c r="AT275" s="48"/>
      <c r="AU275" s="47" t="str">
        <f t="shared" si="311"/>
        <v xml:space="preserve">1,337.75 52,172 1.1  </v>
      </c>
      <c r="AV275" s="47"/>
      <c r="AW275" s="47" t="str">
        <f t="shared" si="312"/>
        <v xml:space="preserve">52,172 1.1  </v>
      </c>
      <c r="AX275" s="48" t="str">
        <f t="shared" si="313"/>
        <v xml:space="preserve">1.1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3"/>
        <v xml:space="preserve">- Depreciation </v>
      </c>
      <c r="D276" s="47" t="str">
        <f t="shared" si="294"/>
        <v xml:space="preserve">- Depreciation </v>
      </c>
      <c r="E276" s="22"/>
      <c r="F276" s="45"/>
      <c r="G276" s="11"/>
      <c r="H276" s="11"/>
      <c r="I276" s="11"/>
      <c r="J276" s="47" t="str">
        <f t="shared" si="295"/>
        <v xml:space="preserve">2,425.86 </v>
      </c>
      <c r="K276" s="47"/>
      <c r="L276" s="47" t="str">
        <f t="shared" si="296"/>
        <v xml:space="preserve">9,703 1.9 2,435.39 9,742 2.1 2,419.59 31,455 1.9 2,475.04 32,175 2.1 2,342.51 91,358 1.9 2,357.62 91,947 2.0  </v>
      </c>
      <c r="M276" s="47" t="str">
        <f t="shared" si="297"/>
        <v xml:space="preserve">1.9 2,435.39 9,742 2.1 2,419.59 31,455 1.9 2,475.04 32,175 2.1 2,342.51 91,358 1.9 2,357.62 91,947 2.0  </v>
      </c>
      <c r="N276" s="47"/>
      <c r="O276" s="47" t="str">
        <f t="shared" si="298"/>
        <v xml:space="preserve">2,435.39 9,742 2.1 2,419.59 31,455 1.9 2,475.04 32,175 2.1 2,342.51 91,358 1.9 2,357.62 91,947 2.0  </v>
      </c>
      <c r="P276" s="47"/>
      <c r="Q276" s="47" t="str">
        <f t="shared" si="299"/>
        <v xml:space="preserve">9,742 2.1 2,419.59 31,455 1.9 2,475.04 32,175 2.1 2,342.51 91,358 1.9 2,357.62 91,947 2.0  </v>
      </c>
      <c r="R276" s="47" t="str">
        <f t="shared" si="300"/>
        <v xml:space="preserve">2.1 2,419.59 31,455 1.9 2,475.04 32,175 2.1 2,342.51 91,358 1.9 2,357.62 91,947 2.0  </v>
      </c>
      <c r="S276" s="47" t="str">
        <f t="shared" si="301"/>
        <v xml:space="preserve">2,425.86 9,703 1.9 2,435.39 9,742 2.1 2,419.59 31,455 1.9 2,475.04 32,175 2.1 2,342.51 91,358 1.9 2,357.62 91,947 2.0  </v>
      </c>
      <c r="T276" s="47"/>
      <c r="U276" s="47"/>
      <c r="V276" s="47"/>
      <c r="W276" s="11"/>
      <c r="X276" s="11"/>
      <c r="Y276" s="11"/>
      <c r="Z276" s="47" t="str">
        <f t="shared" si="302"/>
        <v xml:space="preserve">2,419.59 31,455 1.9 2,475.04 32,175 2.1 2,342.51 91,358 1.9 2,357.62 91,947 2.0  </v>
      </c>
      <c r="AA276" s="47"/>
      <c r="AB276" s="47" t="str">
        <f t="shared" si="303"/>
        <v xml:space="preserve">31,455 1.9 2,475.04 32,175 2.1 2,342.51 91,358 1.9 2,357.62 91,947 2.0  </v>
      </c>
      <c r="AC276" s="47" t="str">
        <f t="shared" si="304"/>
        <v xml:space="preserve">1.9 2,475.04 32,175 2.1 2,342.51 91,358 1.9 2,357.62 91,947 2.0  </v>
      </c>
      <c r="AD276" s="47"/>
      <c r="AE276" s="47" t="str">
        <f t="shared" si="305"/>
        <v xml:space="preserve">2,475.04 32,175 2.1 2,342.51 91,358 1.9 2,357.62 91,947 2.0  </v>
      </c>
      <c r="AF276" s="47"/>
      <c r="AG276" s="47" t="str">
        <f t="shared" si="306"/>
        <v xml:space="preserve">32,175 2.1 2,342.51 91,358 1.9 2,357.62 91,947 2.0  </v>
      </c>
      <c r="AH276" s="47" t="str">
        <f t="shared" si="307"/>
        <v xml:space="preserve">2.1 2,342.51 91,358 1.9 2,357.62 91,947 2.0  </v>
      </c>
      <c r="AI276" s="47"/>
      <c r="AJ276" s="47"/>
      <c r="AK276" s="47"/>
      <c r="AL276" s="47"/>
      <c r="AM276" s="11"/>
      <c r="AN276" s="11"/>
      <c r="AO276" s="11"/>
      <c r="AP276" s="47" t="str">
        <f t="shared" si="308"/>
        <v xml:space="preserve">2,342.51 91,358 1.9 2,357.62 91,947 2.0  </v>
      </c>
      <c r="AQ276" s="47"/>
      <c r="AR276" s="47" t="str">
        <f t="shared" si="309"/>
        <v xml:space="preserve">91,358 1.9 2,357.62 91,947 2.0  </v>
      </c>
      <c r="AS276" s="48" t="str">
        <f t="shared" si="310"/>
        <v xml:space="preserve">1.9 2,357.62 91,947 2.0  </v>
      </c>
      <c r="AT276" s="48"/>
      <c r="AU276" s="47" t="str">
        <f t="shared" si="311"/>
        <v xml:space="preserve">2,357.62 91,947 2.0  </v>
      </c>
      <c r="AV276" s="47"/>
      <c r="AW276" s="47" t="str">
        <f t="shared" si="312"/>
        <v xml:space="preserve">91,947 2.0  </v>
      </c>
      <c r="AX276" s="48" t="str">
        <f t="shared" si="313"/>
        <v xml:space="preserve">2.0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3"/>
        <v xml:space="preserve">Indirect Labor </v>
      </c>
      <c r="D277" s="47" t="str">
        <f t="shared" si="294"/>
        <v xml:space="preserve">Indirect Labor </v>
      </c>
      <c r="E277" s="22"/>
      <c r="F277" s="45"/>
      <c r="G277" s="11"/>
      <c r="H277" s="11"/>
      <c r="I277" s="11"/>
      <c r="J277" s="47" t="str">
        <f t="shared" si="295"/>
        <v xml:space="preserve">13,951.64 </v>
      </c>
      <c r="K277" s="47"/>
      <c r="L277" s="47" t="str">
        <f t="shared" si="296"/>
        <v xml:space="preserve">55,807 11.1 12,955.95 51,824 11.4 13,843.48 179,965 11.1 13,008.15 169,106 11.1 13,355.02 520,846 10.6 12,904.51 503,276 10.9  </v>
      </c>
      <c r="M277" s="47" t="str">
        <f t="shared" si="297"/>
        <v xml:space="preserve">11.1 12,955.95 51,824 11.4 13,843.48 179,965 11.1 13,008.15 169,106 11.1 13,355.02 520,846 10.6 12,904.51 503,276 10.9  </v>
      </c>
      <c r="N277" s="47"/>
      <c r="O277" s="47" t="str">
        <f t="shared" si="298"/>
        <v xml:space="preserve">12,955.95 51,824 11.4 13,843.48 179,965 11.1 13,008.15 169,106 11.1 13,355.02 520,846 10.6 12,904.51 503,276 10.9  </v>
      </c>
      <c r="P277" s="47"/>
      <c r="Q277" s="47" t="str">
        <f t="shared" si="299"/>
        <v xml:space="preserve">51,824 11.4 13,843.48 179,965 11.1 13,008.15 169,106 11.1 13,355.02 520,846 10.6 12,904.51 503,276 10.9  </v>
      </c>
      <c r="R277" s="47" t="str">
        <f t="shared" si="300"/>
        <v xml:space="preserve">11.4 13,843.48 179,965 11.1 13,008.15 169,106 11.1 13,355.02 520,846 10.6 12,904.51 503,276 10.9  </v>
      </c>
      <c r="S277" s="47" t="str">
        <f t="shared" si="301"/>
        <v xml:space="preserve">13,951.64 55,807 11.1 12,955.95 51,824 11.4 13,843.48 179,965 11.1 13,008.15 169,106 11.1 13,355.02 520,846 10.6 12,904.51 503,276 10.9  </v>
      </c>
      <c r="T277" s="47"/>
      <c r="U277" s="47"/>
      <c r="V277" s="47"/>
      <c r="W277" s="11"/>
      <c r="X277" s="11"/>
      <c r="Y277" s="11"/>
      <c r="Z277" s="47" t="str">
        <f t="shared" si="302"/>
        <v xml:space="preserve">13,843.48 179,965 11.1 13,008.15 169,106 11.1 13,355.02 520,846 10.6 12,904.51 503,276 10.9  </v>
      </c>
      <c r="AA277" s="47"/>
      <c r="AB277" s="47" t="str">
        <f t="shared" si="303"/>
        <v xml:space="preserve">179,965 11.1 13,008.15 169,106 11.1 13,355.02 520,846 10.6 12,904.51 503,276 10.9  </v>
      </c>
      <c r="AC277" s="47" t="str">
        <f t="shared" si="304"/>
        <v xml:space="preserve">11.1 13,008.15 169,106 11.1 13,355.02 520,846 10.6 12,904.51 503,276 10.9  </v>
      </c>
      <c r="AD277" s="47"/>
      <c r="AE277" s="47" t="str">
        <f t="shared" si="305"/>
        <v xml:space="preserve">13,008.15 169,106 11.1 13,355.02 520,846 10.6 12,904.51 503,276 10.9  </v>
      </c>
      <c r="AF277" s="47"/>
      <c r="AG277" s="47" t="str">
        <f t="shared" si="306"/>
        <v xml:space="preserve">169,106 11.1 13,355.02 520,846 10.6 12,904.51 503,276 10.9  </v>
      </c>
      <c r="AH277" s="47" t="str">
        <f t="shared" si="307"/>
        <v xml:space="preserve">11.1 13,355.02 520,846 10.6 12,904.51 503,276 10.9  </v>
      </c>
      <c r="AI277" s="47"/>
      <c r="AJ277" s="47"/>
      <c r="AK277" s="47"/>
      <c r="AL277" s="47"/>
      <c r="AM277" s="11"/>
      <c r="AN277" s="11"/>
      <c r="AO277" s="11"/>
      <c r="AP277" s="47" t="str">
        <f t="shared" si="308"/>
        <v xml:space="preserve">13,355.02 520,846 10.6 12,904.51 503,276 10.9  </v>
      </c>
      <c r="AQ277" s="47"/>
      <c r="AR277" s="47" t="str">
        <f t="shared" si="309"/>
        <v xml:space="preserve">520,846 10.6 12,904.51 503,276 10.9  </v>
      </c>
      <c r="AS277" s="48" t="str">
        <f t="shared" si="310"/>
        <v xml:space="preserve">10.6 12,904.51 503,276 10.9  </v>
      </c>
      <c r="AT277" s="48"/>
      <c r="AU277" s="47" t="str">
        <f t="shared" si="311"/>
        <v xml:space="preserve">12,904.51 503,276 10.9  </v>
      </c>
      <c r="AV277" s="47"/>
      <c r="AW277" s="47" t="str">
        <f t="shared" si="312"/>
        <v xml:space="preserve">503,276 10.9  </v>
      </c>
      <c r="AX277" s="48" t="str">
        <f t="shared" si="313"/>
        <v xml:space="preserve">10.9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19,200 3.8 4,800.00 19,200 4.2 4,800.00 62,400 3.8 4,800.00 62,400 4.1 4,800.00 187,200 3.8 4,800.00 187,200 4.1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3.8 4,800.00 19,200 4.2 4,800.00 62,400 3.8 4,800.00 62,400 4.1 4,800.00 187,200 3.8 4,800.00 187,200 4.1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4,800.00 19,200 4.2 4,800.00 62,400 3.8 4,800.00 62,400 4.1 4,800.00 187,200 3.8 4,800.00 187,200 4.1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19,200 4.2 4,800.00 62,400 3.8 4,800.00 62,400 4.1 4,800.00 187,200 3.8 4,800.00 187,200 4.1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4.2 4,800.00 62,400 3.8 4,800.00 62,400 4.1 4,800.00 187,200 3.8 4,800.00 187,200 4.1  </v>
      </c>
      <c r="S279" s="47" t="str">
        <f>(RIGHT(C352,LEN(C352) - LEN(C279)))&amp;" "</f>
        <v xml:space="preserve">4,800.00 19,200 3.8 4,800.00 19,200 4.2 4,800.00 62,400 3.8 4,800.00 62,400 4.1 4,800.00 187,200 3.8 4,800.00 187,200 4.1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4,800.00 62,400 3.8 4,800.00 62,400 4.1 4,800.00 187,200 3.8 4,800.00 187,200 4.1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62,400 3.8 4,800.00 62,400 4.1 4,800.00 187,200 3.8 4,800.00 187,200 4.1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3.8 4,800.00 62,400 4.1 4,800.00 187,200 3.8 4,800.00 187,200 4.1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4,800.00 62,400 4.1 4,800.00 187,200 3.8 4,800.00 187,200 4.1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62,400 4.1 4,800.00 187,200 3.8 4,800.00 187,200 4.1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4.1 4,800.00 187,200 3.8 4,800.00 187,200 4.1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4,800.00 187,200 3.8 4,800.00 187,200 4.1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187,200 3.8 4,800.00 187,200 4.1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3.8 4,800.00 187,200 4.1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4,800.00 187,200 4.1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187,200 4.1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4.1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133.25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533 0.1 354.39 1,418 0.3 452.85 5,887 0.4 278.21 3,617 0.2 111.76 4,358 0.1 326.27 12,724 0.3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0.1 354.39 1,418 0.3 452.85 5,887 0.4 278.21 3,617 0.2 111.76 4,358 0.1 326.27 12,724 0.3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354.39 1,418 0.3 452.85 5,887 0.4 278.21 3,617 0.2 111.76 4,358 0.1 326.27 12,724 0.3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1,418 0.3 452.85 5,887 0.4 278.21 3,617 0.2 111.76 4,358 0.1 326.27 12,724 0.3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0.3 452.85 5,887 0.4 278.21 3,617 0.2 111.76 4,358 0.1 326.27 12,724 0.3  </v>
      </c>
      <c r="S280" s="47" t="str">
        <f>(RIGHT(C353,LEN(C353) - LEN(C280)))&amp;" "</f>
        <v xml:space="preserve">133.25 533 0.1 354.39 1,418 0.3 452.85 5,887 0.4 278.21 3,617 0.2 111.76 4,358 0.1 326.27 12,724 0.3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452.85 5,887 0.4 278.21 3,617 0.2 111.76 4,358 0.1 326.27 12,724 0.3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5,887 0.4 278.21 3,617 0.2 111.76 4,358 0.1 326.27 12,724 0.3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0.4 278.21 3,617 0.2 111.76 4,358 0.1 326.27 12,724 0.3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278.21 3,617 0.2 111.76 4,358 0.1 326.27 12,724 0.3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3,617 0.2 111.76 4,358 0.1 326.27 12,724 0.3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0.2 111.76 4,358 0.1 326.27 12,724 0.3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111.76 4,358 0.1 326.27 12,724 0.3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4,358 0.1 326.27 12,724 0.3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0.1 326.27 12,724 0.3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326.27 12,724 0.3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12,724 0.3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0.3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9,018.39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36,074 7.1 7,801.57 31,206 6.9 8,590.63 111,678 6.9 7,929.94 103,089 6.8 8,443.26 329,287 6.7 7,778.25 303,352 6.6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7.1 7,801.57 31,206 6.9 8,590.63 111,678 6.9 7,929.94 103,089 6.8 8,443.26 329,287 6.7 7,778.25 303,352 6.6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7,801.57 31,206 6.9 8,590.63 111,678 6.9 7,929.94 103,089 6.8 8,443.26 329,287 6.7 7,778.25 303,352 6.6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31,206 6.9 8,590.63 111,678 6.9 7,929.94 103,089 6.8 8,443.26 329,287 6.7 7,778.25 303,352 6.6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6.9 8,590.63 111,678 6.9 7,929.94 103,089 6.8 8,443.26 329,287 6.7 7,778.25 303,352 6.6  </v>
      </c>
      <c r="S281" s="47" t="str">
        <f>(RIGHT(C354,LEN(C354) - LEN(C281)))&amp;" "</f>
        <v xml:space="preserve">9,018.39 36,074 7.1 7,801.57 31,206 6.9 8,590.63 111,678 6.9 7,929.94 103,089 6.8 8,443.26 329,287 6.7 7,778.25 303,352 6.6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8,590.63 111,678 6.9 7,929.94 103,089 6.8 8,443.26 329,287 6.7 7,778.25 303,352 6.6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111,678 6.9 7,929.94 103,089 6.8 8,443.26 329,287 6.7 7,778.25 303,352 6.6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6.9 7,929.94 103,089 6.8 8,443.26 329,287 6.7 7,778.25 303,352 6.6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7,929.94 103,089 6.8 8,443.26 329,287 6.7 7,778.25 303,352 6.6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103,089 6.8 8,443.26 329,287 6.7 7,778.25 303,352 6.6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6.8 8,443.26 329,287 6.7 7,778.25 303,352 6.6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8,443.26 329,287 6.7 7,778.25 303,352 6.6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329,287 6.7 7,778.25 303,352 6.6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6.7 7,778.25 303,352 6.6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7,778.25 303,352 6.6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303,352 6.6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6.6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397.98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1,592 0.3 386.15 1,545 0.3 415.67 5,404 0.3 468.27 6,088 0.4 517.84 20,196 0.4 441.86 17,232 0.4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0.3 386.15 1,545 0.3 415.67 5,404 0.3 468.27 6,088 0.4 517.84 20,196 0.4 441.86 17,232 0.4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386.15 1,545 0.3 415.67 5,404 0.3 468.27 6,088 0.4 517.84 20,196 0.4 441.86 17,232 0.4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1,545 0.3 415.67 5,404 0.3 468.27 6,088 0.4 517.84 20,196 0.4 441.86 17,232 0.4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0.3 415.67 5,404 0.3 468.27 6,088 0.4 517.84 20,196 0.4 441.86 17,232 0.4  </v>
      </c>
      <c r="S282" s="47" t="str">
        <f>(RIGHT(C355,LEN(C355) - LEN(C282)))&amp;" "</f>
        <v xml:space="preserve">397.98 1,592 0.3 386.15 1,545 0.3 415.67 5,404 0.3 468.27 6,088 0.4 517.84 20,196 0.4 441.86 17,232 0.4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415.67 5,404 0.3 468.27 6,088 0.4 517.84 20,196 0.4 441.86 17,232 0.4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5,404 0.3 468.27 6,088 0.4 517.84 20,196 0.4 441.86 17,232 0.4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0.3 468.27 6,088 0.4 517.84 20,196 0.4 441.86 17,232 0.4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468.27 6,088 0.4 517.84 20,196 0.4 441.86 17,232 0.4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6,088 0.4 517.84 20,196 0.4 441.86 17,232 0.4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0.4 517.84 20,196 0.4 441.86 17,232 0.4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517.84 20,196 0.4 441.86 17,232 0.4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20,196 0.4 441.86 17,232 0.4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0.4 441.86 17,232 0.4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441.86 17,232 0.4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17,232 0.4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0.4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397.98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1,592 0.3 386.15 1,545 0.3 415.67 5,404 0.3 468.27 6,088 0.4 517.84 20,196 0.4 441.86 17,232 0.4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0.3 386.15 1,545 0.3 415.67 5,404 0.3 468.27 6,088 0.4 517.84 20,196 0.4 441.86 17,232 0.4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386.15 1,545 0.3 415.67 5,404 0.3 468.27 6,088 0.4 517.84 20,196 0.4 441.86 17,232 0.4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1,545 0.3 415.67 5,404 0.3 468.27 6,088 0.4 517.84 20,196 0.4 441.86 17,232 0.4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0.3 415.67 5,404 0.3 468.27 6,088 0.4 517.84 20,196 0.4 441.86 17,232 0.4  </v>
      </c>
      <c r="S285" s="47" t="str">
        <f>(RIGHT(C357,LEN(C357) - LEN(C285)))&amp;" "</f>
        <v xml:space="preserve">397.98 1,592 0.3 386.15 1,545 0.3 415.67 5,404 0.3 468.27 6,088 0.4 517.84 20,196 0.4 441.86 17,232 0.4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415.67 5,404 0.3 468.27 6,088 0.4 517.84 20,196 0.4 441.86 17,232 0.4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5,404 0.3 468.27 6,088 0.4 517.84 20,196 0.4 441.86 17,232 0.4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0.3 468.27 6,088 0.4 517.84 20,196 0.4 441.86 17,232 0.4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468.27 6,088 0.4 517.84 20,196 0.4 441.86 17,232 0.4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6,088 0.4 517.84 20,196 0.4 441.86 17,232 0.4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0.4 517.84 20,196 0.4 441.86 17,232 0.4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517.84 20,196 0.4 441.86 17,232 0.4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20,196 0.4 441.86 17,232 0.4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0.4 441.86 17,232 0.4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441.86 17,232 0.4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17,232 0.4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0.4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6,220.60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24,882 4.9 5,472.54 21,890 4.8 6,161.51 80,100 4.9 5,852.09 76,077 5.0 6,048.53 235,893 4.8 5,896.23 229,953 5.0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4.9 5,472.54 21,890 4.8 6,161.51 80,100 4.9 5,852.09 76,077 5.0 6,048.53 235,893 4.8 5,896.23 229,953 5.0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5,472.54 21,890 4.8 6,161.51 80,100 4.9 5,852.09 76,077 5.0 6,048.53 235,893 4.8 5,896.23 229,953 5.0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21,890 4.8 6,161.51 80,100 4.9 5,852.09 76,077 5.0 6,048.53 235,893 4.8 5,896.23 229,953 5.0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4.8 6,161.51 80,100 4.9 5,852.09 76,077 5.0 6,048.53 235,893 4.8 5,896.23 229,953 5.0  </v>
      </c>
      <c r="S286" s="47" t="str">
        <f>(RIGHT(C358,LEN(C358) - LEN(C286)))&amp;" "</f>
        <v xml:space="preserve">6,220.60 24,882 4.9 5,472.54 21,890 4.8 6,161.51 80,100 4.9 5,852.09 76,077 5.0 6,048.53 235,893 4.8 5,896.23 229,953 5.0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6,161.51 80,100 4.9 5,852.09 76,077 5.0 6,048.53 235,893 4.8 5,896.23 229,953 5.0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80,100 4.9 5,852.09 76,077 5.0 6,048.53 235,893 4.8 5,896.23 229,953 5.0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4.9 5,852.09 76,077 5.0 6,048.53 235,893 4.8 5,896.23 229,953 5.0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5,852.09 76,077 5.0 6,048.53 235,893 4.8 5,896.23 229,953 5.0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76,077 5.0 6,048.53 235,893 4.8 5,896.23 229,953 5.0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5.0 6,048.53 235,893 4.8 5,896.23 229,953 5.0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6,048.53 235,893 4.8 5,896.23 229,953 5.0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235,893 4.8 5,896.23 229,953 5.0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4.8 5,896.23 229,953 5.0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5,896.23 229,953 5.0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229,953 5.0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5.0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15,687.70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62,751 12.4 12,931.89 51,728 11.4 12,327.33 160,255 9.9 11,150.58 144,958 9.5 16,074.21 626,894 12.8 12,296.29 479,555 10.4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12.4 12,931.89 51,728 11.4 12,327.33 160,255 9.9 11,150.58 144,958 9.5 16,074.21 626,894 12.8 12,296.29 479,555 10.4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12,931.89 51,728 11.4 12,327.33 160,255 9.9 11,150.58 144,958 9.5 16,074.21 626,894 12.8 12,296.29 479,555 10.4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51,728 11.4 12,327.33 160,255 9.9 11,150.58 144,958 9.5 16,074.21 626,894 12.8 12,296.29 479,555 10.4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11.4 12,327.33 160,255 9.9 11,150.58 144,958 9.5 16,074.21 626,894 12.8 12,296.29 479,555 10.4  </v>
      </c>
      <c r="S288" s="47" t="str">
        <f>(RIGHT(C359,LEN(C359) - LEN(C288)))&amp;" "</f>
        <v xml:space="preserve">15,687.70 62,751 12.4 12,931.89 51,728 11.4 12,327.33 160,255 9.9 11,150.58 144,958 9.5 16,074.21 626,894 12.8 12,296.29 479,555 10.4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12,327.33 160,255 9.9 11,150.58 144,958 9.5 16,074.21 626,894 12.8 12,296.29 479,555 10.4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160,255 9.9 11,150.58 144,958 9.5 16,074.21 626,894 12.8 12,296.29 479,555 10.4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9.9 11,150.58 144,958 9.5 16,074.21 626,894 12.8 12,296.29 479,555 10.4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11,150.58 144,958 9.5 16,074.21 626,894 12.8 12,296.29 479,555 10.4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144,958 9.5 16,074.21 626,894 12.8 12,296.29 479,555 10.4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9.5 16,074.21 626,894 12.8 12,296.29 479,555 10.4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16,074.21 626,894 12.8 12,296.29 479,555 10.4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626,894 12.8 12,296.29 479,555 10.4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12.8 12,296.29 479,555 10.4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12,296.29 479,555 10.4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479,555 10.4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10.4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6,654.34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26,617 5.3 6,105.24 24,421 5.4 7,053.10 91,690 5.6 6,150.29 79,954 5.3 7,719.43 301,058 6.2 7,252.45 282,845 6.1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5.3 6,105.24 24,421 5.4 7,053.10 91,690 5.6 6,150.29 79,954 5.3 7,719.43 301,058 6.2 7,252.45 282,845 6.1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6,105.24 24,421 5.4 7,053.10 91,690 5.6 6,150.29 79,954 5.3 7,719.43 301,058 6.2 7,252.45 282,845 6.1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24,421 5.4 7,053.10 91,690 5.6 6,150.29 79,954 5.3 7,719.43 301,058 6.2 7,252.45 282,845 6.1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5.4 7,053.10 91,690 5.6 6,150.29 79,954 5.3 7,719.43 301,058 6.2 7,252.45 282,845 6.1  </v>
      </c>
      <c r="S290" s="47" t="str">
        <f>(RIGHT(C360,LEN(C360) - LEN(C290)))&amp;" "</f>
        <v xml:space="preserve">6,654.34 26,617 5.3 6,105.24 24,421 5.4 7,053.10 91,690 5.6 6,150.29 79,954 5.3 7,719.43 301,058 6.2 7,252.45 282,845 6.1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7,053.10 91,690 5.6 6,150.29 79,954 5.3 7,719.43 301,058 6.2 7,252.45 282,845 6.1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91,690 5.6 6,150.29 79,954 5.3 7,719.43 301,058 6.2 7,252.45 282,845 6.1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5.6 6,150.29 79,954 5.3 7,719.43 301,058 6.2 7,252.45 282,845 6.1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6,150.29 79,954 5.3 7,719.43 301,058 6.2 7,252.45 282,845 6.1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79,954 5.3 7,719.43 301,058 6.2 7,252.45 282,845 6.1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5.3 7,719.43 301,058 6.2 7,252.45 282,845 6.1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7,719.43 301,058 6.2 7,252.45 282,845 6.1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301,058 6.2 7,252.45 282,845 6.1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6.2 7,252.45 282,845 6.1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7,252.45 282,845 6.1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282,845 6.1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6.1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9,033.37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36,133 7.2 6,826.65 27,307 6.0 5,274.22 68,565 4.2 5,000.29 65,004 4.3 8,354.78 325,836 6.7 5,043.85 196,710 4.3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7.2 6,826.65 27,307 6.0 5,274.22 68,565 4.2 5,000.29 65,004 4.3 8,354.78 325,836 6.7 5,043.85 196,710 4.3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6,826.65 27,307 6.0 5,274.22 68,565 4.2 5,000.29 65,004 4.3 8,354.78 325,836 6.7 5,043.85 196,710 4.3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27,307 6.0 5,274.22 68,565 4.2 5,000.29 65,004 4.3 8,354.78 325,836 6.7 5,043.85 196,710 4.3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6.0 5,274.22 68,565 4.2 5,000.29 65,004 4.3 8,354.78 325,836 6.7 5,043.85 196,710 4.3 </v>
      </c>
      <c r="S292" s="47" t="str">
        <f>(RIGHT(C361,LEN(C361) - LEN(C292)))&amp;" "</f>
        <v xml:space="preserve">9,033.37 36,133 7.2 6,826.65 27,307 6.0 5,274.22 68,565 4.2 5,000.29 65,004 4.3 8,354.78 325,836 6.7 5,043.85 196,710 4.3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5,274.22 68,565 4.2 5,000.29 65,004 4.3 8,354.78 325,836 6.7 5,043.85 196,710 4.3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68,565 4.2 5,000.29 65,004 4.3 8,354.78 325,836 6.7 5,043.85 196,710 4.3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4.2 5,000.29 65,004 4.3 8,354.78 325,836 6.7 5,043.85 196,710 4.3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5,000.29 65,004 4.3 8,354.78 325,836 6.7 5,043.85 196,710 4.3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65,004 4.3 8,354.78 325,836 6.7 5,043.85 196,710 4.3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4.3 8,354.78 325,836 6.7 5,043.85 196,710 4.3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8,354.78 325,836 6.7 5,043.85 196,710 4.3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325,836 6.7 5,043.85 196,710 4.3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6.7 5,043.85 196,710 4.3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5,043.85 196,710 4.3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196,710 4.3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4.3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'Oly Data'!A106</f>
        <v xml:space="preserve">- Smallwares 0.16 4,055 0.8 0.16 3,715 0.8 0.20 16,247 1.0 0.18 14,005 0.9 0.19 46,760 1.0 0.16 36,736 0.8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'Oly Data'!A107</f>
        <v xml:space="preserve">- Linen/Paper Napkins 0.08 2,004 0.4 0.08 1,725 0.4 0.08 6,224 0.4 0.08 6,458 0.4 0.08 19,261 0.4 0.08 17,914 0.4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'Oly Data'!A108</f>
        <v xml:space="preserve">- Cleaning Supplies 0.12 2,871 0.6 0.13 2,980 0.7 0.12 9,922 0.6 0.11 8,526 0.6 0.12 28,723 0.6 0.09 21,792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'Oly Data'!A109</f>
        <v xml:space="preserve">- Credit/Gift Card 0.33 8,240 1.6 0.39 8,990 2.0 0.40 31,731 2.0 0.40 30,824 2.0 0.36 85,879 1.8 0.36 83,951 1.8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'Oly Data'!A110</f>
        <v xml:space="preserve">- Cash Short 0.05 1,331 0.3 0.05 1,198 0.3 0.06 4,515 0.3 0.06 4,708 0.3 0.05 12,416 0.3 0.06 14,056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'Oly Data'!A111</f>
        <v xml:space="preserve">- Other 0.12 2,897 0.6 0.09 2,061 0.5 0.11 9,023 0.6 0.10 7,410 0.5 0.10 25,300 0.5 0.09 20,518 0.4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'Oly Data'!A112</f>
        <v xml:space="preserve">Margin after Variable Exp 7.88 194,861 38.6 7.74 177,596 39.1 7.54 600,430 36.9 7.32 564,497 37.2 7.87 1,900,751 38.8 7.49 1,763,314 38.3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'Oly Data'!A113</f>
        <v xml:space="preserve">Other Restaurant Exp 2,900.99 11,604 2.3 3,408.04 13,632 3.0 2,706.97 35,191 2.2 3,236.81 42,079 2.8 3,109.19 121,258 2.5 3,612.46 140,886 3.1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'Oly Data'!A114</f>
        <v xml:space="preserve">- Ofc Supplies/Postage 185.56 742 0.1 163.61 654 0.1 183.80 2,389 0.1 190.13 2,472 0.2 195.51 7,625 0.2 197.06 7,685 0.2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'Oly Data'!A115</f>
        <v xml:space="preserve">- Work Comp/Pub Liab 2,447.94 9,792 1.9 2,973.81 11,895 2.6 2,285.46 29,711 1.8 2,776.92 36,100 2.4 2,636.85 102,837 2.1 3,145.47 122,673 2.7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'Oly Data'!A116</f>
        <v xml:space="preserve">- Employee Incentives 52.86 211 0.0 62.12 248 0.1 66.81 869 0.1 70.67 919 0.1 56.82 2,216 0.0 67.85 2,646 0.1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'Oly Data'!A117</f>
        <v xml:space="preserve">- Other 214.64 859 0.2 208.50 834 0.2 170.89 2,222 0.1 199.10 2,588 0.2 220.00 8,580 0.2 202.08 7,881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'Oly Data'!A118</f>
        <v xml:space="preserve">Site/Bldg/Equip Maint 9,556.45 38,226 7.6 9,244.31 36,977 8.1 10,732.00 139,516 8.6 9,706.91 126,190 8.3 9,632.43 375,665 7.7 10,061.82 392,411 8.5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'Oly Data'!A119</f>
        <v xml:space="preserve">- Utilities 3,573.39 14,294 2.8 3,547.16 14,189 3.1 3,970.44 51,616 3.2 3,600.16 46,802 3.1 3,870.38 150,945 3.1 3,646.74 142,223 3.1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'Oly Data'!A120</f>
        <v xml:space="preserve">- Building/Site Repair 1,344.20 5,377 1.1 1,144.60 4,578 1.0 1,456.35 18,933 1.2 1,228.80 15,974 1.1 1,266.35 49,388 1.0 1,467.13 57,218 1.2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'Oly Data'!A121</f>
        <v xml:space="preserve">- Equipment Repairs 773.89 3,096 0.6 929.24 3,717 0.8 1,367.18 17,773 1.1 1,154.18 15,004 1.0 869.91 33,927 0.7 1,252.58 48,850 1.1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'Oly Data'!A122</f>
        <v xml:space="preserve">- Contract Services 1,439.10 5,756 1.1 1,187.92 4,752 1.0 1,518.45 19,740 1.2 1,248.73 16,233 1.1 1,283.27 50,047 1.0 1,337.75 52,172 1.1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'Oly Data'!A123</f>
        <v xml:space="preserve">- Depreciation 2,425.86 9,703 1.9 2,435.39 9,742 2.1 2,419.59 31,455 1.9 2,475.04 32,175 2.1 2,342.51 91,358 1.9 2,357.62 91,947 2.0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'Oly Data'!A124</f>
        <v xml:space="preserve">Indirect Labor 13,951.64 55,807 11.1 12,955.95 51,824 11.4 13,843.48 179,965 11.1 13,008.15 169,106 11.1 13,355.02 520,846 10.6 12,904.51 503,276 10.9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'Oly Data'!A125</f>
        <v xml:space="preserve">- Salary 4,800.00 19,200 3.8 4,800.00 19,200 4.2 4,800.00 62,400 3.8 4,800.00 62,400 4.1 4,800.00 187,200 3.8 4,800.00 187,200 4.1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'Oly Data'!A126</f>
        <v xml:space="preserve">- Bonus 133.25 533 0.1 354.39 1,418 0.3 452.85 5,887 0.4 278.21 3,617 0.2 111.76 4,358 0.1 326.27 12,724 0.3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'Oly Data'!A127</f>
        <v xml:space="preserve">- Other 9,018.39 36,074 7.1 7,801.57 31,206 6.9 8,590.63 111,678 6.9 7,929.94 103,089 6.8 8,443.26 329,287 6.7 7,778.25 303,352 6.6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'Oly Data'!A128</f>
        <v xml:space="preserve">Indirect Operating Expenses 397.98 1,592 0.3 386.15 1,545 0.3 415.67 5,404 0.3 468.27 6,088 0.4 517.84 20,196 0.4 441.86 17,232 0.4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'Oly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'Oly Data'!A130</f>
        <v xml:space="preserve">- Other 397.98 1,592 0.3 386.15 1,545 0.3 415.67 5,404 0.3 468.27 6,088 0.4 517.84 20,196 0.4 441.86 17,232 0.4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'Oly Data'!A131</f>
        <v xml:space="preserve">Marketing Expenses 6,220.60 24,882 4.9 5,472.54 21,890 4.8 6,161.51 80,100 4.9 5,852.09 76,077 5.0 6,048.53 235,893 4.8 5,896.23 229,953 5.0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'Oly Data'!A132</f>
        <v xml:space="preserve">Performance Earnings 15,687.70 62,751 12.4 12,931.89 51,728 11.4 12,327.33 160,255 9.9 11,150.58 144,958 9.5 16,074.21 626,894 12.8 12,296.29 479,555 10.4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'Oly Data'!A133</f>
        <v xml:space="preserve">Occupancy 6,654.34 26,617 5.3 6,105.24 24,421 5.4 7,053.10 91,690 5.6 6,150.29 79,954 5.3 7,719.43 301,058 6.2 7,252.45 282,845 6.1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'Oly Data'!A134</f>
        <v>Restaurant Earnings 9,033.37 36,133 7.2 6,826.65 27,307 6.0 5,274.22 68,565 4.2 5,000.29 65,004 4.3 8,354.78 325,836 6.7 5,043.85 196,710 4.3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'Oly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 selectLockedCells="1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{5A3C1304-5BC9-4A82-B87D-DB2DFF5DC82A}</x14:id>
        </ext>
      </extLst>
    </cfRule>
  </conditionalFormatting>
  <conditionalFormatting sqref="F10:F18 F7 F20:F21 F24:F29 F31:F40 F43:F47 F51:F54 F59 F65:F72 F74:F78 F80:F85 F87:F90 F92:F94 F96 F98 F100 F102 F49">
    <cfRule type="dataBar" priority="2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{5CCA54CC-4BF4-4A54-AA0A-0C71BE725B51}</x14:id>
        </ext>
      </extLst>
    </cfRule>
  </conditionalFormatting>
  <conditionalFormatting sqref="E7:E8 E10:E18 E20:E21 E24:E29 E31:E40 E43:E49 E51:E54 E59 E65:E72 E74:E78 E80:E85 E87:E90 E92:E94 E96 E98 E102">
    <cfRule type="colorScale" priority="25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{A661EDB2-765E-4B67-A84B-8BDB9C289587}</x14:id>
        </ext>
      </extLst>
    </cfRule>
  </conditionalFormatting>
  <conditionalFormatting sqref="U10:U18 U20:U21 U24:U27 U31:U40 U43:U49 U51:U54 U59 U65:U72 U74:U78 U80:U85 U87:U90 U92:U94 U96 U98 U102 U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{34CC6CCD-C663-4B7F-BD68-611344A64C6A}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{1AE2799C-FF61-4519-940D-5C363EEC2EFD}</x14:id>
        </ext>
      </extLst>
    </cfRule>
  </conditionalFormatting>
  <conditionalFormatting sqref="N10:N18 N20 N24:N29 N31:N40 N43:N47 N49 N51:N54 N57:N59 N65:N72 N74:N78 N80:N85 N87:N90 N92:N94 N96 N98 N100 N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{7F99ED37-F67C-4C10-B840-955B08340595}</x14:id>
        </ext>
      </extLst>
    </cfRule>
  </conditionalFormatting>
  <conditionalFormatting sqref="K31:K40 K43:K47 K49 K51:K54 K59 K65:K72 K74:K78 K80:K85 K87:K90 K92:K94 K96 K100 K102 K10:K18 K20 K24:K29 K98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{8D67FD20-CBA1-4479-A197-58E4CE4B6229}</x14:id>
        </ext>
      </extLst>
    </cfRule>
  </conditionalFormatting>
  <conditionalFormatting sqref="Y10:Y18 Y20 Y24:Y29 Y31:Y40 Y43:Y47 Y49 Y51:Y54 Y57:Y59 Y65:Y72 Y74:Y78 Y80:Y85 Y87:Y90 Y92:Y94 Y96 Y98 Y100 Y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{93311541-62B4-42F8-A6A8-99AF8BDA40A5}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{40594C15-77EF-44B9-91C9-0C8E8ABE78C3}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{4337EB42-3D41-424F-841B-77DF9EB75CF7}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{017EB1DF-8DFD-4D89-938A-88E727FDB0AF}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{3D394BD5-6083-48DC-9E99-8E801E1C99A0}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{24C6F174-4E42-459E-ADFC-1483D9619B9F}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{1944AF94-BD2F-418F-B2D1-1785D3F88911}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{8F91115B-D00C-4089-9699-E44B53180EFE}</x14:id>
        </ext>
      </extLst>
    </cfRule>
  </conditionalFormatting>
  <conditionalFormatting sqref="P31:P40 P43:P47 P49 P51:P54 P57:P59 P65:P72 P74:P78 P80:P85 P87:P90 P92:P94 P96 P100 P102 P10:P18 P20 P24:P29 P98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{5F4CCFF5-2B49-49EC-86F7-99495A3D402C}</x14:id>
        </ext>
      </extLst>
    </cfRule>
  </conditionalFormatting>
  <conditionalFormatting sqref="W10:W18 W20:W21 W24:W29 W31:W40 W43:W49 W51:W54 W59 W65:W72 W74:W78 W80:W85 W87:W90 W92:W94 W96 W98 W100 W102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{3FC2257B-24AC-432D-94A1-90335B3A457F}</x14:id>
        </ext>
      </extLst>
    </cfRule>
  </conditionalFormatting>
  <conditionalFormatting sqref="G10:G18 G20:G21 G24:G29 G31:G40 G43:G47 G49 G51:G54 G59 G65:G72 G74:G78 G80:G85 G87:G90 G92:G94 G96 G98 G100 G102">
    <cfRule type="dataBar" priority="1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{F450C8E0-A994-46B4-837D-DF3D3A78B55B}</x14:id>
        </ext>
      </extLst>
    </cfRule>
  </conditionalFormatting>
  <conditionalFormatting sqref="AK7:AK8">
    <cfRule type="colorScale" priority="9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7:U8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A3C1304-5BC9-4A82-B87D-DB2DFF5DC82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5CCA54CC-4BF4-4A54-AA0A-0C71BE725B5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A661EDB2-765E-4B67-A84B-8BDB9C28958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34CC6CCD-C663-4B7F-BD68-611344A64C6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1AE2799C-FF61-4519-940D-5C363EEC2EFD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7F99ED37-F67C-4C10-B840-955B0834059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8D67FD20-CBA1-4479-A197-58E4CE4B6229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93311541-62B4-42F8-A6A8-99AF8BDA40A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40594C15-77EF-44B9-91C9-0C8E8ABE78C3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4337EB42-3D41-424F-841B-77DF9EB75CF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017EB1DF-8DFD-4D89-938A-88E727FDB0AF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3D394BD5-6083-48DC-9E99-8E801E1C99A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24C6F174-4E42-459E-ADFC-1483D9619B9F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1944AF94-BD2F-418F-B2D1-1785D3F8891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8F91115B-D00C-4089-9699-E44B53180EFE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5F4CCFF5-2B49-49EC-86F7-99495A3D402C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3FC2257B-24AC-432D-94A1-90335B3A457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W43:W49 W51:W54 W59 W65:W72 W74:W78 W80:W85 W87:W90 W92:W94 W96 W98 W100 W102</xm:sqref>
        </x14:conditionalFormatting>
        <x14:conditionalFormatting xmlns:xm="http://schemas.microsoft.com/office/excel/2006/main">
          <x14:cfRule type="dataBar" id="{F450C8E0-A994-46B4-837D-DF3D3A78B55B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59D8E-8EF7-48E0-AF8B-B32B9C90372E}">
  <sheetPr codeName="Sheet28">
    <tabColor theme="9"/>
  </sheetPr>
  <dimension ref="A1:BK365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B9" sqref="B9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0.12920410490307868</v>
      </c>
      <c r="F7" s="124">
        <f>IFERROR(((J7)-(O7)),"")</f>
        <v>14164</v>
      </c>
      <c r="G7" s="122"/>
      <c r="H7" s="53"/>
      <c r="I7" s="121" t="str">
        <f>IF($J116="","",TRIM(LEFT($J116,SEARCH(" ",$J116,1))))</f>
        <v>123,789</v>
      </c>
      <c r="J7" s="121" t="str">
        <f>IF($J116="","",TRIM(LEFT($J116,SEARCH(" ",$J116,1))))</f>
        <v>123,789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109,625</v>
      </c>
      <c r="O7" s="121" t="str">
        <f>IF($O116="","",TRIM(LEFT($O116,SEARCH(" ",$O116,1))))</f>
        <v>109,625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4.2965045094759353E-2</v>
      </c>
      <c r="V7" s="124">
        <f>IFERROR(((Z7)-(AE7)),"")</f>
        <v>4983</v>
      </c>
      <c r="W7" s="122"/>
      <c r="X7" s="53"/>
      <c r="Y7" s="121" t="str">
        <f>IF($Z116="","",TRIM(LEFT($Z116,SEARCH(" ",$Z116,1))))</f>
        <v>120,961</v>
      </c>
      <c r="Z7" s="121" t="str">
        <f>IF($Z116="","",TRIM(LEFT($Z116,SEARCH(" ",$Z116,1))))</f>
        <v>120,961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115,978</v>
      </c>
      <c r="AE7" s="121" t="str">
        <f>IF($AE116="","",TRIM(LEFT($AE116,SEARCH(" ",$AE116,1))))</f>
        <v>115,978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5.2826060741787112E-2</v>
      </c>
      <c r="AL7" s="124">
        <f>IFERROR(((AP7)-(AU7)),"")</f>
        <v>6133</v>
      </c>
      <c r="AM7" s="122"/>
      <c r="AN7" s="53"/>
      <c r="AO7" s="121" t="str">
        <f>IF($AP116="","",TRIM(LEFT($AP116,SEARCH(" ",$AP116,1))))</f>
        <v>122,231</v>
      </c>
      <c r="AP7" s="121" t="str">
        <f>IF($AP116="","",TRIM(LEFT($AP116,SEARCH(" ",$AP116,1))))</f>
        <v>122,231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116,098</v>
      </c>
      <c r="AU7" s="121" t="str">
        <f>IF($AU116="","",TRIM(LEFT($AU116,SEARCH(" ",$AU116,1))))</f>
        <v>116,098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8.1620435042905601E-2</v>
      </c>
      <c r="F8" s="126">
        <f t="shared" ref="F8:F18" si="1">IFERROR(((L8)-(Q8)),"")</f>
        <v>1636</v>
      </c>
      <c r="G8" s="127">
        <f>IFERROR(((J8)-(O8)),"")</f>
        <v>409</v>
      </c>
      <c r="H8" s="11"/>
      <c r="I8" s="125" t="str">
        <f>IF($J117="","",TRIM(LEFT($J117,SEARCH(" ",$J117,1))))</f>
        <v>5,420</v>
      </c>
      <c r="J8" s="125" t="str">
        <f>IF($J117="","",TRIM(LEFT($J117,SEARCH(" ",$J117,1))))</f>
        <v>5,420</v>
      </c>
      <c r="K8" s="125" t="str">
        <f>IF($L117="","",TRIM(LEFT($L117,SEARCH(" ",$L117,1))))</f>
        <v>21,680</v>
      </c>
      <c r="L8" s="125" t="str">
        <f>IF($L117="","",TRIM(LEFT($L117,SEARCH(" ",$L117,1))))</f>
        <v>21,680</v>
      </c>
      <c r="M8" s="125" t="str">
        <f>IF(M117="","",TRIM(LEFT(M117,SEARCH(" ",M117,1))))</f>
        <v/>
      </c>
      <c r="N8" s="125" t="str">
        <f>IF($O117="","",TRIM(LEFT($O117,SEARCH(" ",$O117,1))))</f>
        <v>5,011</v>
      </c>
      <c r="O8" s="125" t="str">
        <f>IF($O117="","",TRIM(LEFT($O117,SEARCH(" ",$O117,1))))</f>
        <v>5,011</v>
      </c>
      <c r="P8" s="125" t="str">
        <f>IF($Q117="","",TRIM(LEFT($Q117,SEARCH(" ",$Q117,1))))</f>
        <v>20,044</v>
      </c>
      <c r="Q8" s="125" t="str">
        <f>IF($Q117="","",TRIM(LEFT($Q117,SEARCH(" ",$Q117,1))))</f>
        <v>20,044</v>
      </c>
      <c r="R8" s="125" t="str">
        <f>IF(R117="","",TRIM(LEFT(R117,SEARCH(" ",R117,1))))</f>
        <v/>
      </c>
      <c r="T8" s="60"/>
      <c r="U8" s="123">
        <f t="shared" ref="U8" si="2">IFERROR((AB8-AG8)/ABS(AG8),"")</f>
        <v>1.600451892299002E-2</v>
      </c>
      <c r="V8" s="126">
        <f t="shared" ref="V8" si="3">IFERROR(((AB8)-(AG8)),"")</f>
        <v>1105</v>
      </c>
      <c r="W8" s="127">
        <f>IFERROR(((Z8)-(AE8)),"")</f>
        <v>85</v>
      </c>
      <c r="X8" s="11"/>
      <c r="Y8" s="125" t="str">
        <f>IF($Z117="","",TRIM(LEFT($Z117,SEARCH(" ",$Z117,1))))</f>
        <v>5,396</v>
      </c>
      <c r="Z8" s="125" t="str">
        <f>IF($Z117="","",TRIM(LEFT($Z117,SEARCH(" ",$Z117,1))))</f>
        <v>5,396</v>
      </c>
      <c r="AA8" s="125" t="str">
        <f>IF($AB117="","",TRIM(LEFT($AB117,SEARCH(" ",$AB117,1))))</f>
        <v>70,148</v>
      </c>
      <c r="AB8" s="125" t="str">
        <f>IF($AB117="","",TRIM(LEFT($AB117,SEARCH(" ",$AB117,1))))</f>
        <v>70,148</v>
      </c>
      <c r="AC8" s="125" t="str">
        <f>IF(AC117="","",TRIM(LEFT(AC117,SEARCH(" ",AC117,1))))</f>
        <v/>
      </c>
      <c r="AD8" s="125" t="str">
        <f>IF($AE117="","",TRIM(LEFT($AE117,SEARCH(" ",$AE117,1))))</f>
        <v>5,311</v>
      </c>
      <c r="AE8" s="125" t="str">
        <f>IF($AE117="","",TRIM(LEFT($AE117,SEARCH(" ",$AE117,1))))</f>
        <v>5,311</v>
      </c>
      <c r="AF8" s="125" t="str">
        <f>IF($AG117="","",TRIM(LEFT($AG117,SEARCH(" ",$AG117,1))))</f>
        <v>69,043</v>
      </c>
      <c r="AG8" s="125" t="str">
        <f>IF($AG117="","",TRIM(LEFT($AG117,SEARCH(" ",$AG117,1))))</f>
        <v>69,043</v>
      </c>
      <c r="AJ8" s="11"/>
      <c r="AK8" s="123">
        <f t="shared" ref="AK8" si="4">IFERROR((AR8-AW8)/ABS(AW8),"")</f>
        <v>1.4018691588785047E-2</v>
      </c>
      <c r="AL8" s="126">
        <f t="shared" ref="AL8" si="5">IFERROR(((AR8)-(AW8)),"")</f>
        <v>2925</v>
      </c>
      <c r="AM8" s="127">
        <f>IFERROR(((AP8)-(AU8)),"")</f>
        <v>75</v>
      </c>
      <c r="AN8" s="11"/>
      <c r="AO8" s="125" t="str">
        <f>IF($AP117="","",TRIM(LEFT($AP117,SEARCH(" ",$AP117,1))))</f>
        <v>5,425</v>
      </c>
      <c r="AP8" s="125" t="str">
        <f>IF($AP117="","",TRIM(LEFT($AP117,SEARCH(" ",$AP117,1))))</f>
        <v>5,425</v>
      </c>
      <c r="AQ8" s="125" t="str">
        <f>IF($AR117="","",TRIM(LEFT($AR117,SEARCH(" ",$AR117,1))))</f>
        <v>211,575</v>
      </c>
      <c r="AR8" s="125" t="str">
        <f>IF($AR117="","",TRIM(LEFT($AR117,SEARCH(" ",$AR117,1))))</f>
        <v>211,575</v>
      </c>
      <c r="AS8" s="125" t="str">
        <f>IF(AS117="","",TRIM(LEFT(AS117,SEARCH(" ",AS117,1))))</f>
        <v/>
      </c>
      <c r="AT8" s="125" t="str">
        <f>IF($AU117="","",TRIM(LEFT($AU117,SEARCH(" ",$AU117,1))))</f>
        <v>5,350</v>
      </c>
      <c r="AU8" s="125" t="str">
        <f>IF($AU117="","",TRIM(LEFT($AU117,SEARCH(" ",$AU117,1))))</f>
        <v>5,350</v>
      </c>
      <c r="AV8" s="125" t="str">
        <f>IF($AW117="","",TRIM(LEFT($AW117,SEARCH(" ",$AW117,1))))</f>
        <v>208,650</v>
      </c>
      <c r="AW8" s="125" t="str">
        <f>IF($AW117="","",TRIM(LEFT($AW117,SEARCH(" ",$AW117,1))))</f>
        <v>208,650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0.11850421000495295</v>
      </c>
      <c r="F10" s="75">
        <f t="shared" si="1"/>
        <v>35889</v>
      </c>
      <c r="G10" s="73">
        <f t="shared" ref="G10:G18" si="6">IFERROR(((L10/L$8)-(Q10/Q$8)),"")</f>
        <v>0.51523299110959542</v>
      </c>
      <c r="H10" s="155"/>
      <c r="I10" s="73">
        <f t="shared" ref="I10:I18" si="7">IFERROR(-(-J10),"")</f>
        <v>15.62</v>
      </c>
      <c r="J10" s="76" t="str">
        <f t="shared" ref="J10:R18" si="8">IF(J120="","",TRIM(LEFT(J120,SEARCH(" ",J120,1))))</f>
        <v>15.62</v>
      </c>
      <c r="K10" s="69">
        <f t="shared" ref="K10:K18" si="9">IFERROR(-(-L10),"")</f>
        <v>338739</v>
      </c>
      <c r="L10" s="62" t="str">
        <f t="shared" si="8"/>
        <v>338,739</v>
      </c>
      <c r="M10" s="62" t="str">
        <f t="shared" si="8"/>
        <v>71.8</v>
      </c>
      <c r="N10" s="73">
        <f t="shared" ref="N10:N18" si="10">IFERROR(-(-O10),"")</f>
        <v>15.11</v>
      </c>
      <c r="O10" s="76" t="str">
        <f t="shared" si="8"/>
        <v>15.11</v>
      </c>
      <c r="P10" s="69">
        <f t="shared" ref="P10:P18" si="11">IFERROR(-(-Q10),"")</f>
        <v>302850</v>
      </c>
      <c r="Q10" s="62" t="str">
        <f t="shared" si="8"/>
        <v>302,850</v>
      </c>
      <c r="R10" s="62" t="str">
        <f t="shared" si="8"/>
        <v>72.5</v>
      </c>
      <c r="T10" s="60"/>
      <c r="U10" s="74">
        <f t="shared" ref="U10:U18" si="12">IFERROR((AB10-AG10)/ABS(AG10),"")</f>
        <v>4.382839162741959E-2</v>
      </c>
      <c r="V10" s="75">
        <f t="shared" ref="V10:V18" si="13">IFERROR(((AB10)-(AG10)),"")</f>
        <v>45423</v>
      </c>
      <c r="W10" s="73">
        <f t="shared" ref="W10:W12" si="14">IFERROR(((AB10/AB$8)-(AG10/AG$8)),"")</f>
        <v>0.41107641935671424</v>
      </c>
      <c r="X10" s="24"/>
      <c r="Y10" s="73">
        <f t="shared" ref="Y10:Y18" si="15">IFERROR(-(-Z10),"")</f>
        <v>15.42</v>
      </c>
      <c r="Z10" s="62" t="str">
        <f t="shared" ref="Z10:AH25" si="16">IF(Z120="","",TRIM(LEFT(Z120,SEARCH(" ",Z120,1))))</f>
        <v>15.42</v>
      </c>
      <c r="AA10" s="69">
        <f t="shared" ref="AA10:AA18" si="17">IFERROR(-(-AB10),"")</f>
        <v>1081806</v>
      </c>
      <c r="AB10" s="62" t="str">
        <f t="shared" si="16"/>
        <v>1,081,806</v>
      </c>
      <c r="AC10" s="62" t="str">
        <f t="shared" si="16"/>
        <v>72.2</v>
      </c>
      <c r="AD10" s="73">
        <f t="shared" ref="AD10:AD18" si="18">IFERROR(-(-AE10),"")</f>
        <v>15.01</v>
      </c>
      <c r="AE10" s="62" t="str">
        <f t="shared" si="16"/>
        <v>15.01</v>
      </c>
      <c r="AF10" s="69">
        <f t="shared" ref="AF10:AF18" si="19">IFERROR(-(-AG10),"")</f>
        <v>1036383</v>
      </c>
      <c r="AG10" s="62" t="str">
        <f t="shared" si="16"/>
        <v>1,036,383</v>
      </c>
      <c r="AH10" s="62" t="str">
        <f t="shared" si="16"/>
        <v>72.1</v>
      </c>
      <c r="AJ10" s="54"/>
      <c r="AK10" s="74">
        <f t="shared" ref="AK10:AK18" si="20">IFERROR((AR10-AW10)/ABS(AW10),"")</f>
        <v>6.1226802981676785E-2</v>
      </c>
      <c r="AL10" s="75">
        <f t="shared" ref="AL10:AL18" si="21">IFERROR(((AR10)-(AW10)),"")</f>
        <v>190682</v>
      </c>
      <c r="AM10" s="73">
        <f t="shared" ref="AM10:AM18" si="22">IFERROR(((AR10/AR$8)-(AW10/AW$8)),"")</f>
        <v>0.69489692901812283</v>
      </c>
      <c r="AN10" s="155"/>
      <c r="AO10" s="73">
        <f t="shared" ref="AO10:AO18" si="23">IFERROR(-(-AP10),"")</f>
        <v>15.62</v>
      </c>
      <c r="AP10" s="62" t="str">
        <f t="shared" ref="AP10:AX25" si="24">IF(AP120="","",TRIM(LEFT(AP120,SEARCH(" ",AP120,1))))</f>
        <v>15.62</v>
      </c>
      <c r="AQ10" s="69">
        <f t="shared" ref="AQ10:AQ18" si="25">IFERROR(-(-AR10),"")</f>
        <v>3305037</v>
      </c>
      <c r="AR10" s="62" t="str">
        <f>IF(AR120="","",TRIM(LEFT(AR120,SEARCH(" ",AR120,1))))</f>
        <v>3,305,037</v>
      </c>
      <c r="AS10" s="62" t="str">
        <f>IF(AS120="","",TRIM(LEFT(AS120,SEARCH(" ",AS120,1))))</f>
        <v>72.8</v>
      </c>
      <c r="AT10" s="73">
        <f t="shared" ref="AT10:AT18" si="26">IFERROR(-(-AU10),"")</f>
        <v>14.93</v>
      </c>
      <c r="AU10" s="62" t="str">
        <f>IF(AU120="","",TRIM(LEFT(AU120,SEARCH(" ",AU120,1))))</f>
        <v>14.93</v>
      </c>
      <c r="AV10" s="69">
        <f t="shared" ref="AV10:AV18" si="27">IFERROR(-(-AW10),"")</f>
        <v>3114355</v>
      </c>
      <c r="AW10" s="62" t="str">
        <f>IF(AW120="","",TRIM(LEFT(AW120,SEARCH(" ",AW120,1))))</f>
        <v>3,114,355</v>
      </c>
      <c r="AX10" s="62" t="str">
        <f>IF(AX120="","",TRIM(LEFT(AX120,SEARCH(" ",AX120,1))))</f>
        <v>72.2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0.17376187900795798</v>
      </c>
      <c r="F11" s="71">
        <f t="shared" si="1"/>
        <v>6747</v>
      </c>
      <c r="G11" s="73">
        <f t="shared" si="6"/>
        <v>0.16502583614940103</v>
      </c>
      <c r="H11" s="155"/>
      <c r="I11" s="73">
        <f t="shared" si="7"/>
        <v>2.1</v>
      </c>
      <c r="J11" s="76" t="str">
        <f t="shared" si="8"/>
        <v>2.10</v>
      </c>
      <c r="K11" s="69">
        <f t="shared" si="9"/>
        <v>45576</v>
      </c>
      <c r="L11" s="62" t="str">
        <f t="shared" si="8"/>
        <v>45,576</v>
      </c>
      <c r="M11" s="62" t="str">
        <f t="shared" si="8"/>
        <v>9.7</v>
      </c>
      <c r="N11" s="73">
        <f t="shared" si="10"/>
        <v>1.94</v>
      </c>
      <c r="O11" s="76" t="str">
        <f t="shared" si="8"/>
        <v>1.94</v>
      </c>
      <c r="P11" s="69">
        <f t="shared" si="11"/>
        <v>38829</v>
      </c>
      <c r="Q11" s="62" t="str">
        <f t="shared" si="8"/>
        <v>38,829</v>
      </c>
      <c r="R11" s="62" t="str">
        <f t="shared" si="8"/>
        <v>9.3</v>
      </c>
      <c r="T11" s="60"/>
      <c r="U11" s="70">
        <f t="shared" si="12"/>
        <v>5.1309197184778721E-2</v>
      </c>
      <c r="V11" s="71">
        <f t="shared" si="13"/>
        <v>6882</v>
      </c>
      <c r="W11" s="73">
        <f t="shared" si="14"/>
        <v>6.7505073357718048E-2</v>
      </c>
      <c r="X11" s="24"/>
      <c r="Y11" s="73">
        <f t="shared" si="15"/>
        <v>2.0099999999999998</v>
      </c>
      <c r="Z11" s="62" t="str">
        <f t="shared" si="16"/>
        <v>2.01</v>
      </c>
      <c r="AA11" s="69">
        <f t="shared" si="17"/>
        <v>141010</v>
      </c>
      <c r="AB11" s="62" t="str">
        <f t="shared" si="16"/>
        <v>141,010</v>
      </c>
      <c r="AC11" s="62" t="str">
        <f t="shared" si="16"/>
        <v>9.4</v>
      </c>
      <c r="AD11" s="73">
        <f t="shared" si="18"/>
        <v>1.94</v>
      </c>
      <c r="AE11" s="62" t="str">
        <f t="shared" si="16"/>
        <v>1.94</v>
      </c>
      <c r="AF11" s="69">
        <f t="shared" si="19"/>
        <v>134128</v>
      </c>
      <c r="AG11" s="62" t="str">
        <f t="shared" si="16"/>
        <v>134,128</v>
      </c>
      <c r="AH11" s="62" t="str">
        <f t="shared" si="16"/>
        <v>9.3</v>
      </c>
      <c r="AJ11" s="54"/>
      <c r="AK11" s="70">
        <f t="shared" si="20"/>
        <v>5.1104597995232537E-2</v>
      </c>
      <c r="AL11" s="71">
        <f t="shared" si="21"/>
        <v>20174</v>
      </c>
      <c r="AM11" s="73">
        <f t="shared" si="22"/>
        <v>6.9195298721979492E-2</v>
      </c>
      <c r="AN11" s="155"/>
      <c r="AO11" s="73">
        <f t="shared" si="23"/>
        <v>1.96</v>
      </c>
      <c r="AP11" s="62" t="str">
        <f t="shared" si="24"/>
        <v>1.96</v>
      </c>
      <c r="AQ11" s="69">
        <f t="shared" si="25"/>
        <v>414933</v>
      </c>
      <c r="AR11" s="62" t="str">
        <f t="shared" si="24"/>
        <v>414,933</v>
      </c>
      <c r="AS11" s="62" t="str">
        <f t="shared" si="24"/>
        <v>9.1</v>
      </c>
      <c r="AT11" s="73">
        <f t="shared" si="26"/>
        <v>1.89</v>
      </c>
      <c r="AU11" s="62" t="str">
        <f t="shared" si="24"/>
        <v>1.89</v>
      </c>
      <c r="AV11" s="69">
        <f t="shared" si="27"/>
        <v>394759</v>
      </c>
      <c r="AW11" s="62" t="str">
        <f t="shared" si="24"/>
        <v>394,759</v>
      </c>
      <c r="AX11" s="62" t="str">
        <f t="shared" si="24"/>
        <v>9.1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0.16469337114498406</v>
      </c>
      <c r="F12" s="71">
        <f t="shared" si="1"/>
        <v>2323</v>
      </c>
      <c r="G12" s="73">
        <f t="shared" si="6"/>
        <v>5.404722157379227E-2</v>
      </c>
      <c r="H12" s="155"/>
      <c r="I12" s="73">
        <f t="shared" si="7"/>
        <v>0.76</v>
      </c>
      <c r="J12" s="76" t="str">
        <f t="shared" si="8"/>
        <v>0.76</v>
      </c>
      <c r="K12" s="69">
        <f t="shared" si="9"/>
        <v>16428</v>
      </c>
      <c r="L12" s="62" t="str">
        <f t="shared" si="8"/>
        <v>16,428</v>
      </c>
      <c r="M12" s="62" t="str">
        <f t="shared" si="8"/>
        <v>3.5</v>
      </c>
      <c r="N12" s="73">
        <f t="shared" si="10"/>
        <v>0.7</v>
      </c>
      <c r="O12" s="76" t="str">
        <f t="shared" si="8"/>
        <v>0.70</v>
      </c>
      <c r="P12" s="69">
        <f t="shared" si="11"/>
        <v>14105</v>
      </c>
      <c r="Q12" s="62" t="str">
        <f t="shared" si="8"/>
        <v>14,105</v>
      </c>
      <c r="R12" s="62" t="str">
        <f t="shared" si="8"/>
        <v>3.4</v>
      </c>
      <c r="T12" s="60"/>
      <c r="U12" s="70">
        <f t="shared" si="12"/>
        <v>2.4095188907870168E-2</v>
      </c>
      <c r="V12" s="71">
        <f t="shared" si="13"/>
        <v>1213</v>
      </c>
      <c r="W12" s="73">
        <f t="shared" si="14"/>
        <v>5.8063025086793063E-3</v>
      </c>
      <c r="X12" s="24"/>
      <c r="Y12" s="73">
        <f t="shared" si="15"/>
        <v>0.73</v>
      </c>
      <c r="Z12" s="62" t="str">
        <f t="shared" si="16"/>
        <v>0.73</v>
      </c>
      <c r="AA12" s="69" t="s">
        <v>12</v>
      </c>
      <c r="AB12" s="62" t="str">
        <f t="shared" si="16"/>
        <v>51,555</v>
      </c>
      <c r="AC12" s="62" t="str">
        <f t="shared" si="16"/>
        <v>3.4</v>
      </c>
      <c r="AD12" s="73">
        <f t="shared" si="18"/>
        <v>0.73</v>
      </c>
      <c r="AE12" s="62" t="str">
        <f t="shared" si="16"/>
        <v>0.73</v>
      </c>
      <c r="AF12" s="69">
        <f t="shared" si="19"/>
        <v>50342</v>
      </c>
      <c r="AG12" s="62" t="str">
        <f t="shared" si="16"/>
        <v>50,342</v>
      </c>
      <c r="AH12" s="62" t="str">
        <f t="shared" si="16"/>
        <v>3.5</v>
      </c>
      <c r="AJ12" s="54"/>
      <c r="AK12" s="70">
        <f t="shared" si="20"/>
        <v>1.9312009656004828E-2</v>
      </c>
      <c r="AL12" s="71">
        <f t="shared" si="21"/>
        <v>2880</v>
      </c>
      <c r="AM12" s="73">
        <f t="shared" si="22"/>
        <v>3.7310292962990932E-3</v>
      </c>
      <c r="AN12" s="155"/>
      <c r="AO12" s="73">
        <f t="shared" si="23"/>
        <v>0.72</v>
      </c>
      <c r="AP12" s="62" t="str">
        <f t="shared" si="24"/>
        <v>0.72</v>
      </c>
      <c r="AQ12" s="69">
        <f t="shared" si="25"/>
        <v>152010</v>
      </c>
      <c r="AR12" s="62" t="str">
        <f t="shared" si="24"/>
        <v>152,010</v>
      </c>
      <c r="AS12" s="62" t="str">
        <f t="shared" si="24"/>
        <v>3.3</v>
      </c>
      <c r="AT12" s="73">
        <f t="shared" si="26"/>
        <v>0.71</v>
      </c>
      <c r="AU12" s="62" t="str">
        <f t="shared" si="24"/>
        <v>0.71</v>
      </c>
      <c r="AV12" s="69">
        <f t="shared" si="27"/>
        <v>149130</v>
      </c>
      <c r="AW12" s="62" t="str">
        <f t="shared" si="24"/>
        <v>149,130</v>
      </c>
      <c r="AX12" s="62" t="str">
        <f t="shared" si="24"/>
        <v>3.5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0.17035012022001911</v>
      </c>
      <c r="F13" s="134">
        <f t="shared" si="1"/>
        <v>5172</v>
      </c>
      <c r="G13" s="132">
        <f>IFERROR(((L13/L$8)-(Q13/Q$8)),"")</f>
        <v>0.12425839352686086</v>
      </c>
      <c r="H13" s="156"/>
      <c r="I13" s="132">
        <f t="shared" si="7"/>
        <v>1.64</v>
      </c>
      <c r="J13" s="135" t="str">
        <f t="shared" si="8"/>
        <v>1.64</v>
      </c>
      <c r="K13" s="136">
        <f t="shared" si="9"/>
        <v>35533</v>
      </c>
      <c r="L13" s="137" t="str">
        <f t="shared" si="8"/>
        <v>35,533</v>
      </c>
      <c r="M13" s="137" t="str">
        <f t="shared" si="8"/>
        <v>7.5</v>
      </c>
      <c r="N13" s="132">
        <f t="shared" si="10"/>
        <v>1.51</v>
      </c>
      <c r="O13" s="135" t="str">
        <f t="shared" si="8"/>
        <v>1.51</v>
      </c>
      <c r="P13" s="136">
        <f t="shared" si="11"/>
        <v>30361</v>
      </c>
      <c r="Q13" s="137" t="str">
        <f t="shared" si="8"/>
        <v>30,361</v>
      </c>
      <c r="R13" s="137" t="str">
        <f t="shared" si="8"/>
        <v>7.3</v>
      </c>
      <c r="T13" s="152"/>
      <c r="U13" s="133">
        <f t="shared" si="12"/>
        <v>3.4521282538263878E-2</v>
      </c>
      <c r="V13" s="134">
        <f t="shared" si="13"/>
        <v>3708</v>
      </c>
      <c r="W13" s="132">
        <f>IFERROR(((AB13/AB$8)-(AG13/AG$8)),"")</f>
        <v>2.8353233355816299E-2</v>
      </c>
      <c r="X13" s="24"/>
      <c r="Y13" s="132">
        <f t="shared" si="15"/>
        <v>1.58</v>
      </c>
      <c r="Z13" s="137" t="str">
        <f t="shared" si="16"/>
        <v>1.58</v>
      </c>
      <c r="AA13" s="136">
        <f t="shared" si="17"/>
        <v>111120</v>
      </c>
      <c r="AB13" s="137" t="str">
        <f t="shared" si="16"/>
        <v>111,120</v>
      </c>
      <c r="AC13" s="137" t="str">
        <f t="shared" si="16"/>
        <v>7.4</v>
      </c>
      <c r="AD13" s="132">
        <f t="shared" si="18"/>
        <v>1.56</v>
      </c>
      <c r="AE13" s="137" t="str">
        <f t="shared" si="16"/>
        <v>1.56</v>
      </c>
      <c r="AF13" s="136">
        <f t="shared" si="19"/>
        <v>107412</v>
      </c>
      <c r="AG13" s="137" t="str">
        <f t="shared" si="16"/>
        <v>107,412</v>
      </c>
      <c r="AH13" s="137" t="str">
        <f t="shared" si="16"/>
        <v>7.5</v>
      </c>
      <c r="AJ13" s="57"/>
      <c r="AK13" s="133">
        <f t="shared" si="20"/>
        <v>7.8855521280032426E-2</v>
      </c>
      <c r="AL13" s="134">
        <f t="shared" si="21"/>
        <v>24898</v>
      </c>
      <c r="AM13" s="132">
        <f t="shared" si="22"/>
        <v>9.6758644832205309E-2</v>
      </c>
      <c r="AN13" s="156"/>
      <c r="AO13" s="132">
        <f t="shared" si="23"/>
        <v>1.61</v>
      </c>
      <c r="AP13" s="137" t="str">
        <f t="shared" si="24"/>
        <v>1.61</v>
      </c>
      <c r="AQ13" s="136">
        <f t="shared" si="25"/>
        <v>340640</v>
      </c>
      <c r="AR13" s="137" t="str">
        <f t="shared" si="24"/>
        <v>340,640</v>
      </c>
      <c r="AS13" s="137" t="str">
        <f t="shared" si="24"/>
        <v>7.5</v>
      </c>
      <c r="AT13" s="132">
        <f t="shared" si="26"/>
        <v>1.51</v>
      </c>
      <c r="AU13" s="137" t="str">
        <f t="shared" si="24"/>
        <v>1.51</v>
      </c>
      <c r="AV13" s="136">
        <f t="shared" si="27"/>
        <v>315742</v>
      </c>
      <c r="AW13" s="137" t="str">
        <f t="shared" si="24"/>
        <v>315,742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0.20705491498925152</v>
      </c>
      <c r="F14" s="75">
        <f t="shared" si="1"/>
        <v>2119</v>
      </c>
      <c r="G14" s="73">
        <f t="shared" si="6"/>
        <v>5.9211091686849904E-2</v>
      </c>
      <c r="H14" s="155"/>
      <c r="I14" s="73">
        <f t="shared" si="7"/>
        <v>0.56999999999999995</v>
      </c>
      <c r="J14" s="76" t="str">
        <f t="shared" si="8"/>
        <v>0.57</v>
      </c>
      <c r="K14" s="69">
        <f t="shared" si="9"/>
        <v>12353</v>
      </c>
      <c r="L14" s="62" t="str">
        <f t="shared" si="8"/>
        <v>12,353</v>
      </c>
      <c r="M14" s="62" t="str">
        <f t="shared" si="8"/>
        <v>2.6</v>
      </c>
      <c r="N14" s="73">
        <f t="shared" si="10"/>
        <v>0.51</v>
      </c>
      <c r="O14" s="76" t="str">
        <f t="shared" si="8"/>
        <v>0.51</v>
      </c>
      <c r="P14" s="69">
        <f t="shared" si="11"/>
        <v>10234</v>
      </c>
      <c r="Q14" s="62" t="str">
        <f t="shared" si="8"/>
        <v>10,234</v>
      </c>
      <c r="R14" s="62" t="str">
        <f t="shared" si="8"/>
        <v>2.4</v>
      </c>
      <c r="T14" s="60"/>
      <c r="U14" s="74">
        <f t="shared" si="12"/>
        <v>5.5380434782608692E-2</v>
      </c>
      <c r="V14" s="75">
        <f t="shared" si="13"/>
        <v>2038</v>
      </c>
      <c r="W14" s="73">
        <f t="shared" ref="W14:W18" si="29">IFERROR(((AB14/AB$8)-(AG14/AG$8)),"")</f>
        <v>2.06568070883556E-2</v>
      </c>
      <c r="X14" s="24"/>
      <c r="Y14" s="73">
        <f t="shared" si="15"/>
        <v>0.55000000000000004</v>
      </c>
      <c r="Z14" s="62" t="str">
        <f t="shared" si="16"/>
        <v>0.55</v>
      </c>
      <c r="AA14" s="69">
        <f t="shared" si="17"/>
        <v>38838</v>
      </c>
      <c r="AB14" s="62" t="str">
        <f t="shared" si="16"/>
        <v>38,838</v>
      </c>
      <c r="AC14" s="62" t="str">
        <f t="shared" si="16"/>
        <v>2.6</v>
      </c>
      <c r="AD14" s="73">
        <f t="shared" si="18"/>
        <v>0.53</v>
      </c>
      <c r="AE14" s="62" t="str">
        <f t="shared" si="16"/>
        <v>0.53</v>
      </c>
      <c r="AF14" s="69">
        <f t="shared" si="19"/>
        <v>36800</v>
      </c>
      <c r="AG14" s="62" t="str">
        <f t="shared" si="16"/>
        <v>36,800</v>
      </c>
      <c r="AH14" s="62" t="str">
        <f t="shared" si="16"/>
        <v>2.6</v>
      </c>
      <c r="AJ14" s="55"/>
      <c r="AK14" s="74">
        <f t="shared" si="20"/>
        <v>4.8631785364114451E-2</v>
      </c>
      <c r="AL14" s="75">
        <f t="shared" si="21"/>
        <v>5456</v>
      </c>
      <c r="AM14" s="73">
        <f t="shared" si="22"/>
        <v>1.8353978450451169E-2</v>
      </c>
      <c r="AN14" s="155"/>
      <c r="AO14" s="73">
        <f t="shared" si="23"/>
        <v>0.56000000000000005</v>
      </c>
      <c r="AP14" s="62" t="str">
        <f t="shared" si="24"/>
        <v>0.56</v>
      </c>
      <c r="AQ14" s="69">
        <f t="shared" si="25"/>
        <v>117646</v>
      </c>
      <c r="AR14" s="62" t="str">
        <f t="shared" si="24"/>
        <v>117,646</v>
      </c>
      <c r="AS14" s="62" t="str">
        <f t="shared" si="24"/>
        <v>2.6</v>
      </c>
      <c r="AT14" s="73">
        <f t="shared" si="26"/>
        <v>0.54</v>
      </c>
      <c r="AU14" s="62" t="str">
        <f t="shared" si="24"/>
        <v>0.54</v>
      </c>
      <c r="AV14" s="69">
        <f t="shared" si="27"/>
        <v>112190</v>
      </c>
      <c r="AW14" s="62" t="str">
        <f t="shared" si="24"/>
        <v>112,190</v>
      </c>
      <c r="AX14" s="62" t="str">
        <f t="shared" si="24"/>
        <v>2.6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0.12385152517456817</v>
      </c>
      <c r="F15" s="75">
        <f t="shared" si="1"/>
        <v>674</v>
      </c>
      <c r="G15" s="73">
        <f t="shared" si="6"/>
        <v>1.0600626960171E-2</v>
      </c>
      <c r="H15" s="155"/>
      <c r="I15" s="73">
        <f t="shared" si="7"/>
        <v>0.28000000000000003</v>
      </c>
      <c r="J15" s="76" t="str">
        <f t="shared" si="8"/>
        <v>0.28</v>
      </c>
      <c r="K15" s="69">
        <f t="shared" si="9"/>
        <v>6116</v>
      </c>
      <c r="L15" s="62" t="str">
        <f t="shared" si="8"/>
        <v>6,116</v>
      </c>
      <c r="M15" s="62" t="str">
        <f t="shared" si="8"/>
        <v>1.3</v>
      </c>
      <c r="N15" s="73">
        <f t="shared" si="10"/>
        <v>0.27</v>
      </c>
      <c r="O15" s="76" t="str">
        <f t="shared" si="8"/>
        <v>0.27</v>
      </c>
      <c r="P15" s="69">
        <f t="shared" si="11"/>
        <v>5442</v>
      </c>
      <c r="Q15" s="62" t="str">
        <f t="shared" si="8"/>
        <v>5,442</v>
      </c>
      <c r="R15" s="62" t="str">
        <f t="shared" si="8"/>
        <v>1.3</v>
      </c>
      <c r="T15" s="60"/>
      <c r="U15" s="74">
        <f t="shared" si="12"/>
        <v>2.1675486994707803E-2</v>
      </c>
      <c r="V15" s="75">
        <f t="shared" si="13"/>
        <v>385</v>
      </c>
      <c r="W15" s="73">
        <f t="shared" si="29"/>
        <v>1.4359316714638859E-3</v>
      </c>
      <c r="X15" s="24"/>
      <c r="Y15" s="73">
        <f t="shared" si="15"/>
        <v>0.26</v>
      </c>
      <c r="Z15" s="62" t="str">
        <f t="shared" si="16"/>
        <v>0.26</v>
      </c>
      <c r="AA15" s="69">
        <f t="shared" si="17"/>
        <v>18147</v>
      </c>
      <c r="AB15" s="62" t="str">
        <f t="shared" si="16"/>
        <v>18,147</v>
      </c>
      <c r="AC15" s="62" t="str">
        <f t="shared" si="16"/>
        <v>1.2</v>
      </c>
      <c r="AD15" s="73">
        <f t="shared" si="18"/>
        <v>0.26</v>
      </c>
      <c r="AE15" s="62" t="str">
        <f t="shared" si="16"/>
        <v>0.26</v>
      </c>
      <c r="AF15" s="69">
        <f t="shared" si="19"/>
        <v>17762</v>
      </c>
      <c r="AG15" s="62" t="str">
        <f t="shared" si="16"/>
        <v>17,762</v>
      </c>
      <c r="AH15" s="62" t="str">
        <f t="shared" si="16"/>
        <v>1.2</v>
      </c>
      <c r="AJ15" s="55"/>
      <c r="AK15" s="74">
        <f t="shared" si="20"/>
        <v>2.9258575631864618E-2</v>
      </c>
      <c r="AL15" s="75">
        <f t="shared" si="21"/>
        <v>1601</v>
      </c>
      <c r="AM15" s="73">
        <f t="shared" si="22"/>
        <v>3.9414449483789471E-3</v>
      </c>
      <c r="AN15" s="155"/>
      <c r="AO15" s="73">
        <f t="shared" si="23"/>
        <v>0.27</v>
      </c>
      <c r="AP15" s="62" t="str">
        <f t="shared" si="24"/>
        <v>0.27</v>
      </c>
      <c r="AQ15" s="69">
        <f t="shared" si="25"/>
        <v>56320</v>
      </c>
      <c r="AR15" s="62" t="str">
        <f t="shared" si="24"/>
        <v>56,320</v>
      </c>
      <c r="AS15" s="62" t="str">
        <f t="shared" si="24"/>
        <v>1.2</v>
      </c>
      <c r="AT15" s="73">
        <f t="shared" si="26"/>
        <v>0.26</v>
      </c>
      <c r="AU15" s="62" t="str">
        <f t="shared" si="24"/>
        <v>0.26</v>
      </c>
      <c r="AV15" s="69">
        <f t="shared" si="27"/>
        <v>54719</v>
      </c>
      <c r="AW15" s="62" t="str">
        <f t="shared" si="24"/>
        <v>54,719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0.1620811767910651</v>
      </c>
      <c r="F16" s="75">
        <f t="shared" si="1"/>
        <v>2380</v>
      </c>
      <c r="G16" s="73">
        <f t="shared" si="6"/>
        <v>5.4496565121308738E-2</v>
      </c>
      <c r="H16" s="155"/>
      <c r="I16" s="73">
        <f t="shared" si="7"/>
        <v>0.79</v>
      </c>
      <c r="J16" s="76" t="str">
        <f t="shared" si="8"/>
        <v>0.79</v>
      </c>
      <c r="K16" s="69">
        <f t="shared" si="9"/>
        <v>17064</v>
      </c>
      <c r="L16" s="62" t="str">
        <f t="shared" si="8"/>
        <v>17,064</v>
      </c>
      <c r="M16" s="62" t="str">
        <f t="shared" si="8"/>
        <v>3.6</v>
      </c>
      <c r="N16" s="73">
        <f t="shared" si="10"/>
        <v>0.73</v>
      </c>
      <c r="O16" s="76" t="str">
        <f t="shared" si="8"/>
        <v>0.73</v>
      </c>
      <c r="P16" s="69">
        <f t="shared" si="11"/>
        <v>14684</v>
      </c>
      <c r="Q16" s="62" t="str">
        <f t="shared" si="8"/>
        <v>14,684</v>
      </c>
      <c r="R16" s="62" t="str">
        <f t="shared" si="8"/>
        <v>3.5</v>
      </c>
      <c r="T16" s="60"/>
      <c r="U16" s="74">
        <f t="shared" si="12"/>
        <v>2.433301797540208E-2</v>
      </c>
      <c r="V16" s="75">
        <f t="shared" si="13"/>
        <v>1286</v>
      </c>
      <c r="W16" s="73">
        <f t="shared" si="29"/>
        <v>6.2747501699260688E-3</v>
      </c>
      <c r="X16" s="24"/>
      <c r="Y16" s="73">
        <f t="shared" si="15"/>
        <v>0.77</v>
      </c>
      <c r="Z16" s="62" t="str">
        <f t="shared" si="16"/>
        <v>0.77</v>
      </c>
      <c r="AA16" s="69">
        <f t="shared" si="17"/>
        <v>54136</v>
      </c>
      <c r="AB16" s="62" t="str">
        <f t="shared" si="16"/>
        <v>54,136</v>
      </c>
      <c r="AC16" s="62" t="str">
        <f t="shared" si="16"/>
        <v>3.6</v>
      </c>
      <c r="AD16" s="73">
        <f t="shared" si="18"/>
        <v>0.77</v>
      </c>
      <c r="AE16" s="62" t="str">
        <f t="shared" si="16"/>
        <v>0.77</v>
      </c>
      <c r="AF16" s="69">
        <f t="shared" si="19"/>
        <v>52850</v>
      </c>
      <c r="AG16" s="62" t="str">
        <f t="shared" si="16"/>
        <v>52,850</v>
      </c>
      <c r="AH16" s="62" t="str">
        <f t="shared" si="16"/>
        <v>3.7</v>
      </c>
      <c r="AJ16" s="55"/>
      <c r="AK16" s="74">
        <f t="shared" si="20"/>
        <v>0.11986588995720035</v>
      </c>
      <c r="AL16" s="75">
        <f t="shared" si="21"/>
        <v>17840</v>
      </c>
      <c r="AM16" s="73">
        <f t="shared" si="22"/>
        <v>7.4458494977035827E-2</v>
      </c>
      <c r="AN16" s="155"/>
      <c r="AO16" s="73">
        <f t="shared" si="23"/>
        <v>0.79</v>
      </c>
      <c r="AP16" s="62" t="str">
        <f t="shared" si="24"/>
        <v>0.79</v>
      </c>
      <c r="AQ16" s="69">
        <f t="shared" si="25"/>
        <v>166673</v>
      </c>
      <c r="AR16" s="62" t="str">
        <f t="shared" si="24"/>
        <v>166,673</v>
      </c>
      <c r="AS16" s="62" t="str">
        <f t="shared" si="24"/>
        <v>3.7</v>
      </c>
      <c r="AT16" s="73">
        <f t="shared" si="26"/>
        <v>0.71</v>
      </c>
      <c r="AU16" s="62" t="str">
        <f t="shared" si="24"/>
        <v>0.71</v>
      </c>
      <c r="AV16" s="69">
        <f t="shared" si="27"/>
        <v>148833</v>
      </c>
      <c r="AW16" s="62" t="str">
        <f t="shared" si="24"/>
        <v>148,833</v>
      </c>
      <c r="AX16" s="62" t="str">
        <f t="shared" si="24"/>
        <v>3.4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0.12282696994313566</v>
      </c>
      <c r="F17" s="75">
        <f t="shared" si="1"/>
        <v>3780</v>
      </c>
      <c r="G17" s="73">
        <f t="shared" si="6"/>
        <v>5.849313245177945E-2</v>
      </c>
      <c r="H17" s="155"/>
      <c r="I17" s="73">
        <f t="shared" si="7"/>
        <v>1.59</v>
      </c>
      <c r="J17" s="76" t="str">
        <f t="shared" si="8"/>
        <v>1.59</v>
      </c>
      <c r="K17" s="69">
        <f t="shared" si="9"/>
        <v>34555</v>
      </c>
      <c r="L17" s="62" t="str">
        <f t="shared" si="8"/>
        <v>34,555</v>
      </c>
      <c r="M17" s="62" t="str">
        <f t="shared" si="8"/>
        <v>7.3</v>
      </c>
      <c r="N17" s="73">
        <f t="shared" si="10"/>
        <v>1.54</v>
      </c>
      <c r="O17" s="76" t="str">
        <f t="shared" si="8"/>
        <v>1.54</v>
      </c>
      <c r="P17" s="69">
        <f t="shared" si="11"/>
        <v>30775</v>
      </c>
      <c r="Q17" s="62" t="str">
        <f t="shared" si="8"/>
        <v>30,775</v>
      </c>
      <c r="R17" s="62" t="str">
        <f t="shared" si="8"/>
        <v>7.4</v>
      </c>
      <c r="T17" s="60"/>
      <c r="U17" s="74">
        <f t="shared" si="12"/>
        <v>1.1805084106509768E-2</v>
      </c>
      <c r="V17" s="75">
        <f t="shared" si="13"/>
        <v>1252</v>
      </c>
      <c r="W17" s="73">
        <f t="shared" si="29"/>
        <v>-6.3490799295293776E-3</v>
      </c>
      <c r="X17" s="24"/>
      <c r="Y17" s="73">
        <f t="shared" si="15"/>
        <v>1.53</v>
      </c>
      <c r="Z17" s="62" t="str">
        <f t="shared" si="16"/>
        <v>1.53</v>
      </c>
      <c r="AA17" s="69">
        <f t="shared" si="17"/>
        <v>107308</v>
      </c>
      <c r="AB17" s="62" t="str">
        <f t="shared" si="16"/>
        <v>107,308</v>
      </c>
      <c r="AC17" s="62" t="str">
        <f t="shared" si="16"/>
        <v>7.2</v>
      </c>
      <c r="AD17" s="73">
        <f t="shared" si="18"/>
        <v>1.54</v>
      </c>
      <c r="AE17" s="62" t="str">
        <f t="shared" si="16"/>
        <v>1.54</v>
      </c>
      <c r="AF17" s="69">
        <f t="shared" si="19"/>
        <v>106056</v>
      </c>
      <c r="AG17" s="62" t="str">
        <f t="shared" si="16"/>
        <v>106,056</v>
      </c>
      <c r="AH17" s="62" t="str">
        <f t="shared" si="16"/>
        <v>7.4</v>
      </c>
      <c r="AJ17" s="54"/>
      <c r="AK17" s="74">
        <f t="shared" si="20"/>
        <v>-9.0183601245568592E-3</v>
      </c>
      <c r="AL17" s="75">
        <f t="shared" si="21"/>
        <v>-2928</v>
      </c>
      <c r="AM17" s="73">
        <f t="shared" si="22"/>
        <v>-3.5351353500283178E-2</v>
      </c>
      <c r="AN17" s="155"/>
      <c r="AO17" s="73">
        <f t="shared" si="23"/>
        <v>1.52</v>
      </c>
      <c r="AP17" s="62" t="str">
        <f t="shared" si="24"/>
        <v>1.52</v>
      </c>
      <c r="AQ17" s="69">
        <f t="shared" si="25"/>
        <v>321743</v>
      </c>
      <c r="AR17" s="62" t="str">
        <f t="shared" si="24"/>
        <v>321,743</v>
      </c>
      <c r="AS17" s="62" t="str">
        <f t="shared" si="24"/>
        <v>7.1</v>
      </c>
      <c r="AT17" s="73">
        <f t="shared" si="26"/>
        <v>1.56</v>
      </c>
      <c r="AU17" s="62" t="str">
        <f t="shared" si="24"/>
        <v>1.56</v>
      </c>
      <c r="AV17" s="69">
        <f t="shared" si="27"/>
        <v>324671</v>
      </c>
      <c r="AW17" s="62" t="str">
        <f t="shared" si="24"/>
        <v>324,671</v>
      </c>
      <c r="AX17" s="62" t="str">
        <f t="shared" si="24"/>
        <v>7.5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0.12725334816256545</v>
      </c>
      <c r="F18" s="75">
        <f t="shared" si="1"/>
        <v>2746</v>
      </c>
      <c r="G18" s="73">
        <f t="shared" si="6"/>
        <v>4.5420324363890208E-2</v>
      </c>
      <c r="H18" s="155"/>
      <c r="I18" s="73">
        <f t="shared" si="7"/>
        <v>1.1200000000000001</v>
      </c>
      <c r="J18" s="76" t="str">
        <f t="shared" si="8"/>
        <v>1.12</v>
      </c>
      <c r="K18" s="69">
        <f t="shared" si="9"/>
        <v>24325</v>
      </c>
      <c r="L18" s="62" t="str">
        <f t="shared" si="8"/>
        <v>24,325</v>
      </c>
      <c r="M18" s="62" t="str">
        <f t="shared" si="8"/>
        <v>5.2</v>
      </c>
      <c r="N18" s="73">
        <f t="shared" si="10"/>
        <v>1.08</v>
      </c>
      <c r="O18" s="76" t="str">
        <f t="shared" si="8"/>
        <v>1.08</v>
      </c>
      <c r="P18" s="69">
        <f t="shared" si="11"/>
        <v>21579</v>
      </c>
      <c r="Q18" s="62" t="str">
        <f t="shared" si="8"/>
        <v>21,579</v>
      </c>
      <c r="R18" s="62" t="str">
        <f t="shared" si="8"/>
        <v>5.2</v>
      </c>
      <c r="T18" s="60"/>
      <c r="U18" s="74">
        <f t="shared" si="12"/>
        <v>8.5877784590230946E-2</v>
      </c>
      <c r="V18" s="75">
        <f t="shared" si="13"/>
        <v>6303</v>
      </c>
      <c r="W18" s="73">
        <f t="shared" si="29"/>
        <v>7.3107548806055078E-2</v>
      </c>
      <c r="X18" s="24"/>
      <c r="Y18" s="73">
        <f t="shared" si="15"/>
        <v>1.1399999999999999</v>
      </c>
      <c r="Z18" s="62" t="str">
        <f t="shared" si="16"/>
        <v>1.14</v>
      </c>
      <c r="AA18" s="69">
        <f t="shared" si="17"/>
        <v>79698</v>
      </c>
      <c r="AB18" s="62" t="str">
        <f t="shared" si="16"/>
        <v>79,698</v>
      </c>
      <c r="AC18" s="62" t="str">
        <f t="shared" si="16"/>
        <v>5.3</v>
      </c>
      <c r="AD18" s="73">
        <f t="shared" si="18"/>
        <v>1.06</v>
      </c>
      <c r="AE18" s="62" t="str">
        <f t="shared" si="16"/>
        <v>1.06</v>
      </c>
      <c r="AF18" s="69">
        <f t="shared" si="19"/>
        <v>73395</v>
      </c>
      <c r="AG18" s="62" t="str">
        <f t="shared" si="16"/>
        <v>73,395</v>
      </c>
      <c r="AH18" s="62" t="str">
        <f t="shared" si="16"/>
        <v>5.1</v>
      </c>
      <c r="AJ18" s="54"/>
      <c r="AK18" s="74">
        <f t="shared" si="20"/>
        <v>1.524745475730189E-2</v>
      </c>
      <c r="AL18" s="75">
        <f t="shared" si="21"/>
        <v>3494</v>
      </c>
      <c r="AM18" s="73">
        <f t="shared" si="22"/>
        <v>1.3308508394429541E-3</v>
      </c>
      <c r="AN18" s="155"/>
      <c r="AO18" s="73">
        <f t="shared" si="23"/>
        <v>1.1000000000000001</v>
      </c>
      <c r="AP18" s="62" t="str">
        <f t="shared" si="24"/>
        <v>1.10</v>
      </c>
      <c r="AQ18" s="69">
        <f t="shared" si="25"/>
        <v>232647</v>
      </c>
      <c r="AR18" s="62" t="str">
        <f t="shared" si="24"/>
        <v>232,647</v>
      </c>
      <c r="AS18" s="62" t="str">
        <f t="shared" si="24"/>
        <v>5.1</v>
      </c>
      <c r="AT18" s="73">
        <f t="shared" si="26"/>
        <v>1.1000000000000001</v>
      </c>
      <c r="AU18" s="62" t="str">
        <f t="shared" si="24"/>
        <v>1.10</v>
      </c>
      <c r="AV18" s="69">
        <f t="shared" si="27"/>
        <v>229153</v>
      </c>
      <c r="AW18" s="62" t="str">
        <f t="shared" si="24"/>
        <v>229,153</v>
      </c>
      <c r="AX18" s="62" t="str">
        <f t="shared" si="24"/>
        <v>5.3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0.15310839003604892</v>
      </c>
      <c r="F20" s="140">
        <f>IFERROR(((L20)-(Q20)),"")</f>
        <v>20769</v>
      </c>
      <c r="G20" s="132">
        <f>IFERROR(((L20/L$8)-(Q20/Q$8)),"")</f>
        <v>0.44729103352697841</v>
      </c>
      <c r="H20" s="156"/>
      <c r="I20" s="132">
        <f>IFERROR(-(-J20),"")</f>
        <v>7.21</v>
      </c>
      <c r="J20" s="135" t="str">
        <f t="shared" ref="J20:R22" si="31">IF(J130="","",TRIM(LEFT(J130,SEARCH(" ",J130,1))))</f>
        <v>7.21</v>
      </c>
      <c r="K20" s="136">
        <f>IFERROR(-(-L20),"")</f>
        <v>156418</v>
      </c>
      <c r="L20" s="137" t="str">
        <f t="shared" si="31"/>
        <v>156,418</v>
      </c>
      <c r="M20" s="137" t="str">
        <f t="shared" si="31"/>
        <v>33.1</v>
      </c>
      <c r="N20" s="132">
        <f>IFERROR(-(-O20),"")</f>
        <v>6.77</v>
      </c>
      <c r="O20" s="135" t="str">
        <f t="shared" si="31"/>
        <v>6.77</v>
      </c>
      <c r="P20" s="136">
        <f>IFERROR(-(-Q20),"")</f>
        <v>135649</v>
      </c>
      <c r="Q20" s="137" t="str">
        <f t="shared" si="31"/>
        <v>135,649</v>
      </c>
      <c r="R20" s="137" t="str">
        <f t="shared" si="31"/>
        <v>32.5</v>
      </c>
      <c r="T20" s="152"/>
      <c r="U20" s="139">
        <f t="shared" ref="U20:U21" si="32">IFERROR((AB20-AG20)/ABS(AG20),"")</f>
        <v>4.106854162865399E-2</v>
      </c>
      <c r="V20" s="140">
        <f>IFERROR(((AB20)-(AG20)),"")</f>
        <v>19357</v>
      </c>
      <c r="W20" s="132">
        <f>IFERROR(((AB20/AB$8)-(AG20/AG$8)),"")</f>
        <v>0.16840859437120681</v>
      </c>
      <c r="X20" s="164"/>
      <c r="Y20" s="132">
        <f>IFERROR(-(-Z20),"")</f>
        <v>7</v>
      </c>
      <c r="Z20" s="137" t="str">
        <f t="shared" si="16"/>
        <v>7.00</v>
      </c>
      <c r="AA20" s="136">
        <f>IFERROR(-(-AB20),"")</f>
        <v>490691</v>
      </c>
      <c r="AB20" s="137" t="str">
        <f t="shared" si="16"/>
        <v>490,691</v>
      </c>
      <c r="AC20" s="137" t="str">
        <f t="shared" si="16"/>
        <v>32.7</v>
      </c>
      <c r="AD20" s="132">
        <f>IFERROR(-(-AE20),"")</f>
        <v>6.83</v>
      </c>
      <c r="AE20" s="137" t="str">
        <f t="shared" si="16"/>
        <v>6.83</v>
      </c>
      <c r="AF20" s="136">
        <f>IFERROR(-(-AG20),"")</f>
        <v>471334</v>
      </c>
      <c r="AG20" s="137" t="str">
        <f t="shared" si="16"/>
        <v>471,334</v>
      </c>
      <c r="AH20" s="137" t="str">
        <f t="shared" si="16"/>
        <v>32.8</v>
      </c>
      <c r="AJ20" s="57"/>
      <c r="AK20" s="139">
        <f t="shared" ref="AK20:AK21" si="33">IFERROR((AR20-AW20)/ABS(AW20),"")</f>
        <v>3.432511116377953E-2</v>
      </c>
      <c r="AL20" s="140">
        <f>IFERROR(((AR20)-(AW20)),"")</f>
        <v>48517</v>
      </c>
      <c r="AM20" s="132">
        <f>IFERROR(((AR20/AR$8)-(AW20/AW$8)),"")</f>
        <v>0.13565974373330469</v>
      </c>
      <c r="AN20" s="156"/>
      <c r="AO20" s="132">
        <f>IFERROR(-(-AP20),"")</f>
        <v>6.91</v>
      </c>
      <c r="AP20" s="137" t="str">
        <f t="shared" si="24"/>
        <v>6.91</v>
      </c>
      <c r="AQ20" s="136">
        <f>IFERROR(-(-AR20),"")</f>
        <v>1461972</v>
      </c>
      <c r="AR20" s="137" t="str">
        <f t="shared" si="24"/>
        <v>1,461,972</v>
      </c>
      <c r="AS20" s="137" t="str">
        <f t="shared" si="24"/>
        <v>32.2</v>
      </c>
      <c r="AT20" s="132">
        <f>IFERROR(-(-AU20),"")</f>
        <v>6.77</v>
      </c>
      <c r="AU20" s="137" t="str">
        <f t="shared" si="24"/>
        <v>6.77</v>
      </c>
      <c r="AV20" s="136">
        <f>IFERROR(-(-AW20),"")</f>
        <v>1413455</v>
      </c>
      <c r="AW20" s="137" t="str">
        <f t="shared" si="24"/>
        <v>1,413,455</v>
      </c>
      <c r="AX20" s="137" t="str">
        <f>IF(AX130="","",TRIM(LEFT(AX130,SEARCH(" ",AX130,1))))</f>
        <v>32.8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0.16740088105726872</v>
      </c>
      <c r="F21" s="75">
        <f>IFERROR(((L21)-(Q21)),"")</f>
        <v>9766</v>
      </c>
      <c r="G21" s="77">
        <f>IFERROR(((L21/L$8)-(Q21/Q$8)),"")</f>
        <v>0.23082774169888953</v>
      </c>
      <c r="H21" s="24"/>
      <c r="I21" s="80"/>
      <c r="J21" s="76" t="str">
        <f t="shared" si="31"/>
        <v/>
      </c>
      <c r="K21" s="69"/>
      <c r="L21" s="62" t="str">
        <f t="shared" si="31"/>
        <v>68,105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58,339</v>
      </c>
      <c r="R21" s="62" t="str">
        <f t="shared" si="31"/>
        <v/>
      </c>
      <c r="T21" s="60"/>
      <c r="U21" s="74">
        <f t="shared" si="32"/>
        <v>-1.4838069570110619E-2</v>
      </c>
      <c r="V21" s="75">
        <f>IFERROR(((AB21)-(AG21)),"")</f>
        <v>-3006</v>
      </c>
      <c r="W21" s="77">
        <f>IFERROR(((AB21/AB$8)-(AG21/AG$8)),"")</f>
        <v>-8.9073209144263199E-2</v>
      </c>
      <c r="X21" s="24"/>
      <c r="Y21" s="77"/>
      <c r="Z21" s="62" t="str">
        <f t="shared" si="16"/>
        <v/>
      </c>
      <c r="AA21" s="69"/>
      <c r="AB21" s="62" t="str">
        <f t="shared" si="16"/>
        <v>199,581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202,587</v>
      </c>
      <c r="AH21" s="62" t="str">
        <f t="shared" si="16"/>
        <v/>
      </c>
      <c r="AJ21" s="12"/>
      <c r="AK21" s="74">
        <f t="shared" si="33"/>
        <v>0.11405941123439976</v>
      </c>
      <c r="AL21" s="75">
        <f>IFERROR(((AR21)-(AW21)),"")</f>
        <v>76797</v>
      </c>
      <c r="AM21" s="77">
        <f>IFERROR(((AR21/AR$8)-(AW21/AW$8)),"")</f>
        <v>0.31836519826269605</v>
      </c>
      <c r="AN21" s="24"/>
      <c r="AO21" s="77"/>
      <c r="AP21" s="62" t="str">
        <f t="shared" si="24"/>
        <v/>
      </c>
      <c r="AQ21" s="69"/>
      <c r="AR21" s="62" t="str">
        <f t="shared" si="24"/>
        <v>750,104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673,307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0.12921153574246633</v>
      </c>
      <c r="F24" s="140">
        <f t="shared" ref="F24:F29" si="35">IFERROR(((L24)-(Q24)),"")</f>
        <v>56659</v>
      </c>
      <c r="G24" s="132">
        <f t="shared" ref="G24:G29" si="36">IFERROR(((L24/L$8)-(Q24/Q$8)),"")</f>
        <v>0.96257391487804256</v>
      </c>
      <c r="H24" s="156"/>
      <c r="I24" s="132">
        <f t="shared" ref="I24:I29" si="37">IFERROR(-(-J24),"")</f>
        <v>22.84</v>
      </c>
      <c r="J24" s="135" t="str">
        <f t="shared" ref="J24:R29" si="38">IF(J134="","",TRIM(LEFT(J134,SEARCH(" ",J134,1))))</f>
        <v>22.84</v>
      </c>
      <c r="K24" s="136">
        <f t="shared" ref="K24:K29" si="39">IFERROR(-(-L24),"")</f>
        <v>495157</v>
      </c>
      <c r="L24" s="137" t="str">
        <f t="shared" si="38"/>
        <v>495,157</v>
      </c>
      <c r="M24" s="137" t="str">
        <f t="shared" si="38"/>
        <v>104.9</v>
      </c>
      <c r="N24" s="132">
        <f t="shared" ref="N24:N29" si="40">IFERROR(-(-O24),"")</f>
        <v>21.88</v>
      </c>
      <c r="O24" s="135" t="str">
        <f t="shared" si="38"/>
        <v>21.88</v>
      </c>
      <c r="P24" s="136">
        <f t="shared" ref="P24:P29" si="41">IFERROR(-(-Q24),"")</f>
        <v>438498</v>
      </c>
      <c r="Q24" s="137" t="str">
        <f t="shared" si="38"/>
        <v>438,498</v>
      </c>
      <c r="R24" s="137" t="str">
        <f t="shared" si="38"/>
        <v>104.9</v>
      </c>
      <c r="T24" s="152"/>
      <c r="U24" s="139">
        <f t="shared" ref="U24" si="42">IFERROR((AB24-AG24)/ABS(AG24),"")</f>
        <v>4.2966314610974478E-2</v>
      </c>
      <c r="V24" s="140">
        <f t="shared" ref="V24:V29" si="43">IFERROR(((AB24)-(AG24)),"")</f>
        <v>64781</v>
      </c>
      <c r="W24" s="132">
        <f t="shared" ref="W24:W29" si="44">IFERROR(((AB24/AB$8)-(AG24/AG$8)),"")</f>
        <v>0.57949949745545482</v>
      </c>
      <c r="X24" s="164"/>
      <c r="Y24" s="132">
        <f t="shared" ref="Y24:Y29" si="45">IFERROR(-(-Z24),"")</f>
        <v>22.42</v>
      </c>
      <c r="Z24" s="137" t="str">
        <f t="shared" si="16"/>
        <v>22.42</v>
      </c>
      <c r="AA24" s="136">
        <f t="shared" ref="AA24:AA29" si="46">IFERROR(-(-AB24),"")</f>
        <v>1572497</v>
      </c>
      <c r="AB24" s="137" t="str">
        <f t="shared" si="16"/>
        <v>1,572,497</v>
      </c>
      <c r="AC24" s="137" t="str">
        <f t="shared" si="16"/>
        <v>104.9</v>
      </c>
      <c r="AD24" s="132">
        <f t="shared" ref="AD24:AD29" si="47">IFERROR(-(-AE24),"")</f>
        <v>21.84</v>
      </c>
      <c r="AE24" s="137" t="str">
        <f t="shared" si="16"/>
        <v>21.84</v>
      </c>
      <c r="AF24" s="136">
        <f t="shared" ref="AF24:AF29" si="48">IFERROR(-(-AG24),"")</f>
        <v>1507716</v>
      </c>
      <c r="AG24" s="137" t="str">
        <f t="shared" si="16"/>
        <v>1,507,716</v>
      </c>
      <c r="AH24" s="137" t="str">
        <f t="shared" si="16"/>
        <v>104.9</v>
      </c>
      <c r="AJ24" s="13"/>
      <c r="AK24" s="139">
        <f t="shared" ref="AK24" si="49">IFERROR((AR24-AW24)/ABS(AW24),"")</f>
        <v>5.2828851033943559E-2</v>
      </c>
      <c r="AL24" s="140">
        <f t="shared" ref="AL24:AL29" si="50">IFERROR(((AR24)-(AW24)),"")</f>
        <v>239199</v>
      </c>
      <c r="AM24" s="132">
        <f t="shared" ref="AM24:AM29" si="51">IFERROR(((AR24/AR$8)-(AW24/AW$8)),"")</f>
        <v>0.83055667275142753</v>
      </c>
      <c r="AN24" s="156"/>
      <c r="AO24" s="132">
        <f t="shared" ref="AO24:AO29" si="52">IFERROR(-(-AP24),"")</f>
        <v>22.53</v>
      </c>
      <c r="AP24" s="137" t="str">
        <f t="shared" si="24"/>
        <v>22.53</v>
      </c>
      <c r="AQ24" s="136">
        <f t="shared" ref="AQ24:AQ29" si="53">IFERROR(-(-AR24),"")</f>
        <v>4767009</v>
      </c>
      <c r="AR24" s="137" t="str">
        <f t="shared" si="24"/>
        <v>4,767,009</v>
      </c>
      <c r="AS24" s="137" t="str">
        <f t="shared" si="24"/>
        <v>104.9</v>
      </c>
      <c r="AT24" s="132">
        <f t="shared" ref="AT24:AT29" si="54">IFERROR(-(-AU24),"")</f>
        <v>21.7</v>
      </c>
      <c r="AU24" s="137" t="str">
        <f t="shared" si="24"/>
        <v>21.70</v>
      </c>
      <c r="AV24" s="136">
        <f t="shared" ref="AV24:AV29" si="55">IFERROR(-(-AW24),"")</f>
        <v>4527810</v>
      </c>
      <c r="AW24" s="137" t="str">
        <f t="shared" si="24"/>
        <v>4,527,810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-0.12918877937831691</v>
      </c>
      <c r="F25" s="85">
        <f t="shared" si="35"/>
        <v>-852</v>
      </c>
      <c r="G25" s="83">
        <f t="shared" si="36"/>
        <v>-1.4470167476570039E-2</v>
      </c>
      <c r="H25" s="157"/>
      <c r="I25" s="83">
        <f t="shared" si="37"/>
        <v>-0.34</v>
      </c>
      <c r="J25" s="86" t="str">
        <f t="shared" si="38"/>
        <v>-0.34</v>
      </c>
      <c r="K25" s="87">
        <f t="shared" si="39"/>
        <v>-7447</v>
      </c>
      <c r="L25" s="82" t="str">
        <f t="shared" si="38"/>
        <v>-7,447</v>
      </c>
      <c r="M25" s="82" t="str">
        <f t="shared" si="38"/>
        <v>-1.6</v>
      </c>
      <c r="N25" s="83">
        <f t="shared" si="40"/>
        <v>-0.33</v>
      </c>
      <c r="O25" s="86" t="str">
        <f t="shared" si="38"/>
        <v>-0.33</v>
      </c>
      <c r="P25" s="87">
        <f t="shared" si="41"/>
        <v>-6595</v>
      </c>
      <c r="Q25" s="82" t="str">
        <f t="shared" si="38"/>
        <v>-6,595</v>
      </c>
      <c r="R25" s="82" t="str">
        <f t="shared" si="38"/>
        <v>-1.6</v>
      </c>
      <c r="S25" s="82"/>
      <c r="T25" s="60"/>
      <c r="U25" s="84">
        <f>IFERROR((AB25-AG25)/ABS(AG25),"")</f>
        <v>-4.2952901746339742E-2</v>
      </c>
      <c r="V25" s="85">
        <f t="shared" si="43"/>
        <v>-974</v>
      </c>
      <c r="W25" s="83">
        <f t="shared" si="44"/>
        <v>-8.7113179121611206E-3</v>
      </c>
      <c r="X25" s="163"/>
      <c r="Y25" s="83">
        <f t="shared" si="45"/>
        <v>-0.34</v>
      </c>
      <c r="Z25" s="82" t="str">
        <f t="shared" si="16"/>
        <v>-0.34</v>
      </c>
      <c r="AA25" s="87">
        <f t="shared" si="46"/>
        <v>-23650</v>
      </c>
      <c r="AB25" s="82" t="str">
        <f t="shared" si="16"/>
        <v>-23,650</v>
      </c>
      <c r="AC25" s="82" t="str">
        <f t="shared" si="16"/>
        <v>-1.6</v>
      </c>
      <c r="AD25" s="83">
        <f t="shared" si="47"/>
        <v>-0.33</v>
      </c>
      <c r="AE25" s="82" t="str">
        <f t="shared" si="16"/>
        <v>-0.33</v>
      </c>
      <c r="AF25" s="87">
        <f t="shared" si="48"/>
        <v>-22676</v>
      </c>
      <c r="AG25" s="82" t="str">
        <f t="shared" si="16"/>
        <v>-22,676</v>
      </c>
      <c r="AH25" s="82" t="str">
        <f t="shared" si="16"/>
        <v>-1.6</v>
      </c>
      <c r="AI25" s="82"/>
      <c r="AJ25" s="14"/>
      <c r="AK25" s="84">
        <f>IFERROR((AR25-AW25)/ABS(AW25),"")</f>
        <v>-5.283120196019199E-2</v>
      </c>
      <c r="AL25" s="85">
        <f t="shared" si="50"/>
        <v>-3148</v>
      </c>
      <c r="AM25" s="83">
        <f t="shared" si="51"/>
        <v>-1.0930791648307459E-2</v>
      </c>
      <c r="AN25" s="157"/>
      <c r="AO25" s="83">
        <f t="shared" si="52"/>
        <v>-0.3</v>
      </c>
      <c r="AP25" s="82" t="str">
        <f t="shared" si="24"/>
        <v>-0.30</v>
      </c>
      <c r="AQ25" s="87">
        <f t="shared" si="53"/>
        <v>-62734</v>
      </c>
      <c r="AR25" s="82" t="str">
        <f t="shared" si="24"/>
        <v>-62,734</v>
      </c>
      <c r="AS25" s="82" t="str">
        <f t="shared" si="24"/>
        <v>-1.4</v>
      </c>
      <c r="AT25" s="83">
        <f t="shared" si="54"/>
        <v>-0.28999999999999998</v>
      </c>
      <c r="AU25" s="82" t="str">
        <f t="shared" si="24"/>
        <v>-0.29</v>
      </c>
      <c r="AV25" s="87">
        <f t="shared" si="55"/>
        <v>-59586</v>
      </c>
      <c r="AW25" s="82" t="str">
        <f t="shared" si="24"/>
        <v>-59,586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-0.12939749292357461</v>
      </c>
      <c r="F26" s="85">
        <f t="shared" si="35"/>
        <v>-320</v>
      </c>
      <c r="G26" s="83">
        <f t="shared" si="36"/>
        <v>-5.4498461318678165E-3</v>
      </c>
      <c r="H26" s="157"/>
      <c r="I26" s="83">
        <f t="shared" si="37"/>
        <v>-0.13</v>
      </c>
      <c r="J26" s="86" t="str">
        <f t="shared" si="38"/>
        <v>-0.13</v>
      </c>
      <c r="K26" s="87">
        <f t="shared" si="39"/>
        <v>-2793</v>
      </c>
      <c r="L26" s="82" t="str">
        <f t="shared" si="38"/>
        <v>-2,793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-2473</v>
      </c>
      <c r="Q26" s="82" t="str">
        <f t="shared" si="38"/>
        <v>-2,473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-4.2920978363123238E-2</v>
      </c>
      <c r="V26" s="85">
        <f t="shared" si="43"/>
        <v>-365</v>
      </c>
      <c r="W26" s="83">
        <f t="shared" si="44"/>
        <v>-3.2630662467767052E-3</v>
      </c>
      <c r="X26" s="163"/>
      <c r="Y26" s="83">
        <f t="shared" si="45"/>
        <v>-0.13</v>
      </c>
      <c r="Z26" s="82" t="str">
        <f t="shared" ref="Z26:AH41" si="58">IF(Z136="","",TRIM(LEFT(Z136,SEARCH(" ",Z136,1))))</f>
        <v>-0.13</v>
      </c>
      <c r="AA26" s="87">
        <f t="shared" si="46"/>
        <v>-8869</v>
      </c>
      <c r="AB26" s="82" t="str">
        <f t="shared" si="58"/>
        <v>-8,869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-8504</v>
      </c>
      <c r="AG26" s="82" t="str">
        <f t="shared" si="58"/>
        <v>-8,504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-5.2825312291968518E-2</v>
      </c>
      <c r="AL26" s="85">
        <f t="shared" si="50"/>
        <v>-1349</v>
      </c>
      <c r="AM26" s="83">
        <f t="shared" si="51"/>
        <v>-4.6839403185499201E-3</v>
      </c>
      <c r="AN26" s="157"/>
      <c r="AO26" s="83">
        <f t="shared" si="52"/>
        <v>-0.13</v>
      </c>
      <c r="AP26" s="82" t="str">
        <f t="shared" ref="AP26:AX41" si="60">IF(AP136="","",TRIM(LEFT(AP136,SEARCH(" ",AP136,1))))</f>
        <v>-0.13</v>
      </c>
      <c r="AQ26" s="87">
        <f t="shared" si="53"/>
        <v>-26886</v>
      </c>
      <c r="AR26" s="82" t="str">
        <f t="shared" si="60"/>
        <v>-26,886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-25537</v>
      </c>
      <c r="AW26" s="82" t="str">
        <f t="shared" si="60"/>
        <v>-25,537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-0.1292782254570661</v>
      </c>
      <c r="F27" s="85">
        <f t="shared" si="35"/>
        <v>-1492</v>
      </c>
      <c r="G27" s="83">
        <f t="shared" si="36"/>
        <v>-2.5369859740305589E-2</v>
      </c>
      <c r="H27" s="157"/>
      <c r="I27" s="83">
        <f t="shared" si="37"/>
        <v>-0.6</v>
      </c>
      <c r="J27" s="86" t="str">
        <f t="shared" si="38"/>
        <v>-0.60</v>
      </c>
      <c r="K27" s="87">
        <f t="shared" si="39"/>
        <v>-13033</v>
      </c>
      <c r="L27" s="82" t="str">
        <f t="shared" si="38"/>
        <v>-13,033</v>
      </c>
      <c r="M27" s="82" t="str">
        <f t="shared" si="38"/>
        <v>-2.8</v>
      </c>
      <c r="N27" s="83">
        <f t="shared" si="40"/>
        <v>-0.57999999999999996</v>
      </c>
      <c r="O27" s="86" t="str">
        <f t="shared" si="38"/>
        <v>-0.58</v>
      </c>
      <c r="P27" s="87">
        <f t="shared" si="41"/>
        <v>-11541</v>
      </c>
      <c r="Q27" s="82" t="str">
        <f t="shared" si="38"/>
        <v>-11,541</v>
      </c>
      <c r="R27" s="82" t="str">
        <f t="shared" si="38"/>
        <v>-2.8</v>
      </c>
      <c r="S27" s="82"/>
      <c r="T27" s="60"/>
      <c r="U27" s="84">
        <f t="shared" si="57"/>
        <v>-4.2965501600181435E-2</v>
      </c>
      <c r="V27" s="85">
        <f t="shared" si="43"/>
        <v>-1705</v>
      </c>
      <c r="W27" s="83">
        <f t="shared" si="44"/>
        <v>-1.5251934133246658E-2</v>
      </c>
      <c r="X27" s="163"/>
      <c r="Y27" s="83">
        <f t="shared" si="45"/>
        <v>-0.59</v>
      </c>
      <c r="Z27" s="82" t="str">
        <f t="shared" si="58"/>
        <v>-0.59</v>
      </c>
      <c r="AA27" s="87">
        <f t="shared" si="46"/>
        <v>-41388</v>
      </c>
      <c r="AB27" s="82" t="str">
        <f t="shared" si="58"/>
        <v>-41,388</v>
      </c>
      <c r="AC27" s="82" t="str">
        <f t="shared" si="58"/>
        <v>-2.8</v>
      </c>
      <c r="AD27" s="83">
        <f t="shared" si="47"/>
        <v>-0.56999999999999995</v>
      </c>
      <c r="AE27" s="82" t="str">
        <f t="shared" si="58"/>
        <v>-0.57</v>
      </c>
      <c r="AF27" s="87">
        <f t="shared" si="48"/>
        <v>-39683</v>
      </c>
      <c r="AG27" s="82" t="str">
        <f t="shared" si="58"/>
        <v>-39,683</v>
      </c>
      <c r="AH27" s="82" t="str">
        <f t="shared" si="58"/>
        <v>-2.8</v>
      </c>
      <c r="AI27" s="82"/>
      <c r="AJ27" s="14"/>
      <c r="AK27" s="84">
        <f t="shared" si="59"/>
        <v>-5.283120196019199E-2</v>
      </c>
      <c r="AL27" s="85">
        <f t="shared" si="50"/>
        <v>-6296</v>
      </c>
      <c r="AM27" s="83">
        <f t="shared" si="51"/>
        <v>-2.1861583296614917E-2</v>
      </c>
      <c r="AN27" s="157"/>
      <c r="AO27" s="83">
        <f t="shared" si="52"/>
        <v>-0.59</v>
      </c>
      <c r="AP27" s="82" t="str">
        <f t="shared" si="60"/>
        <v>-0.59</v>
      </c>
      <c r="AQ27" s="87">
        <f t="shared" si="53"/>
        <v>-125468</v>
      </c>
      <c r="AR27" s="82" t="str">
        <f t="shared" si="60"/>
        <v>-125,468</v>
      </c>
      <c r="AS27" s="82" t="str">
        <f t="shared" si="60"/>
        <v>-2.8</v>
      </c>
      <c r="AT27" s="83">
        <f t="shared" si="54"/>
        <v>-0.56999999999999995</v>
      </c>
      <c r="AU27" s="82" t="str">
        <f t="shared" si="60"/>
        <v>-0.57</v>
      </c>
      <c r="AV27" s="87">
        <f t="shared" si="55"/>
        <v>-119172</v>
      </c>
      <c r="AW27" s="82" t="str">
        <f t="shared" si="60"/>
        <v>-119,172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-5.2866541353383457E-2</v>
      </c>
      <c r="AL28" s="85">
        <f t="shared" si="50"/>
        <v>-450</v>
      </c>
      <c r="AM28" s="83">
        <f t="shared" si="51"/>
        <v>-1.56291101120766E-3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-8962</v>
      </c>
      <c r="AR28" s="82" t="str">
        <f t="shared" si="60"/>
        <v>-8,962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-8512</v>
      </c>
      <c r="AW28" s="82" t="str">
        <f t="shared" si="60"/>
        <v>-8,512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0.12921134559655795</v>
      </c>
      <c r="F29" s="134">
        <f t="shared" si="35"/>
        <v>53996</v>
      </c>
      <c r="G29" s="132">
        <f t="shared" si="36"/>
        <v>0.91733016699055625</v>
      </c>
      <c r="H29" s="156"/>
      <c r="I29" s="132">
        <f t="shared" si="37"/>
        <v>21.77</v>
      </c>
      <c r="J29" s="135" t="str">
        <f t="shared" si="38"/>
        <v>21.77</v>
      </c>
      <c r="K29" s="136">
        <f t="shared" si="39"/>
        <v>471885</v>
      </c>
      <c r="L29" s="137" t="str">
        <f t="shared" si="38"/>
        <v>471,885</v>
      </c>
      <c r="M29" s="137" t="str">
        <f t="shared" si="38"/>
        <v>100.0</v>
      </c>
      <c r="N29" s="132">
        <f t="shared" si="40"/>
        <v>20.85</v>
      </c>
      <c r="O29" s="135" t="str">
        <f t="shared" si="38"/>
        <v>20.85</v>
      </c>
      <c r="P29" s="136">
        <f t="shared" si="41"/>
        <v>417889</v>
      </c>
      <c r="Q29" s="137" t="str">
        <f t="shared" si="38"/>
        <v>417,889</v>
      </c>
      <c r="R29" s="137" t="str">
        <f t="shared" si="38"/>
        <v>100.0</v>
      </c>
      <c r="T29" s="152"/>
      <c r="U29" s="133">
        <f>IFERROR((AB29-AG29)/ABS(AG29),"")</f>
        <v>4.2965395231526655E-2</v>
      </c>
      <c r="V29" s="134">
        <f t="shared" si="43"/>
        <v>61735</v>
      </c>
      <c r="W29" s="132">
        <f t="shared" si="44"/>
        <v>0.55224443986180916</v>
      </c>
      <c r="X29" s="164"/>
      <c r="Y29" s="132">
        <f t="shared" si="45"/>
        <v>21.36</v>
      </c>
      <c r="Z29" s="137" t="str">
        <f t="shared" si="58"/>
        <v>21.36</v>
      </c>
      <c r="AA29" s="136">
        <f t="shared" si="46"/>
        <v>1498589</v>
      </c>
      <c r="AB29" s="137" t="str">
        <f t="shared" si="58"/>
        <v>1,498,589</v>
      </c>
      <c r="AC29" s="137" t="str">
        <f t="shared" si="58"/>
        <v>100.0</v>
      </c>
      <c r="AD29" s="132">
        <f t="shared" si="47"/>
        <v>20.81</v>
      </c>
      <c r="AE29" s="137" t="str">
        <f t="shared" si="58"/>
        <v>20.81</v>
      </c>
      <c r="AF29" s="136">
        <f t="shared" si="48"/>
        <v>1436854</v>
      </c>
      <c r="AG29" s="137" t="str">
        <f t="shared" si="58"/>
        <v>1,436,854</v>
      </c>
      <c r="AH29" s="137" t="str">
        <f t="shared" si="58"/>
        <v>100.0</v>
      </c>
      <c r="AJ29" s="13"/>
      <c r="AK29" s="133">
        <f>IFERROR((AR29-AW29)/ABS(AW29),"")</f>
        <v>5.2828931984520058E-2</v>
      </c>
      <c r="AL29" s="134">
        <f t="shared" si="50"/>
        <v>227957</v>
      </c>
      <c r="AM29" s="132">
        <f t="shared" si="51"/>
        <v>0.79152217293308524</v>
      </c>
      <c r="AN29" s="156"/>
      <c r="AO29" s="132">
        <f t="shared" si="52"/>
        <v>21.47</v>
      </c>
      <c r="AP29" s="137" t="str">
        <f t="shared" si="60"/>
        <v>21.47</v>
      </c>
      <c r="AQ29" s="136">
        <f t="shared" si="53"/>
        <v>4542960</v>
      </c>
      <c r="AR29" s="137" t="str">
        <f t="shared" si="60"/>
        <v>4,542,960</v>
      </c>
      <c r="AS29" s="137" t="str">
        <f t="shared" si="60"/>
        <v>100.0</v>
      </c>
      <c r="AT29" s="132">
        <f t="shared" si="54"/>
        <v>20.68</v>
      </c>
      <c r="AU29" s="137" t="str">
        <f t="shared" si="60"/>
        <v>20.68</v>
      </c>
      <c r="AV29" s="136">
        <f t="shared" si="55"/>
        <v>4315003</v>
      </c>
      <c r="AW29" s="137" t="str">
        <f t="shared" si="60"/>
        <v>4,315,003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-0.18981596617756777</v>
      </c>
      <c r="F31" s="85">
        <f t="shared" ref="F31:F41" si="61">IFERROR(((Q31)-(L31)),"")</f>
        <v>-3053</v>
      </c>
      <c r="G31" s="83">
        <f t="shared" ref="G31:G40" si="62">IFERROR(((Q31/Q$8)-(L31/L$8)),"")</f>
        <v>-8.0268308245844411E-2</v>
      </c>
      <c r="H31" s="157"/>
      <c r="I31" s="83">
        <f t="shared" ref="I31:I40" si="63">IFERROR(-J31,"")</f>
        <v>-0.88</v>
      </c>
      <c r="J31" s="86" t="str">
        <f t="shared" ref="J31:R41" si="64">IF(J141="","",TRIM(LEFT(J141,SEARCH(" ",J141,1))))</f>
        <v>0.88</v>
      </c>
      <c r="K31" s="87">
        <f t="shared" ref="K31:K40" si="65">IFERROR(-L31,"")</f>
        <v>-19137</v>
      </c>
      <c r="L31" s="82" t="str">
        <f t="shared" si="64"/>
        <v>19,137</v>
      </c>
      <c r="M31" s="82" t="str">
        <f t="shared" si="64"/>
        <v>4.1</v>
      </c>
      <c r="N31" s="83">
        <f t="shared" ref="N31:N40" si="66">IFERROR(-O31,"")</f>
        <v>-0.8</v>
      </c>
      <c r="O31" s="86" t="str">
        <f t="shared" si="64"/>
        <v>0.80</v>
      </c>
      <c r="P31" s="87">
        <f t="shared" ref="P31:P40" si="67">IFERROR(-Q31,"")</f>
        <v>-16084</v>
      </c>
      <c r="Q31" s="82" t="str">
        <f t="shared" si="64"/>
        <v>16,084</v>
      </c>
      <c r="R31" s="82" t="str">
        <f t="shared" si="64"/>
        <v>3.8</v>
      </c>
      <c r="S31" s="82"/>
      <c r="T31" s="60"/>
      <c r="U31" s="84">
        <f>IFERROR((AG31-AB31)/ABS(AG31),"")</f>
        <v>4.838573716597825E-3</v>
      </c>
      <c r="V31" s="85">
        <f t="shared" ref="V31:V41" si="68">IFERROR(((AG31)-(AB31)),"")</f>
        <v>287</v>
      </c>
      <c r="W31" s="83">
        <f t="shared" ref="W31:W40" si="69">IFERROR(((AG31/AG$8)-(AB31/AB$8)),"")</f>
        <v>1.76242806625585E-2</v>
      </c>
      <c r="X31" s="163"/>
      <c r="Y31" s="83">
        <f t="shared" ref="Y31:Y40" si="70">IFERROR(-Z31,"")</f>
        <v>-0.84</v>
      </c>
      <c r="Z31" s="82" t="str">
        <f t="shared" si="58"/>
        <v>0.84</v>
      </c>
      <c r="AA31" s="87">
        <f t="shared" ref="AA31:AA40" si="71">IFERROR(-AB31,"")</f>
        <v>-59028</v>
      </c>
      <c r="AB31" s="82" t="str">
        <f t="shared" si="58"/>
        <v>59,028</v>
      </c>
      <c r="AC31" s="82" t="str">
        <f t="shared" si="58"/>
        <v>3.9</v>
      </c>
      <c r="AD31" s="83">
        <f t="shared" ref="AD31:AD40" si="72">IFERROR(-AE31,"")</f>
        <v>-0.86</v>
      </c>
      <c r="AE31" s="82" t="str">
        <f t="shared" si="58"/>
        <v>0.86</v>
      </c>
      <c r="AF31" s="87">
        <f t="shared" ref="AF31:AF40" si="73">IFERROR(-AG31,"")</f>
        <v>-59315</v>
      </c>
      <c r="AG31" s="82" t="str">
        <f t="shared" si="58"/>
        <v>59,315</v>
      </c>
      <c r="AH31" s="82" t="str">
        <f t="shared" si="58"/>
        <v>4.1</v>
      </c>
      <c r="AI31" s="82"/>
      <c r="AJ31" s="14"/>
      <c r="AK31" s="84">
        <f>IFERROR((AW31-AR31)/ABS(AW31),"")</f>
        <v>-0.12578556351884757</v>
      </c>
      <c r="AL31" s="85">
        <f t="shared" ref="AL31:AL41" si="74">IFERROR(((AW31)-(AR31)),"")</f>
        <v>-21096</v>
      </c>
      <c r="AM31" s="83">
        <f t="shared" ref="AM31:AM40" si="75">IFERROR(((AW31/AW$8)-(AR31/AR$8)),"")</f>
        <v>-8.8596805666446898E-2</v>
      </c>
      <c r="AN31" s="157"/>
      <c r="AO31" s="83">
        <f t="shared" ref="AO31:AO40" si="76">IFERROR(-AP31,"")</f>
        <v>-0.89</v>
      </c>
      <c r="AP31" s="82" t="str">
        <f t="shared" si="60"/>
        <v>0.89</v>
      </c>
      <c r="AQ31" s="87">
        <f t="shared" ref="AQ31:AQ40" si="77">IFERROR(-AR31,"")</f>
        <v>-188810</v>
      </c>
      <c r="AR31" s="82" t="str">
        <f t="shared" si="60"/>
        <v>188,810</v>
      </c>
      <c r="AS31" s="82" t="str">
        <f t="shared" si="60"/>
        <v>4.2</v>
      </c>
      <c r="AT31" s="83">
        <f t="shared" ref="AT31:AT40" si="78">IFERROR(-AU31,"")</f>
        <v>-0.8</v>
      </c>
      <c r="AU31" s="82" t="str">
        <f t="shared" si="60"/>
        <v>0.80</v>
      </c>
      <c r="AV31" s="87">
        <f t="shared" ref="AV31:AV40" si="79">IFERROR(-AW31,"")</f>
        <v>-167714</v>
      </c>
      <c r="AW31" s="82" t="str">
        <f t="shared" si="60"/>
        <v>167,714</v>
      </c>
      <c r="AX31" s="82" t="str">
        <f t="shared" si="60"/>
        <v>3.9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-7.8587367808285638E-2</v>
      </c>
      <c r="F32" s="85">
        <f t="shared" si="61"/>
        <v>-810</v>
      </c>
      <c r="G32" s="83">
        <f t="shared" si="62"/>
        <v>1.4419660510713861E-3</v>
      </c>
      <c r="H32" s="157"/>
      <c r="I32" s="83">
        <f t="shared" si="63"/>
        <v>-0.51</v>
      </c>
      <c r="J32" s="86" t="str">
        <f t="shared" si="64"/>
        <v>0.51</v>
      </c>
      <c r="K32" s="87">
        <f t="shared" si="65"/>
        <v>-11117</v>
      </c>
      <c r="L32" s="82" t="str">
        <f t="shared" si="64"/>
        <v>11,117</v>
      </c>
      <c r="M32" s="82" t="str">
        <f t="shared" si="64"/>
        <v>2.4</v>
      </c>
      <c r="N32" s="83">
        <f t="shared" si="66"/>
        <v>-0.51</v>
      </c>
      <c r="O32" s="86" t="str">
        <f t="shared" si="64"/>
        <v>0.51</v>
      </c>
      <c r="P32" s="87">
        <f t="shared" si="67"/>
        <v>-10307</v>
      </c>
      <c r="Q32" s="82" t="str">
        <f t="shared" si="64"/>
        <v>10,307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-0.1064282797643353</v>
      </c>
      <c r="V32" s="85">
        <f t="shared" si="68"/>
        <v>-3649</v>
      </c>
      <c r="W32" s="83">
        <f t="shared" si="69"/>
        <v>-4.4196114845845458E-2</v>
      </c>
      <c r="X32" s="163"/>
      <c r="Y32" s="83">
        <f t="shared" si="70"/>
        <v>-0.54</v>
      </c>
      <c r="Z32" s="82" t="str">
        <f t="shared" si="58"/>
        <v>0.54</v>
      </c>
      <c r="AA32" s="87">
        <f t="shared" si="71"/>
        <v>-37935</v>
      </c>
      <c r="AB32" s="82" t="str">
        <f t="shared" si="58"/>
        <v>37,935</v>
      </c>
      <c r="AC32" s="82" t="str">
        <f t="shared" si="58"/>
        <v>2.5</v>
      </c>
      <c r="AD32" s="83">
        <f t="shared" si="72"/>
        <v>-0.5</v>
      </c>
      <c r="AE32" s="82" t="str">
        <f t="shared" si="58"/>
        <v>0.50</v>
      </c>
      <c r="AF32" s="87">
        <f t="shared" si="73"/>
        <v>-34286</v>
      </c>
      <c r="AG32" s="82" t="str">
        <f t="shared" si="58"/>
        <v>34,286</v>
      </c>
      <c r="AH32" s="82" t="str">
        <f t="shared" si="58"/>
        <v>2.4</v>
      </c>
      <c r="AI32" s="82"/>
      <c r="AJ32" s="14"/>
      <c r="AK32" s="84">
        <f t="shared" ref="AK32:AK40" si="82">IFERROR((AW32-AR32)/ABS(AW32),"")</f>
        <v>-3.5829558188313494E-2</v>
      </c>
      <c r="AL32" s="85">
        <f t="shared" si="74"/>
        <v>-3741</v>
      </c>
      <c r="AM32" s="83">
        <f t="shared" si="75"/>
        <v>-1.0763532518130003E-2</v>
      </c>
      <c r="AN32" s="157"/>
      <c r="AO32" s="83">
        <f t="shared" si="76"/>
        <v>-0.51</v>
      </c>
      <c r="AP32" s="82" t="str">
        <f t="shared" si="60"/>
        <v>0.51</v>
      </c>
      <c r="AQ32" s="87">
        <f t="shared" si="77"/>
        <v>-108152</v>
      </c>
      <c r="AR32" s="82" t="str">
        <f t="shared" si="60"/>
        <v>108,152</v>
      </c>
      <c r="AS32" s="82" t="str">
        <f t="shared" si="60"/>
        <v>2.4</v>
      </c>
      <c r="AT32" s="83">
        <f t="shared" si="78"/>
        <v>-0.5</v>
      </c>
      <c r="AU32" s="82" t="str">
        <f t="shared" si="60"/>
        <v>0.50</v>
      </c>
      <c r="AV32" s="87">
        <f t="shared" si="79"/>
        <v>-104411</v>
      </c>
      <c r="AW32" s="82" t="str">
        <f t="shared" si="60"/>
        <v>104,411</v>
      </c>
      <c r="AX32" s="82" t="str">
        <f t="shared" si="60"/>
        <v>2.4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-0.14637565836838315</v>
      </c>
      <c r="F35" s="145">
        <f t="shared" si="61"/>
        <v>-3863</v>
      </c>
      <c r="G35" s="143">
        <f t="shared" si="62"/>
        <v>-7.8826342194773025E-2</v>
      </c>
      <c r="H35" s="159"/>
      <c r="I35" s="143">
        <f t="shared" si="63"/>
        <v>-1.4</v>
      </c>
      <c r="J35" s="146" t="str">
        <f t="shared" si="64"/>
        <v>1.40</v>
      </c>
      <c r="K35" s="147">
        <f t="shared" si="65"/>
        <v>-30254</v>
      </c>
      <c r="L35" s="142" t="str">
        <f t="shared" si="64"/>
        <v>30,254</v>
      </c>
      <c r="M35" s="142" t="str">
        <f t="shared" si="64"/>
        <v>6.4</v>
      </c>
      <c r="N35" s="143">
        <f t="shared" si="66"/>
        <v>-1.32</v>
      </c>
      <c r="O35" s="146" t="str">
        <f t="shared" si="64"/>
        <v>1.32</v>
      </c>
      <c r="P35" s="147">
        <f t="shared" si="67"/>
        <v>-26391</v>
      </c>
      <c r="Q35" s="142" t="str">
        <f t="shared" si="64"/>
        <v>26,391</v>
      </c>
      <c r="R35" s="142" t="str">
        <f t="shared" si="64"/>
        <v>6.3</v>
      </c>
      <c r="S35" s="142"/>
      <c r="T35" s="152"/>
      <c r="U35" s="144">
        <f t="shared" si="81"/>
        <v>-3.591841967500347E-2</v>
      </c>
      <c r="V35" s="145">
        <f t="shared" si="68"/>
        <v>-3362</v>
      </c>
      <c r="W35" s="143">
        <f t="shared" si="69"/>
        <v>-2.6571834183287013E-2</v>
      </c>
      <c r="X35" s="162"/>
      <c r="Y35" s="143">
        <f t="shared" si="70"/>
        <v>-1.38</v>
      </c>
      <c r="Z35" s="142" t="str">
        <f t="shared" si="58"/>
        <v>1.38</v>
      </c>
      <c r="AA35" s="147">
        <f t="shared" si="71"/>
        <v>-96963</v>
      </c>
      <c r="AB35" s="142" t="str">
        <f t="shared" si="58"/>
        <v>96,963</v>
      </c>
      <c r="AC35" s="142" t="str">
        <f t="shared" si="58"/>
        <v>6.5</v>
      </c>
      <c r="AD35" s="143">
        <f t="shared" si="72"/>
        <v>-1.36</v>
      </c>
      <c r="AE35" s="142" t="str">
        <f t="shared" si="58"/>
        <v>1.36</v>
      </c>
      <c r="AF35" s="147">
        <f t="shared" si="73"/>
        <v>-93601</v>
      </c>
      <c r="AG35" s="142" t="str">
        <f t="shared" si="58"/>
        <v>93,601</v>
      </c>
      <c r="AH35" s="142" t="str">
        <f t="shared" si="58"/>
        <v>6.5</v>
      </c>
      <c r="AI35" s="142"/>
      <c r="AJ35" s="15"/>
      <c r="AK35" s="144">
        <f t="shared" si="82"/>
        <v>-9.1270555810748735E-2</v>
      </c>
      <c r="AL35" s="145">
        <f t="shared" si="74"/>
        <v>-24837</v>
      </c>
      <c r="AM35" s="143">
        <f t="shared" si="75"/>
        <v>-9.9360338184576902E-2</v>
      </c>
      <c r="AN35" s="159"/>
      <c r="AO35" s="143">
        <f t="shared" si="76"/>
        <v>-1.4</v>
      </c>
      <c r="AP35" s="142" t="str">
        <f t="shared" si="60"/>
        <v>1.40</v>
      </c>
      <c r="AQ35" s="147">
        <f t="shared" si="77"/>
        <v>-296962</v>
      </c>
      <c r="AR35" s="142" t="str">
        <f t="shared" si="60"/>
        <v>296,962</v>
      </c>
      <c r="AS35" s="142" t="str">
        <f t="shared" si="60"/>
        <v>6.5</v>
      </c>
      <c r="AT35" s="143">
        <f t="shared" si="78"/>
        <v>-1.3</v>
      </c>
      <c r="AU35" s="142" t="str">
        <f t="shared" si="60"/>
        <v>1.30</v>
      </c>
      <c r="AV35" s="147">
        <f t="shared" si="79"/>
        <v>-272125</v>
      </c>
      <c r="AW35" s="142" t="str">
        <f t="shared" si="60"/>
        <v>272,125</v>
      </c>
      <c r="AX35" s="142" t="str">
        <f t="shared" si="60"/>
        <v>6.3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-7.1752073685817513E-2</v>
      </c>
      <c r="F36" s="85">
        <f t="shared" si="61"/>
        <v>-1410</v>
      </c>
      <c r="G36" s="83">
        <f t="shared" si="62"/>
        <v>8.9447956193791089E-3</v>
      </c>
      <c r="H36" s="157"/>
      <c r="I36" s="83">
        <f t="shared" si="63"/>
        <v>-0.97</v>
      </c>
      <c r="J36" s="86" t="str">
        <f t="shared" si="64"/>
        <v>0.97</v>
      </c>
      <c r="K36" s="87">
        <f t="shared" si="65"/>
        <v>-21061</v>
      </c>
      <c r="L36" s="82" t="str">
        <f t="shared" si="64"/>
        <v>21,061</v>
      </c>
      <c r="M36" s="82" t="str">
        <f t="shared" si="64"/>
        <v>4.5</v>
      </c>
      <c r="N36" s="83">
        <f t="shared" si="66"/>
        <v>-0.98</v>
      </c>
      <c r="O36" s="86" t="str">
        <f t="shared" si="64"/>
        <v>0.98</v>
      </c>
      <c r="P36" s="87">
        <f t="shared" si="67"/>
        <v>-19651</v>
      </c>
      <c r="Q36" s="82" t="str">
        <f t="shared" si="64"/>
        <v>19,651</v>
      </c>
      <c r="R36" s="82" t="str">
        <f t="shared" si="64"/>
        <v>4.7</v>
      </c>
      <c r="S36" s="82"/>
      <c r="T36" s="60"/>
      <c r="U36" s="84">
        <f t="shared" si="81"/>
        <v>-8.7827449809687291E-2</v>
      </c>
      <c r="V36" s="85">
        <f t="shared" si="68"/>
        <v>-5884</v>
      </c>
      <c r="W36" s="83">
        <f t="shared" si="69"/>
        <v>-6.8594646386985869E-2</v>
      </c>
      <c r="X36" s="163"/>
      <c r="Y36" s="83">
        <f t="shared" si="70"/>
        <v>-1.04</v>
      </c>
      <c r="Z36" s="82" t="str">
        <f t="shared" si="58"/>
        <v>1.04</v>
      </c>
      <c r="AA36" s="87">
        <f t="shared" si="71"/>
        <v>-72879</v>
      </c>
      <c r="AB36" s="82" t="str">
        <f t="shared" si="58"/>
        <v>72,879</v>
      </c>
      <c r="AC36" s="82" t="str">
        <f t="shared" si="58"/>
        <v>4.9</v>
      </c>
      <c r="AD36" s="83">
        <f t="shared" si="72"/>
        <v>-0.97</v>
      </c>
      <c r="AE36" s="82" t="str">
        <f t="shared" si="58"/>
        <v>0.97</v>
      </c>
      <c r="AF36" s="87">
        <f t="shared" si="73"/>
        <v>-66995</v>
      </c>
      <c r="AG36" s="82" t="str">
        <f t="shared" si="58"/>
        <v>66,995</v>
      </c>
      <c r="AH36" s="82" t="str">
        <f t="shared" si="58"/>
        <v>4.7</v>
      </c>
      <c r="AI36" s="82"/>
      <c r="AJ36" s="14"/>
      <c r="AK36" s="84">
        <f t="shared" si="82"/>
        <v>-4.7259066876913086E-2</v>
      </c>
      <c r="AL36" s="85">
        <f t="shared" si="74"/>
        <v>-9171</v>
      </c>
      <c r="AM36" s="83">
        <f t="shared" si="75"/>
        <v>-3.0488293738218375E-2</v>
      </c>
      <c r="AN36" s="157"/>
      <c r="AO36" s="83">
        <f t="shared" si="76"/>
        <v>-0.96</v>
      </c>
      <c r="AP36" s="82" t="str">
        <f t="shared" si="60"/>
        <v>0.96</v>
      </c>
      <c r="AQ36" s="87">
        <f t="shared" si="77"/>
        <v>-203229</v>
      </c>
      <c r="AR36" s="82" t="str">
        <f t="shared" si="60"/>
        <v>203,229</v>
      </c>
      <c r="AS36" s="82" t="str">
        <f t="shared" si="60"/>
        <v>4.5</v>
      </c>
      <c r="AT36" s="83">
        <f t="shared" si="78"/>
        <v>-0.93</v>
      </c>
      <c r="AU36" s="82" t="str">
        <f t="shared" si="60"/>
        <v>0.93</v>
      </c>
      <c r="AV36" s="87">
        <f t="shared" si="79"/>
        <v>-194058</v>
      </c>
      <c r="AW36" s="82" t="str">
        <f t="shared" si="60"/>
        <v>194,058</v>
      </c>
      <c r="AX36" s="82" t="str">
        <f t="shared" si="60"/>
        <v>4.5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-0.17711929420790179</v>
      </c>
      <c r="F37" s="85">
        <f t="shared" si="61"/>
        <v>-1847</v>
      </c>
      <c r="G37" s="83">
        <f t="shared" si="62"/>
        <v>-4.5934598864048826E-2</v>
      </c>
      <c r="H37" s="157"/>
      <c r="I37" s="83">
        <f t="shared" si="63"/>
        <v>-0.56999999999999995</v>
      </c>
      <c r="J37" s="86" t="str">
        <f t="shared" si="64"/>
        <v>0.57</v>
      </c>
      <c r="K37" s="87">
        <f t="shared" si="65"/>
        <v>-12275</v>
      </c>
      <c r="L37" s="82" t="str">
        <f t="shared" si="64"/>
        <v>12,275</v>
      </c>
      <c r="M37" s="82" t="str">
        <f t="shared" si="64"/>
        <v>2.6</v>
      </c>
      <c r="N37" s="83">
        <f t="shared" si="66"/>
        <v>-0.52</v>
      </c>
      <c r="O37" s="86" t="str">
        <f t="shared" si="64"/>
        <v>0.52</v>
      </c>
      <c r="P37" s="87">
        <f t="shared" si="67"/>
        <v>-10428</v>
      </c>
      <c r="Q37" s="82" t="str">
        <f t="shared" si="64"/>
        <v>10,428</v>
      </c>
      <c r="R37" s="82" t="str">
        <f t="shared" si="64"/>
        <v>2.5</v>
      </c>
      <c r="S37" s="82"/>
      <c r="T37" s="60"/>
      <c r="U37" s="84">
        <f t="shared" si="81"/>
        <v>6.0692346225843019E-2</v>
      </c>
      <c r="V37" s="85">
        <f t="shared" si="68"/>
        <v>2302</v>
      </c>
      <c r="W37" s="83">
        <f t="shared" si="69"/>
        <v>4.1469969182729272E-2</v>
      </c>
      <c r="X37" s="163"/>
      <c r="Y37" s="83">
        <f t="shared" si="70"/>
        <v>-0.51</v>
      </c>
      <c r="Z37" s="82" t="str">
        <f t="shared" si="58"/>
        <v>0.51</v>
      </c>
      <c r="AA37" s="87">
        <f t="shared" si="71"/>
        <v>-35627</v>
      </c>
      <c r="AB37" s="82" t="str">
        <f t="shared" si="58"/>
        <v>35,627</v>
      </c>
      <c r="AC37" s="82" t="str">
        <f t="shared" si="58"/>
        <v>2.4</v>
      </c>
      <c r="AD37" s="83">
        <f t="shared" si="72"/>
        <v>-0.55000000000000004</v>
      </c>
      <c r="AE37" s="82" t="str">
        <f t="shared" si="58"/>
        <v>0.55</v>
      </c>
      <c r="AF37" s="87">
        <f t="shared" si="73"/>
        <v>-37929</v>
      </c>
      <c r="AG37" s="82" t="str">
        <f t="shared" si="58"/>
        <v>37,929</v>
      </c>
      <c r="AH37" s="82" t="str">
        <f t="shared" si="58"/>
        <v>2.6</v>
      </c>
      <c r="AI37" s="82"/>
      <c r="AJ37" s="14"/>
      <c r="AK37" s="84">
        <f t="shared" si="82"/>
        <v>-9.1769922311673913E-2</v>
      </c>
      <c r="AL37" s="85">
        <f t="shared" si="74"/>
        <v>-9769</v>
      </c>
      <c r="AM37" s="83">
        <f t="shared" si="75"/>
        <v>-3.9119443514981644E-2</v>
      </c>
      <c r="AN37" s="157"/>
      <c r="AO37" s="83">
        <f t="shared" si="76"/>
        <v>-0.55000000000000004</v>
      </c>
      <c r="AP37" s="82" t="str">
        <f t="shared" si="60"/>
        <v>0.55</v>
      </c>
      <c r="AQ37" s="87">
        <f t="shared" si="77"/>
        <v>-116220</v>
      </c>
      <c r="AR37" s="82" t="str">
        <f t="shared" si="60"/>
        <v>116,220</v>
      </c>
      <c r="AS37" s="82" t="str">
        <f t="shared" si="60"/>
        <v>2.6</v>
      </c>
      <c r="AT37" s="83">
        <f t="shared" si="78"/>
        <v>-0.51</v>
      </c>
      <c r="AU37" s="82" t="str">
        <f t="shared" si="60"/>
        <v>0.51</v>
      </c>
      <c r="AV37" s="87">
        <f t="shared" si="79"/>
        <v>-106451</v>
      </c>
      <c r="AW37" s="82" t="str">
        <f t="shared" si="60"/>
        <v>106,451</v>
      </c>
      <c r="AX37" s="82" t="str">
        <f t="shared" si="60"/>
        <v>2.5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-0.10240833152527663</v>
      </c>
      <c r="F38" s="85">
        <f t="shared" si="61"/>
        <v>-472</v>
      </c>
      <c r="G38" s="83">
        <f t="shared" si="62"/>
        <v>-4.4193457051313612E-3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-5081</v>
      </c>
      <c r="L38" s="82" t="str">
        <f t="shared" si="64"/>
        <v>5,081</v>
      </c>
      <c r="M38" s="82" t="str">
        <f t="shared" si="64"/>
        <v>1.1</v>
      </c>
      <c r="N38" s="83">
        <f t="shared" si="66"/>
        <v>-0.23</v>
      </c>
      <c r="O38" s="86" t="str">
        <f t="shared" si="64"/>
        <v>0.23</v>
      </c>
      <c r="P38" s="87">
        <f t="shared" si="67"/>
        <v>-4609</v>
      </c>
      <c r="Q38" s="82" t="str">
        <f t="shared" si="64"/>
        <v>4,609</v>
      </c>
      <c r="R38" s="82" t="str">
        <f t="shared" si="64"/>
        <v>1.1</v>
      </c>
      <c r="S38" s="82"/>
      <c r="T38" s="60"/>
      <c r="U38" s="84">
        <f t="shared" si="81"/>
        <v>-4.2517430278884459E-2</v>
      </c>
      <c r="V38" s="85">
        <f t="shared" si="68"/>
        <v>-683</v>
      </c>
      <c r="W38" s="83">
        <f t="shared" si="69"/>
        <v>-6.0714975198307708E-3</v>
      </c>
      <c r="X38" s="163"/>
      <c r="Y38" s="83">
        <f t="shared" si="70"/>
        <v>-0.24</v>
      </c>
      <c r="Z38" s="82" t="str">
        <f t="shared" si="58"/>
        <v>0.24</v>
      </c>
      <c r="AA38" s="87">
        <f t="shared" si="71"/>
        <v>-16747</v>
      </c>
      <c r="AB38" s="82" t="str">
        <f t="shared" si="58"/>
        <v>16,747</v>
      </c>
      <c r="AC38" s="82" t="str">
        <f t="shared" si="58"/>
        <v>1.1</v>
      </c>
      <c r="AD38" s="83">
        <f t="shared" si="72"/>
        <v>-0.23</v>
      </c>
      <c r="AE38" s="82" t="str">
        <f t="shared" si="58"/>
        <v>0.23</v>
      </c>
      <c r="AF38" s="87">
        <f t="shared" si="73"/>
        <v>-16064</v>
      </c>
      <c r="AG38" s="82" t="str">
        <f t="shared" si="58"/>
        <v>16,064</v>
      </c>
      <c r="AH38" s="82" t="str">
        <f t="shared" si="58"/>
        <v>1.1</v>
      </c>
      <c r="AI38" s="82"/>
      <c r="AJ38" s="14"/>
      <c r="AK38" s="84">
        <f t="shared" si="82"/>
        <v>-8.7045516892105768E-2</v>
      </c>
      <c r="AL38" s="85">
        <f t="shared" si="74"/>
        <v>-4125</v>
      </c>
      <c r="AM38" s="83">
        <f t="shared" si="75"/>
        <v>-1.6356697267158521E-2</v>
      </c>
      <c r="AN38" s="157"/>
      <c r="AO38" s="83">
        <f t="shared" si="76"/>
        <v>-0.24</v>
      </c>
      <c r="AP38" s="82" t="str">
        <f t="shared" si="60"/>
        <v>0.24</v>
      </c>
      <c r="AQ38" s="87">
        <f t="shared" si="77"/>
        <v>-51514</v>
      </c>
      <c r="AR38" s="82" t="str">
        <f t="shared" si="60"/>
        <v>51,514</v>
      </c>
      <c r="AS38" s="82" t="str">
        <f t="shared" si="60"/>
        <v>1.1</v>
      </c>
      <c r="AT38" s="83">
        <f t="shared" si="78"/>
        <v>-0.23</v>
      </c>
      <c r="AU38" s="82" t="str">
        <f t="shared" si="60"/>
        <v>0.23</v>
      </c>
      <c r="AV38" s="87">
        <f t="shared" si="79"/>
        <v>-47389</v>
      </c>
      <c r="AW38" s="82" t="str">
        <f t="shared" si="60"/>
        <v>47,389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-0.10382062167013305</v>
      </c>
      <c r="F39" s="85">
        <f t="shared" si="61"/>
        <v>-3644</v>
      </c>
      <c r="G39" s="83">
        <f t="shared" si="62"/>
        <v>-3.5941160075140921E-2</v>
      </c>
      <c r="H39" s="157"/>
      <c r="I39" s="83">
        <f t="shared" si="63"/>
        <v>-1.79</v>
      </c>
      <c r="J39" s="86" t="str">
        <f t="shared" si="64"/>
        <v>1.79</v>
      </c>
      <c r="K39" s="87">
        <f t="shared" si="65"/>
        <v>-38743</v>
      </c>
      <c r="L39" s="82" t="str">
        <f t="shared" si="64"/>
        <v>38,743</v>
      </c>
      <c r="M39" s="82" t="str">
        <f t="shared" si="64"/>
        <v>8.2</v>
      </c>
      <c r="N39" s="83">
        <f t="shared" si="66"/>
        <v>-1.75</v>
      </c>
      <c r="O39" s="86" t="str">
        <f t="shared" si="64"/>
        <v>1.75</v>
      </c>
      <c r="P39" s="87">
        <f t="shared" si="67"/>
        <v>-35099</v>
      </c>
      <c r="Q39" s="82" t="str">
        <f t="shared" si="64"/>
        <v>35,099</v>
      </c>
      <c r="R39" s="82" t="str">
        <f t="shared" si="64"/>
        <v>8.4</v>
      </c>
      <c r="S39" s="82"/>
      <c r="T39" s="60"/>
      <c r="U39" s="84">
        <f t="shared" si="81"/>
        <v>-8.0105670951460567E-2</v>
      </c>
      <c r="V39" s="85">
        <f t="shared" si="68"/>
        <v>-9491</v>
      </c>
      <c r="W39" s="83">
        <f t="shared" si="69"/>
        <v>-0.10826778516116242</v>
      </c>
      <c r="X39" s="163"/>
      <c r="Y39" s="83">
        <f t="shared" si="70"/>
        <v>-1.82</v>
      </c>
      <c r="Z39" s="82" t="str">
        <f t="shared" si="58"/>
        <v>1.82</v>
      </c>
      <c r="AA39" s="87">
        <f t="shared" si="71"/>
        <v>-127972</v>
      </c>
      <c r="AB39" s="82" t="str">
        <f t="shared" si="58"/>
        <v>127,972</v>
      </c>
      <c r="AC39" s="82" t="str">
        <f t="shared" si="58"/>
        <v>8.5</v>
      </c>
      <c r="AD39" s="83">
        <f t="shared" si="72"/>
        <v>-1.72</v>
      </c>
      <c r="AE39" s="82" t="str">
        <f t="shared" si="58"/>
        <v>1.72</v>
      </c>
      <c r="AF39" s="87">
        <f t="shared" si="73"/>
        <v>-118481</v>
      </c>
      <c r="AG39" s="82" t="str">
        <f t="shared" si="58"/>
        <v>118,481</v>
      </c>
      <c r="AH39" s="82" t="str">
        <f t="shared" si="58"/>
        <v>8.2</v>
      </c>
      <c r="AI39" s="82"/>
      <c r="AJ39" s="14"/>
      <c r="AK39" s="84">
        <f t="shared" si="82"/>
        <v>2.1807229521467828E-2</v>
      </c>
      <c r="AL39" s="85">
        <f t="shared" si="74"/>
        <v>8674</v>
      </c>
      <c r="AM39" s="83">
        <f t="shared" si="75"/>
        <v>6.7352223698319502E-2</v>
      </c>
      <c r="AN39" s="157"/>
      <c r="AO39" s="83">
        <f t="shared" si="76"/>
        <v>-1.84</v>
      </c>
      <c r="AP39" s="82" t="str">
        <f t="shared" si="60"/>
        <v>1.84</v>
      </c>
      <c r="AQ39" s="87">
        <f t="shared" si="77"/>
        <v>-389084</v>
      </c>
      <c r="AR39" s="82" t="str">
        <f t="shared" si="60"/>
        <v>389,084</v>
      </c>
      <c r="AS39" s="82" t="str">
        <f t="shared" si="60"/>
        <v>8.6</v>
      </c>
      <c r="AT39" s="83">
        <f t="shared" si="78"/>
        <v>-1.91</v>
      </c>
      <c r="AU39" s="82" t="str">
        <f t="shared" si="60"/>
        <v>1.91</v>
      </c>
      <c r="AV39" s="87">
        <f t="shared" si="79"/>
        <v>-397758</v>
      </c>
      <c r="AW39" s="82" t="str">
        <f t="shared" si="60"/>
        <v>397,758</v>
      </c>
      <c r="AX39" s="82" t="str">
        <f>IF(AX149="","",TRIM(LEFT(AX149,SEARCH(" ",AX149,1))))</f>
        <v>9.2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-0.11682505354654911</v>
      </c>
      <c r="F40" s="145">
        <f t="shared" si="61"/>
        <v>-11236</v>
      </c>
      <c r="G40" s="143">
        <f t="shared" si="62"/>
        <v>-0.1561766512197158</v>
      </c>
      <c r="H40" s="159"/>
      <c r="I40" s="143">
        <f t="shared" si="63"/>
        <v>-4.95</v>
      </c>
      <c r="J40" s="146" t="str">
        <f t="shared" si="64"/>
        <v>4.95</v>
      </c>
      <c r="K40" s="147">
        <f t="shared" si="65"/>
        <v>-107414</v>
      </c>
      <c r="L40" s="142" t="str">
        <f t="shared" si="64"/>
        <v>107,414</v>
      </c>
      <c r="M40" s="142" t="str">
        <f t="shared" si="64"/>
        <v>22.8</v>
      </c>
      <c r="N40" s="143">
        <f t="shared" si="66"/>
        <v>-4.8</v>
      </c>
      <c r="O40" s="146" t="str">
        <f t="shared" si="64"/>
        <v>4.80</v>
      </c>
      <c r="P40" s="147">
        <f t="shared" si="67"/>
        <v>-96178</v>
      </c>
      <c r="Q40" s="142" t="str">
        <f t="shared" si="64"/>
        <v>96,178</v>
      </c>
      <c r="R40" s="142" t="str">
        <f t="shared" si="64"/>
        <v>23.0</v>
      </c>
      <c r="S40" s="142"/>
      <c r="T40" s="152"/>
      <c r="U40" s="144">
        <f t="shared" si="81"/>
        <v>-5.1394601735370943E-2</v>
      </c>
      <c r="V40" s="145">
        <f t="shared" si="68"/>
        <v>-17118</v>
      </c>
      <c r="W40" s="143">
        <f t="shared" si="69"/>
        <v>-0.16803579406853686</v>
      </c>
      <c r="X40" s="162"/>
      <c r="Y40" s="143">
        <f t="shared" si="70"/>
        <v>-4.99</v>
      </c>
      <c r="Z40" s="142" t="str">
        <f t="shared" si="58"/>
        <v>4.99</v>
      </c>
      <c r="AA40" s="147">
        <f t="shared" si="71"/>
        <v>-350188</v>
      </c>
      <c r="AB40" s="142" t="str">
        <f t="shared" si="58"/>
        <v>350,188</v>
      </c>
      <c r="AC40" s="142" t="str">
        <f t="shared" si="58"/>
        <v>23.4</v>
      </c>
      <c r="AD40" s="143">
        <f t="shared" si="72"/>
        <v>-4.82</v>
      </c>
      <c r="AE40" s="142" t="str">
        <f t="shared" si="58"/>
        <v>4.82</v>
      </c>
      <c r="AF40" s="147">
        <f t="shared" si="73"/>
        <v>-333070</v>
      </c>
      <c r="AG40" s="142" t="str">
        <f t="shared" si="58"/>
        <v>333,070</v>
      </c>
      <c r="AH40" s="142" t="str">
        <f t="shared" si="58"/>
        <v>23.2</v>
      </c>
      <c r="AI40" s="142"/>
      <c r="AJ40" s="15"/>
      <c r="AK40" s="144">
        <f t="shared" si="82"/>
        <v>-3.85416902064393E-2</v>
      </c>
      <c r="AL40" s="145">
        <f t="shared" si="74"/>
        <v>-39227</v>
      </c>
      <c r="AM40" s="143">
        <f t="shared" si="75"/>
        <v>-0.11796782255027605</v>
      </c>
      <c r="AN40" s="159"/>
      <c r="AO40" s="143">
        <f t="shared" si="76"/>
        <v>-5</v>
      </c>
      <c r="AP40" s="142" t="str">
        <f t="shared" si="60"/>
        <v>5.00</v>
      </c>
      <c r="AQ40" s="147">
        <f t="shared" si="77"/>
        <v>-1057008</v>
      </c>
      <c r="AR40" s="142" t="str">
        <f t="shared" si="60"/>
        <v>1,057,008</v>
      </c>
      <c r="AS40" s="142" t="str">
        <f t="shared" si="60"/>
        <v>23.3</v>
      </c>
      <c r="AT40" s="143">
        <f t="shared" si="78"/>
        <v>-4.88</v>
      </c>
      <c r="AU40" s="142" t="str">
        <f t="shared" si="60"/>
        <v>4.88</v>
      </c>
      <c r="AV40" s="147">
        <f t="shared" si="79"/>
        <v>-1017781</v>
      </c>
      <c r="AW40" s="142" t="str">
        <f t="shared" si="60"/>
        <v>1,017,781</v>
      </c>
      <c r="AX40" s="142" t="str">
        <f>IF(AX150="","",TRIM(LEFT(AX150,SEARCH(" ",AX150,1))))</f>
        <v>23.6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-6.489141675284385E-2</v>
      </c>
      <c r="F41" s="100">
        <f t="shared" si="61"/>
        <v>-251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4,119</v>
      </c>
      <c r="M41" s="89" t="str">
        <f t="shared" si="64"/>
        <v>3.8</v>
      </c>
      <c r="N41" s="98"/>
      <c r="O41" s="101" t="str">
        <f t="shared" si="64"/>
        <v/>
      </c>
      <c r="P41" s="100"/>
      <c r="Q41" s="89" t="str">
        <f t="shared" si="64"/>
        <v>3,868</v>
      </c>
      <c r="R41" s="89" t="str">
        <f t="shared" si="64"/>
        <v>4.0</v>
      </c>
      <c r="T41" s="60"/>
      <c r="U41" s="99">
        <f t="shared" si="81"/>
        <v>-0.23480169050715213</v>
      </c>
      <c r="V41" s="100">
        <f t="shared" si="68"/>
        <v>-2889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15,193</v>
      </c>
      <c r="AC41" s="89" t="str">
        <f t="shared" si="58"/>
        <v>4.3</v>
      </c>
      <c r="AD41" s="98"/>
      <c r="AE41" s="89" t="str">
        <f t="shared" si="58"/>
        <v/>
      </c>
      <c r="AF41" s="100"/>
      <c r="AG41" s="89" t="str">
        <f t="shared" si="58"/>
        <v>12,304</v>
      </c>
      <c r="AH41" s="89" t="str">
        <f t="shared" si="58"/>
        <v>3.7</v>
      </c>
      <c r="AJ41" s="16"/>
      <c r="AK41" s="99"/>
      <c r="AL41" s="100">
        <f t="shared" si="74"/>
        <v>6784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38,465</v>
      </c>
      <c r="AS41" s="89" t="str">
        <f t="shared" si="60"/>
        <v>3.6</v>
      </c>
      <c r="AT41" s="98"/>
      <c r="AU41" s="89" t="str">
        <f t="shared" si="60"/>
        <v/>
      </c>
      <c r="AV41" s="100"/>
      <c r="AW41" s="89" t="str">
        <f t="shared" si="60"/>
        <v>45,249</v>
      </c>
      <c r="AX41" s="89" t="str">
        <f>IF(AX151="","",TRIM(LEFT(AX151,SEARCH(" ",AX151,1))))</f>
        <v>4.4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-0.10219873549117675</v>
      </c>
      <c r="F43" s="145">
        <f>IFERROR(((Q43)-(L43)),"")</f>
        <v>-1083</v>
      </c>
      <c r="G43" s="143">
        <f>IFERROR(((Q43/Q$8)-(L43/L$8)),"")</f>
        <v>-1.0058498609332611E-2</v>
      </c>
      <c r="H43" s="159"/>
      <c r="I43" s="143">
        <f>IFERROR(-J43,"")</f>
        <v>-0.54</v>
      </c>
      <c r="J43" s="146" t="str">
        <f t="shared" ref="J43:R49" si="87">IF(J153="","",TRIM(LEFT(J153,SEARCH(" ",J153,1))))</f>
        <v>0.54</v>
      </c>
      <c r="K43" s="147">
        <f>IFERROR(-L43,"")</f>
        <v>-11680</v>
      </c>
      <c r="L43" s="142" t="str">
        <f t="shared" si="87"/>
        <v>11,680</v>
      </c>
      <c r="M43" s="142" t="str">
        <f t="shared" si="87"/>
        <v>16.7</v>
      </c>
      <c r="N43" s="143">
        <f>IFERROR(-O43,"")</f>
        <v>-0.53</v>
      </c>
      <c r="O43" s="146" t="str">
        <f t="shared" si="87"/>
        <v>0.53</v>
      </c>
      <c r="P43" s="147">
        <f>IFERROR(-Q43,"")</f>
        <v>-10597</v>
      </c>
      <c r="Q43" s="142" t="str">
        <f t="shared" si="87"/>
        <v>10,597</v>
      </c>
      <c r="R43" s="142" t="str">
        <f t="shared" si="87"/>
        <v>17.3</v>
      </c>
      <c r="S43" s="142"/>
      <c r="T43" s="152"/>
      <c r="U43" s="144">
        <f t="shared" ref="U43:U49" si="88">IFERROR((AG43-AB43)/ABS(AG43),"")</f>
        <v>-1.1535612234098847E-2</v>
      </c>
      <c r="V43" s="145">
        <f>IFERROR(((AG43)-(AB43)),"")</f>
        <v>-436</v>
      </c>
      <c r="W43" s="143">
        <f>IFERROR(((AG43/AG$8)-(AB43/AB$8)),"")</f>
        <v>2.4078633348538769E-3</v>
      </c>
      <c r="X43" s="162"/>
      <c r="Y43" s="143">
        <f>IFERROR(-Z43,"")</f>
        <v>-0.55000000000000004</v>
      </c>
      <c r="Z43" s="142" t="str">
        <f t="shared" si="84"/>
        <v>0.55</v>
      </c>
      <c r="AA43" s="147">
        <f>IFERROR(-AB43,"")</f>
        <v>-38232</v>
      </c>
      <c r="AB43" s="142" t="str">
        <f t="shared" si="84"/>
        <v>38,232</v>
      </c>
      <c r="AC43" s="142" t="str">
        <f t="shared" si="84"/>
        <v>17.5</v>
      </c>
      <c r="AD43" s="143">
        <f>IFERROR(-AE43,"")</f>
        <v>-0.55000000000000004</v>
      </c>
      <c r="AE43" s="142" t="str">
        <f t="shared" si="84"/>
        <v>0.55</v>
      </c>
      <c r="AF43" s="147">
        <f>IFERROR(-AG43,"")</f>
        <v>-37796</v>
      </c>
      <c r="AG43" s="142" t="str">
        <f t="shared" si="84"/>
        <v>37,796</v>
      </c>
      <c r="AH43" s="142" t="str">
        <f t="shared" si="84"/>
        <v>17.7</v>
      </c>
      <c r="AI43" s="142"/>
      <c r="AJ43" s="15"/>
      <c r="AK43" s="144">
        <f t="shared" ref="AK43:AK49" si="89">IFERROR((AW43-AR43)/ABS(AW43),"")</f>
        <v>-7.7769482034531032E-2</v>
      </c>
      <c r="AL43" s="145">
        <f>IFERROR(((AW43)-(AR43)),"")</f>
        <v>-8333</v>
      </c>
      <c r="AM43" s="143">
        <f>IFERROR(((AW43/AW$8)-(AR43/AR$8)),"")</f>
        <v>-3.2285937356784533E-2</v>
      </c>
      <c r="AN43" s="159"/>
      <c r="AO43" s="143">
        <f>IFERROR(-AP43,"")</f>
        <v>-0.55000000000000004</v>
      </c>
      <c r="AP43" s="142" t="str">
        <f t="shared" si="85"/>
        <v>0.55</v>
      </c>
      <c r="AQ43" s="147">
        <f>IFERROR(-AR43,"")</f>
        <v>-115483</v>
      </c>
      <c r="AR43" s="142" t="str">
        <f t="shared" si="85"/>
        <v>115,483</v>
      </c>
      <c r="AS43" s="142" t="str">
        <f t="shared" si="85"/>
        <v>17.4</v>
      </c>
      <c r="AT43" s="143">
        <f>IFERROR(-AU43,"")</f>
        <v>-0.51</v>
      </c>
      <c r="AU43" s="142" t="str">
        <f t="shared" si="85"/>
        <v>0.51</v>
      </c>
      <c r="AV43" s="147">
        <f>IFERROR(-AW43,"")</f>
        <v>-107150</v>
      </c>
      <c r="AW43" s="142" t="str">
        <f t="shared" si="85"/>
        <v>107,150</v>
      </c>
      <c r="AX43" s="142" t="str">
        <f t="shared" si="85"/>
        <v>16.7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-0.25758889852558542</v>
      </c>
      <c r="F44" s="85">
        <f>IFERROR(((Q44)-(L44)),"")</f>
        <v>-297</v>
      </c>
      <c r="G44" s="83">
        <f>IFERROR(((Q44/Q$8)-(L44/L$8)),"")</f>
        <v>-9.3584704056978649E-3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-1450</v>
      </c>
      <c r="L44" s="82" t="str">
        <f t="shared" si="87"/>
        <v>1,450</v>
      </c>
      <c r="M44" s="82" t="str">
        <f t="shared" si="87"/>
        <v>11.7</v>
      </c>
      <c r="N44" s="83">
        <f>IFERROR(-O44,"")</f>
        <v>-0.06</v>
      </c>
      <c r="O44" s="86" t="str">
        <f t="shared" si="87"/>
        <v>0.06</v>
      </c>
      <c r="P44" s="87">
        <f>IFERROR(-Q44,"")</f>
        <v>-1153</v>
      </c>
      <c r="Q44" s="82" t="str">
        <f t="shared" si="87"/>
        <v>1,153</v>
      </c>
      <c r="R44" s="82" t="str">
        <f t="shared" si="87"/>
        <v>11.3</v>
      </c>
      <c r="S44" s="82"/>
      <c r="T44" s="60"/>
      <c r="U44" s="84">
        <f t="shared" si="88"/>
        <v>-0.1696147322510298</v>
      </c>
      <c r="V44" s="85">
        <f>IFERROR(((AG44)-(AB44)),"")</f>
        <v>-700</v>
      </c>
      <c r="W44" s="83">
        <f>IFERROR(((AG44/AG$8)-(AB44/AB$8)),"")</f>
        <v>-9.0373118321950691E-3</v>
      </c>
      <c r="X44" s="163"/>
      <c r="Y44" s="83">
        <f>IFERROR(-Z44,"")</f>
        <v>-7.0000000000000007E-2</v>
      </c>
      <c r="Z44" s="82" t="str">
        <f t="shared" si="84"/>
        <v>0.07</v>
      </c>
      <c r="AA44" s="87">
        <f>IFERROR(-AB44,"")</f>
        <v>-4827</v>
      </c>
      <c r="AB44" s="82" t="str">
        <f t="shared" si="84"/>
        <v>4,827</v>
      </c>
      <c r="AC44" s="82" t="str">
        <f t="shared" si="84"/>
        <v>12.4</v>
      </c>
      <c r="AD44" s="83">
        <f>IFERROR(-AE44,"")</f>
        <v>-0.06</v>
      </c>
      <c r="AE44" s="82" t="str">
        <f t="shared" si="84"/>
        <v>0.06</v>
      </c>
      <c r="AF44" s="87">
        <f>IFERROR(-AG44,"")</f>
        <v>-4127</v>
      </c>
      <c r="AG44" s="82" t="str">
        <f t="shared" si="84"/>
        <v>4,127</v>
      </c>
      <c r="AH44" s="82" t="str">
        <f t="shared" si="84"/>
        <v>11.2</v>
      </c>
      <c r="AI44" s="82"/>
      <c r="AJ44" s="14"/>
      <c r="AK44" s="84">
        <f t="shared" si="89"/>
        <v>6.2188155325764695E-2</v>
      </c>
      <c r="AL44" s="85">
        <f>IFERROR(((AW44)-(AR44)),"")</f>
        <v>860</v>
      </c>
      <c r="AM44" s="83">
        <f>IFERROR(((AW44/AW$8)-(AR44/AR$8)),"")</f>
        <v>4.9810444805922643E-3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-12969</v>
      </c>
      <c r="AR44" s="82" t="str">
        <f t="shared" si="85"/>
        <v>12,969</v>
      </c>
      <c r="AS44" s="82" t="str">
        <f t="shared" si="85"/>
        <v>11.0</v>
      </c>
      <c r="AT44" s="83">
        <f>IFERROR(-AU44,"")</f>
        <v>-7.0000000000000007E-2</v>
      </c>
      <c r="AU44" s="82" t="str">
        <f t="shared" si="85"/>
        <v>0.07</v>
      </c>
      <c r="AV44" s="87">
        <f>IFERROR(-AW44,"")</f>
        <v>-13829</v>
      </c>
      <c r="AW44" s="82" t="str">
        <f t="shared" si="85"/>
        <v>13,829</v>
      </c>
      <c r="AX44" s="82" t="str">
        <f t="shared" si="85"/>
        <v>12.3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-0.2728888888888889</v>
      </c>
      <c r="F45" s="85">
        <f>IFERROR(((Q45)-(L45)),"")</f>
        <v>-307</v>
      </c>
      <c r="G45" s="83">
        <f>IFERROR(((Q45/Q$8)-(L45/L$8)),"")</f>
        <v>-9.9251388642403598E-3</v>
      </c>
      <c r="H45" s="157"/>
      <c r="I45" s="83">
        <f>IFERROR(-J45,"")</f>
        <v>-7.0000000000000007E-2</v>
      </c>
      <c r="J45" s="86" t="str">
        <f t="shared" si="87"/>
        <v>0.07</v>
      </c>
      <c r="K45" s="87">
        <f>IFERROR(-L45,"")</f>
        <v>-1432</v>
      </c>
      <c r="L45" s="82" t="str">
        <f t="shared" si="87"/>
        <v>1,432</v>
      </c>
      <c r="M45" s="82" t="str">
        <f t="shared" si="87"/>
        <v>23.4</v>
      </c>
      <c r="N45" s="83">
        <f>IFERROR(-O45,"")</f>
        <v>-0.06</v>
      </c>
      <c r="O45" s="86" t="str">
        <f t="shared" si="87"/>
        <v>0.06</v>
      </c>
      <c r="P45" s="87">
        <f>IFERROR(-Q45,"")</f>
        <v>-1125</v>
      </c>
      <c r="Q45" s="82" t="str">
        <f t="shared" si="87"/>
        <v>1,125</v>
      </c>
      <c r="R45" s="82" t="str">
        <f t="shared" si="87"/>
        <v>20.7</v>
      </c>
      <c r="S45" s="82"/>
      <c r="T45" s="60"/>
      <c r="U45" s="84">
        <f t="shared" si="88"/>
        <v>4.3902439024390241E-2</v>
      </c>
      <c r="V45" s="85">
        <f>IFERROR(((AG45)-(AB45)),"")</f>
        <v>171</v>
      </c>
      <c r="W45" s="83">
        <f>IFERROR(((AG45/AG$8)-(AB45/AB$8)),"")</f>
        <v>3.3263614244888814E-3</v>
      </c>
      <c r="X45" s="163"/>
      <c r="Y45" s="83">
        <f>IFERROR(-Z45,"")</f>
        <v>-0.05</v>
      </c>
      <c r="Z45" s="82" t="str">
        <f t="shared" si="84"/>
        <v>0.05</v>
      </c>
      <c r="AA45" s="87">
        <f>IFERROR(-AB45,"")</f>
        <v>-3724</v>
      </c>
      <c r="AB45" s="82" t="str">
        <f t="shared" si="84"/>
        <v>3,724</v>
      </c>
      <c r="AC45" s="82" t="str">
        <f t="shared" si="84"/>
        <v>20.5</v>
      </c>
      <c r="AD45" s="83">
        <f>IFERROR(-AE45,"")</f>
        <v>-0.06</v>
      </c>
      <c r="AE45" s="82" t="str">
        <f t="shared" si="84"/>
        <v>0.06</v>
      </c>
      <c r="AF45" s="87">
        <f>IFERROR(-AG45,"")</f>
        <v>-3895</v>
      </c>
      <c r="AG45" s="82" t="str">
        <f t="shared" si="84"/>
        <v>3,895</v>
      </c>
      <c r="AH45" s="82" t="str">
        <f t="shared" si="84"/>
        <v>21.9</v>
      </c>
      <c r="AI45" s="82"/>
      <c r="AJ45" s="14"/>
      <c r="AK45" s="84">
        <f t="shared" si="89"/>
        <v>-6.5716356607876295E-2</v>
      </c>
      <c r="AL45" s="85">
        <f>IFERROR(((AW45)-(AR45)),"")</f>
        <v>-816</v>
      </c>
      <c r="AM45" s="83">
        <f>IFERROR(((AW45/AW$8)-(AR45/AR$8)),"")</f>
        <v>-3.0340536762002018E-3</v>
      </c>
      <c r="AN45" s="157"/>
      <c r="AO45" s="83">
        <f>IFERROR(-AP45,"")</f>
        <v>-0.06</v>
      </c>
      <c r="AP45" s="82" t="str">
        <f t="shared" si="85"/>
        <v>0.06</v>
      </c>
      <c r="AQ45" s="87">
        <f>IFERROR(-AR45,"")</f>
        <v>-13233</v>
      </c>
      <c r="AR45" s="82" t="str">
        <f t="shared" si="85"/>
        <v>13,233</v>
      </c>
      <c r="AS45" s="82" t="str">
        <f t="shared" si="85"/>
        <v>23.5</v>
      </c>
      <c r="AT45" s="83">
        <f>IFERROR(-AU45,"")</f>
        <v>-0.06</v>
      </c>
      <c r="AU45" s="82" t="str">
        <f t="shared" si="85"/>
        <v>0.06</v>
      </c>
      <c r="AV45" s="87">
        <f>IFERROR(-AW45,"")</f>
        <v>-12417</v>
      </c>
      <c r="AW45" s="82" t="str">
        <f t="shared" si="85"/>
        <v>12,417</v>
      </c>
      <c r="AX45" s="82" t="str">
        <f t="shared" si="85"/>
        <v>22.7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-8.7669094693028096E-2</v>
      </c>
      <c r="F46" s="85">
        <f>IFERROR(((Q46)-(L46)),"")</f>
        <v>-337</v>
      </c>
      <c r="G46" s="83">
        <f>IFERROR(((Q46/Q$8)-(L46/L$8)),"")</f>
        <v>-1.0724652995881545E-3</v>
      </c>
      <c r="H46" s="157"/>
      <c r="I46" s="83">
        <f>IFERROR(-J46,"")</f>
        <v>-0.19</v>
      </c>
      <c r="J46" s="86" t="str">
        <f t="shared" si="87"/>
        <v>0.19</v>
      </c>
      <c r="K46" s="87">
        <f>IFERROR(-L46,"")</f>
        <v>-4181</v>
      </c>
      <c r="L46" s="82" t="str">
        <f t="shared" si="87"/>
        <v>4,181</v>
      </c>
      <c r="M46" s="82" t="str">
        <f t="shared" si="87"/>
        <v>24.5</v>
      </c>
      <c r="N46" s="83">
        <f>IFERROR(-O46,"")</f>
        <v>-0.19</v>
      </c>
      <c r="O46" s="86" t="str">
        <f t="shared" si="87"/>
        <v>0.19</v>
      </c>
      <c r="P46" s="87">
        <f>IFERROR(-Q46,"")</f>
        <v>-3844</v>
      </c>
      <c r="Q46" s="82" t="str">
        <f t="shared" si="87"/>
        <v>3,844</v>
      </c>
      <c r="R46" s="82" t="str">
        <f t="shared" si="87"/>
        <v>26.2</v>
      </c>
      <c r="S46" s="82"/>
      <c r="T46" s="60"/>
      <c r="U46" s="84">
        <f t="shared" si="88"/>
        <v>1.0907003444316877E-2</v>
      </c>
      <c r="V46" s="85">
        <f>IFERROR(((AG46)-(AB46)),"")</f>
        <v>152</v>
      </c>
      <c r="W46" s="83">
        <f>IFERROR(((AG46/AG$8)-(AB46/AB$8)),"")</f>
        <v>5.3463958446540172E-3</v>
      </c>
      <c r="X46" s="163"/>
      <c r="Y46" s="83">
        <f>IFERROR(-Z46,"")</f>
        <v>-0.2</v>
      </c>
      <c r="Z46" s="82" t="str">
        <f t="shared" si="84"/>
        <v>0.20</v>
      </c>
      <c r="AA46" s="87">
        <f>IFERROR(-AB46,"")</f>
        <v>-13784</v>
      </c>
      <c r="AB46" s="82" t="str">
        <f t="shared" si="84"/>
        <v>13,784</v>
      </c>
      <c r="AC46" s="82" t="str">
        <f t="shared" si="84"/>
        <v>25.5</v>
      </c>
      <c r="AD46" s="83">
        <f>IFERROR(-AE46,"")</f>
        <v>-0.2</v>
      </c>
      <c r="AE46" s="82" t="str">
        <f t="shared" si="84"/>
        <v>0.20</v>
      </c>
      <c r="AF46" s="87">
        <f>IFERROR(-AG46,"")</f>
        <v>-13936</v>
      </c>
      <c r="AG46" s="82" t="str">
        <f t="shared" si="84"/>
        <v>13,936</v>
      </c>
      <c r="AH46" s="82" t="str">
        <f t="shared" si="84"/>
        <v>26.4</v>
      </c>
      <c r="AI46" s="82"/>
      <c r="AJ46" s="14"/>
      <c r="AK46" s="84">
        <f t="shared" si="89"/>
        <v>-0.11566233076718875</v>
      </c>
      <c r="AL46" s="85">
        <f>IFERROR(((AW46)-(AR46)),"")</f>
        <v>-4357</v>
      </c>
      <c r="AM46" s="83">
        <f>IFERROR(((AW46/AW$8)-(AR46/AR$8)),"")</f>
        <v>-1.8097203771005405E-2</v>
      </c>
      <c r="AN46" s="157"/>
      <c r="AO46" s="83">
        <f>IFERROR(-AP46,"")</f>
        <v>-0.2</v>
      </c>
      <c r="AP46" s="82" t="str">
        <f t="shared" si="85"/>
        <v>0.20</v>
      </c>
      <c r="AQ46" s="87">
        <f>IFERROR(-AR46,"")</f>
        <v>-42027</v>
      </c>
      <c r="AR46" s="82" t="str">
        <f t="shared" si="85"/>
        <v>42,027</v>
      </c>
      <c r="AS46" s="82" t="str">
        <f t="shared" si="85"/>
        <v>25.2</v>
      </c>
      <c r="AT46" s="83">
        <f>IFERROR(-AU46,"")</f>
        <v>-0.18</v>
      </c>
      <c r="AU46" s="82" t="str">
        <f t="shared" si="85"/>
        <v>0.18</v>
      </c>
      <c r="AV46" s="87">
        <f>IFERROR(-AW46,"")</f>
        <v>-37670</v>
      </c>
      <c r="AW46" s="82" t="str">
        <f t="shared" si="85"/>
        <v>37,670</v>
      </c>
      <c r="AX46" s="82" t="str">
        <f t="shared" si="85"/>
        <v>25.3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-3.1955307262569829E-2</v>
      </c>
      <c r="F47" s="85">
        <f>IFERROR(((Q47)-(L47)),"")</f>
        <v>-143</v>
      </c>
      <c r="G47" s="83">
        <f>IFERROR(((Q47/Q$8)-(L47/L$8)),"")</f>
        <v>1.0251450498939246E-2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-4618</v>
      </c>
      <c r="L47" s="82" t="str">
        <f t="shared" si="87"/>
        <v>4,618</v>
      </c>
      <c r="M47" s="82" t="str">
        <f t="shared" si="87"/>
        <v>13.4</v>
      </c>
      <c r="N47" s="83">
        <f>IFERROR(-O47,"")</f>
        <v>-0.22</v>
      </c>
      <c r="O47" s="86" t="str">
        <f t="shared" si="87"/>
        <v>0.22</v>
      </c>
      <c r="P47" s="87">
        <f>IFERROR(-Q47,"")</f>
        <v>-4475</v>
      </c>
      <c r="Q47" s="82" t="str">
        <f t="shared" si="87"/>
        <v>4,475</v>
      </c>
      <c r="R47" s="82" t="str">
        <f t="shared" si="87"/>
        <v>14.5</v>
      </c>
      <c r="S47" s="82"/>
      <c r="T47" s="60"/>
      <c r="U47" s="84">
        <f t="shared" si="88"/>
        <v>-3.7249826377927899E-3</v>
      </c>
      <c r="V47" s="85">
        <f>IFERROR(((AG47)-(AB47)),"")</f>
        <v>-59</v>
      </c>
      <c r="W47" s="83">
        <f>IFERROR(((AG47/AG$8)-(AB47/AB$8)),"")</f>
        <v>2.7726460515088147E-3</v>
      </c>
      <c r="X47" s="163"/>
      <c r="Y47" s="83">
        <f>IFERROR(-Z47,"")</f>
        <v>-0.23</v>
      </c>
      <c r="Z47" s="82" t="str">
        <f t="shared" si="84"/>
        <v>0.23</v>
      </c>
      <c r="AA47" s="87">
        <f>IFERROR(-AB47,"")</f>
        <v>-15898</v>
      </c>
      <c r="AB47" s="82" t="str">
        <f t="shared" si="84"/>
        <v>15,898</v>
      </c>
      <c r="AC47" s="82" t="str">
        <f t="shared" si="84"/>
        <v>14.8</v>
      </c>
      <c r="AD47" s="83">
        <f>IFERROR(-AE47,"")</f>
        <v>-0.23</v>
      </c>
      <c r="AE47" s="82" t="str">
        <f t="shared" si="84"/>
        <v>0.23</v>
      </c>
      <c r="AF47" s="87">
        <f>IFERROR(-AG47,"")</f>
        <v>-15839</v>
      </c>
      <c r="AG47" s="82" t="str">
        <f t="shared" si="84"/>
        <v>15,839</v>
      </c>
      <c r="AH47" s="82" t="str">
        <f t="shared" si="84"/>
        <v>14.9</v>
      </c>
      <c r="AI47" s="82"/>
      <c r="AJ47" s="14"/>
      <c r="AK47" s="84">
        <f t="shared" si="89"/>
        <v>-9.2984525709527449E-2</v>
      </c>
      <c r="AL47" s="85">
        <f>IFERROR(((AW47)-(AR47)),"")</f>
        <v>-4020</v>
      </c>
      <c r="AM47" s="83">
        <f>IFERROR(((AW47/AW$8)-(AR47/AR$8)),"")</f>
        <v>-1.6135790648904885E-2</v>
      </c>
      <c r="AN47" s="157"/>
      <c r="AO47" s="83">
        <f>IFERROR(-AP47,"")</f>
        <v>-0.22</v>
      </c>
      <c r="AP47" s="82" t="str">
        <f t="shared" si="85"/>
        <v>0.22</v>
      </c>
      <c r="AQ47" s="87">
        <f>IFERROR(-AR47,"")</f>
        <v>-47253</v>
      </c>
      <c r="AR47" s="82" t="str">
        <f t="shared" si="85"/>
        <v>47,253</v>
      </c>
      <c r="AS47" s="82" t="str">
        <f t="shared" si="85"/>
        <v>14.7</v>
      </c>
      <c r="AT47" s="83">
        <f>IFERROR(-AU47,"")</f>
        <v>-0.21</v>
      </c>
      <c r="AU47" s="82" t="str">
        <f t="shared" si="85"/>
        <v>0.21</v>
      </c>
      <c r="AV47" s="87">
        <f>IFERROR(-AW47,"")</f>
        <v>-43233</v>
      </c>
      <c r="AW47" s="82" t="str">
        <f t="shared" si="85"/>
        <v>43,233</v>
      </c>
      <c r="AX47" s="82" t="str">
        <f t="shared" si="85"/>
        <v>13.3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-0.34626865671641793</v>
      </c>
      <c r="F48" s="100">
        <f t="shared" ref="F48" si="90">IFERROR(((Q48)-(L48)),"")</f>
        <v>-348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1,353</v>
      </c>
      <c r="M48" s="89" t="str">
        <f t="shared" si="87"/>
        <v>11.6</v>
      </c>
      <c r="N48" s="98"/>
      <c r="O48" s="101" t="str">
        <f t="shared" si="87"/>
        <v/>
      </c>
      <c r="P48" s="100"/>
      <c r="Q48" s="89" t="str">
        <f t="shared" si="87"/>
        <v>1,005</v>
      </c>
      <c r="R48" s="89" t="str">
        <f t="shared" si="87"/>
        <v>9.5</v>
      </c>
      <c r="T48" s="60"/>
      <c r="U48" s="99">
        <f t="shared" si="88"/>
        <v>0.15619047619047619</v>
      </c>
      <c r="V48" s="100">
        <f t="shared" ref="V48" si="91">IFERROR(((AG48)-(AB48)),"")</f>
        <v>492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2,658</v>
      </c>
      <c r="AC48" s="89" t="str">
        <f t="shared" si="84"/>
        <v>7.0</v>
      </c>
      <c r="AD48" s="98"/>
      <c r="AE48" s="89" t="str">
        <f t="shared" si="84"/>
        <v/>
      </c>
      <c r="AF48" s="100"/>
      <c r="AG48" s="89" t="str">
        <f t="shared" si="84"/>
        <v>3,150</v>
      </c>
      <c r="AH48" s="89" t="str">
        <f t="shared" si="84"/>
        <v>8.3</v>
      </c>
      <c r="AJ48" s="16"/>
      <c r="AK48" s="99">
        <f t="shared" si="89"/>
        <v>0.31879543094496365</v>
      </c>
      <c r="AL48" s="100">
        <f t="shared" ref="AL48" si="92">IFERROR(((AW48)-(AR48)),"")</f>
        <v>3684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7,872</v>
      </c>
      <c r="AS48" s="89" t="str">
        <f t="shared" si="85"/>
        <v>6.8</v>
      </c>
      <c r="AT48" s="98"/>
      <c r="AU48" s="89" t="str">
        <f t="shared" si="85"/>
        <v/>
      </c>
      <c r="AV48" s="100"/>
      <c r="AW48" s="89" t="str">
        <f t="shared" si="85"/>
        <v>11,556</v>
      </c>
      <c r="AX48" s="89" t="str">
        <f t="shared" si="85"/>
        <v>10.8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-0.11538281432919691</v>
      </c>
      <c r="F49" s="145">
        <f>IFERROR(((Q49)-(L49)),"")</f>
        <v>-12320</v>
      </c>
      <c r="G49" s="143">
        <f>IFERROR(((Q49/Q$8)-(L49/L$8)),"")</f>
        <v>-0.16628127529030223</v>
      </c>
      <c r="H49" s="159"/>
      <c r="I49" s="143">
        <f>IFERROR(-J49,"")</f>
        <v>-5.49</v>
      </c>
      <c r="J49" s="146" t="str">
        <f t="shared" si="87"/>
        <v>5.49</v>
      </c>
      <c r="K49" s="147">
        <f>IFERROR(-L49,"")</f>
        <v>-119095</v>
      </c>
      <c r="L49" s="142" t="str">
        <f t="shared" si="87"/>
        <v>119,095</v>
      </c>
      <c r="M49" s="142" t="str">
        <f t="shared" si="87"/>
        <v>25.2</v>
      </c>
      <c r="N49" s="143">
        <f>IFERROR(-O49,"")</f>
        <v>-5.33</v>
      </c>
      <c r="O49" s="146" t="str">
        <f t="shared" si="87"/>
        <v>5.33</v>
      </c>
      <c r="P49" s="147">
        <f>IFERROR(-Q49,"")</f>
        <v>-106775</v>
      </c>
      <c r="Q49" s="142" t="str">
        <f t="shared" si="87"/>
        <v>106,775</v>
      </c>
      <c r="R49" s="142" t="str">
        <f t="shared" si="87"/>
        <v>25.6</v>
      </c>
      <c r="S49" s="142"/>
      <c r="T49" s="152"/>
      <c r="U49" s="144">
        <f t="shared" si="88"/>
        <v>-4.7335156094114858E-2</v>
      </c>
      <c r="V49" s="145">
        <f>IFERROR(((AG49)-(AB49)),"")</f>
        <v>-17555</v>
      </c>
      <c r="W49" s="143">
        <f>IFERROR(((AG49/AG$8)-(AB49/AB$8)),"")</f>
        <v>-0.16564218630761207</v>
      </c>
      <c r="X49" s="162"/>
      <c r="Y49" s="143">
        <f>IFERROR(-Z49,"")</f>
        <v>-5.54</v>
      </c>
      <c r="Z49" s="142" t="str">
        <f t="shared" si="84"/>
        <v>5.54</v>
      </c>
      <c r="AA49" s="147">
        <f>IFERROR(-AB49,"")</f>
        <v>-388421</v>
      </c>
      <c r="AB49" s="142" t="str">
        <f t="shared" si="84"/>
        <v>388,421</v>
      </c>
      <c r="AC49" s="142" t="str">
        <f t="shared" si="84"/>
        <v>25.9</v>
      </c>
      <c r="AD49" s="143">
        <f>IFERROR(-AE49,"")</f>
        <v>-5.37</v>
      </c>
      <c r="AE49" s="142" t="str">
        <f t="shared" si="84"/>
        <v>5.37</v>
      </c>
      <c r="AF49" s="147">
        <f>IFERROR(-AG49,"")</f>
        <v>-370866</v>
      </c>
      <c r="AG49" s="142" t="str">
        <f t="shared" si="84"/>
        <v>370,866</v>
      </c>
      <c r="AH49" s="142" t="str">
        <f t="shared" si="84"/>
        <v>25.8</v>
      </c>
      <c r="AI49" s="142"/>
      <c r="AJ49" s="15"/>
      <c r="AK49" s="144">
        <f t="shared" si="89"/>
        <v>-4.2279075142453305E-2</v>
      </c>
      <c r="AL49" s="145">
        <f>IFERROR(((AW49)-(AR49)),"")</f>
        <v>-47561</v>
      </c>
      <c r="AM49" s="143">
        <f>IFERROR(((AW49/AW$8)-(AR49/AR$8)),"")</f>
        <v>-0.15025855262213383</v>
      </c>
      <c r="AN49" s="159"/>
      <c r="AO49" s="143">
        <f>IFERROR(-AP49,"")</f>
        <v>-5.54</v>
      </c>
      <c r="AP49" s="142" t="str">
        <f t="shared" si="85"/>
        <v>5.54</v>
      </c>
      <c r="AQ49" s="147">
        <f>IFERROR(-AR49,"")</f>
        <v>-1172491</v>
      </c>
      <c r="AR49" s="142" t="str">
        <f t="shared" si="85"/>
        <v>1,172,491</v>
      </c>
      <c r="AS49" s="142" t="str">
        <f t="shared" si="85"/>
        <v>25.8</v>
      </c>
      <c r="AT49" s="143">
        <f>IFERROR(-AU49,"")</f>
        <v>-5.39</v>
      </c>
      <c r="AU49" s="142" t="str">
        <f t="shared" si="85"/>
        <v>5.39</v>
      </c>
      <c r="AV49" s="147">
        <f>IFERROR(-AW49,"")</f>
        <v>-1124930</v>
      </c>
      <c r="AW49" s="142" t="str">
        <f t="shared" si="85"/>
        <v>1,124,930</v>
      </c>
      <c r="AX49" s="142" t="str">
        <f t="shared" si="85"/>
        <v>26.1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-0.12946128835142617</v>
      </c>
      <c r="F51" s="85">
        <f t="shared" ref="F51:F56" si="95">IFERROR(((Q51)-(L51)),"")</f>
        <v>-17161</v>
      </c>
      <c r="G51" s="83">
        <f>IFERROR(((Q51/Q$8)-(L51/L$8)),"")</f>
        <v>-0.29251106974250707</v>
      </c>
      <c r="H51" s="157"/>
      <c r="I51" s="83">
        <f>IFERROR(-J51,"")</f>
        <v>-6.91</v>
      </c>
      <c r="J51" s="86" t="str">
        <f t="shared" ref="J51:R59" si="96">IF(J161="","",TRIM(LEFT(J161,SEARCH(" ",J161,1))))</f>
        <v>6.91</v>
      </c>
      <c r="K51" s="87">
        <f>IFERROR(-L51,"")</f>
        <v>-149718</v>
      </c>
      <c r="L51" s="82" t="str">
        <f t="shared" si="96"/>
        <v>149,718</v>
      </c>
      <c r="M51" s="82" t="str">
        <f t="shared" si="96"/>
        <v>31.7</v>
      </c>
      <c r="N51" s="83">
        <f>IFERROR(-O51,"")</f>
        <v>-6.61</v>
      </c>
      <c r="O51" s="86" t="str">
        <f t="shared" si="96"/>
        <v>6.61</v>
      </c>
      <c r="P51" s="87">
        <f>IFERROR(-Q51,"")</f>
        <v>-132557</v>
      </c>
      <c r="Q51" s="82" t="str">
        <f t="shared" si="96"/>
        <v>132,557</v>
      </c>
      <c r="R51" s="82" t="str">
        <f t="shared" si="96"/>
        <v>31.7</v>
      </c>
      <c r="S51" s="82"/>
      <c r="T51" s="60"/>
      <c r="U51" s="84">
        <f t="shared" ref="U51:U56" si="97">IFERROR((AG51-AB51)/ABS(AG51),"")</f>
        <v>-3.07845349012781E-2</v>
      </c>
      <c r="V51" s="85">
        <f t="shared" ref="V51:V56" si="98">IFERROR(((AG51)-(AB51)),"")</f>
        <v>-13864</v>
      </c>
      <c r="W51" s="83">
        <f>IFERROR(((AG51/AG$8)-(AB51/AB$8)),"")</f>
        <v>-9.4888933054654956E-2</v>
      </c>
      <c r="X51" s="163"/>
      <c r="Y51" s="83">
        <f>IFERROR(-Z51,"")</f>
        <v>-6.62</v>
      </c>
      <c r="Z51" s="82" t="str">
        <f t="shared" si="84"/>
        <v>6.62</v>
      </c>
      <c r="AA51" s="87">
        <f>IFERROR(-AB51,"")</f>
        <v>-464220</v>
      </c>
      <c r="AB51" s="82" t="str">
        <f t="shared" si="84"/>
        <v>464,220</v>
      </c>
      <c r="AC51" s="82" t="str">
        <f t="shared" si="84"/>
        <v>31.0</v>
      </c>
      <c r="AD51" s="83">
        <f>IFERROR(-AE51,"")</f>
        <v>-6.52</v>
      </c>
      <c r="AE51" s="82" t="str">
        <f t="shared" si="84"/>
        <v>6.52</v>
      </c>
      <c r="AF51" s="87">
        <f>IFERROR(-AG51,"")</f>
        <v>-450356</v>
      </c>
      <c r="AG51" s="82" t="str">
        <f t="shared" si="84"/>
        <v>450,356</v>
      </c>
      <c r="AH51" s="82" t="str">
        <f t="shared" si="84"/>
        <v>31.3</v>
      </c>
      <c r="AI51" s="82"/>
      <c r="AJ51" s="14"/>
      <c r="AK51" s="84">
        <f t="shared" ref="AK51:AK56" si="99">IFERROR((AW51-AR51)/ABS(AW51),"")</f>
        <v>-3.49200254028268E-2</v>
      </c>
      <c r="AL51" s="85">
        <f t="shared" ref="AL51:AL56" si="100">IFERROR(((AW51)-(AR51)),"")</f>
        <v>-47288</v>
      </c>
      <c r="AM51" s="83">
        <f>IFERROR(((AW51/AW$8)-(AR51/AR$8)),"")</f>
        <v>-0.13377841533403778</v>
      </c>
      <c r="AN51" s="157"/>
      <c r="AO51" s="83">
        <f>IFERROR(-AP51,"")</f>
        <v>-6.62</v>
      </c>
      <c r="AP51" s="82" t="str">
        <f t="shared" si="85"/>
        <v>6.62</v>
      </c>
      <c r="AQ51" s="87">
        <f>IFERROR(-AR51,"")</f>
        <v>-1401468</v>
      </c>
      <c r="AR51" s="82" t="str">
        <f t="shared" si="85"/>
        <v>1,401,468</v>
      </c>
      <c r="AS51" s="82" t="str">
        <f t="shared" si="85"/>
        <v>30.8</v>
      </c>
      <c r="AT51" s="83">
        <f>IFERROR(-AU51,"")</f>
        <v>-6.49</v>
      </c>
      <c r="AU51" s="82" t="str">
        <f t="shared" si="85"/>
        <v>6.49</v>
      </c>
      <c r="AV51" s="87">
        <f>IFERROR(-AW51,"")</f>
        <v>-1354180</v>
      </c>
      <c r="AW51" s="82" t="str">
        <f t="shared" si="85"/>
        <v>1,354,180</v>
      </c>
      <c r="AX51" s="82" t="str">
        <f t="shared" si="85"/>
        <v>31.4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0.18695487296169891</v>
      </c>
      <c r="F52" s="85">
        <f t="shared" si="95"/>
        <v>493</v>
      </c>
      <c r="G52" s="83">
        <f>IFERROR(((Q52/Q$8)-(L52/L$8)),"")</f>
        <v>3.2667577823253788E-2</v>
      </c>
      <c r="H52" s="157"/>
      <c r="I52" s="83">
        <f>IFERROR(-J52,"")</f>
        <v>-0.1</v>
      </c>
      <c r="J52" s="86" t="str">
        <f t="shared" si="96"/>
        <v>0.10</v>
      </c>
      <c r="K52" s="87">
        <f>IFERROR(-L52,"")</f>
        <v>-2144</v>
      </c>
      <c r="L52" s="82" t="str">
        <f t="shared" si="96"/>
        <v>2,144</v>
      </c>
      <c r="M52" s="82" t="str">
        <f t="shared" si="96"/>
        <v>0.5</v>
      </c>
      <c r="N52" s="83">
        <f>IFERROR(-O52,"")</f>
        <v>-0.13</v>
      </c>
      <c r="O52" s="86" t="str">
        <f t="shared" si="96"/>
        <v>0.13</v>
      </c>
      <c r="P52" s="87">
        <f>IFERROR(-Q52,"")</f>
        <v>-2637</v>
      </c>
      <c r="Q52" s="82" t="str">
        <f t="shared" si="96"/>
        <v>2,637</v>
      </c>
      <c r="R52" s="82" t="str">
        <f t="shared" si="96"/>
        <v>0.6</v>
      </c>
      <c r="S52" s="82"/>
      <c r="T52" s="60"/>
      <c r="U52" s="84">
        <f t="shared" si="97"/>
        <v>9.6059113300492605E-2</v>
      </c>
      <c r="V52" s="85">
        <f t="shared" si="98"/>
        <v>819</v>
      </c>
      <c r="W52" s="83">
        <f>IFERROR(((AG52/AG$8)-(AB52/AB$8)),"")</f>
        <v>1.3620552664900115E-2</v>
      </c>
      <c r="X52" s="163"/>
      <c r="Y52" s="83">
        <f>IFERROR(-Z52,"")</f>
        <v>-0.11</v>
      </c>
      <c r="Z52" s="82" t="str">
        <f t="shared" si="84"/>
        <v>0.11</v>
      </c>
      <c r="AA52" s="87">
        <f>IFERROR(-AB52,"")</f>
        <v>-7707</v>
      </c>
      <c r="AB52" s="82" t="str">
        <f t="shared" si="84"/>
        <v>7,707</v>
      </c>
      <c r="AC52" s="82" t="str">
        <f t="shared" si="84"/>
        <v>0.5</v>
      </c>
      <c r="AD52" s="83">
        <f>IFERROR(-AE52,"")</f>
        <v>-0.12</v>
      </c>
      <c r="AE52" s="82" t="str">
        <f t="shared" si="84"/>
        <v>0.12</v>
      </c>
      <c r="AF52" s="87">
        <f>IFERROR(-AG52,"")</f>
        <v>-8526</v>
      </c>
      <c r="AG52" s="82" t="str">
        <f t="shared" si="84"/>
        <v>8,526</v>
      </c>
      <c r="AH52" s="82" t="str">
        <f t="shared" si="84"/>
        <v>0.6</v>
      </c>
      <c r="AI52" s="82"/>
      <c r="AJ52" s="14"/>
      <c r="AK52" s="84">
        <f t="shared" si="99"/>
        <v>-0.66934950385887537</v>
      </c>
      <c r="AL52" s="85">
        <f t="shared" si="100"/>
        <v>-12142</v>
      </c>
      <c r="AM52" s="83">
        <f>IFERROR(((AW52/AW$8)-(AR52/AR$8)),"")</f>
        <v>-5.6186699442653629E-2</v>
      </c>
      <c r="AN52" s="157"/>
      <c r="AO52" s="83">
        <f>IFERROR(-AP52,"")</f>
        <v>-0.14000000000000001</v>
      </c>
      <c r="AP52" s="82" t="str">
        <f t="shared" si="85"/>
        <v>0.14</v>
      </c>
      <c r="AQ52" s="87">
        <f>IFERROR(-AR52,"")</f>
        <v>-30282</v>
      </c>
      <c r="AR52" s="82" t="str">
        <f t="shared" si="85"/>
        <v>30,282</v>
      </c>
      <c r="AS52" s="82" t="str">
        <f t="shared" si="85"/>
        <v>0.7</v>
      </c>
      <c r="AT52" s="83">
        <f>IFERROR(-AU52,"")</f>
        <v>-0.09</v>
      </c>
      <c r="AU52" s="82" t="str">
        <f t="shared" si="85"/>
        <v>0.09</v>
      </c>
      <c r="AV52" s="87">
        <f>IFERROR(-AW52,"")</f>
        <v>-18140</v>
      </c>
      <c r="AW52" s="82" t="str">
        <f t="shared" si="85"/>
        <v>18,140</v>
      </c>
      <c r="AX52" s="82" t="str">
        <f t="shared" si="85"/>
        <v>0.4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-0.1232820983179727</v>
      </c>
      <c r="F54" s="145">
        <f t="shared" si="95"/>
        <v>-16667</v>
      </c>
      <c r="G54" s="143">
        <f>IFERROR(((Q54/Q$8)-(L54/L$8)),"")</f>
        <v>-0.25979736645799889</v>
      </c>
      <c r="H54" s="159"/>
      <c r="I54" s="143">
        <f>IFERROR(-J54,"")</f>
        <v>-7</v>
      </c>
      <c r="J54" s="146" t="str">
        <f t="shared" si="96"/>
        <v>7.00</v>
      </c>
      <c r="K54" s="147">
        <f>IFERROR(-L54,"")</f>
        <v>-151861</v>
      </c>
      <c r="L54" s="142" t="str">
        <f t="shared" si="96"/>
        <v>151,861</v>
      </c>
      <c r="M54" s="142" t="str">
        <f t="shared" si="96"/>
        <v>32.2</v>
      </c>
      <c r="N54" s="143">
        <f>IFERROR(-O54,"")</f>
        <v>-6.74</v>
      </c>
      <c r="O54" s="146" t="str">
        <f t="shared" si="96"/>
        <v>6.74</v>
      </c>
      <c r="P54" s="147">
        <f>IFERROR(-Q54,"")</f>
        <v>-135194</v>
      </c>
      <c r="Q54" s="142" t="str">
        <f t="shared" si="96"/>
        <v>135,194</v>
      </c>
      <c r="R54" s="142" t="str">
        <f t="shared" si="96"/>
        <v>32.4</v>
      </c>
      <c r="S54" s="142"/>
      <c r="T54" s="152"/>
      <c r="U54" s="144">
        <f t="shared" si="97"/>
        <v>-2.8427787535793517E-2</v>
      </c>
      <c r="V54" s="145">
        <f t="shared" si="98"/>
        <v>-13045</v>
      </c>
      <c r="W54" s="143">
        <f>IFERROR(((AG54/AG$8)-(AB54/AB$8)),"")</f>
        <v>-8.1268380389754036E-2</v>
      </c>
      <c r="X54" s="162"/>
      <c r="Y54" s="143">
        <f>IFERROR(-Z54,"")</f>
        <v>-6.73</v>
      </c>
      <c r="Z54" s="142" t="str">
        <f t="shared" si="84"/>
        <v>6.73</v>
      </c>
      <c r="AA54" s="147">
        <f>IFERROR(-AB54,"")</f>
        <v>-471927</v>
      </c>
      <c r="AB54" s="142" t="str">
        <f t="shared" si="84"/>
        <v>471,927</v>
      </c>
      <c r="AC54" s="142" t="str">
        <f t="shared" si="84"/>
        <v>31.5</v>
      </c>
      <c r="AD54" s="143">
        <f>IFERROR(-AE54,"")</f>
        <v>-6.65</v>
      </c>
      <c r="AE54" s="142" t="str">
        <f t="shared" si="84"/>
        <v>6.65</v>
      </c>
      <c r="AF54" s="147">
        <f>IFERROR(-AG54,"")</f>
        <v>-458882</v>
      </c>
      <c r="AG54" s="142" t="str">
        <f t="shared" si="84"/>
        <v>458,882</v>
      </c>
      <c r="AH54" s="142" t="str">
        <f t="shared" si="84"/>
        <v>31.9</v>
      </c>
      <c r="AI54" s="142"/>
      <c r="AJ54" s="15"/>
      <c r="AK54" s="144">
        <f t="shared" si="99"/>
        <v>-4.3305465703723837E-2</v>
      </c>
      <c r="AL54" s="145">
        <f t="shared" si="100"/>
        <v>-59429</v>
      </c>
      <c r="AM54" s="143">
        <f>IFERROR(((AW54/AW$8)-(AR54/AR$8)),"")</f>
        <v>-0.18996032206161839</v>
      </c>
      <c r="AN54" s="159"/>
      <c r="AO54" s="143">
        <f>IFERROR(-AP54,"")</f>
        <v>-6.77</v>
      </c>
      <c r="AP54" s="142" t="str">
        <f t="shared" si="85"/>
        <v>6.77</v>
      </c>
      <c r="AQ54" s="147">
        <f>IFERROR(-AR54,"")</f>
        <v>-1431750</v>
      </c>
      <c r="AR54" s="142" t="str">
        <f t="shared" si="85"/>
        <v>1,431,750</v>
      </c>
      <c r="AS54" s="142" t="str">
        <f t="shared" si="85"/>
        <v>31.5</v>
      </c>
      <c r="AT54" s="143">
        <f>IFERROR(-AU54,"")</f>
        <v>-6.58</v>
      </c>
      <c r="AU54" s="142" t="str">
        <f t="shared" si="85"/>
        <v>6.58</v>
      </c>
      <c r="AV54" s="147">
        <f>IFERROR(-AW54,"")</f>
        <v>-1372321</v>
      </c>
      <c r="AW54" s="142" t="str">
        <f t="shared" si="85"/>
        <v>1,372,321</v>
      </c>
      <c r="AX54" s="142" t="str">
        <f t="shared" si="85"/>
        <v>31.8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0.18735632183908046</v>
      </c>
      <c r="F55" s="100">
        <f t="shared" si="95"/>
        <v>163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707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870</v>
      </c>
      <c r="R55" s="89" t="str">
        <f t="shared" si="96"/>
        <v/>
      </c>
      <c r="T55" s="60"/>
      <c r="U55" s="99">
        <f t="shared" si="97"/>
        <v>9.6304193319118686E-2</v>
      </c>
      <c r="V55" s="100">
        <f t="shared" si="98"/>
        <v>271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2,543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2,814</v>
      </c>
      <c r="AH55" s="89" t="str">
        <f t="shared" si="84"/>
        <v/>
      </c>
      <c r="AJ55" s="16"/>
      <c r="AK55" s="99">
        <f t="shared" si="99"/>
        <v>-0.66939525559639157</v>
      </c>
      <c r="AL55" s="100">
        <f t="shared" si="100"/>
        <v>-4007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9,993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5,986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0.18705035971223022</v>
      </c>
      <c r="F56" s="106">
        <f t="shared" si="95"/>
        <v>26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113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139</v>
      </c>
      <c r="R56" s="89" t="str">
        <f t="shared" si="96"/>
        <v/>
      </c>
      <c r="T56" s="60"/>
      <c r="U56" s="99">
        <f t="shared" si="97"/>
        <v>9.5768374164810696E-2</v>
      </c>
      <c r="V56" s="106">
        <f t="shared" si="98"/>
        <v>43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406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449</v>
      </c>
      <c r="AH56" s="89" t="str">
        <f t="shared" si="84"/>
        <v/>
      </c>
      <c r="AJ56" s="16"/>
      <c r="AK56" s="99">
        <f t="shared" si="99"/>
        <v>-0.66910994764397902</v>
      </c>
      <c r="AL56" s="106">
        <f t="shared" si="100"/>
        <v>-639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1,594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955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-4.0697674418604652</v>
      </c>
      <c r="F57" s="106">
        <f>IFERROR(O57-J57,"")</f>
        <v>-21</v>
      </c>
      <c r="G57" s="103">
        <f>IFERROR(O57-J57,"")</f>
        <v>-21</v>
      </c>
      <c r="H57" s="161"/>
      <c r="I57" s="98"/>
      <c r="J57" s="101" t="str">
        <f t="shared" si="96"/>
        <v>15.84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-5.16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0.2555115884680611</v>
      </c>
      <c r="V57" s="106">
        <f>IFERROR(AE57-Z57,"")</f>
        <v>13.560000000000002</v>
      </c>
      <c r="W57" s="103">
        <f>IFERROR(AE57-Z57,"")</f>
        <v>13.560000000000002</v>
      </c>
      <c r="X57" s="161"/>
      <c r="Y57" s="98"/>
      <c r="Z57" s="89" t="str">
        <f t="shared" si="84"/>
        <v>39.51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53.07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-0.38263177853621538</v>
      </c>
      <c r="AL57" s="106">
        <f>IFERROR(AU57-AP57,"")</f>
        <v>-10.09</v>
      </c>
      <c r="AM57" s="103">
        <f>IFERROR(AU57-AP57,"")</f>
        <v>-10.09</v>
      </c>
      <c r="AN57" s="161"/>
      <c r="AO57" s="98"/>
      <c r="AP57" s="89" t="str">
        <f t="shared" si="85"/>
        <v>36.46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26.37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-5.038167938931299E-2</v>
      </c>
      <c r="F58" s="98"/>
      <c r="G58" s="103">
        <f>IFERROR(O58-J58,"")</f>
        <v>-0.66000000000000014</v>
      </c>
      <c r="H58" s="161"/>
      <c r="I58" s="98"/>
      <c r="J58" s="101" t="str">
        <f t="shared" si="96"/>
        <v>13.76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13.10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-2.8244274809160381E-2</v>
      </c>
      <c r="V58" s="98"/>
      <c r="W58" s="103">
        <f>IFERROR(AE58-Z58,"")</f>
        <v>-0.37000000000000099</v>
      </c>
      <c r="X58" s="161"/>
      <c r="Y58" s="98"/>
      <c r="Z58" s="89" t="str">
        <f t="shared" ref="Z58:AH59" si="101">IF(Z168="","",TRIM(LEFT(Z168,SEARCH(" ",Z168,1))))</f>
        <v>13.47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13.10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-1.1219147344801823E-2</v>
      </c>
      <c r="AL58" s="98"/>
      <c r="AM58" s="104">
        <f>IFERROR(AU58-AP58,"")</f>
        <v>-0.15000000000000036</v>
      </c>
      <c r="AN58" s="161"/>
      <c r="AO58" s="98"/>
      <c r="AP58" s="89" t="str">
        <f t="shared" ref="AP58:AX59" si="102">IF(AP168="","",TRIM(LEFT(AP168,SEARCH(" ",AP168,1))))</f>
        <v>13.52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13.37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0.1421612096407458</v>
      </c>
      <c r="F59" s="134">
        <f>IFERROR(((L59)-(Q59)),"")</f>
        <v>25009</v>
      </c>
      <c r="G59" s="132">
        <f>IFERROR(((L59/L$8)-(Q59/Q$8)),"")</f>
        <v>0.49125152524225335</v>
      </c>
      <c r="H59" s="156"/>
      <c r="I59" s="132">
        <f>IFERROR(-(-J59),"")</f>
        <v>9.27</v>
      </c>
      <c r="J59" s="135" t="str">
        <f t="shared" si="96"/>
        <v>9.27</v>
      </c>
      <c r="K59" s="136">
        <f>IFERROR(-(-L59),"")</f>
        <v>200929</v>
      </c>
      <c r="L59" s="137" t="str">
        <f t="shared" si="96"/>
        <v>200,929</v>
      </c>
      <c r="M59" s="137" t="str">
        <f t="shared" si="96"/>
        <v>42.6</v>
      </c>
      <c r="N59" s="132">
        <f>IFERROR(-(-O59),"")</f>
        <v>8.7799999999999994</v>
      </c>
      <c r="O59" s="135" t="str">
        <f t="shared" si="96"/>
        <v>8.78</v>
      </c>
      <c r="P59" s="136">
        <f>IFERROR(-(-Q59),"")</f>
        <v>175920</v>
      </c>
      <c r="Q59" s="137" t="str">
        <f t="shared" si="96"/>
        <v>175,920</v>
      </c>
      <c r="R59" s="137" t="str">
        <f t="shared" si="96"/>
        <v>42.1</v>
      </c>
      <c r="T59" s="152"/>
      <c r="U59" s="133">
        <f>IFERROR((AB59-AG59)/ABS(AG59),"")</f>
        <v>5.1286021363685028E-2</v>
      </c>
      <c r="V59" s="134">
        <f>IFERROR(((AB59)-(AG59)),"")</f>
        <v>31136</v>
      </c>
      <c r="W59" s="132">
        <f>IFERROR(((AB59/AB$8)-(AG59/AG$8)),"")</f>
        <v>0.30534835689197237</v>
      </c>
      <c r="X59" s="164"/>
      <c r="Y59" s="132">
        <f>IFERROR(-(-Z59),"")</f>
        <v>9.1</v>
      </c>
      <c r="Z59" s="137" t="str">
        <f t="shared" si="101"/>
        <v>9.10</v>
      </c>
      <c r="AA59" s="136">
        <f>IFERROR(-(-AB59),"")</f>
        <v>638241</v>
      </c>
      <c r="AB59" s="137" t="str">
        <f t="shared" si="101"/>
        <v>638,241</v>
      </c>
      <c r="AC59" s="137" t="str">
        <f t="shared" si="101"/>
        <v>42.6</v>
      </c>
      <c r="AD59" s="132">
        <f>IFERROR(-(-AE59),"")</f>
        <v>8.7899999999999991</v>
      </c>
      <c r="AE59" s="137" t="str">
        <f t="shared" si="101"/>
        <v>8.79</v>
      </c>
      <c r="AF59" s="136">
        <f>IFERROR(-(-AG59),"")</f>
        <v>607105</v>
      </c>
      <c r="AG59" s="137" t="str">
        <f t="shared" si="101"/>
        <v>607,105</v>
      </c>
      <c r="AH59" s="137" t="str">
        <f t="shared" si="101"/>
        <v>42.3</v>
      </c>
      <c r="AJ59" s="13"/>
      <c r="AK59" s="133">
        <f>IFERROR((AR59-AW59)/ABS(AW59),"")</f>
        <v>6.6547581848348955E-2</v>
      </c>
      <c r="AL59" s="134">
        <f>IFERROR(((AR59)-(AW59)),"")</f>
        <v>120967</v>
      </c>
      <c r="AM59" s="132">
        <f>IFERROR(((AR59/AR$8)-(AW59/AW$8)),"")</f>
        <v>0.45130329824933391</v>
      </c>
      <c r="AN59" s="156"/>
      <c r="AO59" s="132">
        <f>IFERROR(-(-AP59),"")</f>
        <v>9.16</v>
      </c>
      <c r="AP59" s="137" t="str">
        <f t="shared" si="102"/>
        <v>9.16</v>
      </c>
      <c r="AQ59" s="136">
        <f>IFERROR(-(-AR59),"")</f>
        <v>1938719</v>
      </c>
      <c r="AR59" s="137" t="str">
        <f t="shared" si="102"/>
        <v>1,938,719</v>
      </c>
      <c r="AS59" s="137" t="str">
        <f t="shared" si="102"/>
        <v>42.7</v>
      </c>
      <c r="AT59" s="132">
        <f>IFERROR(-(-AU59),"")</f>
        <v>8.7100000000000009</v>
      </c>
      <c r="AU59" s="137" t="str">
        <f t="shared" si="102"/>
        <v>8.71</v>
      </c>
      <c r="AV59" s="136">
        <f>IFERROR(-(-AW59),"")</f>
        <v>1817752</v>
      </c>
      <c r="AW59" s="137" t="str">
        <f t="shared" si="102"/>
        <v>1,817,752</v>
      </c>
      <c r="AX59" s="137" t="str">
        <f t="shared" si="102"/>
        <v>42.1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-9.5843520782396094E-2</v>
      </c>
      <c r="F65" s="145">
        <f t="shared" ref="F65:F71" si="104">IFERROR(((Q65)-(L65)),"")</f>
        <v>-392</v>
      </c>
      <c r="G65" s="148">
        <f t="shared" ref="G65:G71" si="105">IFERROR(((Q65/Q$8)-(L65/L$8)),"")</f>
        <v>-2.6832297359094259E-3</v>
      </c>
      <c r="H65" s="162"/>
      <c r="I65" s="143">
        <f t="shared" ref="I65:I71" si="106">IFERROR(-J65,"")</f>
        <v>-0.21</v>
      </c>
      <c r="J65" s="146" t="str">
        <f t="shared" ref="J65:R72" si="107">IF(J257="","",TRIM(LEFT(J257,SEARCH(" ",J257,1))))</f>
        <v>0.21</v>
      </c>
      <c r="K65" s="147">
        <f t="shared" ref="K65:K71" si="108">IFERROR(-L65,"")</f>
        <v>-4482</v>
      </c>
      <c r="L65" s="142" t="str">
        <f t="shared" si="107"/>
        <v>4,482</v>
      </c>
      <c r="M65" s="142" t="str">
        <f t="shared" si="107"/>
        <v>0.9</v>
      </c>
      <c r="N65" s="143">
        <f t="shared" ref="N65:N71" si="109">IFERROR(-O65,"")</f>
        <v>-0.2</v>
      </c>
      <c r="O65" s="146" t="str">
        <f t="shared" si="107"/>
        <v>0.20</v>
      </c>
      <c r="P65" s="147">
        <f t="shared" ref="P65:P71" si="110">IFERROR(-Q65,"")</f>
        <v>-4090</v>
      </c>
      <c r="Q65" s="142" t="str">
        <f t="shared" si="107"/>
        <v>4,090</v>
      </c>
      <c r="R65" s="142" t="str">
        <f t="shared" si="107"/>
        <v>1.0</v>
      </c>
      <c r="S65" s="142"/>
      <c r="T65" s="152"/>
      <c r="U65" s="144">
        <f t="shared" ref="U65:U71" si="111">IFERROR((AG65-AB65)/ABS(AG65),"")</f>
        <v>-0.2512065827992721</v>
      </c>
      <c r="V65" s="145">
        <f t="shared" ref="V65:V71" si="112">IFERROR(((AG65)-(AB65)),"")</f>
        <v>-3175</v>
      </c>
      <c r="W65" s="148">
        <f t="shared" ref="W65:W71" si="113">IFERROR(((AG65/AG$8)-(AB65/AB$8)),"")</f>
        <v>-4.2377813841197598E-2</v>
      </c>
      <c r="X65" s="162"/>
      <c r="Y65" s="143">
        <f t="shared" ref="Y65:Y71" si="114">IFERROR(-Z65,"")</f>
        <v>-0.23</v>
      </c>
      <c r="Z65" s="142" t="str">
        <f t="shared" ref="Z65:AG72" si="115">IF(Z257="","",TRIM(LEFT(Z257,SEARCH(" ",Z257,1))))</f>
        <v>0.23</v>
      </c>
      <c r="AA65" s="147">
        <f t="shared" ref="AA65:AA71" si="116">IFERROR(-AB65,"")</f>
        <v>-15814</v>
      </c>
      <c r="AB65" s="142" t="str">
        <f t="shared" ref="AB65:AH72" si="117">IF(AB257="","",TRIM(LEFT(AB257,SEARCH(" ",AB257,1))))</f>
        <v>15,814</v>
      </c>
      <c r="AC65" s="142" t="str">
        <f t="shared" si="117"/>
        <v>1.1</v>
      </c>
      <c r="AD65" s="143">
        <f t="shared" ref="AD65:AD71" si="118">IFERROR(-AE65,"")</f>
        <v>-0.18</v>
      </c>
      <c r="AE65" s="142" t="str">
        <f t="shared" si="117"/>
        <v>0.18</v>
      </c>
      <c r="AF65" s="147">
        <f t="shared" ref="AF65:AF71" si="119">IFERROR(-AG65,"")</f>
        <v>-12639</v>
      </c>
      <c r="AG65" s="142" t="str">
        <f t="shared" si="117"/>
        <v>12,639</v>
      </c>
      <c r="AH65" s="142" t="str">
        <f t="shared" si="117"/>
        <v>0.9</v>
      </c>
      <c r="AI65" s="142"/>
      <c r="AJ65" s="15"/>
      <c r="AK65" s="144">
        <f t="shared" ref="AK65:AK71" si="120">IFERROR((AW65-AR65)/ABS(AW65),"")</f>
        <v>-8.1462782288326402E-2</v>
      </c>
      <c r="AL65" s="145">
        <f t="shared" ref="AL65:AL71" si="121">IFERROR(((AW65)-(AR65)),"")</f>
        <v>-3582</v>
      </c>
      <c r="AM65" s="148">
        <f t="shared" ref="AM65:AM71" si="122">IFERROR(((AW65/AW$8)-(AR65/AR$8)),"")</f>
        <v>-1.4016703826773169E-2</v>
      </c>
      <c r="AN65" s="162"/>
      <c r="AO65" s="143">
        <f t="shared" ref="AO65:AO71" si="123">IFERROR(-AP65,"")</f>
        <v>-0.22</v>
      </c>
      <c r="AP65" s="142" t="str">
        <f t="shared" ref="AP65:AX72" si="124">IF(AP257="","",TRIM(LEFT(AP257,SEARCH(" ",AP257,1))))</f>
        <v>0.22</v>
      </c>
      <c r="AQ65" s="147">
        <f t="shared" ref="AQ65:AQ71" si="125">IFERROR(-AR65,"")</f>
        <v>-47553</v>
      </c>
      <c r="AR65" s="142" t="str">
        <f t="shared" si="124"/>
        <v>47,553</v>
      </c>
      <c r="AS65" s="142" t="str">
        <f t="shared" si="124"/>
        <v>1.0</v>
      </c>
      <c r="AT65" s="143">
        <f t="shared" ref="AT65:AT71" si="126">IFERROR(-AU65,"")</f>
        <v>-0.21</v>
      </c>
      <c r="AU65" s="142" t="str">
        <f t="shared" si="124"/>
        <v>0.21</v>
      </c>
      <c r="AV65" s="147">
        <f t="shared" ref="AV65:AV71" si="127">IFERROR(-AW65,"")</f>
        <v>-43971</v>
      </c>
      <c r="AW65" s="142" t="str">
        <f t="shared" si="124"/>
        <v>43,971</v>
      </c>
      <c r="AX65" s="142" t="str">
        <f t="shared" si="124"/>
        <v>1.0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0.13390170511534605</v>
      </c>
      <c r="F66" s="85">
        <f t="shared" si="104"/>
        <v>267</v>
      </c>
      <c r="G66" s="88">
        <f t="shared" si="105"/>
        <v>1.9822469902008935E-2</v>
      </c>
      <c r="H66" s="163"/>
      <c r="I66" s="83">
        <f t="shared" si="106"/>
        <v>-0.08</v>
      </c>
      <c r="J66" s="86" t="str">
        <f t="shared" si="107"/>
        <v>0.08</v>
      </c>
      <c r="K66" s="87">
        <f t="shared" si="108"/>
        <v>-1727</v>
      </c>
      <c r="L66" s="82" t="str">
        <f t="shared" si="107"/>
        <v>1,727</v>
      </c>
      <c r="M66" s="82" t="str">
        <f t="shared" si="107"/>
        <v>0.4</v>
      </c>
      <c r="N66" s="83">
        <f t="shared" si="109"/>
        <v>-0.1</v>
      </c>
      <c r="O66" s="86" t="str">
        <f t="shared" si="107"/>
        <v>0.10</v>
      </c>
      <c r="P66" s="87">
        <f t="shared" si="110"/>
        <v>-1994</v>
      </c>
      <c r="Q66" s="82" t="str">
        <f t="shared" si="107"/>
        <v>1,994</v>
      </c>
      <c r="R66" s="82" t="str">
        <f t="shared" si="107"/>
        <v>0.5</v>
      </c>
      <c r="S66" s="82"/>
      <c r="T66" s="60"/>
      <c r="U66" s="84">
        <f t="shared" si="111"/>
        <v>0.13764385221078135</v>
      </c>
      <c r="V66" s="85">
        <f t="shared" si="112"/>
        <v>909</v>
      </c>
      <c r="W66" s="88">
        <f t="shared" si="113"/>
        <v>1.4465043094135641E-2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-5695</v>
      </c>
      <c r="AB66" s="82" t="str">
        <f t="shared" si="115"/>
        <v>5,695</v>
      </c>
      <c r="AC66" s="82" t="str">
        <f t="shared" si="115"/>
        <v>0.4</v>
      </c>
      <c r="AD66" s="83">
        <f t="shared" si="118"/>
        <v>-0.1</v>
      </c>
      <c r="AE66" s="82" t="str">
        <f t="shared" si="115"/>
        <v>0.10</v>
      </c>
      <c r="AF66" s="87">
        <f t="shared" si="119"/>
        <v>-6604</v>
      </c>
      <c r="AG66" s="82" t="str">
        <f t="shared" si="115"/>
        <v>6,604</v>
      </c>
      <c r="AH66" s="82" t="str">
        <f t="shared" si="117"/>
        <v>0.5</v>
      </c>
      <c r="AI66" s="82"/>
      <c r="AJ66" s="14"/>
      <c r="AK66" s="84">
        <f t="shared" si="120"/>
        <v>0.10159762747536592</v>
      </c>
      <c r="AL66" s="85">
        <f t="shared" si="121"/>
        <v>2124</v>
      </c>
      <c r="AM66" s="88">
        <f t="shared" si="122"/>
        <v>1.1424198352145296E-2</v>
      </c>
      <c r="AN66" s="163"/>
      <c r="AO66" s="83">
        <f t="shared" si="123"/>
        <v>-0.09</v>
      </c>
      <c r="AP66" s="82" t="str">
        <f t="shared" si="124"/>
        <v>0.09</v>
      </c>
      <c r="AQ66" s="87">
        <f t="shared" si="125"/>
        <v>-18782</v>
      </c>
      <c r="AR66" s="82" t="str">
        <f t="shared" si="124"/>
        <v>18,782</v>
      </c>
      <c r="AS66" s="82" t="str">
        <f t="shared" si="124"/>
        <v>0.4</v>
      </c>
      <c r="AT66" s="83">
        <f t="shared" si="126"/>
        <v>-0.1</v>
      </c>
      <c r="AU66" s="82" t="str">
        <f t="shared" si="124"/>
        <v>0.10</v>
      </c>
      <c r="AV66" s="87">
        <f t="shared" si="127"/>
        <v>-20906</v>
      </c>
      <c r="AW66" s="82" t="str">
        <f t="shared" si="124"/>
        <v>20,906</v>
      </c>
      <c r="AX66" s="82" t="str">
        <f t="shared" si="124"/>
        <v>0.5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3.6604987932421562E-2</v>
      </c>
      <c r="F67" s="85">
        <f t="shared" si="104"/>
        <v>91</v>
      </c>
      <c r="G67" s="88">
        <f t="shared" si="105"/>
        <v>1.3556660586561964E-2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-2395</v>
      </c>
      <c r="L67" s="82" t="str">
        <f t="shared" si="107"/>
        <v>2,395</v>
      </c>
      <c r="M67" s="82" t="str">
        <f t="shared" si="107"/>
        <v>0.5</v>
      </c>
      <c r="N67" s="83">
        <f t="shared" si="109"/>
        <v>-0.12</v>
      </c>
      <c r="O67" s="86" t="str">
        <f t="shared" si="107"/>
        <v>0.12</v>
      </c>
      <c r="P67" s="87">
        <f t="shared" si="110"/>
        <v>-2486</v>
      </c>
      <c r="Q67" s="82" t="str">
        <f t="shared" si="107"/>
        <v>2,486</v>
      </c>
      <c r="R67" s="82" t="str">
        <f t="shared" si="107"/>
        <v>0.6</v>
      </c>
      <c r="S67" s="82"/>
      <c r="T67" s="60"/>
      <c r="U67" s="84">
        <f t="shared" si="111"/>
        <v>-4.9479166666666664E-2</v>
      </c>
      <c r="V67" s="85">
        <f t="shared" si="112"/>
        <v>-437</v>
      </c>
      <c r="W67" s="88">
        <f t="shared" si="113"/>
        <v>-4.2146331880046906E-3</v>
      </c>
      <c r="X67" s="163"/>
      <c r="Y67" s="83">
        <f t="shared" si="114"/>
        <v>-0.13</v>
      </c>
      <c r="Z67" s="82" t="str">
        <f t="shared" si="115"/>
        <v>0.13</v>
      </c>
      <c r="AA67" s="87">
        <f t="shared" si="116"/>
        <v>-9269</v>
      </c>
      <c r="AB67" s="82" t="str">
        <f t="shared" si="115"/>
        <v>9,269</v>
      </c>
      <c r="AC67" s="82" t="str">
        <f t="shared" si="115"/>
        <v>0.6</v>
      </c>
      <c r="AD67" s="83">
        <f t="shared" si="118"/>
        <v>-0.13</v>
      </c>
      <c r="AE67" s="82" t="str">
        <f t="shared" si="115"/>
        <v>0.13</v>
      </c>
      <c r="AF67" s="87">
        <f t="shared" si="119"/>
        <v>-8832</v>
      </c>
      <c r="AG67" s="82" t="str">
        <f t="shared" si="115"/>
        <v>8,832</v>
      </c>
      <c r="AH67" s="82" t="str">
        <f t="shared" si="117"/>
        <v>0.6</v>
      </c>
      <c r="AI67" s="82"/>
      <c r="AJ67" s="14"/>
      <c r="AK67" s="84">
        <f t="shared" si="120"/>
        <v>-2.9147272809435583E-2</v>
      </c>
      <c r="AL67" s="85">
        <f t="shared" si="121"/>
        <v>-645</v>
      </c>
      <c r="AM67" s="88">
        <f t="shared" si="122"/>
        <v>-1.5823248201903561E-3</v>
      </c>
      <c r="AN67" s="163"/>
      <c r="AO67" s="83">
        <f t="shared" si="123"/>
        <v>-0.11</v>
      </c>
      <c r="AP67" s="82" t="str">
        <f t="shared" si="124"/>
        <v>0.11</v>
      </c>
      <c r="AQ67" s="87">
        <f t="shared" si="125"/>
        <v>-22774</v>
      </c>
      <c r="AR67" s="82" t="str">
        <f t="shared" si="124"/>
        <v>22,774</v>
      </c>
      <c r="AS67" s="82" t="str">
        <f t="shared" si="124"/>
        <v>0.5</v>
      </c>
      <c r="AT67" s="83">
        <f t="shared" si="126"/>
        <v>-0.11</v>
      </c>
      <c r="AU67" s="82" t="str">
        <f t="shared" si="124"/>
        <v>0.11</v>
      </c>
      <c r="AV67" s="87">
        <f t="shared" si="127"/>
        <v>-22129</v>
      </c>
      <c r="AW67" s="82" t="str">
        <f t="shared" si="124"/>
        <v>22,129</v>
      </c>
      <c r="AX67" s="82" t="str">
        <f t="shared" si="124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-0.26151858762738622</v>
      </c>
      <c r="F68" s="85">
        <f t="shared" si="104"/>
        <v>-1822</v>
      </c>
      <c r="G68" s="88">
        <f t="shared" si="105"/>
        <v>-5.7811366653878038E-2</v>
      </c>
      <c r="H68" s="163"/>
      <c r="I68" s="83">
        <f t="shared" si="106"/>
        <v>-0.41</v>
      </c>
      <c r="J68" s="86" t="str">
        <f t="shared" si="107"/>
        <v>0.41</v>
      </c>
      <c r="K68" s="87">
        <f t="shared" si="108"/>
        <v>-8789</v>
      </c>
      <c r="L68" s="82" t="str">
        <f t="shared" si="107"/>
        <v>8,789</v>
      </c>
      <c r="M68" s="82" t="str">
        <f t="shared" si="107"/>
        <v>1.9</v>
      </c>
      <c r="N68" s="83">
        <f t="shared" si="109"/>
        <v>-0.35</v>
      </c>
      <c r="O68" s="86" t="str">
        <f t="shared" si="107"/>
        <v>0.35</v>
      </c>
      <c r="P68" s="87">
        <f t="shared" si="110"/>
        <v>-6967</v>
      </c>
      <c r="Q68" s="82" t="str">
        <f t="shared" si="107"/>
        <v>6,967</v>
      </c>
      <c r="R68" s="82" t="str">
        <f t="shared" si="107"/>
        <v>1.7</v>
      </c>
      <c r="S68" s="82"/>
      <c r="T68" s="60"/>
      <c r="U68" s="84">
        <f t="shared" si="111"/>
        <v>-0.26299256247978936</v>
      </c>
      <c r="V68" s="85">
        <f t="shared" si="112"/>
        <v>-5693</v>
      </c>
      <c r="W68" s="88">
        <f t="shared" si="113"/>
        <v>-7.6218141342219825E-2</v>
      </c>
      <c r="X68" s="163"/>
      <c r="Y68" s="83">
        <f t="shared" si="114"/>
        <v>-0.39</v>
      </c>
      <c r="Z68" s="82" t="str">
        <f t="shared" si="115"/>
        <v>0.39</v>
      </c>
      <c r="AA68" s="87">
        <f t="shared" si="116"/>
        <v>-27340</v>
      </c>
      <c r="AB68" s="82" t="str">
        <f t="shared" si="115"/>
        <v>27,340</v>
      </c>
      <c r="AC68" s="82" t="str">
        <f t="shared" si="115"/>
        <v>1.8</v>
      </c>
      <c r="AD68" s="83">
        <f t="shared" si="118"/>
        <v>-0.31</v>
      </c>
      <c r="AE68" s="82" t="str">
        <f t="shared" si="115"/>
        <v>0.31</v>
      </c>
      <c r="AF68" s="87">
        <f t="shared" si="119"/>
        <v>-21647</v>
      </c>
      <c r="AG68" s="82" t="str">
        <f t="shared" si="115"/>
        <v>21,647</v>
      </c>
      <c r="AH68" s="82" t="str">
        <f t="shared" si="117"/>
        <v>1.5</v>
      </c>
      <c r="AI68" s="82"/>
      <c r="AJ68" s="14"/>
      <c r="AK68" s="84">
        <f t="shared" si="120"/>
        <v>-1.7944345399581427E-2</v>
      </c>
      <c r="AL68" s="85">
        <f t="shared" si="121"/>
        <v>-1389</v>
      </c>
      <c r="AM68" s="88">
        <f t="shared" si="122"/>
        <v>-1.4362243123171581E-3</v>
      </c>
      <c r="AN68" s="163"/>
      <c r="AO68" s="83">
        <f t="shared" si="123"/>
        <v>-0.37</v>
      </c>
      <c r="AP68" s="82" t="str">
        <f t="shared" si="124"/>
        <v>0.37</v>
      </c>
      <c r="AQ68" s="87">
        <f t="shared" si="125"/>
        <v>-78795</v>
      </c>
      <c r="AR68" s="82" t="str">
        <f t="shared" si="124"/>
        <v>78,795</v>
      </c>
      <c r="AS68" s="82" t="str">
        <f t="shared" si="124"/>
        <v>1.7</v>
      </c>
      <c r="AT68" s="83">
        <f t="shared" si="126"/>
        <v>-0.37</v>
      </c>
      <c r="AU68" s="82" t="str">
        <f t="shared" si="124"/>
        <v>0.37</v>
      </c>
      <c r="AV68" s="87">
        <f t="shared" si="127"/>
        <v>-77406</v>
      </c>
      <c r="AW68" s="82" t="str">
        <f t="shared" si="124"/>
        <v>77,406</v>
      </c>
      <c r="AX68" s="82" t="str">
        <f t="shared" si="124"/>
        <v>1.8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-0.23303834808259588</v>
      </c>
      <c r="F69" s="85">
        <f t="shared" si="104"/>
        <v>-237</v>
      </c>
      <c r="G69" s="88">
        <f t="shared" si="105"/>
        <v>-7.1029528395463587E-3</v>
      </c>
      <c r="H69" s="163"/>
      <c r="I69" s="83">
        <f t="shared" si="106"/>
        <v>-0.06</v>
      </c>
      <c r="J69" s="86" t="str">
        <f t="shared" si="107"/>
        <v>0.06</v>
      </c>
      <c r="K69" s="87">
        <f t="shared" si="108"/>
        <v>-1254</v>
      </c>
      <c r="L69" s="82" t="str">
        <f t="shared" si="107"/>
        <v>1,254</v>
      </c>
      <c r="M69" s="82" t="str">
        <f t="shared" si="107"/>
        <v>0.3</v>
      </c>
      <c r="N69" s="83">
        <f t="shared" si="109"/>
        <v>-0.05</v>
      </c>
      <c r="O69" s="86" t="str">
        <f t="shared" si="107"/>
        <v>0.05</v>
      </c>
      <c r="P69" s="87">
        <f t="shared" si="110"/>
        <v>-1017</v>
      </c>
      <c r="Q69" s="82" t="str">
        <f t="shared" si="107"/>
        <v>1,017</v>
      </c>
      <c r="R69" s="82" t="str">
        <f t="shared" si="107"/>
        <v>0.2</v>
      </c>
      <c r="S69" s="82"/>
      <c r="T69" s="60"/>
      <c r="U69" s="84">
        <f t="shared" si="111"/>
        <v>-0.14026602176541716</v>
      </c>
      <c r="V69" s="85">
        <f t="shared" si="112"/>
        <v>-580</v>
      </c>
      <c r="W69" s="88">
        <f t="shared" si="113"/>
        <v>-7.3248177318446239E-3</v>
      </c>
      <c r="X69" s="163"/>
      <c r="Y69" s="83">
        <f t="shared" si="114"/>
        <v>-7.0000000000000007E-2</v>
      </c>
      <c r="Z69" s="82" t="str">
        <f t="shared" si="115"/>
        <v>0.07</v>
      </c>
      <c r="AA69" s="87">
        <f t="shared" si="116"/>
        <v>-4715</v>
      </c>
      <c r="AB69" s="82" t="str">
        <f t="shared" si="115"/>
        <v>4,715</v>
      </c>
      <c r="AC69" s="82" t="str">
        <f t="shared" si="115"/>
        <v>0.3</v>
      </c>
      <c r="AD69" s="83">
        <f t="shared" si="118"/>
        <v>-0.06</v>
      </c>
      <c r="AE69" s="82" t="str">
        <f t="shared" si="115"/>
        <v>0.06</v>
      </c>
      <c r="AF69" s="87">
        <f t="shared" si="119"/>
        <v>-4135</v>
      </c>
      <c r="AG69" s="82" t="str">
        <f t="shared" si="115"/>
        <v>4,135</v>
      </c>
      <c r="AH69" s="82" t="str">
        <f t="shared" si="117"/>
        <v>0.3</v>
      </c>
      <c r="AI69" s="82"/>
      <c r="AJ69" s="14"/>
      <c r="AK69" s="84">
        <f t="shared" si="120"/>
        <v>-2.1325209444021324E-2</v>
      </c>
      <c r="AL69" s="85">
        <f t="shared" si="121"/>
        <v>-252</v>
      </c>
      <c r="AM69" s="88">
        <f t="shared" si="122"/>
        <v>-4.0808754103900668E-4</v>
      </c>
      <c r="AN69" s="163"/>
      <c r="AO69" s="83">
        <f t="shared" si="123"/>
        <v>-0.06</v>
      </c>
      <c r="AP69" s="82" t="str">
        <f t="shared" si="124"/>
        <v>0.06</v>
      </c>
      <c r="AQ69" s="87">
        <f t="shared" si="125"/>
        <v>-12069</v>
      </c>
      <c r="AR69" s="82" t="str">
        <f t="shared" si="124"/>
        <v>12,069</v>
      </c>
      <c r="AS69" s="82" t="str">
        <f t="shared" si="124"/>
        <v>0.3</v>
      </c>
      <c r="AT69" s="83">
        <f t="shared" si="126"/>
        <v>-0.06</v>
      </c>
      <c r="AU69" s="82" t="str">
        <f t="shared" si="124"/>
        <v>0.06</v>
      </c>
      <c r="AV69" s="87">
        <f t="shared" si="127"/>
        <v>-11817</v>
      </c>
      <c r="AW69" s="82" t="str">
        <f t="shared" si="124"/>
        <v>11,817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-9.199237368922783E-2</v>
      </c>
      <c r="F70" s="85">
        <f t="shared" si="104"/>
        <v>-193</v>
      </c>
      <c r="G70" s="88">
        <f t="shared" si="105"/>
        <v>-1.0037051328405933E-3</v>
      </c>
      <c r="H70" s="163"/>
      <c r="I70" s="83">
        <f t="shared" si="106"/>
        <v>-0.11</v>
      </c>
      <c r="J70" s="86" t="str">
        <f t="shared" si="107"/>
        <v>0.11</v>
      </c>
      <c r="K70" s="87">
        <f t="shared" si="108"/>
        <v>-2291</v>
      </c>
      <c r="L70" s="82" t="str">
        <f t="shared" si="107"/>
        <v>2,291</v>
      </c>
      <c r="M70" s="82" t="str">
        <f t="shared" si="107"/>
        <v>0.5</v>
      </c>
      <c r="N70" s="83">
        <f t="shared" si="109"/>
        <v>-0.1</v>
      </c>
      <c r="O70" s="86" t="str">
        <f t="shared" si="107"/>
        <v>0.10</v>
      </c>
      <c r="P70" s="87">
        <f t="shared" si="110"/>
        <v>-2098</v>
      </c>
      <c r="Q70" s="82" t="str">
        <f t="shared" si="107"/>
        <v>2,098</v>
      </c>
      <c r="R70" s="82" t="str">
        <f t="shared" si="107"/>
        <v>0.5</v>
      </c>
      <c r="S70" s="82"/>
      <c r="T70" s="60"/>
      <c r="U70" s="84">
        <f t="shared" si="111"/>
        <v>-8.2296414931624984E-2</v>
      </c>
      <c r="V70" s="85">
        <f t="shared" si="112"/>
        <v>-668</v>
      </c>
      <c r="W70" s="88">
        <f t="shared" si="113"/>
        <v>-7.6708005916361066E-3</v>
      </c>
      <c r="X70" s="163"/>
      <c r="Y70" s="83">
        <f t="shared" si="114"/>
        <v>-0.13</v>
      </c>
      <c r="Z70" s="82" t="str">
        <f t="shared" si="115"/>
        <v>0.13</v>
      </c>
      <c r="AA70" s="87">
        <f t="shared" si="116"/>
        <v>-8785</v>
      </c>
      <c r="AB70" s="82" t="str">
        <f t="shared" si="115"/>
        <v>8,785</v>
      </c>
      <c r="AC70" s="82" t="str">
        <f t="shared" si="115"/>
        <v>0.6</v>
      </c>
      <c r="AD70" s="83">
        <f t="shared" si="118"/>
        <v>-0.12</v>
      </c>
      <c r="AE70" s="82" t="str">
        <f t="shared" si="115"/>
        <v>0.12</v>
      </c>
      <c r="AF70" s="87">
        <f t="shared" si="119"/>
        <v>-8117</v>
      </c>
      <c r="AG70" s="82" t="str">
        <f t="shared" si="115"/>
        <v>8,117</v>
      </c>
      <c r="AH70" s="82" t="str">
        <f t="shared" si="117"/>
        <v>0.6</v>
      </c>
      <c r="AI70" s="82"/>
      <c r="AJ70" s="14"/>
      <c r="AK70" s="84">
        <f t="shared" si="120"/>
        <v>-7.9833719117577584E-2</v>
      </c>
      <c r="AL70" s="85">
        <f t="shared" si="121"/>
        <v>-1690</v>
      </c>
      <c r="AM70" s="88">
        <f t="shared" si="122"/>
        <v>-6.5850800792012637E-3</v>
      </c>
      <c r="AN70" s="163"/>
      <c r="AO70" s="83">
        <f t="shared" si="123"/>
        <v>-0.11</v>
      </c>
      <c r="AP70" s="82" t="str">
        <f t="shared" si="124"/>
        <v>0.11</v>
      </c>
      <c r="AQ70" s="87">
        <f t="shared" si="125"/>
        <v>-22859</v>
      </c>
      <c r="AR70" s="82" t="str">
        <f t="shared" si="124"/>
        <v>22,859</v>
      </c>
      <c r="AS70" s="82" t="str">
        <f t="shared" si="124"/>
        <v>0.5</v>
      </c>
      <c r="AT70" s="83">
        <f t="shared" si="126"/>
        <v>-0.1</v>
      </c>
      <c r="AU70" s="82" t="str">
        <f t="shared" si="124"/>
        <v>0.10</v>
      </c>
      <c r="AV70" s="87">
        <f t="shared" si="127"/>
        <v>-21169</v>
      </c>
      <c r="AW70" s="82" t="str">
        <f t="shared" si="124"/>
        <v>21,169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-0.14449312315997634</v>
      </c>
      <c r="F71" s="85">
        <f t="shared" si="104"/>
        <v>-22724</v>
      </c>
      <c r="G71" s="88">
        <f t="shared" si="105"/>
        <v>-0.45607929161011818</v>
      </c>
      <c r="H71" s="163"/>
      <c r="I71" s="83">
        <f t="shared" si="106"/>
        <v>-8.3000000000000007</v>
      </c>
      <c r="J71" s="86" t="str">
        <f t="shared" si="107"/>
        <v>8.30</v>
      </c>
      <c r="K71" s="87">
        <f t="shared" si="108"/>
        <v>-179991</v>
      </c>
      <c r="L71" s="82" t="str">
        <f t="shared" si="107"/>
        <v>179,991</v>
      </c>
      <c r="M71" s="82" t="str">
        <f t="shared" si="107"/>
        <v>38.1</v>
      </c>
      <c r="N71" s="83">
        <f t="shared" si="109"/>
        <v>-7.85</v>
      </c>
      <c r="O71" s="86" t="str">
        <f t="shared" si="107"/>
        <v>7.85</v>
      </c>
      <c r="P71" s="87">
        <f t="shared" si="110"/>
        <v>-157267</v>
      </c>
      <c r="Q71" s="82" t="str">
        <f t="shared" si="107"/>
        <v>157,267</v>
      </c>
      <c r="R71" s="82" t="str">
        <f t="shared" si="107"/>
        <v>37.6</v>
      </c>
      <c r="S71" s="82"/>
      <c r="T71" s="60"/>
      <c r="U71" s="84">
        <f t="shared" si="111"/>
        <v>-3.9429126997230016E-2</v>
      </c>
      <c r="V71" s="85">
        <f t="shared" si="112"/>
        <v>-21494</v>
      </c>
      <c r="W71" s="88">
        <f t="shared" si="113"/>
        <v>-0.18203593259266881</v>
      </c>
      <c r="X71" s="163"/>
      <c r="Y71" s="83">
        <f t="shared" si="114"/>
        <v>-8.08</v>
      </c>
      <c r="Z71" s="82" t="str">
        <f t="shared" si="115"/>
        <v>8.08</v>
      </c>
      <c r="AA71" s="87">
        <f t="shared" si="116"/>
        <v>-566624</v>
      </c>
      <c r="AB71" s="82" t="str">
        <f t="shared" si="115"/>
        <v>566,624</v>
      </c>
      <c r="AC71" s="82" t="str">
        <f t="shared" si="115"/>
        <v>37.8</v>
      </c>
      <c r="AD71" s="83">
        <f t="shared" si="118"/>
        <v>-7.9</v>
      </c>
      <c r="AE71" s="82" t="str">
        <f t="shared" si="115"/>
        <v>7.90</v>
      </c>
      <c r="AF71" s="87">
        <f t="shared" si="119"/>
        <v>-545130</v>
      </c>
      <c r="AG71" s="82" t="str">
        <f t="shared" si="115"/>
        <v>545,130</v>
      </c>
      <c r="AH71" s="82" t="str">
        <f t="shared" si="117"/>
        <v>37.9</v>
      </c>
      <c r="AI71" s="82"/>
      <c r="AJ71" s="14"/>
      <c r="AK71" s="84">
        <f t="shared" si="120"/>
        <v>-7.1299807758176445E-2</v>
      </c>
      <c r="AL71" s="85">
        <f t="shared" si="121"/>
        <v>-115531</v>
      </c>
      <c r="AM71" s="88">
        <f t="shared" si="122"/>
        <v>-0.43868955685054534</v>
      </c>
      <c r="AN71" s="163"/>
      <c r="AO71" s="83">
        <f t="shared" si="123"/>
        <v>-8.1999999999999993</v>
      </c>
      <c r="AP71" s="82" t="str">
        <f t="shared" si="124"/>
        <v>8.20</v>
      </c>
      <c r="AQ71" s="87">
        <f t="shared" si="125"/>
        <v>-1735886</v>
      </c>
      <c r="AR71" s="82" t="str">
        <f t="shared" si="124"/>
        <v>1,735,886</v>
      </c>
      <c r="AS71" s="82" t="str">
        <f t="shared" si="124"/>
        <v>38.2</v>
      </c>
      <c r="AT71" s="83">
        <f t="shared" si="126"/>
        <v>-7.77</v>
      </c>
      <c r="AU71" s="82" t="str">
        <f t="shared" si="124"/>
        <v>7.77</v>
      </c>
      <c r="AV71" s="87">
        <f t="shared" si="127"/>
        <v>-1620355</v>
      </c>
      <c r="AW71" s="82" t="str">
        <f t="shared" si="124"/>
        <v>1,620,355</v>
      </c>
      <c r="AX71" s="82" t="str">
        <f t="shared" si="124"/>
        <v>37.6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-0.11119459053343352</v>
      </c>
      <c r="F72" s="134">
        <f>IFERROR(((L72)-(Q72)),"")</f>
        <v>-1332</v>
      </c>
      <c r="G72" s="141">
        <f>IFERROR(((L72/L$8)-(Q72/Q$8)),"")</f>
        <v>-0.1065374165765206</v>
      </c>
      <c r="H72" s="164"/>
      <c r="I72" s="132">
        <f>IFERROR(-(-J72),"")</f>
        <v>2661.64</v>
      </c>
      <c r="J72" s="135" t="str">
        <f t="shared" si="107"/>
        <v>2,661.64</v>
      </c>
      <c r="K72" s="136" t="str">
        <f>IFERROR(L72,"")</f>
        <v>10,647</v>
      </c>
      <c r="L72" s="137" t="str">
        <f t="shared" si="107"/>
        <v>10,647</v>
      </c>
      <c r="M72" s="137" t="str">
        <f t="shared" si="107"/>
        <v>2.3</v>
      </c>
      <c r="N72" s="132">
        <f>IFERROR(-(-O72),"")</f>
        <v>2994.76</v>
      </c>
      <c r="O72" s="135" t="str">
        <f t="shared" si="107"/>
        <v>2,994.76</v>
      </c>
      <c r="P72" s="136" t="str">
        <f>IFERROR(Q72,"")</f>
        <v>11,979</v>
      </c>
      <c r="Q72" s="137" t="str">
        <f t="shared" si="107"/>
        <v>11,979</v>
      </c>
      <c r="R72" s="137" t="str">
        <f t="shared" si="107"/>
        <v>2.9</v>
      </c>
      <c r="T72" s="152"/>
      <c r="U72" s="133">
        <f>IFERROR((AB72-AG72)/ABS(AG72),"")</f>
        <v>-0.18892759502601641</v>
      </c>
      <c r="V72" s="134">
        <f>IFERROR(((AB72)-(AG72)),"")</f>
        <v>-8569</v>
      </c>
      <c r="W72" s="141">
        <f>IFERROR(((AB72/AB$8)-(AG72/AG$8)),"")</f>
        <v>-0.13250414780565567</v>
      </c>
      <c r="X72" s="164"/>
      <c r="Y72" s="132">
        <f>IFERROR(-(-Z72),"")</f>
        <v>2829.78</v>
      </c>
      <c r="Z72" s="137" t="str">
        <f t="shared" si="115"/>
        <v>2,829.78</v>
      </c>
      <c r="AA72" s="136" t="str">
        <f>IFERROR(AB72,"")</f>
        <v>36,787</v>
      </c>
      <c r="AB72" s="137" t="str">
        <f t="shared" si="115"/>
        <v>36,787</v>
      </c>
      <c r="AC72" s="137" t="str">
        <f t="shared" si="115"/>
        <v>2.5</v>
      </c>
      <c r="AD72" s="132">
        <f>IFERROR(-(-AE72),"")</f>
        <v>3488.95</v>
      </c>
      <c r="AE72" s="137" t="str">
        <f t="shared" si="115"/>
        <v>3,488.95</v>
      </c>
      <c r="AF72" s="136" t="str">
        <f>IFERROR(AG72,"")</f>
        <v>45,356</v>
      </c>
      <c r="AG72" s="137" t="str">
        <f t="shared" si="115"/>
        <v>45,356</v>
      </c>
      <c r="AH72" s="137" t="str">
        <f t="shared" si="117"/>
        <v>3.2</v>
      </c>
      <c r="AJ72" s="13"/>
      <c r="AK72" s="133">
        <f>IFERROR((AR72-AW72)/ABS(AW72),"")</f>
        <v>2.1430863499533947E-2</v>
      </c>
      <c r="AL72" s="134">
        <f>IFERROR(((AR72)-(AW72)),"")</f>
        <v>2805</v>
      </c>
      <c r="AM72" s="141">
        <f>IFERROR(((AR72/AR$8)-(AW72/AW$8)),"")</f>
        <v>4.5853694090052244E-3</v>
      </c>
      <c r="AN72" s="164"/>
      <c r="AO72" s="132">
        <f>IFERROR(-(-AP72),"")</f>
        <v>3427.97</v>
      </c>
      <c r="AP72" s="137" t="str">
        <f t="shared" si="124"/>
        <v>3,427.97</v>
      </c>
      <c r="AQ72" s="136" t="str">
        <f>IFERROR(AR72,"")</f>
        <v>133,691</v>
      </c>
      <c r="AR72" s="137" t="str">
        <f t="shared" si="124"/>
        <v>133,691</v>
      </c>
      <c r="AS72" s="137" t="str">
        <f t="shared" si="124"/>
        <v>2.9</v>
      </c>
      <c r="AT72" s="132">
        <f>IFERROR(-(-AU72),"")</f>
        <v>3356.06</v>
      </c>
      <c r="AU72" s="137" t="str">
        <f t="shared" si="124"/>
        <v>3,356.06</v>
      </c>
      <c r="AV72" s="136" t="str">
        <f>IFERROR(AW72,"")</f>
        <v>130,886</v>
      </c>
      <c r="AW72" s="137" t="str">
        <f t="shared" si="124"/>
        <v>130,886</v>
      </c>
      <c r="AX72" s="137" t="str">
        <f t="shared" si="124"/>
        <v>3.0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0</v>
      </c>
      <c r="F74" s="145">
        <f>IFERROR(((Q74)-(L74)),"")</f>
        <v>0</v>
      </c>
      <c r="G74" s="148">
        <f>IFERROR(((Q74/Q$8)-(L74/L$8)),"")</f>
        <v>2.4019297766316346E-3</v>
      </c>
      <c r="H74" s="162"/>
      <c r="I74" s="143">
        <f>IFERROR((-L74/L$8),"")</f>
        <v>-2.9428044280442805E-2</v>
      </c>
      <c r="J74" s="146" t="str">
        <f t="shared" ref="J74:R89" si="131">IF(J266="","",TRIM(LEFT(J266,SEARCH(" ",J266,1))))</f>
        <v>159.40</v>
      </c>
      <c r="K74" s="147">
        <f>IFERROR(-L74,"")</f>
        <v>-638</v>
      </c>
      <c r="L74" s="142" t="str">
        <f t="shared" si="131"/>
        <v>638</v>
      </c>
      <c r="M74" s="142" t="str">
        <f t="shared" si="131"/>
        <v>0.1</v>
      </c>
      <c r="N74" s="143">
        <f>IFERROR((-Q74/L$8),"")</f>
        <v>-2.9428044280442805E-2</v>
      </c>
      <c r="O74" s="146" t="str">
        <f t="shared" si="131"/>
        <v>159.40</v>
      </c>
      <c r="P74" s="147">
        <f>IFERROR(-Q74,"")</f>
        <v>-638</v>
      </c>
      <c r="Q74" s="142" t="str">
        <f t="shared" si="131"/>
        <v>638</v>
      </c>
      <c r="R74" s="142" t="str">
        <f>IF(R266="","",TRIM(LEFT(R266,SEARCH(" ",R266,1))))</f>
        <v>0.2</v>
      </c>
      <c r="S74" s="142"/>
      <c r="T74" s="152"/>
      <c r="U74" s="144">
        <f t="shared" ref="U74:U78" si="132">IFERROR((AG74-AB74)/ABS(AG74),"")</f>
        <v>5.3475935828877002E-3</v>
      </c>
      <c r="V74" s="145">
        <f>IFERROR(((AG74)-(AB74)),"")</f>
        <v>12</v>
      </c>
      <c r="W74" s="148">
        <f>IFERROR(((AG74/AG$8)-(AB74/AB$8)),"")</f>
        <v>6.8304357163696122E-4</v>
      </c>
      <c r="X74" s="162"/>
      <c r="Y74" s="143">
        <f>IFERROR((-AB74/AB$8),"")</f>
        <v>-3.1818441010435079E-2</v>
      </c>
      <c r="Z74" s="142" t="str">
        <f t="shared" ref="Z74:AH89" si="133">IF(Z266="","",TRIM(LEFT(Z266,SEARCH(" ",Z266,1))))</f>
        <v>171.66</v>
      </c>
      <c r="AA74" s="147">
        <f>IFERROR(-AB74,"")</f>
        <v>-2232</v>
      </c>
      <c r="AB74" s="142" t="str">
        <f t="shared" si="133"/>
        <v>2,232</v>
      </c>
      <c r="AC74" s="142" t="str">
        <f t="shared" si="133"/>
        <v>0.1</v>
      </c>
      <c r="AD74" s="143">
        <f>IFERROR((-AG74/AB$8),"")</f>
        <v>-3.1989507897587956E-2</v>
      </c>
      <c r="AE74" s="142" t="str">
        <f t="shared" si="133"/>
        <v>172.64</v>
      </c>
      <c r="AF74" s="147">
        <f>IFERROR(-AG74,"")</f>
        <v>-2244</v>
      </c>
      <c r="AG74" s="142" t="str">
        <f t="shared" si="133"/>
        <v>2,244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0.1130217519106408</v>
      </c>
      <c r="AL74" s="145">
        <f>IFERROR(((AW74)-(AR74)),"")</f>
        <v>769</v>
      </c>
      <c r="AM74" s="148">
        <f>IFERROR(((AW74/AW$8)-(AR74/AR$8)),"")</f>
        <v>4.0854693492619297E-3</v>
      </c>
      <c r="AN74" s="162"/>
      <c r="AO74" s="143">
        <f>IFERROR((-AR74/AR$8),"")</f>
        <v>-2.8524164008034977E-2</v>
      </c>
      <c r="AP74" s="142" t="str">
        <f t="shared" ref="AP74:AX89" si="135">IF(AP266="","",TRIM(LEFT(AP266,SEARCH(" ",AP266,1))))</f>
        <v>154.73</v>
      </c>
      <c r="AQ74" s="147">
        <f>IFERROR(-AR74,"")</f>
        <v>-6035</v>
      </c>
      <c r="AR74" s="142" t="str">
        <f t="shared" si="135"/>
        <v>6,035</v>
      </c>
      <c r="AS74" s="142" t="str">
        <f t="shared" si="135"/>
        <v>0.1</v>
      </c>
      <c r="AT74" s="143">
        <f>IFERROR((-AW74/AR$8),"")</f>
        <v>-3.2158808933002485E-2</v>
      </c>
      <c r="AU74" s="142" t="str">
        <f t="shared" si="135"/>
        <v>174.46</v>
      </c>
      <c r="AV74" s="147">
        <f>IFERROR(-AW74,"")</f>
        <v>-6804</v>
      </c>
      <c r="AW74" s="142" t="str">
        <f t="shared" si="135"/>
        <v>6,804</v>
      </c>
      <c r="AX74" s="142" t="str">
        <f>IF(AX266="","",TRIM(LEFT(AX266,SEARCH(" ",AX266,1))))</f>
        <v>0.2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0.11953380851473705</v>
      </c>
      <c r="F75" s="85">
        <f>IFERROR(((Q75)-(L75)),"")</f>
        <v>1241</v>
      </c>
      <c r="G75" s="88">
        <f>IFERROR(((Q75/Q$8)-(L75/L$8)),"")</f>
        <v>9.6327645600343459E-2</v>
      </c>
      <c r="H75" s="163"/>
      <c r="I75" s="83">
        <f>IFERROR((-L75/L$8),"")</f>
        <v>-0.42163284132841328</v>
      </c>
      <c r="J75" s="86" t="str">
        <f t="shared" si="131"/>
        <v>2,285.29</v>
      </c>
      <c r="K75" s="87">
        <f>IFERROR(-L75,"")</f>
        <v>-9141</v>
      </c>
      <c r="L75" s="82" t="str">
        <f t="shared" si="131"/>
        <v>9,141</v>
      </c>
      <c r="M75" s="82" t="str">
        <f t="shared" si="131"/>
        <v>1.9</v>
      </c>
      <c r="N75" s="83">
        <f>IFERROR((-Q75/L$8),"")</f>
        <v>-0.47887453874538743</v>
      </c>
      <c r="O75" s="86" t="str">
        <f t="shared" si="131"/>
        <v>2,595.46</v>
      </c>
      <c r="P75" s="87">
        <f>IFERROR(-Q75,"")</f>
        <v>-10382</v>
      </c>
      <c r="Q75" s="82" t="str">
        <f t="shared" si="131"/>
        <v>10,382</v>
      </c>
      <c r="R75" s="82" t="str">
        <f>IF(R267="","",TRIM(LEFT(R267,SEARCH(" ",R267,1))))</f>
        <v>2.5</v>
      </c>
      <c r="S75" s="82"/>
      <c r="T75" s="60"/>
      <c r="U75" s="84">
        <f t="shared" si="132"/>
        <v>0.21117530827142894</v>
      </c>
      <c r="V75" s="85">
        <f>IFERROR(((AG75)-(AB75)),"")</f>
        <v>8443</v>
      </c>
      <c r="W75" s="88">
        <f>IFERROR(((AG75/AG$8)-(AB75/AB$8)),"")</f>
        <v>0.12948161987597739</v>
      </c>
      <c r="X75" s="163"/>
      <c r="Y75" s="83">
        <f>IFERROR((-AB75/AB$8),"")</f>
        <v>-0.449592290585619</v>
      </c>
      <c r="Z75" s="82" t="str">
        <f t="shared" si="133"/>
        <v>2,425.98</v>
      </c>
      <c r="AA75" s="87">
        <f>IFERROR(-AB75,"")</f>
        <v>-31538</v>
      </c>
      <c r="AB75" s="82" t="str">
        <f t="shared" si="133"/>
        <v>31,538</v>
      </c>
      <c r="AC75" s="82" t="str">
        <f t="shared" si="133"/>
        <v>2.1</v>
      </c>
      <c r="AD75" s="83">
        <f>IFERROR((-AG75/AB$8),"")</f>
        <v>-0.56995210127159723</v>
      </c>
      <c r="AE75" s="82" t="str">
        <f t="shared" si="133"/>
        <v>3,075.44</v>
      </c>
      <c r="AF75" s="87">
        <f>IFERROR(-AG75,"")</f>
        <v>-39981</v>
      </c>
      <c r="AG75" s="82" t="str">
        <f t="shared" si="133"/>
        <v>39,981</v>
      </c>
      <c r="AH75" s="82" t="str">
        <f t="shared" si="133"/>
        <v>2.8</v>
      </c>
      <c r="AI75" s="82"/>
      <c r="AJ75" s="14"/>
      <c r="AK75" s="84">
        <f t="shared" si="134"/>
        <v>-2.1247279365302255E-2</v>
      </c>
      <c r="AL75" s="85">
        <f>IFERROR(((AW75)-(AR75)),"")</f>
        <v>-2421</v>
      </c>
      <c r="AM75" s="88">
        <f>IFERROR(((AW75/AW$8)-(AR75/AR$8)),"")</f>
        <v>-3.89296564153363E-3</v>
      </c>
      <c r="AN75" s="163"/>
      <c r="AO75" s="83">
        <f>IFERROR((-AR75/AR$8),"")</f>
        <v>-0.54999409192957582</v>
      </c>
      <c r="AP75" s="82" t="str">
        <f t="shared" si="135"/>
        <v>2,983.73</v>
      </c>
      <c r="AQ75" s="87">
        <f>IFERROR(-AR75,"")</f>
        <v>-116365</v>
      </c>
      <c r="AR75" s="82" t="str">
        <f t="shared" si="135"/>
        <v>116,365</v>
      </c>
      <c r="AS75" s="82" t="str">
        <f t="shared" si="135"/>
        <v>2.6</v>
      </c>
      <c r="AT75" s="83">
        <f>IFERROR((-AW75/AR$8),"")</f>
        <v>-0.53855134113198633</v>
      </c>
      <c r="AU75" s="82" t="str">
        <f t="shared" si="135"/>
        <v>2,921.63</v>
      </c>
      <c r="AV75" s="87">
        <f>IFERROR(-AW75,"")</f>
        <v>-113944</v>
      </c>
      <c r="AW75" s="82" t="str">
        <f t="shared" si="135"/>
        <v>113,944</v>
      </c>
      <c r="AX75" s="82" t="str">
        <f>IF(AX267="","",TRIM(LEFT(AX267,SEARCH(" ",AX267,1))))</f>
        <v>2.6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0.13127413127413126</v>
      </c>
      <c r="F76" s="85">
        <f>IFERROR(((Q76)-(L76)),"")</f>
        <v>34</v>
      </c>
      <c r="G76" s="88">
        <f>IFERROR(((Q76/Q$8)-(L76/L$8)),"")</f>
        <v>2.5433437581232725E-3</v>
      </c>
      <c r="H76" s="163"/>
      <c r="I76" s="83">
        <f>IFERROR((-L76/L$8),"")</f>
        <v>-1.0378228782287823E-2</v>
      </c>
      <c r="J76" s="86" t="str">
        <f t="shared" si="131"/>
        <v>56.29</v>
      </c>
      <c r="K76" s="87">
        <f>IFERROR(-L76,"")</f>
        <v>-225</v>
      </c>
      <c r="L76" s="82" t="str">
        <f t="shared" si="131"/>
        <v>225</v>
      </c>
      <c r="M76" s="82" t="str">
        <f t="shared" si="131"/>
        <v>0.0</v>
      </c>
      <c r="N76" s="83">
        <f>IFERROR((-Q76/L$8),"")</f>
        <v>-1.1946494464944649E-2</v>
      </c>
      <c r="O76" s="86" t="str">
        <f t="shared" si="131"/>
        <v>64.85</v>
      </c>
      <c r="P76" s="87">
        <f>IFERROR(-Q76,"")</f>
        <v>-259</v>
      </c>
      <c r="Q76" s="82" t="str">
        <f t="shared" si="131"/>
        <v>259</v>
      </c>
      <c r="R76" s="82" t="str">
        <f>IF(R268="","",TRIM(LEFT(R268,SEARCH(" ",R268,1))))</f>
        <v>0.1</v>
      </c>
      <c r="S76" s="82"/>
      <c r="T76" s="60"/>
      <c r="U76" s="84">
        <f t="shared" si="132"/>
        <v>-6.5727699530516437E-2</v>
      </c>
      <c r="V76" s="85">
        <f>IFERROR(((AG76)-(AB76)),"")</f>
        <v>-42</v>
      </c>
      <c r="W76" s="88">
        <f>IFERROR(((AG76/AG$8)-(AB76/AB$8)),"")</f>
        <v>-4.5294395290256841E-4</v>
      </c>
      <c r="X76" s="163"/>
      <c r="Y76" s="83">
        <f>IFERROR((-AB76/AB$8),"")</f>
        <v>-9.7080458459257567E-3</v>
      </c>
      <c r="Z76" s="82" t="str">
        <f t="shared" si="133"/>
        <v>52.42</v>
      </c>
      <c r="AA76" s="87">
        <f>IFERROR(-AB76,"")</f>
        <v>-681</v>
      </c>
      <c r="AB76" s="82" t="str">
        <f t="shared" si="133"/>
        <v>681</v>
      </c>
      <c r="AC76" s="82" t="str">
        <f t="shared" si="133"/>
        <v>0.0</v>
      </c>
      <c r="AD76" s="83">
        <f>IFERROR((-AG76/AB$8),"")</f>
        <v>-9.1093117408906875E-3</v>
      </c>
      <c r="AE76" s="82" t="str">
        <f t="shared" si="133"/>
        <v>49.13</v>
      </c>
      <c r="AF76" s="87">
        <f>IFERROR(-AG76,"")</f>
        <v>-639</v>
      </c>
      <c r="AG76" s="82" t="str">
        <f t="shared" si="133"/>
        <v>639</v>
      </c>
      <c r="AH76" s="82" t="str">
        <f t="shared" si="133"/>
        <v>0.0</v>
      </c>
      <c r="AI76" s="82"/>
      <c r="AJ76" s="14"/>
      <c r="AK76" s="84">
        <f t="shared" si="134"/>
        <v>-0.21483771251931993</v>
      </c>
      <c r="AL76" s="85">
        <f>IFERROR(((AW76)-(AR76)),"")</f>
        <v>-417</v>
      </c>
      <c r="AM76" s="88">
        <f>IFERROR(((AW76/AW$8)-(AR76/AR$8)),"")</f>
        <v>-1.8423240913442909E-3</v>
      </c>
      <c r="AN76" s="163"/>
      <c r="AO76" s="83">
        <f>IFERROR((-AR76/AR$8),"")</f>
        <v>-1.1144984048209855E-2</v>
      </c>
      <c r="AP76" s="82" t="str">
        <f t="shared" si="135"/>
        <v>60.46</v>
      </c>
      <c r="AQ76" s="87">
        <f>IFERROR(-AR76,"")</f>
        <v>-2358</v>
      </c>
      <c r="AR76" s="82" t="str">
        <f t="shared" si="135"/>
        <v>2,358</v>
      </c>
      <c r="AS76" s="82" t="str">
        <f t="shared" si="135"/>
        <v>0.1</v>
      </c>
      <c r="AT76" s="83">
        <f>IFERROR((-AW76/AR$8),"")</f>
        <v>-9.1740517546969168E-3</v>
      </c>
      <c r="AU76" s="82" t="str">
        <f t="shared" si="135"/>
        <v>49.77</v>
      </c>
      <c r="AV76" s="87">
        <f>IFERROR(-AW76,"")</f>
        <v>-1941</v>
      </c>
      <c r="AW76" s="82" t="str">
        <f t="shared" si="135"/>
        <v>1,941</v>
      </c>
      <c r="AX76" s="82" t="str">
        <f>IF(AX268="","",TRIM(LEFT(AX268,SEARCH(" ",AX268,1))))</f>
        <v>0.0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8.1428571428571433E-2</v>
      </c>
      <c r="F77" s="85">
        <f>IFERROR(((Q77)-(L77)),"")</f>
        <v>57</v>
      </c>
      <c r="G77" s="88">
        <f>IFERROR(((Q77/Q$8)-(L77/L$8)),"")</f>
        <v>5.2644974414222251E-3</v>
      </c>
      <c r="H77" s="163"/>
      <c r="I77" s="83">
        <f>IFERROR((-L77/L$8),"")</f>
        <v>-2.9658671586715868E-2</v>
      </c>
      <c r="J77" s="86" t="str">
        <f t="shared" si="131"/>
        <v>160.66</v>
      </c>
      <c r="K77" s="87">
        <f>IFERROR(-L77,"")</f>
        <v>-643</v>
      </c>
      <c r="L77" s="82" t="str">
        <f t="shared" si="131"/>
        <v>643</v>
      </c>
      <c r="M77" s="82" t="str">
        <f t="shared" si="131"/>
        <v>0.1</v>
      </c>
      <c r="N77" s="83">
        <f>IFERROR((-Q77/L$8),"")</f>
        <v>-3.2287822878228782E-2</v>
      </c>
      <c r="O77" s="86" t="str">
        <f t="shared" si="131"/>
        <v>175.05</v>
      </c>
      <c r="P77" s="87">
        <f>IFERROR(-Q77,"")</f>
        <v>-700</v>
      </c>
      <c r="Q77" s="82" t="str">
        <f t="shared" si="131"/>
        <v>700</v>
      </c>
      <c r="R77" s="82" t="str">
        <f>IF(R269="","",TRIM(LEFT(R269,SEARCH(" ",R269,1))))</f>
        <v>0.2</v>
      </c>
      <c r="S77" s="82"/>
      <c r="T77" s="60"/>
      <c r="U77" s="84">
        <f t="shared" si="132"/>
        <v>6.2976333734456477E-2</v>
      </c>
      <c r="V77" s="85">
        <f>IFERROR(((AG77)-(AB77)),"")</f>
        <v>157</v>
      </c>
      <c r="W77" s="88">
        <f>IFERROR(((AG77/AG$8)-(AB77/AB$8)),"")</f>
        <v>2.8069120384759949E-3</v>
      </c>
      <c r="X77" s="163"/>
      <c r="Y77" s="83">
        <f>IFERROR((-AB77/AB$8),"")</f>
        <v>-3.3301020699093346E-2</v>
      </c>
      <c r="Z77" s="82" t="str">
        <f t="shared" si="133"/>
        <v>179.72</v>
      </c>
      <c r="AA77" s="87">
        <f>IFERROR(-AB77,"")</f>
        <v>-2336</v>
      </c>
      <c r="AB77" s="82" t="str">
        <f t="shared" si="133"/>
        <v>2,336</v>
      </c>
      <c r="AC77" s="82" t="str">
        <f t="shared" si="133"/>
        <v>0.2</v>
      </c>
      <c r="AD77" s="83">
        <f>IFERROR((-AG77/AB$8),"")</f>
        <v>-3.5539145806010149E-2</v>
      </c>
      <c r="AE77" s="82" t="str">
        <f t="shared" si="133"/>
        <v>191.75</v>
      </c>
      <c r="AF77" s="87">
        <f>IFERROR(-AG77,"")</f>
        <v>-2493</v>
      </c>
      <c r="AG77" s="82" t="str">
        <f t="shared" si="133"/>
        <v>2,493</v>
      </c>
      <c r="AH77" s="82" t="str">
        <f t="shared" si="133"/>
        <v>0.2</v>
      </c>
      <c r="AI77" s="82"/>
      <c r="AJ77" s="14"/>
      <c r="AK77" s="84">
        <f t="shared" si="134"/>
        <v>-8.9656013661868747E-2</v>
      </c>
      <c r="AL77" s="85">
        <f>IFERROR(((AW77)-(AR77)),"")</f>
        <v>-735</v>
      </c>
      <c r="AM77" s="88">
        <f>IFERROR(((AW77/AW$8)-(AR77/AR$8)),"")</f>
        <v>-2.9307563103161544E-3</v>
      </c>
      <c r="AN77" s="163"/>
      <c r="AO77" s="83">
        <f>IFERROR((-AR77/AR$8),"")</f>
        <v>-4.2221434479498998E-2</v>
      </c>
      <c r="AP77" s="82" t="str">
        <f t="shared" si="135"/>
        <v>229.05</v>
      </c>
      <c r="AQ77" s="87">
        <f>IFERROR(-AR77,"")</f>
        <v>-8933</v>
      </c>
      <c r="AR77" s="82" t="str">
        <f t="shared" si="135"/>
        <v>8,933</v>
      </c>
      <c r="AS77" s="82" t="str">
        <f t="shared" si="135"/>
        <v>0.2</v>
      </c>
      <c r="AT77" s="83">
        <f>IFERROR((-AW77/AR$8),"")</f>
        <v>-3.8747489070069717E-2</v>
      </c>
      <c r="AU77" s="82" t="str">
        <f t="shared" si="135"/>
        <v>210.20</v>
      </c>
      <c r="AV77" s="87">
        <f>IFERROR(-AW77,"")</f>
        <v>-8198</v>
      </c>
      <c r="AW77" s="82" t="str">
        <f t="shared" si="135"/>
        <v>8,198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-8.996039661203134E-2</v>
      </c>
      <c r="F78" s="85">
        <f>IFERROR(((Q78)-(L78)),"")</f>
        <v>-3112</v>
      </c>
      <c r="G78" s="88">
        <f>IFERROR(((Q78/Q$8)-(L78/L$8)),"")</f>
        <v>-1.3307393476050144E-2</v>
      </c>
      <c r="H78" s="163"/>
      <c r="I78" s="83">
        <f>IFERROR((-L78/L$8),"")</f>
        <v>-1.739160516605166</v>
      </c>
      <c r="J78" s="86" t="str">
        <f t="shared" si="131"/>
        <v>9,426.29</v>
      </c>
      <c r="K78" s="87">
        <f>IFERROR(-L78,"")</f>
        <v>-37705</v>
      </c>
      <c r="L78" s="82" t="str">
        <f t="shared" si="131"/>
        <v>37,705</v>
      </c>
      <c r="M78" s="82" t="str">
        <f t="shared" si="131"/>
        <v>8.0</v>
      </c>
      <c r="N78" s="83">
        <f>IFERROR((-Q78/L$8),"")</f>
        <v>-1.5956180811808118</v>
      </c>
      <c r="O78" s="86" t="str">
        <f t="shared" si="131"/>
        <v>8,648.14</v>
      </c>
      <c r="P78" s="87">
        <f>IFERROR(-Q78,"")</f>
        <v>-34593</v>
      </c>
      <c r="Q78" s="82" t="str">
        <f t="shared" si="131"/>
        <v>34,593</v>
      </c>
      <c r="R78" s="82" t="str">
        <f>IF(R270="","",TRIM(LEFT(R270,SEARCH(" ",R270,1))))</f>
        <v>8.3</v>
      </c>
      <c r="S78" s="82"/>
      <c r="T78" s="60"/>
      <c r="U78" s="84">
        <f t="shared" si="132"/>
        <v>7.2409345458701365E-3</v>
      </c>
      <c r="V78" s="85">
        <f>IFERROR(((AG78)-(AB78)),"")</f>
        <v>887</v>
      </c>
      <c r="W78" s="88">
        <f>IFERROR(((AG78/AG$8)-(AB78/AB$8)),"")</f>
        <v>4.0593054100308334E-2</v>
      </c>
      <c r="X78" s="163"/>
      <c r="Y78" s="83">
        <f>IFERROR((-AB78/AB$8),"")</f>
        <v>-1.7336346011290416</v>
      </c>
      <c r="Z78" s="82" t="str">
        <f t="shared" si="133"/>
        <v>9,354.65</v>
      </c>
      <c r="AA78" s="87">
        <f>IFERROR(-AB78,"")</f>
        <v>-121611</v>
      </c>
      <c r="AB78" s="82" t="str">
        <f t="shared" si="133"/>
        <v>121,611</v>
      </c>
      <c r="AC78" s="82" t="str">
        <f t="shared" si="133"/>
        <v>8.1</v>
      </c>
      <c r="AD78" s="83">
        <f>IFERROR((-AG78/AB$8),"")</f>
        <v>-1.7462792952044248</v>
      </c>
      <c r="AE78" s="82" t="str">
        <f t="shared" si="133"/>
        <v>9,422.94</v>
      </c>
      <c r="AF78" s="87">
        <f>IFERROR(-AG78,"")</f>
        <v>-122498</v>
      </c>
      <c r="AG78" s="82" t="str">
        <f t="shared" si="133"/>
        <v>122,498</v>
      </c>
      <c r="AH78" s="82" t="str">
        <f t="shared" si="133"/>
        <v>8.5</v>
      </c>
      <c r="AI78" s="82"/>
      <c r="AJ78" s="14"/>
      <c r="AK78" s="84">
        <f t="shared" si="134"/>
        <v>-2.3874608150470218E-2</v>
      </c>
      <c r="AL78" s="85">
        <f>IFERROR(((AW78)-(AR78)),"")</f>
        <v>-8568</v>
      </c>
      <c r="AM78" s="88">
        <f>IFERROR(((AW78/AW$8)-(AR78/AR$8)),"")</f>
        <v>-1.6717674848516051E-2</v>
      </c>
      <c r="AN78" s="163"/>
      <c r="AO78" s="83">
        <f>IFERROR((-AR78/AR$8),"")</f>
        <v>-1.7367032967032967</v>
      </c>
      <c r="AP78" s="82" t="str">
        <f t="shared" si="135"/>
        <v>9,421.62</v>
      </c>
      <c r="AQ78" s="87">
        <f>IFERROR(-AR78,"")</f>
        <v>-367443</v>
      </c>
      <c r="AR78" s="82" t="str">
        <f t="shared" si="135"/>
        <v>367,443</v>
      </c>
      <c r="AS78" s="82" t="str">
        <f t="shared" si="135"/>
        <v>8.1</v>
      </c>
      <c r="AT78" s="83">
        <f>IFERROR((-AW78/AR$8),"")</f>
        <v>-1.6962070187876639</v>
      </c>
      <c r="AU78" s="82" t="str">
        <f t="shared" si="135"/>
        <v>9,201.91</v>
      </c>
      <c r="AV78" s="87">
        <f>IFERROR(-AW78,"")</f>
        <v>-358875</v>
      </c>
      <c r="AW78" s="82" t="str">
        <f t="shared" si="135"/>
        <v>358,875</v>
      </c>
      <c r="AX78" s="82" t="str">
        <f>IF(AX270="","",TRIM(LEFT(AX270,SEARCH(" ",AX270,1))))</f>
        <v>8.3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-1.1624349954114408E-2</v>
      </c>
      <c r="F80" s="145">
        <f t="shared" ref="F80:F85" si="137">IFERROR(((Q80)-(L80)),"")</f>
        <v>-152</v>
      </c>
      <c r="G80" s="148">
        <f t="shared" ref="G80:G85" si="138">IFERROR(((Q80/Q$8)-(L80/L$8)),"")</f>
        <v>4.2217195969604826E-2</v>
      </c>
      <c r="H80" s="162"/>
      <c r="I80" s="143">
        <f t="shared" ref="I80:I85" si="139">IFERROR((-L80/L$8),"")</f>
        <v>-0.61014760147601477</v>
      </c>
      <c r="J80" s="146" t="str">
        <f t="shared" si="131"/>
        <v>3,307.07</v>
      </c>
      <c r="K80" s="147">
        <f t="shared" ref="K80:K85" si="140">IFERROR(-L80,"")</f>
        <v>-13228</v>
      </c>
      <c r="L80" s="142" t="str">
        <f t="shared" si="131"/>
        <v>13,228</v>
      </c>
      <c r="M80" s="142" t="str">
        <f t="shared" si="131"/>
        <v>2.8</v>
      </c>
      <c r="N80" s="143">
        <f t="shared" ref="N80:N85" si="141">IFERROR((-Q80/L$8),"")</f>
        <v>-0.60313653136531364</v>
      </c>
      <c r="O80" s="146" t="str">
        <f t="shared" si="131"/>
        <v>3,269.11</v>
      </c>
      <c r="P80" s="147">
        <f t="shared" ref="P80:P85" si="142">IFERROR(-Q80,"")</f>
        <v>-13076</v>
      </c>
      <c r="Q80" s="142" t="str">
        <f t="shared" si="131"/>
        <v>13,076</v>
      </c>
      <c r="R80" s="142" t="str">
        <f t="shared" si="131"/>
        <v>3.1</v>
      </c>
      <c r="S80" s="142"/>
      <c r="T80" s="152"/>
      <c r="U80" s="144">
        <f t="shared" ref="U80:U85" si="143">IFERROR((AG80-AB80)/ABS(AG80),"")</f>
        <v>2.9888607036506011E-2</v>
      </c>
      <c r="V80" s="145">
        <f t="shared" ref="V80:V85" si="144">IFERROR(((AG80)-(AB80)),"")</f>
        <v>1355</v>
      </c>
      <c r="W80" s="148">
        <f t="shared" ref="W80:W85" si="145">IFERROR(((AG80/AG$8)-(AB80/AB$8)),"")</f>
        <v>2.9659646253261007E-2</v>
      </c>
      <c r="X80" s="162"/>
      <c r="Y80" s="143">
        <f t="shared" ref="Y80:Y85" si="146">IFERROR((-AB80/AB$8),"")</f>
        <v>-0.62696014141529333</v>
      </c>
      <c r="Z80" s="142" t="str">
        <f t="shared" si="133"/>
        <v>3,383.05</v>
      </c>
      <c r="AA80" s="147">
        <f t="shared" ref="AA80:AA85" si="147">IFERROR(-AB80,"")</f>
        <v>-43980</v>
      </c>
      <c r="AB80" s="142" t="str">
        <f t="shared" si="133"/>
        <v>43,980</v>
      </c>
      <c r="AC80" s="142" t="str">
        <f t="shared" si="133"/>
        <v>2.9</v>
      </c>
      <c r="AD80" s="143">
        <f t="shared" ref="AD80:AD85" si="148">IFERROR((-AG80/AB$8),"")</f>
        <v>-0.64627644408963902</v>
      </c>
      <c r="AE80" s="142" t="str">
        <f t="shared" si="133"/>
        <v>3,487.32</v>
      </c>
      <c r="AF80" s="147">
        <f t="shared" ref="AF80:AF85" si="149">IFERROR(-AG80,"")</f>
        <v>-45335</v>
      </c>
      <c r="AG80" s="142" t="str">
        <f t="shared" si="133"/>
        <v>45,335</v>
      </c>
      <c r="AH80" s="142" t="str">
        <f t="shared" si="133"/>
        <v>3.2</v>
      </c>
      <c r="AI80" s="142"/>
      <c r="AJ80" s="15"/>
      <c r="AK80" s="144">
        <f t="shared" ref="AK80:AK85" si="150">IFERROR((AW80-AR80)/ABS(AW80),"")</f>
        <v>-2.5868384103534581E-2</v>
      </c>
      <c r="AL80" s="145">
        <f t="shared" ref="AL80:AL85" si="151">IFERROR(((AW80)-(AR80)),"")</f>
        <v>-3390</v>
      </c>
      <c r="AM80" s="148">
        <f t="shared" ref="AM80:AM85" si="152">IFERROR(((AW80/AW$8)-(AR80/AR$8)),"")</f>
        <v>-7.3396124526664552E-3</v>
      </c>
      <c r="AN80" s="162"/>
      <c r="AO80" s="143">
        <f t="shared" ref="AO80:AO85" si="153">IFERROR((-AR80/AR$8),"")</f>
        <v>-0.63541533735082123</v>
      </c>
      <c r="AP80" s="142" t="str">
        <f t="shared" si="135"/>
        <v>3,447.13</v>
      </c>
      <c r="AQ80" s="147">
        <f t="shared" ref="AQ80:AQ85" si="154">IFERROR(-AR80,"")</f>
        <v>-134438</v>
      </c>
      <c r="AR80" s="142" t="str">
        <f t="shared" si="135"/>
        <v>134,438</v>
      </c>
      <c r="AS80" s="142" t="str">
        <f t="shared" si="135"/>
        <v>3.0</v>
      </c>
      <c r="AT80" s="143">
        <f t="shared" ref="AT80:AT85" si="155">IFERROR((-AW80/AR$8),"")</f>
        <v>-0.61939265036039226</v>
      </c>
      <c r="AU80" s="142" t="str">
        <f t="shared" si="135"/>
        <v>3,360.20</v>
      </c>
      <c r="AV80" s="147">
        <f t="shared" ref="AV80:AV85" si="156">IFERROR(-AW80,"")</f>
        <v>-131048</v>
      </c>
      <c r="AW80" s="142" t="str">
        <f t="shared" si="135"/>
        <v>131,048</v>
      </c>
      <c r="AX80" s="142" t="str">
        <f t="shared" si="135"/>
        <v>3.0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-7.2752365930599375E-2</v>
      </c>
      <c r="F81" s="85">
        <f t="shared" si="137"/>
        <v>-369</v>
      </c>
      <c r="G81" s="88">
        <f t="shared" si="138"/>
        <v>2.0746700432480725E-3</v>
      </c>
      <c r="H81" s="163"/>
      <c r="I81" s="83">
        <f t="shared" si="139"/>
        <v>-0.25096863468634684</v>
      </c>
      <c r="J81" s="86" t="str">
        <f t="shared" si="131"/>
        <v>1,360.33</v>
      </c>
      <c r="K81" s="87">
        <f t="shared" si="140"/>
        <v>-5441</v>
      </c>
      <c r="L81" s="82" t="str">
        <f t="shared" si="131"/>
        <v>5,441</v>
      </c>
      <c r="M81" s="82" t="str">
        <f t="shared" si="131"/>
        <v>1.2</v>
      </c>
      <c r="N81" s="83">
        <f t="shared" si="141"/>
        <v>-0.23394833948339483</v>
      </c>
      <c r="O81" s="86" t="str">
        <f t="shared" si="131"/>
        <v>1,267.91</v>
      </c>
      <c r="P81" s="87">
        <f t="shared" si="142"/>
        <v>-5072</v>
      </c>
      <c r="Q81" s="82" t="str">
        <f t="shared" si="131"/>
        <v>5,072</v>
      </c>
      <c r="R81" s="82" t="str">
        <f t="shared" si="131"/>
        <v>1.2</v>
      </c>
      <c r="S81" s="82"/>
      <c r="T81" s="60"/>
      <c r="U81" s="84">
        <f t="shared" si="143"/>
        <v>-6.1603755385505755E-2</v>
      </c>
      <c r="V81" s="85">
        <f t="shared" si="144"/>
        <v>-958</v>
      </c>
      <c r="W81" s="88">
        <f t="shared" si="145"/>
        <v>-1.010882314860842E-2</v>
      </c>
      <c r="X81" s="163"/>
      <c r="Y81" s="83">
        <f t="shared" si="146"/>
        <v>-0.23534527000057023</v>
      </c>
      <c r="Z81" s="82" t="str">
        <f t="shared" si="133"/>
        <v>1,269.94</v>
      </c>
      <c r="AA81" s="87">
        <f t="shared" si="147"/>
        <v>-16509</v>
      </c>
      <c r="AB81" s="82" t="str">
        <f t="shared" si="133"/>
        <v>16,509</v>
      </c>
      <c r="AC81" s="82" t="str">
        <f t="shared" si="133"/>
        <v>1.1</v>
      </c>
      <c r="AD81" s="83">
        <f t="shared" si="148"/>
        <v>-0.22168843017619888</v>
      </c>
      <c r="AE81" s="82" t="str">
        <f t="shared" si="133"/>
        <v>1,196.24</v>
      </c>
      <c r="AF81" s="87">
        <f t="shared" si="149"/>
        <v>-15551</v>
      </c>
      <c r="AG81" s="82" t="str">
        <f t="shared" si="133"/>
        <v>15,551</v>
      </c>
      <c r="AH81" s="82" t="str">
        <f t="shared" si="133"/>
        <v>1.1</v>
      </c>
      <c r="AI81" s="82"/>
      <c r="AJ81" s="14"/>
      <c r="AK81" s="84">
        <f t="shared" si="150"/>
        <v>-0.16652096970213856</v>
      </c>
      <c r="AL81" s="85">
        <f t="shared" si="151"/>
        <v>-7810</v>
      </c>
      <c r="AM81" s="88">
        <f t="shared" si="152"/>
        <v>-3.3806023139758445E-2</v>
      </c>
      <c r="AN81" s="163"/>
      <c r="AO81" s="83">
        <f t="shared" si="153"/>
        <v>-0.25858915278270117</v>
      </c>
      <c r="AP81" s="82" t="str">
        <f t="shared" si="135"/>
        <v>1,402.86</v>
      </c>
      <c r="AQ81" s="87">
        <f t="shared" si="154"/>
        <v>-54711</v>
      </c>
      <c r="AR81" s="82" t="str">
        <f t="shared" si="135"/>
        <v>54,711</v>
      </c>
      <c r="AS81" s="82" t="str">
        <f t="shared" si="135"/>
        <v>1.2</v>
      </c>
      <c r="AT81" s="83">
        <f t="shared" si="155"/>
        <v>-0.22167552877230295</v>
      </c>
      <c r="AU81" s="82" t="str">
        <f t="shared" si="135"/>
        <v>1,202.59</v>
      </c>
      <c r="AV81" s="87">
        <f t="shared" si="156"/>
        <v>-46901</v>
      </c>
      <c r="AW81" s="82" t="str">
        <f t="shared" si="135"/>
        <v>46,901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-0.15996315627878416</v>
      </c>
      <c r="F82" s="85">
        <f t="shared" si="137"/>
        <v>-521</v>
      </c>
      <c r="G82" s="88">
        <f t="shared" si="138"/>
        <v>-1.1769476156146513E-2</v>
      </c>
      <c r="H82" s="163"/>
      <c r="I82" s="83">
        <f t="shared" si="139"/>
        <v>-0.1742619926199262</v>
      </c>
      <c r="J82" s="86" t="str">
        <f t="shared" si="131"/>
        <v>944.44</v>
      </c>
      <c r="K82" s="87">
        <f t="shared" si="140"/>
        <v>-3778</v>
      </c>
      <c r="L82" s="82" t="str">
        <f t="shared" si="131"/>
        <v>3,778</v>
      </c>
      <c r="M82" s="82" t="str">
        <f t="shared" si="131"/>
        <v>0.8</v>
      </c>
      <c r="N82" s="83">
        <f t="shared" si="141"/>
        <v>-0.15023062730627307</v>
      </c>
      <c r="O82" s="86" t="str">
        <f t="shared" si="131"/>
        <v>814.20</v>
      </c>
      <c r="P82" s="87">
        <f t="shared" si="142"/>
        <v>-3257</v>
      </c>
      <c r="Q82" s="82" t="str">
        <f t="shared" si="131"/>
        <v>3,257</v>
      </c>
      <c r="R82" s="82" t="str">
        <f t="shared" si="131"/>
        <v>0.8</v>
      </c>
      <c r="S82" s="82"/>
      <c r="T82" s="60"/>
      <c r="U82" s="84">
        <f t="shared" si="143"/>
        <v>-0.147277322508999</v>
      </c>
      <c r="V82" s="85">
        <f t="shared" si="144"/>
        <v>-1923</v>
      </c>
      <c r="W82" s="88">
        <f t="shared" si="145"/>
        <v>-2.4434467075647476E-2</v>
      </c>
      <c r="X82" s="163"/>
      <c r="Y82" s="83">
        <f t="shared" si="146"/>
        <v>-0.21354849746250784</v>
      </c>
      <c r="Z82" s="82" t="str">
        <f t="shared" si="133"/>
        <v>1,152.28</v>
      </c>
      <c r="AA82" s="87">
        <f t="shared" si="147"/>
        <v>-14980</v>
      </c>
      <c r="AB82" s="82" t="str">
        <f t="shared" si="133"/>
        <v>14,980</v>
      </c>
      <c r="AC82" s="82" t="str">
        <f t="shared" si="133"/>
        <v>1.0</v>
      </c>
      <c r="AD82" s="83">
        <f t="shared" si="148"/>
        <v>-0.18613502879625934</v>
      </c>
      <c r="AE82" s="82" t="str">
        <f t="shared" si="133"/>
        <v>1,004.41</v>
      </c>
      <c r="AF82" s="87">
        <f t="shared" si="149"/>
        <v>-13057</v>
      </c>
      <c r="AG82" s="82" t="str">
        <f t="shared" si="133"/>
        <v>13,057</v>
      </c>
      <c r="AH82" s="82" t="str">
        <f t="shared" si="133"/>
        <v>0.9</v>
      </c>
      <c r="AI82" s="82"/>
      <c r="AJ82" s="14"/>
      <c r="AK82" s="84">
        <f t="shared" si="150"/>
        <v>-0.20258297041597836</v>
      </c>
      <c r="AL82" s="85">
        <f t="shared" si="151"/>
        <v>-5396</v>
      </c>
      <c r="AM82" s="88">
        <f t="shared" si="152"/>
        <v>-2.3739090775569516E-2</v>
      </c>
      <c r="AN82" s="163"/>
      <c r="AO82" s="83">
        <f t="shared" si="153"/>
        <v>-0.15139784946236559</v>
      </c>
      <c r="AP82" s="82" t="str">
        <f t="shared" si="135"/>
        <v>821.34</v>
      </c>
      <c r="AQ82" s="87">
        <f t="shared" si="154"/>
        <v>-32032</v>
      </c>
      <c r="AR82" s="82" t="str">
        <f t="shared" si="135"/>
        <v>32,032</v>
      </c>
      <c r="AS82" s="82" t="str">
        <f t="shared" si="135"/>
        <v>0.7</v>
      </c>
      <c r="AT82" s="83">
        <f t="shared" si="155"/>
        <v>-0.12589389105518137</v>
      </c>
      <c r="AU82" s="82" t="str">
        <f t="shared" si="135"/>
        <v>682.97</v>
      </c>
      <c r="AV82" s="87">
        <f t="shared" si="156"/>
        <v>-26636</v>
      </c>
      <c r="AW82" s="82" t="str">
        <f t="shared" si="135"/>
        <v>26,636</v>
      </c>
      <c r="AX82" s="82" t="str">
        <f t="shared" si="135"/>
        <v>0.6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>IFERROR((Q83+L83)*1/(ABS(Q83)),"")</f>
        <v>2.3609263930291218</v>
      </c>
      <c r="F83" s="85">
        <f t="shared" si="137"/>
        <v>-1574</v>
      </c>
      <c r="G83" s="88">
        <f t="shared" si="138"/>
        <v>-5.6183269500825139E-2</v>
      </c>
      <c r="H83" s="163"/>
      <c r="I83" s="83">
        <f t="shared" si="139"/>
        <v>-0.27375461254612549</v>
      </c>
      <c r="J83" s="86" t="str">
        <f t="shared" si="131"/>
        <v>1,483.80</v>
      </c>
      <c r="K83" s="87">
        <f t="shared" si="140"/>
        <v>-5935</v>
      </c>
      <c r="L83" s="82" t="str">
        <f t="shared" si="131"/>
        <v>5,935</v>
      </c>
      <c r="M83" s="82" t="str">
        <f t="shared" si="131"/>
        <v>1.3</v>
      </c>
      <c r="N83" s="83">
        <f t="shared" si="141"/>
        <v>-0.20115313653136532</v>
      </c>
      <c r="O83" s="86" t="str">
        <f t="shared" si="131"/>
        <v>1,090.27</v>
      </c>
      <c r="P83" s="87">
        <f t="shared" si="142"/>
        <v>-4361</v>
      </c>
      <c r="Q83" s="82" t="str">
        <f t="shared" si="131"/>
        <v>4,361</v>
      </c>
      <c r="R83" s="82" t="str">
        <f t="shared" si="131"/>
        <v>1.0</v>
      </c>
      <c r="S83" s="82"/>
      <c r="T83" s="60"/>
      <c r="U83" s="84">
        <f t="shared" si="143"/>
        <v>-8.6662651408686342E-2</v>
      </c>
      <c r="V83" s="85">
        <f t="shared" si="144"/>
        <v>-1295</v>
      </c>
      <c r="W83" s="88">
        <f t="shared" si="145"/>
        <v>-1.5051668953266789E-2</v>
      </c>
      <c r="X83" s="163"/>
      <c r="Y83" s="83">
        <f t="shared" si="146"/>
        <v>-0.23148200946570108</v>
      </c>
      <c r="Z83" s="82" t="str">
        <f t="shared" si="133"/>
        <v>1,249.08</v>
      </c>
      <c r="AA83" s="87">
        <f t="shared" si="147"/>
        <v>-16238</v>
      </c>
      <c r="AB83" s="82" t="str">
        <f t="shared" si="133"/>
        <v>16,238</v>
      </c>
      <c r="AC83" s="82" t="str">
        <f t="shared" si="133"/>
        <v>1.1</v>
      </c>
      <c r="AD83" s="83">
        <f t="shared" si="148"/>
        <v>-0.21302104122711982</v>
      </c>
      <c r="AE83" s="82" t="str">
        <f t="shared" si="133"/>
        <v>1,149.50</v>
      </c>
      <c r="AF83" s="87">
        <f t="shared" si="149"/>
        <v>-14943</v>
      </c>
      <c r="AG83" s="82" t="str">
        <f t="shared" si="133"/>
        <v>14,943</v>
      </c>
      <c r="AH83" s="82" t="str">
        <f t="shared" si="133"/>
        <v>1.0</v>
      </c>
      <c r="AI83" s="82"/>
      <c r="AJ83" s="14"/>
      <c r="AK83" s="84">
        <f t="shared" si="150"/>
        <v>5.5768607024974721E-2</v>
      </c>
      <c r="AL83" s="85">
        <f t="shared" si="151"/>
        <v>2923</v>
      </c>
      <c r="AM83" s="88">
        <f t="shared" si="152"/>
        <v>1.7288250890903911E-2</v>
      </c>
      <c r="AN83" s="163"/>
      <c r="AO83" s="83">
        <f t="shared" si="153"/>
        <v>-0.23391232423490488</v>
      </c>
      <c r="AP83" s="82" t="str">
        <f t="shared" si="135"/>
        <v>1,268.96</v>
      </c>
      <c r="AQ83" s="87">
        <f t="shared" si="154"/>
        <v>-49490</v>
      </c>
      <c r="AR83" s="82" t="str">
        <f t="shared" si="135"/>
        <v>49,490</v>
      </c>
      <c r="AS83" s="82" t="str">
        <f t="shared" si="135"/>
        <v>1.1</v>
      </c>
      <c r="AT83" s="83">
        <f t="shared" si="155"/>
        <v>-0.2477277561148529</v>
      </c>
      <c r="AU83" s="82" t="str">
        <f t="shared" si="135"/>
        <v>1,343.92</v>
      </c>
      <c r="AV83" s="87">
        <f t="shared" si="156"/>
        <v>-52413</v>
      </c>
      <c r="AW83" s="82" t="str">
        <f t="shared" si="135"/>
        <v>52,413</v>
      </c>
      <c r="AX83" s="82" t="str">
        <f t="shared" si="135"/>
        <v>1.2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-5.6191231448963409E-2</v>
      </c>
      <c r="F84" s="85">
        <f t="shared" si="137"/>
        <v>-496</v>
      </c>
      <c r="G84" s="88">
        <f t="shared" si="138"/>
        <v>1.0353486168068582E-2</v>
      </c>
      <c r="H84" s="163"/>
      <c r="I84" s="83">
        <f t="shared" si="139"/>
        <v>-0.43002767527675279</v>
      </c>
      <c r="J84" s="86" t="str">
        <f t="shared" si="131"/>
        <v>2,330.66</v>
      </c>
      <c r="K84" s="87">
        <f t="shared" si="140"/>
        <v>-9323</v>
      </c>
      <c r="L84" s="82" t="str">
        <f t="shared" si="131"/>
        <v>9,323</v>
      </c>
      <c r="M84" s="82" t="str">
        <f t="shared" si="131"/>
        <v>2.0</v>
      </c>
      <c r="N84" s="83">
        <f t="shared" si="141"/>
        <v>-0.40714944649446494</v>
      </c>
      <c r="O84" s="86" t="str">
        <f t="shared" si="131"/>
        <v>2,206.64</v>
      </c>
      <c r="P84" s="87">
        <f t="shared" si="142"/>
        <v>-8827</v>
      </c>
      <c r="Q84" s="82" t="str">
        <f t="shared" si="131"/>
        <v>8,827</v>
      </c>
      <c r="R84" s="82" t="str">
        <f t="shared" si="131"/>
        <v>2.1</v>
      </c>
      <c r="S84" s="82"/>
      <c r="T84" s="60"/>
      <c r="U84" s="84">
        <f t="shared" si="143"/>
        <v>0.11029127369016097</v>
      </c>
      <c r="V84" s="85">
        <f t="shared" si="144"/>
        <v>3707</v>
      </c>
      <c r="W84" s="88">
        <f t="shared" si="145"/>
        <v>6.051388329703794E-2</v>
      </c>
      <c r="X84" s="163"/>
      <c r="Y84" s="83">
        <f t="shared" si="146"/>
        <v>-0.42629868278496891</v>
      </c>
      <c r="Z84" s="82" t="str">
        <f t="shared" si="133"/>
        <v>2,300.31</v>
      </c>
      <c r="AA84" s="87">
        <f t="shared" si="147"/>
        <v>-29904</v>
      </c>
      <c r="AB84" s="82" t="str">
        <f t="shared" si="133"/>
        <v>29,904</v>
      </c>
      <c r="AC84" s="82" t="str">
        <f t="shared" si="133"/>
        <v>2.0</v>
      </c>
      <c r="AD84" s="83">
        <f t="shared" si="148"/>
        <v>-0.47914409534127844</v>
      </c>
      <c r="AE84" s="82" t="str">
        <f t="shared" si="133"/>
        <v>2,585.47</v>
      </c>
      <c r="AF84" s="87">
        <f t="shared" si="149"/>
        <v>-33611</v>
      </c>
      <c r="AG84" s="82" t="str">
        <f t="shared" si="133"/>
        <v>33,611</v>
      </c>
      <c r="AH84" s="82" t="str">
        <f t="shared" si="133"/>
        <v>2.3</v>
      </c>
      <c r="AI84" s="82"/>
      <c r="AJ84" s="14"/>
      <c r="AK84" s="84">
        <f t="shared" si="150"/>
        <v>5.0109445704133414E-2</v>
      </c>
      <c r="AL84" s="85">
        <f t="shared" si="151"/>
        <v>5105</v>
      </c>
      <c r="AM84" s="88">
        <f t="shared" si="152"/>
        <v>3.087880062857451E-2</v>
      </c>
      <c r="AN84" s="163"/>
      <c r="AO84" s="83">
        <f t="shared" si="153"/>
        <v>-0.45738863287250386</v>
      </c>
      <c r="AP84" s="82" t="str">
        <f t="shared" si="135"/>
        <v>2,481.33</v>
      </c>
      <c r="AQ84" s="87">
        <f t="shared" si="154"/>
        <v>-96772</v>
      </c>
      <c r="AR84" s="82" t="str">
        <f t="shared" si="135"/>
        <v>96,772</v>
      </c>
      <c r="AS84" s="82" t="str">
        <f t="shared" si="135"/>
        <v>2.1</v>
      </c>
      <c r="AT84" s="83">
        <f t="shared" si="155"/>
        <v>-0.48151719248493441</v>
      </c>
      <c r="AU84" s="82" t="str">
        <f t="shared" si="135"/>
        <v>2,612.23</v>
      </c>
      <c r="AV84" s="87">
        <f t="shared" si="156"/>
        <v>-101877</v>
      </c>
      <c r="AW84" s="82" t="str">
        <f t="shared" si="135"/>
        <v>101,877</v>
      </c>
      <c r="AX84" s="82" t="str">
        <f t="shared" si="135"/>
        <v>2.4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-1.7246835443037976E-2</v>
      </c>
      <c r="F85" s="85">
        <f t="shared" si="137"/>
        <v>-872</v>
      </c>
      <c r="G85" s="88">
        <f t="shared" si="138"/>
        <v>0.15012588541371308</v>
      </c>
      <c r="H85" s="163"/>
      <c r="I85" s="83">
        <f t="shared" si="139"/>
        <v>-2.3723247232472326</v>
      </c>
      <c r="J85" s="86" t="str">
        <f t="shared" si="131"/>
        <v>12,858.05</v>
      </c>
      <c r="K85" s="87">
        <f t="shared" si="140"/>
        <v>-51432</v>
      </c>
      <c r="L85" s="82" t="str">
        <f t="shared" si="131"/>
        <v>51,432</v>
      </c>
      <c r="M85" s="82" t="str">
        <f t="shared" si="131"/>
        <v>10.9</v>
      </c>
      <c r="N85" s="83">
        <f t="shared" si="141"/>
        <v>-2.3321033210332103</v>
      </c>
      <c r="O85" s="86" t="str">
        <f t="shared" si="131"/>
        <v>12,639.94</v>
      </c>
      <c r="P85" s="87">
        <f t="shared" si="142"/>
        <v>-50560</v>
      </c>
      <c r="Q85" s="82" t="str">
        <f t="shared" si="131"/>
        <v>50,560</v>
      </c>
      <c r="R85" s="82" t="str">
        <f t="shared" si="131"/>
        <v>12.1</v>
      </c>
      <c r="S85" s="82"/>
      <c r="T85" s="60"/>
      <c r="U85" s="84">
        <f t="shared" si="143"/>
        <v>-5.1053215425015196E-2</v>
      </c>
      <c r="V85" s="85">
        <f t="shared" si="144"/>
        <v>-8146</v>
      </c>
      <c r="W85" s="88">
        <f t="shared" si="145"/>
        <v>-7.9721944533937439E-2</v>
      </c>
      <c r="X85" s="163"/>
      <c r="Y85" s="83">
        <f t="shared" si="146"/>
        <v>-2.3907310258311001</v>
      </c>
      <c r="Z85" s="82" t="str">
        <f t="shared" si="133"/>
        <v>12,900.39</v>
      </c>
      <c r="AA85" s="87">
        <f t="shared" si="147"/>
        <v>-167705</v>
      </c>
      <c r="AB85" s="82" t="str">
        <f t="shared" si="133"/>
        <v>167,705</v>
      </c>
      <c r="AC85" s="82" t="str">
        <f t="shared" si="133"/>
        <v>11.2</v>
      </c>
      <c r="AD85" s="83">
        <f t="shared" si="148"/>
        <v>-2.2746051206021556</v>
      </c>
      <c r="AE85" s="82" t="str">
        <f t="shared" si="133"/>
        <v>12,273.74</v>
      </c>
      <c r="AF85" s="87">
        <f t="shared" si="149"/>
        <v>-159559</v>
      </c>
      <c r="AG85" s="82" t="str">
        <f t="shared" si="133"/>
        <v>159,559</v>
      </c>
      <c r="AH85" s="82" t="str">
        <f t="shared" si="133"/>
        <v>11.1</v>
      </c>
      <c r="AI85" s="82"/>
      <c r="AJ85" s="14"/>
      <c r="AK85" s="84">
        <f t="shared" si="150"/>
        <v>2.5128477548511095E-3</v>
      </c>
      <c r="AL85" s="85">
        <f t="shared" si="151"/>
        <v>1263</v>
      </c>
      <c r="AM85" s="88">
        <f t="shared" si="152"/>
        <v>3.9272280327451004E-2</v>
      </c>
      <c r="AN85" s="163"/>
      <c r="AO85" s="83">
        <f t="shared" si="153"/>
        <v>-2.3696277915632753</v>
      </c>
      <c r="AP85" s="82" t="str">
        <f t="shared" si="135"/>
        <v>12,855.22</v>
      </c>
      <c r="AQ85" s="87">
        <f t="shared" si="154"/>
        <v>-501354</v>
      </c>
      <c r="AR85" s="82" t="str">
        <f t="shared" si="135"/>
        <v>501,354</v>
      </c>
      <c r="AS85" s="82" t="str">
        <f t="shared" si="135"/>
        <v>11.0</v>
      </c>
      <c r="AT85" s="83">
        <f t="shared" si="155"/>
        <v>-2.3755973059198867</v>
      </c>
      <c r="AU85" s="82" t="str">
        <f t="shared" si="135"/>
        <v>12,887.61</v>
      </c>
      <c r="AV85" s="87">
        <f t="shared" si="156"/>
        <v>-502617</v>
      </c>
      <c r="AW85" s="82" t="str">
        <f t="shared" si="135"/>
        <v>502,617</v>
      </c>
      <c r="AX85" s="82" t="str">
        <f t="shared" si="135"/>
        <v>11.6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7.2283780111798368E-2</v>
      </c>
      <c r="H87" s="162"/>
      <c r="I87" s="143">
        <f>IFERROR((-L87/L$8),"")</f>
        <v>-0.88560885608856088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4.1</v>
      </c>
      <c r="N87" s="143">
        <f>IFERROR((-Q87/L$8),"")</f>
        <v>-0.88560885608856088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4.6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1.4236784809183112E-2</v>
      </c>
      <c r="X87" s="162"/>
      <c r="Y87" s="143">
        <f>IFERROR((-AB87/AB$8),"")</f>
        <v>-0.88954781319495924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4.2</v>
      </c>
      <c r="AD87" s="143">
        <f>IFERROR((-AG87/AB$8),"")</f>
        <v>-0.88954781319495924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4.3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1.2403634954132325E-2</v>
      </c>
      <c r="AN87" s="162"/>
      <c r="AO87" s="143">
        <f>IFERROR((-AR87/AR$8),"")</f>
        <v>-0.88479262672811065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4.1</v>
      </c>
      <c r="AT87" s="143">
        <f>IFERROR((-AW87/AR$8),"")</f>
        <v>-0.88479262672811065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4.3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0.9385</v>
      </c>
      <c r="F88" s="85">
        <f>IFERROR(((Q88)-(L88)),"")</f>
        <v>1877</v>
      </c>
      <c r="G88" s="88">
        <f>IFERROR(((Q88/Q$8)-(L88/L$8)),"")</f>
        <v>9.4107051203220063E-2</v>
      </c>
      <c r="H88" s="163"/>
      <c r="I88" s="83">
        <f>IFERROR((-L88/L$8),"")</f>
        <v>-5.6734317343173435E-3</v>
      </c>
      <c r="J88" s="86" t="str">
        <f t="shared" si="131"/>
        <v>30.82</v>
      </c>
      <c r="K88" s="87">
        <f>IFERROR(-L88,"")</f>
        <v>-123</v>
      </c>
      <c r="L88" s="82" t="str">
        <f t="shared" si="131"/>
        <v>123</v>
      </c>
      <c r="M88" s="82" t="str">
        <f t="shared" si="131"/>
        <v>0.0</v>
      </c>
      <c r="N88" s="83">
        <f>IFERROR((-Q88/L$8),"")</f>
        <v>-9.2250922509225092E-2</v>
      </c>
      <c r="O88" s="86" t="str">
        <f t="shared" si="131"/>
        <v>499.92</v>
      </c>
      <c r="P88" s="87">
        <f>IFERROR(-Q88,"")</f>
        <v>-2000</v>
      </c>
      <c r="Q88" s="82" t="str">
        <f t="shared" si="131"/>
        <v>2,000</v>
      </c>
      <c r="R88" s="82" t="str">
        <f>IF(R280="","",TRIM(LEFT(R280,SEARCH(" ",R280,1))))</f>
        <v>0.5</v>
      </c>
      <c r="S88" s="82"/>
      <c r="T88" s="60"/>
      <c r="U88" s="84">
        <f t="shared" si="158"/>
        <v>0.18709487330583383</v>
      </c>
      <c r="V88" s="85">
        <f>IFERROR(((AG88)-(AB88)),"")</f>
        <v>635</v>
      </c>
      <c r="W88" s="88">
        <f>IFERROR(((AG88/AG$8)-(AB88/AB$8)),"")</f>
        <v>9.8266427727751043E-3</v>
      </c>
      <c r="X88" s="163"/>
      <c r="Y88" s="83">
        <f>IFERROR((-AB88/AB$8),"")</f>
        <v>-3.9331128471232255E-2</v>
      </c>
      <c r="Z88" s="82" t="str">
        <f t="shared" si="133"/>
        <v>212.23</v>
      </c>
      <c r="AA88" s="87">
        <f>IFERROR(-AB88,"")</f>
        <v>-2759</v>
      </c>
      <c r="AB88" s="82" t="str">
        <f t="shared" si="133"/>
        <v>2,759</v>
      </c>
      <c r="AC88" s="82" t="str">
        <f t="shared" si="133"/>
        <v>0.2</v>
      </c>
      <c r="AD88" s="83">
        <f>IFERROR((-AG88/AB$8),"")</f>
        <v>-4.8383417916405318E-2</v>
      </c>
      <c r="AE88" s="82" t="str">
        <f t="shared" si="133"/>
        <v>261.05</v>
      </c>
      <c r="AF88" s="87">
        <f>IFERROR(-AG88,"")</f>
        <v>-3394</v>
      </c>
      <c r="AG88" s="82" t="str">
        <f t="shared" si="133"/>
        <v>3,394</v>
      </c>
      <c r="AH88" s="82" t="str">
        <f t="shared" si="133"/>
        <v>0.2</v>
      </c>
      <c r="AI88" s="82"/>
      <c r="AJ88" s="14"/>
      <c r="AK88" s="84">
        <f t="shared" si="159"/>
        <v>0.63001736541801046</v>
      </c>
      <c r="AL88" s="85">
        <f>IFERROR(((AW88)-(AR88)),"")</f>
        <v>12698</v>
      </c>
      <c r="AM88" s="88">
        <f>IFERROR(((AW88/AW$8)-(AR88/AR$8)),"")</f>
        <v>6.1351987375502605E-2</v>
      </c>
      <c r="AN88" s="163"/>
      <c r="AO88" s="83">
        <f>IFERROR((-AR88/AR$8),"")</f>
        <v>-3.5245184922604277E-2</v>
      </c>
      <c r="AP88" s="82" t="str">
        <f t="shared" si="135"/>
        <v>191.20</v>
      </c>
      <c r="AQ88" s="87">
        <f>IFERROR(-AR88,"")</f>
        <v>-7457</v>
      </c>
      <c r="AR88" s="82" t="str">
        <f t="shared" si="135"/>
        <v>7,457</v>
      </c>
      <c r="AS88" s="82" t="str">
        <f t="shared" si="135"/>
        <v>0.2</v>
      </c>
      <c r="AT88" s="83">
        <f>IFERROR((-AW88/AR$8),"")</f>
        <v>-9.5261727519792033E-2</v>
      </c>
      <c r="AU88" s="82" t="str">
        <f t="shared" si="135"/>
        <v>516.79</v>
      </c>
      <c r="AV88" s="87">
        <f>IFERROR(-AW88,"")</f>
        <v>-20155</v>
      </c>
      <c r="AW88" s="82" t="str">
        <f t="shared" si="135"/>
        <v>20,155</v>
      </c>
      <c r="AX88" s="82" t="str">
        <f>IF(AX280="","",TRIM(LEFT(AX280,SEARCH(" ",AX280,1))))</f>
        <v>0.5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-9.3630790190735697E-2</v>
      </c>
      <c r="F89" s="85">
        <f>IFERROR(((Q89)-(L89)),"")</f>
        <v>-2749</v>
      </c>
      <c r="G89" s="88">
        <f>IFERROR(((Q89/Q$8)-(L89/L$8)),"")</f>
        <v>-1.6264945901305117E-2</v>
      </c>
      <c r="H89" s="163"/>
      <c r="I89" s="83">
        <f>IFERROR((-L89/L$8),"")</f>
        <v>-1.4810424354243543</v>
      </c>
      <c r="J89" s="86" t="str">
        <f t="shared" si="131"/>
        <v>8,027.23</v>
      </c>
      <c r="K89" s="87">
        <f>IFERROR(-L89,"")</f>
        <v>-32109</v>
      </c>
      <c r="L89" s="82" t="str">
        <f t="shared" si="131"/>
        <v>32,109</v>
      </c>
      <c r="M89" s="82" t="str">
        <f t="shared" si="131"/>
        <v>6.8</v>
      </c>
      <c r="N89" s="83">
        <f>IFERROR((-Q89/L$8),"")</f>
        <v>-1.3542435424354244</v>
      </c>
      <c r="O89" s="86" t="str">
        <f t="shared" si="131"/>
        <v>7,340.03</v>
      </c>
      <c r="P89" s="87">
        <f>IFERROR(-Q89,"")</f>
        <v>-29360</v>
      </c>
      <c r="Q89" s="82" t="str">
        <f t="shared" si="131"/>
        <v>29,360</v>
      </c>
      <c r="R89" s="82" t="str">
        <f>IF(R281="","",TRIM(LEFT(R281,SEARCH(" ",R281,1))))</f>
        <v>7.0</v>
      </c>
      <c r="S89" s="82"/>
      <c r="T89" s="60"/>
      <c r="U89" s="84">
        <f t="shared" si="158"/>
        <v>-9.3649016157414819E-2</v>
      </c>
      <c r="V89" s="85">
        <f>IFERROR(((AG89)-(AB89)),"")</f>
        <v>-8781</v>
      </c>
      <c r="W89" s="88">
        <f>IFERROR(((AG89/AG$8)-(AB89/AB$8)),"")</f>
        <v>-0.10378537211589567</v>
      </c>
      <c r="X89" s="163"/>
      <c r="Y89" s="83">
        <f>IFERROR((-AB89/AB$8),"")</f>
        <v>-1.4618520841649085</v>
      </c>
      <c r="Z89" s="82" t="str">
        <f t="shared" si="133"/>
        <v>7,888.16</v>
      </c>
      <c r="AA89" s="87">
        <f>IFERROR(-AB89,"")</f>
        <v>-102546</v>
      </c>
      <c r="AB89" s="82" t="str">
        <f t="shared" si="133"/>
        <v>102,546</v>
      </c>
      <c r="AC89" s="82" t="str">
        <f t="shared" si="133"/>
        <v>6.8</v>
      </c>
      <c r="AD89" s="83">
        <f>IFERROR((-AG89/AB$8),"")</f>
        <v>-1.3366738894907908</v>
      </c>
      <c r="AE89" s="82" t="str">
        <f t="shared" si="133"/>
        <v>7,212.69</v>
      </c>
      <c r="AF89" s="87">
        <f>IFERROR(-AG89,"")</f>
        <v>-93765</v>
      </c>
      <c r="AG89" s="82" t="str">
        <f t="shared" si="133"/>
        <v>93,765</v>
      </c>
      <c r="AH89" s="82" t="str">
        <f t="shared" si="133"/>
        <v>6.5</v>
      </c>
      <c r="AI89" s="82"/>
      <c r="AJ89" s="14"/>
      <c r="AK89" s="84">
        <f t="shared" si="159"/>
        <v>-3.8728315868618378E-2</v>
      </c>
      <c r="AL89" s="85">
        <f>IFERROR(((AW89)-(AR89)),"")</f>
        <v>-11435</v>
      </c>
      <c r="AM89" s="88">
        <f>IFERROR(((AW89/AW$8)-(AR89/AR$8)),"")</f>
        <v>-3.4483342002184392E-2</v>
      </c>
      <c r="AN89" s="163"/>
      <c r="AO89" s="83">
        <f>IFERROR((-AR89/AR$8),"")</f>
        <v>-1.4495899799125607</v>
      </c>
      <c r="AP89" s="82" t="str">
        <f t="shared" si="135"/>
        <v>7,864.02</v>
      </c>
      <c r="AQ89" s="87">
        <f>IFERROR(-AR89,"")</f>
        <v>-306697</v>
      </c>
      <c r="AR89" s="82" t="str">
        <f t="shared" si="135"/>
        <v>306,697</v>
      </c>
      <c r="AS89" s="82" t="str">
        <f t="shared" si="135"/>
        <v>6.8</v>
      </c>
      <c r="AT89" s="83">
        <f>IFERROR((-AW89/AR$8),"")</f>
        <v>-1.3955429516719839</v>
      </c>
      <c r="AU89" s="82" t="str">
        <f t="shared" si="135"/>
        <v>7,570.82</v>
      </c>
      <c r="AV89" s="87">
        <f>IFERROR(-AW89,"")</f>
        <v>-295262</v>
      </c>
      <c r="AW89" s="82" t="str">
        <f t="shared" si="135"/>
        <v>295,262</v>
      </c>
      <c r="AX89" s="82" t="str">
        <f>IF(AX281="","",TRIM(LEFT(AX281,SEARCH(" ",AX281,1))))</f>
        <v>6.8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-7.1668533034714446E-2</v>
      </c>
      <c r="F90" s="85">
        <f>IFERROR(((Q90)-(L90)),"")</f>
        <v>-128</v>
      </c>
      <c r="G90" s="88">
        <f>IFERROR(((Q90/Q$8)-(L90/L$8)),"")</f>
        <v>8.1983842189249645E-4</v>
      </c>
      <c r="H90" s="163"/>
      <c r="I90" s="83">
        <f>IFERROR((-L90/L$8),"")</f>
        <v>-8.8284132841328411E-2</v>
      </c>
      <c r="J90" s="86" t="str">
        <f t="shared" ref="J90:Q102" si="160">IF(J282="","",TRIM(LEFT(J282,SEARCH(" ",J282,1))))</f>
        <v>478.59</v>
      </c>
      <c r="K90" s="87">
        <f>IFERROR(-L90,"")</f>
        <v>-1914</v>
      </c>
      <c r="L90" s="82" t="str">
        <f t="shared" si="160"/>
        <v>1,914</v>
      </c>
      <c r="M90" s="82" t="str">
        <f t="shared" si="160"/>
        <v>0.4</v>
      </c>
      <c r="N90" s="83">
        <f>IFERROR((-Q90/L$8),"")</f>
        <v>-8.2380073800738002E-2</v>
      </c>
      <c r="O90" s="86" t="str">
        <f t="shared" si="160"/>
        <v>446.42</v>
      </c>
      <c r="P90" s="87">
        <f>IFERROR(-Q90,"")</f>
        <v>-1786</v>
      </c>
      <c r="Q90" s="82" t="str">
        <f t="shared" si="160"/>
        <v>1,786</v>
      </c>
      <c r="R90" s="82" t="str">
        <f>IF(R282="","",TRIM(LEFT(R282,SEARCH(" ",R282,1))))</f>
        <v>0.4</v>
      </c>
      <c r="S90" s="82"/>
      <c r="T90" s="60"/>
      <c r="U90" s="84">
        <f t="shared" si="158"/>
        <v>-9.833795013850416E-2</v>
      </c>
      <c r="V90" s="85">
        <f>IFERROR(((AG90)-(AB90)),"")</f>
        <v>-426</v>
      </c>
      <c r="W90" s="88">
        <f>IFERROR(((AG90/AG$8)-(AB90/AB$8)),"")</f>
        <v>-5.0845130869819205E-3</v>
      </c>
      <c r="X90" s="163"/>
      <c r="Y90" s="83">
        <f>IFERROR((-AB90/AB$8),"")</f>
        <v>-6.7828020756115645E-2</v>
      </c>
      <c r="Z90" s="82" t="str">
        <f t="shared" ref="Z90:AH102" si="161">IF(Z282="","",TRIM(LEFT(Z282,SEARCH(" ",Z282,1))))</f>
        <v>366.00</v>
      </c>
      <c r="AA90" s="87">
        <f>IFERROR(-AB90,"")</f>
        <v>-4758</v>
      </c>
      <c r="AB90" s="82" t="str">
        <f t="shared" si="161"/>
        <v>4,758</v>
      </c>
      <c r="AC90" s="82" t="str">
        <f t="shared" si="161"/>
        <v>0.3</v>
      </c>
      <c r="AD90" s="83">
        <f>IFERROR((-AG90/AB$8),"")</f>
        <v>-6.1755146262188518E-2</v>
      </c>
      <c r="AE90" s="82" t="str">
        <f t="shared" si="161"/>
        <v>333.21</v>
      </c>
      <c r="AF90" s="87">
        <f>IFERROR(-AG90,"")</f>
        <v>-4332</v>
      </c>
      <c r="AG90" s="82" t="str">
        <f t="shared" si="161"/>
        <v>4,332</v>
      </c>
      <c r="AH90" s="82" t="str">
        <f t="shared" si="161"/>
        <v>0.3</v>
      </c>
      <c r="AI90" s="82"/>
      <c r="AJ90" s="14"/>
      <c r="AK90" s="84">
        <f t="shared" si="159"/>
        <v>-0.1033140848606578</v>
      </c>
      <c r="AL90" s="85">
        <f>IFERROR(((AW90)-(AR90)),"")</f>
        <v>-1646</v>
      </c>
      <c r="AM90" s="88">
        <f>IFERROR(((AW90/AW$8)-(AR90/AR$8)),"")</f>
        <v>-6.7241129888100104E-3</v>
      </c>
      <c r="AN90" s="163"/>
      <c r="AO90" s="83">
        <f>IFERROR((-AR90/AR$8),"")</f>
        <v>-8.3081649533262442E-2</v>
      </c>
      <c r="AP90" s="82" t="str">
        <f t="shared" ref="AP90:AW102" si="162">IF(AP282="","",TRIM(LEFT(AP282,SEARCH(" ",AP282,1))))</f>
        <v>450.73</v>
      </c>
      <c r="AQ90" s="87">
        <f>IFERROR(-AR90,"")</f>
        <v>-17578</v>
      </c>
      <c r="AR90" s="82" t="str">
        <f t="shared" si="162"/>
        <v>17,578</v>
      </c>
      <c r="AS90" s="82" t="str">
        <f t="shared" si="162"/>
        <v>0.4</v>
      </c>
      <c r="AT90" s="83">
        <f>IFERROR((-AW90/AR$8),"")</f>
        <v>-7.5301902398676596E-2</v>
      </c>
      <c r="AU90" s="82" t="str">
        <f t="shared" si="162"/>
        <v>408.51</v>
      </c>
      <c r="AV90" s="87">
        <f>IFERROR(-AW90,"")</f>
        <v>-15932</v>
      </c>
      <c r="AW90" s="82" t="str">
        <f t="shared" si="162"/>
        <v>15,932</v>
      </c>
      <c r="AX90" s="82" t="str">
        <f>IF(AX282="","",TRIM(LEFT(AX282,SEARCH(" ",AX282,1))))</f>
        <v>0.4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-7.1668533034714446E-2</v>
      </c>
      <c r="F93" s="85">
        <f>IFERROR(((Q93)-(L93)),"")</f>
        <v>-128</v>
      </c>
      <c r="G93" s="88">
        <f>IFERROR(((Q93/Q$8)-(L93/L$8)),"")</f>
        <v>8.1983842189249645E-4</v>
      </c>
      <c r="H93" s="163"/>
      <c r="I93" s="83">
        <f>IFERROR((-L93/L$8),"")</f>
        <v>-8.8284132841328411E-2</v>
      </c>
      <c r="J93" s="86" t="str">
        <f t="shared" si="160"/>
        <v>478.59</v>
      </c>
      <c r="K93" s="87">
        <f>IFERROR(-L93,"")</f>
        <v>-1914</v>
      </c>
      <c r="L93" s="82" t="str">
        <f t="shared" si="160"/>
        <v>1,914</v>
      </c>
      <c r="M93" s="82" t="str">
        <f t="shared" si="160"/>
        <v>0.4</v>
      </c>
      <c r="N93" s="83">
        <f>IFERROR((-Q93/L$8),"")</f>
        <v>-8.2380073800738002E-2</v>
      </c>
      <c r="O93" s="86" t="str">
        <f t="shared" si="160"/>
        <v>446.42</v>
      </c>
      <c r="P93" s="87">
        <f>IFERROR(-Q93,"")</f>
        <v>-1786</v>
      </c>
      <c r="Q93" s="82" t="str">
        <f t="shared" si="160"/>
        <v>1,786</v>
      </c>
      <c r="R93" s="82" t="str">
        <f>IF(R285="","",TRIM(LEFT(R285,SEARCH(" ",R285,1))))</f>
        <v>0.4</v>
      </c>
      <c r="S93" s="82"/>
      <c r="T93" s="60"/>
      <c r="U93" s="84">
        <f t="shared" si="164"/>
        <v>-9.833795013850416E-2</v>
      </c>
      <c r="V93" s="85">
        <f>IFERROR(((AG93)-(AB93)),"")</f>
        <v>-426</v>
      </c>
      <c r="W93" s="88">
        <f>IFERROR(((AG93/AG$8)-(AB93/AB$8)),"")</f>
        <v>-5.0845130869819205E-3</v>
      </c>
      <c r="X93" s="163"/>
      <c r="Y93" s="83">
        <f>IFERROR((-AB93/AB$8),"")</f>
        <v>-6.7828020756115645E-2</v>
      </c>
      <c r="Z93" s="82" t="str">
        <f t="shared" si="161"/>
        <v>366.00</v>
      </c>
      <c r="AA93" s="87">
        <f>IFERROR(-AB93,"")</f>
        <v>-4758</v>
      </c>
      <c r="AB93" s="82" t="str">
        <f t="shared" si="161"/>
        <v>4,758</v>
      </c>
      <c r="AC93" s="82" t="str">
        <f t="shared" si="161"/>
        <v>0.3</v>
      </c>
      <c r="AD93" s="83">
        <f>IFERROR((-AG93/AB$8),"")</f>
        <v>-6.1755146262188518E-2</v>
      </c>
      <c r="AE93" s="82" t="str">
        <f t="shared" si="161"/>
        <v>333.21</v>
      </c>
      <c r="AF93" s="87">
        <f>IFERROR(-AG93,"")</f>
        <v>-4332</v>
      </c>
      <c r="AG93" s="82" t="str">
        <f t="shared" si="161"/>
        <v>4,332</v>
      </c>
      <c r="AH93" s="82" t="str">
        <f t="shared" si="161"/>
        <v>0.3</v>
      </c>
      <c r="AI93" s="82"/>
      <c r="AJ93" s="14"/>
      <c r="AK93" s="84">
        <f t="shared" si="165"/>
        <v>-0.1033140848606578</v>
      </c>
      <c r="AL93" s="85">
        <f>IFERROR(((AW93)-(AR93)),"")</f>
        <v>-1646</v>
      </c>
      <c r="AM93" s="88">
        <f>IFERROR(((AW93/AW$8)-(AR93/AR$8)),"")</f>
        <v>-6.7241129888100104E-3</v>
      </c>
      <c r="AN93" s="163"/>
      <c r="AO93" s="83">
        <f>IFERROR((-AR93/AR$8),"")</f>
        <v>-8.3081649533262442E-2</v>
      </c>
      <c r="AP93" s="82" t="str">
        <f t="shared" si="162"/>
        <v>450.73</v>
      </c>
      <c r="AQ93" s="87">
        <f>IFERROR(-AR93,"")</f>
        <v>-17578</v>
      </c>
      <c r="AR93" s="82" t="str">
        <f t="shared" si="162"/>
        <v>17,578</v>
      </c>
      <c r="AS93" s="82" t="str">
        <f t="shared" si="162"/>
        <v>0.4</v>
      </c>
      <c r="AT93" s="83">
        <f>IFERROR((-AW93/AR$8),"")</f>
        <v>-7.5301902398676596E-2</v>
      </c>
      <c r="AU93" s="82" t="str">
        <f t="shared" si="162"/>
        <v>408.51</v>
      </c>
      <c r="AV93" s="87">
        <f>IFERROR(-AW93,"")</f>
        <v>-15932</v>
      </c>
      <c r="AW93" s="82" t="str">
        <f t="shared" si="162"/>
        <v>15,932</v>
      </c>
      <c r="AX93" s="82" t="str">
        <f>IF(AX285="","",TRIM(LEFT(AX285,SEARCH(" ",AX285,1))))</f>
        <v>0.4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-0.19384856499167402</v>
      </c>
      <c r="F94" s="85">
        <f>IFERROR(((Q94)-(L94)),"")</f>
        <v>-3958</v>
      </c>
      <c r="G94" s="88">
        <f>IFERROR(((Q94/Q$8)-(L94/L$8)),"")</f>
        <v>-0.10569529323311588</v>
      </c>
      <c r="H94" s="163"/>
      <c r="I94" s="83">
        <f>IFERROR((-L94/L$8),"")</f>
        <v>-1.1243542435424354</v>
      </c>
      <c r="J94" s="86" t="str">
        <f t="shared" si="160"/>
        <v>6,094.10</v>
      </c>
      <c r="K94" s="87">
        <f>IFERROR(-L94,"")</f>
        <v>-24376</v>
      </c>
      <c r="L94" s="82" t="str">
        <f t="shared" si="160"/>
        <v>24,376</v>
      </c>
      <c r="M94" s="82" t="str">
        <f t="shared" si="160"/>
        <v>5.2</v>
      </c>
      <c r="N94" s="83">
        <f>IFERROR((-Q94/L$8),"")</f>
        <v>-0.94178966789667895</v>
      </c>
      <c r="O94" s="86" t="str">
        <f t="shared" si="160"/>
        <v>5,104.40</v>
      </c>
      <c r="P94" s="87">
        <f>IFERROR(-Q94,"")</f>
        <v>-20418</v>
      </c>
      <c r="Q94" s="82" t="str">
        <f t="shared" si="160"/>
        <v>20,418</v>
      </c>
      <c r="R94" s="82" t="str">
        <f>IF(R286="","",TRIM(LEFT(R286,SEARCH(" ",R286,1))))</f>
        <v>4.9</v>
      </c>
      <c r="S94" s="82"/>
      <c r="T94" s="60"/>
      <c r="U94" s="84">
        <f t="shared" si="164"/>
        <v>-4.9756946362481354E-2</v>
      </c>
      <c r="V94" s="85">
        <f>IFERROR(((AG94)-(AB94)),"")</f>
        <v>-3603</v>
      </c>
      <c r="W94" s="88">
        <f>IFERROR(((AG94/AG$8)-(AB94/AB$8)),"")</f>
        <v>-3.4841774188122843E-2</v>
      </c>
      <c r="X94" s="163"/>
      <c r="Y94" s="83">
        <f>IFERROR((-AB94/AB$8),"")</f>
        <v>-1.0836374522438272</v>
      </c>
      <c r="Z94" s="82" t="str">
        <f t="shared" si="161"/>
        <v>5,847.28</v>
      </c>
      <c r="AA94" s="87">
        <f>IFERROR(-AB94,"")</f>
        <v>-76015</v>
      </c>
      <c r="AB94" s="82" t="str">
        <f t="shared" si="161"/>
        <v>76,015</v>
      </c>
      <c r="AC94" s="82" t="str">
        <f t="shared" si="161"/>
        <v>5.1</v>
      </c>
      <c r="AD94" s="83">
        <f>IFERROR((-AG94/AB$8),"")</f>
        <v>-1.032274619376176</v>
      </c>
      <c r="AE94" s="82" t="str">
        <f t="shared" si="161"/>
        <v>5,570.16</v>
      </c>
      <c r="AF94" s="87">
        <f>IFERROR(-AG94,"")</f>
        <v>-72412</v>
      </c>
      <c r="AG94" s="82" t="str">
        <f t="shared" si="161"/>
        <v>72,412</v>
      </c>
      <c r="AH94" s="82" t="str">
        <f t="shared" si="161"/>
        <v>5.0</v>
      </c>
      <c r="AI94" s="82"/>
      <c r="AJ94" s="14"/>
      <c r="AK94" s="84">
        <f t="shared" si="165"/>
        <v>-1.5326721627046725E-2</v>
      </c>
      <c r="AL94" s="85">
        <f>IFERROR(((AW94)-(AR94)),"")</f>
        <v>-3352</v>
      </c>
      <c r="AM94" s="88">
        <f>IFERROR(((AW94/AW$8)-(AR94/AR$8)),"")</f>
        <v>-1.3520978067254052E-3</v>
      </c>
      <c r="AN94" s="163"/>
      <c r="AO94" s="83">
        <f>IFERROR((-AR94/AR$8),"")</f>
        <v>-1.0495332624364881</v>
      </c>
      <c r="AP94" s="82" t="str">
        <f t="shared" si="162"/>
        <v>5,693.72</v>
      </c>
      <c r="AQ94" s="87">
        <f>IFERROR(-AR94,"")</f>
        <v>-222055</v>
      </c>
      <c r="AR94" s="82" t="str">
        <f t="shared" si="162"/>
        <v>222,055</v>
      </c>
      <c r="AS94" s="82" t="str">
        <f t="shared" si="162"/>
        <v>4.9</v>
      </c>
      <c r="AT94" s="83">
        <f>IFERROR((-AW94/AR$8),"")</f>
        <v>-1.033690180786955</v>
      </c>
      <c r="AU94" s="82" t="str">
        <f t="shared" si="162"/>
        <v>5,607.78</v>
      </c>
      <c r="AV94" s="87">
        <f>IFERROR(-AW94,"")</f>
        <v>-218703</v>
      </c>
      <c r="AW94" s="82" t="str">
        <f t="shared" si="162"/>
        <v>218,703</v>
      </c>
      <c r="AX94" s="82" t="str">
        <f>IF(AX286="","",TRIM(LEFT(AX286,SEARCH(" ",AX286,1))))</f>
        <v>5.1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-0.42134816650409934</v>
      </c>
      <c r="F96" s="85">
        <f>IFERROR((Q96)-(L96),"")</f>
        <v>-15983</v>
      </c>
      <c r="G96" s="88">
        <f>IFERROR((Q96/Q$8)-(L96/L$8),"")</f>
        <v>-0.5944138393688867</v>
      </c>
      <c r="H96" s="163"/>
      <c r="I96" s="83">
        <f>IFERROR((-L96/L$8),"")</f>
        <v>-2.4869003690036902</v>
      </c>
      <c r="J96" s="86" t="str">
        <f t="shared" si="160"/>
        <v>13,478.99</v>
      </c>
      <c r="K96" s="87">
        <f>IFERROR(-L96,"")</f>
        <v>-53916</v>
      </c>
      <c r="L96" s="82" t="str">
        <f t="shared" si="160"/>
        <v>53,916</v>
      </c>
      <c r="M96" s="82" t="str">
        <f t="shared" si="160"/>
        <v>11.4</v>
      </c>
      <c r="N96" s="83">
        <f>IFERROR((-Q96/L$8),"")</f>
        <v>-1.7496771217712177</v>
      </c>
      <c r="O96" s="86" t="str">
        <f t="shared" si="160"/>
        <v>9,483.17</v>
      </c>
      <c r="P96" s="87">
        <f>IFERROR(-Q96,"")</f>
        <v>-37933</v>
      </c>
      <c r="Q96" s="82" t="str">
        <f t="shared" si="160"/>
        <v>37,933</v>
      </c>
      <c r="R96" s="82" t="str">
        <f>IF(R288="","",TRIM(LEFT(R288,SEARCH(" ",R288,1))))</f>
        <v>9.1</v>
      </c>
      <c r="S96" s="82"/>
      <c r="T96" s="60"/>
      <c r="U96" s="84">
        <f>IFERROR((AG96-AB96)/ABS(AG96),"")</f>
        <v>-0.13318153121519724</v>
      </c>
      <c r="V96" s="85">
        <f>IFERROR((AG96)-(AB96),"")</f>
        <v>-18775</v>
      </c>
      <c r="W96" s="88">
        <f>IFERROR((AG96/AG$8)-(AB96/AB$8),"")</f>
        <v>-0.23548490268958933</v>
      </c>
      <c r="X96" s="163"/>
      <c r="Y96" s="83">
        <f>IFERROR((-AB96/AB$8),"")</f>
        <v>-2.2772994240748132</v>
      </c>
      <c r="Z96" s="82" t="str">
        <f t="shared" si="161"/>
        <v>12,288.33</v>
      </c>
      <c r="AA96" s="87">
        <f>IFERROR(-AB96,"")</f>
        <v>-159748</v>
      </c>
      <c r="AB96" s="82" t="str">
        <f t="shared" si="161"/>
        <v>159,748</v>
      </c>
      <c r="AC96" s="82" t="str">
        <f t="shared" si="161"/>
        <v>10.7</v>
      </c>
      <c r="AD96" s="83">
        <f>IFERROR((-AG96/AB$8),"")</f>
        <v>-2.0096510235502083</v>
      </c>
      <c r="AE96" s="82" t="str">
        <f t="shared" si="161"/>
        <v>10,844.09</v>
      </c>
      <c r="AF96" s="87">
        <f>IFERROR(-AG96,"")</f>
        <v>-140973</v>
      </c>
      <c r="AG96" s="82" t="str">
        <f t="shared" si="161"/>
        <v>140,973</v>
      </c>
      <c r="AH96" s="82" t="str">
        <f>IF(AH288="","",TRIM(LEFT(AH288,SEARCH(" ",AH288,1))))</f>
        <v>9.8</v>
      </c>
      <c r="AI96" s="82"/>
      <c r="AJ96" s="14"/>
      <c r="AK96" s="84">
        <f>IFERROR((AW96-AR96)/ABS(AW96),"")</f>
        <v>-0.25530708645402728</v>
      </c>
      <c r="AL96" s="85">
        <f>IFERROR((AW96)-(AR96),"")</f>
        <v>-100423</v>
      </c>
      <c r="AM96" s="88">
        <f>IFERROR((AW96/AW$8)-(AR96/AR$8),"")</f>
        <v>-0.44858258212493962</v>
      </c>
      <c r="AN96" s="163"/>
      <c r="AO96" s="83">
        <f>IFERROR((-AR96/AR$8),"")</f>
        <v>-2.3337587144038756</v>
      </c>
      <c r="AP96" s="82" t="str">
        <f t="shared" si="162"/>
        <v>12,660.63</v>
      </c>
      <c r="AQ96" s="87">
        <f>IFERROR(-AR96,"")</f>
        <v>-493765</v>
      </c>
      <c r="AR96" s="82" t="str">
        <f t="shared" si="162"/>
        <v>493,765</v>
      </c>
      <c r="AS96" s="82" t="str">
        <f t="shared" si="162"/>
        <v>10.9</v>
      </c>
      <c r="AT96" s="83">
        <f>IFERROR((-AW96/AR$8),"")</f>
        <v>-1.8591137894363701</v>
      </c>
      <c r="AU96" s="82" t="str">
        <f t="shared" si="162"/>
        <v>10,085.69</v>
      </c>
      <c r="AV96" s="87">
        <f>IFERROR(-AW96,"")</f>
        <v>-393342</v>
      </c>
      <c r="AW96" s="82" t="str">
        <f t="shared" si="162"/>
        <v>393,342</v>
      </c>
      <c r="AX96" s="82" t="str">
        <f>IF(AX288="","",TRIM(LEFT(AX288,SEARCH(" ",AX288,1))))</f>
        <v>9.1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-2.9259045578175226E-3</v>
      </c>
      <c r="F98" s="134">
        <f>IFERROR((L98)-(Q98),"")</f>
        <v>-71</v>
      </c>
      <c r="G98" s="141">
        <f>IFERROR((L98/L$8)-(Q98/Q$8),"")</f>
        <v>-9.4631064425790834E-2</v>
      </c>
      <c r="H98" s="164"/>
      <c r="I98" s="132">
        <f>IFERROR((-(-L98)/L$8),"")</f>
        <v>1.1160055350553506</v>
      </c>
      <c r="J98" s="135" t="str">
        <f t="shared" si="160"/>
        <v>6,048.70</v>
      </c>
      <c r="K98" s="136">
        <f>IFERROR(-(-L98),"")</f>
        <v>24195</v>
      </c>
      <c r="L98" s="137" t="str">
        <f t="shared" si="160"/>
        <v>24,195</v>
      </c>
      <c r="M98" s="137" t="str">
        <f t="shared" si="160"/>
        <v>5.1</v>
      </c>
      <c r="N98" s="132">
        <f>IFERROR((-(-Q98)/L$8),"")</f>
        <v>1.1192804428044281</v>
      </c>
      <c r="O98" s="135" t="str">
        <f t="shared" si="160"/>
        <v>6,066.43</v>
      </c>
      <c r="P98" s="136">
        <f>IFERROR(-(-Q98),"")</f>
        <v>24266</v>
      </c>
      <c r="Q98" s="137" t="str">
        <f t="shared" si="160"/>
        <v>24,266</v>
      </c>
      <c r="R98" s="137" t="str">
        <f>IF(R290="","",TRIM(LEFT(R290,SEARCH(" ",R290,1))))</f>
        <v>5.8</v>
      </c>
      <c r="T98" s="152"/>
      <c r="U98" s="133">
        <f>IFERROR((AB98-AG98)/ABS(AG98),"")</f>
        <v>-1.5641720361558253E-2</v>
      </c>
      <c r="V98" s="134">
        <f>IFERROR((AB98)-(AG98),"")</f>
        <v>-1374</v>
      </c>
      <c r="W98" s="141">
        <f>IFERROR((AB98/AB$8)-(AG98/AG$8),"")</f>
        <v>-3.9628627348367695E-2</v>
      </c>
      <c r="X98" s="164"/>
      <c r="Y98" s="132">
        <f>IFERROR((-(-AB98)/AB$8),"")</f>
        <v>1.2326509665279124</v>
      </c>
      <c r="Z98" s="137" t="str">
        <f t="shared" si="161"/>
        <v>6,651.38</v>
      </c>
      <c r="AA98" s="136">
        <f>IFERROR(-(-AB98),"")</f>
        <v>86468</v>
      </c>
      <c r="AB98" s="137" t="str">
        <f t="shared" si="161"/>
        <v>86,468</v>
      </c>
      <c r="AC98" s="137" t="str">
        <f t="shared" si="161"/>
        <v>5.8</v>
      </c>
      <c r="AD98" s="132">
        <f>IFERROR((-(-AG98)/AB$8),"")</f>
        <v>1.2522381251069168</v>
      </c>
      <c r="AE98" s="137" t="str">
        <f t="shared" si="161"/>
        <v>6,757.05</v>
      </c>
      <c r="AF98" s="136">
        <f>IFERROR(-(-AG98),"")</f>
        <v>87842</v>
      </c>
      <c r="AG98" s="137" t="str">
        <f t="shared" si="161"/>
        <v>87,842</v>
      </c>
      <c r="AH98" s="137" t="str">
        <f>IF(AH290="","",TRIM(LEFT(AH290,SEARCH(" ",AH290,1))))</f>
        <v>6.1</v>
      </c>
      <c r="AJ98" s="13"/>
      <c r="AK98" s="133">
        <f>IFERROR((AR98-AW98)/ABS(AW98),"")</f>
        <v>7.7698791022016767E-2</v>
      </c>
      <c r="AL98" s="134">
        <f>IFERROR((AR98)-(AW98),"")</f>
        <v>17783</v>
      </c>
      <c r="AM98" s="141">
        <f>IFERROR((AR98/AR$8)-(AW98/AW$8),"")</f>
        <v>6.8885870435463348E-2</v>
      </c>
      <c r="AN98" s="164"/>
      <c r="AO98" s="132">
        <f>IFERROR((-(-AR98)/AR$8),"")</f>
        <v>1.1657993619283942</v>
      </c>
      <c r="AP98" s="137" t="str">
        <f t="shared" si="162"/>
        <v>6,324.45</v>
      </c>
      <c r="AQ98" s="136">
        <f>IFERROR(-(-AR98),"")</f>
        <v>246654</v>
      </c>
      <c r="AR98" s="137" t="str">
        <f t="shared" si="162"/>
        <v>246,654</v>
      </c>
      <c r="AS98" s="137" t="str">
        <f t="shared" si="162"/>
        <v>5.4</v>
      </c>
      <c r="AT98" s="132">
        <f>IFERROR((-(-AW98)/AR$8),"")</f>
        <v>1.081748788845563</v>
      </c>
      <c r="AU98" s="137" t="str">
        <f t="shared" si="162"/>
        <v>5,868.49</v>
      </c>
      <c r="AV98" s="136">
        <f>IFERROR(-(-AW98),"")</f>
        <v>228871</v>
      </c>
      <c r="AW98" s="137" t="str">
        <f t="shared" si="162"/>
        <v>228,871</v>
      </c>
      <c r="AX98" s="137" t="str">
        <f>IF(AX290="","",TRIM(LEFT(AX290,SEARCH(" ",AX290,1))))</f>
        <v>5.3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>IFERROR((Q100-L100)/ABS(Q100),"")</f>
        <v>-1.1746542767249579</v>
      </c>
      <c r="F100" s="85">
        <f>IFERROR((Q100)-(L100),"")</f>
        <v>-16054</v>
      </c>
      <c r="G100" s="88">
        <f>IFERROR((Q100/Q$8)-(L100/L$8),"")</f>
        <v>-0.68904490379467764</v>
      </c>
      <c r="H100" s="163"/>
      <c r="I100" s="83">
        <f>IFERROR((-L100/L$8),"")</f>
        <v>-1.3708948339483396</v>
      </c>
      <c r="J100" s="86" t="str">
        <f t="shared" si="160"/>
        <v>7,430.29</v>
      </c>
      <c r="K100" s="87">
        <f>IFERROR(-L100,"")</f>
        <v>-29721</v>
      </c>
      <c r="L100" s="82" t="str">
        <f t="shared" si="160"/>
        <v>29,721</v>
      </c>
      <c r="M100" s="82" t="str">
        <f t="shared" si="160"/>
        <v>6.3</v>
      </c>
      <c r="N100" s="83">
        <f>IFERROR((-Q100/L$8),"")</f>
        <v>-0.63039667896678964</v>
      </c>
      <c r="O100" s="86" t="str">
        <f t="shared" si="160"/>
        <v>3,416.74</v>
      </c>
      <c r="P100" s="87">
        <f>IFERROR(-Q100,"")</f>
        <v>-13667</v>
      </c>
      <c r="Q100" s="82" t="str">
        <f t="shared" si="160"/>
        <v>13,667</v>
      </c>
      <c r="R100" s="82" t="str">
        <f>IF(R292="","",TRIM(LEFT(R292,SEARCH(" ",R292,1))))</f>
        <v>3.3</v>
      </c>
      <c r="S100" s="82"/>
      <c r="T100" s="60"/>
      <c r="U100" s="84">
        <f>IFERROR((AG100-AB100)/ABS(AG100),"")</f>
        <v>-0.37923246315710224</v>
      </c>
      <c r="V100" s="85">
        <f>IFERROR((AG100)-(AB100),"")</f>
        <v>-20149</v>
      </c>
      <c r="W100" s="88">
        <f>IFERROR((AG100/AG$8)-(AB100/AB$8),"")</f>
        <v>-0.27511353003795713</v>
      </c>
      <c r="X100" s="163"/>
      <c r="Y100" s="83">
        <f>IFERROR((-AB100/AB$8),"")</f>
        <v>-1.0446484575469008</v>
      </c>
      <c r="Z100" s="82" t="str">
        <f t="shared" si="161"/>
        <v>5,636.95</v>
      </c>
      <c r="AA100" s="87">
        <f>IFERROR(-AB100,"")</f>
        <v>-73280</v>
      </c>
      <c r="AB100" s="82" t="str">
        <f t="shared" si="161"/>
        <v>73,280</v>
      </c>
      <c r="AC100" s="82" t="str">
        <f t="shared" si="161"/>
        <v>4.9</v>
      </c>
      <c r="AD100" s="83">
        <f>IFERROR((-AG100/AB$8),"")</f>
        <v>-0.75741289844329129</v>
      </c>
      <c r="AE100" s="82" t="str">
        <f t="shared" si="161"/>
        <v>4,087.03</v>
      </c>
      <c r="AF100" s="87">
        <f>IFERROR(-AG100,"")</f>
        <v>-53131</v>
      </c>
      <c r="AG100" s="82" t="str">
        <f t="shared" si="161"/>
        <v>53,131</v>
      </c>
      <c r="AH100" s="82" t="str">
        <f>IF(AH292="","",TRIM(LEFT(AH292,SEARCH(" ",AH292,1))))</f>
        <v>3.7</v>
      </c>
      <c r="AI100" s="82"/>
      <c r="AJ100" s="14"/>
      <c r="AK100" s="84">
        <f>IFERROR((AW100-AR100)/ABS(AW100),"")</f>
        <v>-0.50245940013741019</v>
      </c>
      <c r="AL100" s="85">
        <f>IFERROR((AW100)-(AR100),"")</f>
        <v>-82640</v>
      </c>
      <c r="AM100" s="88">
        <f>IFERROR((AW100/AW$8)-(AR100/AR$8),"")</f>
        <v>-0.37969671168947616</v>
      </c>
      <c r="AN100" s="163"/>
      <c r="AO100" s="83">
        <f>IFERROR((-AR100/AR$8),"")</f>
        <v>-1.1679593524754814</v>
      </c>
      <c r="AP100" s="82" t="str">
        <f t="shared" si="162"/>
        <v>6,336.18</v>
      </c>
      <c r="AQ100" s="87">
        <f>IFERROR(-AR100,"")</f>
        <v>-247111</v>
      </c>
      <c r="AR100" s="82" t="str">
        <f t="shared" si="162"/>
        <v>247,111</v>
      </c>
      <c r="AS100" s="82" t="str">
        <f t="shared" si="162"/>
        <v>5.4</v>
      </c>
      <c r="AT100" s="83">
        <f>IFERROR((-AW100/AR$8),"")</f>
        <v>-0.77736500059080704</v>
      </c>
      <c r="AU100" s="82" t="str">
        <f t="shared" si="162"/>
        <v>4,217.19</v>
      </c>
      <c r="AV100" s="87">
        <f>IFERROR(-AW100,"")</f>
        <v>-164471</v>
      </c>
      <c r="AW100" s="82" t="str">
        <f t="shared" si="162"/>
        <v>164,471</v>
      </c>
      <c r="AX100" s="82" t="str">
        <f>IF(AX292="","",TRIM(LEFT(AX292,SEARCH(" ",AX292,1))))</f>
        <v>3.8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123,789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109,625 120,961 115,978 122,231 116,098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123,789 109,625 120,961 115,978 122,231 116,098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120,961 115,978 122,231 116,098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115,978 122,231 116,098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122,231 116,098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116,098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5,420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21,680 5,011 20,044 5,396 70,148 5,311 69,043 5,425 211,575 5,350 208,650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5,011 20,044 5,396 70,148 5,311 69,043 5,425 211,575 5,350 208,650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20,044 5,396 70,148 5,311 69,043 5,425 211,575 5,350 208,650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5,420 21,680 5,011 20,044 5,396 70,148 5,311 69,043 5,425 211,575 5,350 208,650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5,396 70,148 5,311 69,043 5,425 211,575 5,350 208,650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70,148 5,311 69,043 5,425 211,575 5,350 208,650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5,311 69,043 5,425 211,575 5,350 208,650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69,043 5,425 211,575 5,350 208,650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5,425 211,575 5,350 208,650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211,575 5,350 208,650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5,350 208,650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208,650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6">IF(C211="","",IF(RIGHT(D120,1)="-",LEFT(D120,AY120-2),D120))</f>
        <v xml:space="preserve">SALES - Food </v>
      </c>
      <c r="D120" s="47" t="str">
        <f t="shared" ref="D120:D128" si="167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8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15.62 </v>
      </c>
      <c r="K120" s="47"/>
      <c r="L120" s="47" t="str">
        <f t="shared" ref="L120:L128" si="169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338,739 71.8 15.11 302,850 72.5 15.42 1,081,806 72.2 15.01 1,036,383 72.1 15.62 3,305,037 72.8 14.93 3,114,355 72.2  </v>
      </c>
      <c r="M120" s="47" t="str">
        <f t="shared" ref="M120:M128" si="170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71.8 15.11 302,850 72.5 15.42 1,081,806 72.2 15.01 1,036,383 72.1 15.62 3,305,037 72.8 14.93 3,114,355 72.2  </v>
      </c>
      <c r="N120" s="47"/>
      <c r="O120" s="47" t="str">
        <f t="shared" ref="O120:O128" si="171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15.11 302,850 72.5 15.42 1,081,806 72.2 15.01 1,036,383 72.1 15.62 3,305,037 72.8 14.93 3,114,355 72.2  </v>
      </c>
      <c r="P120" s="47"/>
      <c r="Q120" s="47" t="str">
        <f t="shared" ref="Q120:Q128" si="172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302,850 72.5 15.42 1,081,806 72.2 15.01 1,036,383 72.1 15.62 3,305,037 72.8 14.93 3,114,355 72.2  </v>
      </c>
      <c r="R120" s="47" t="str">
        <f t="shared" ref="R120:R128" si="173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72.5 15.42 1,081,806 72.2 15.01 1,036,383 72.1 15.62 3,305,037 72.8 14.93 3,114,355 72.2  </v>
      </c>
      <c r="S120" s="47" t="str">
        <f t="shared" ref="S120:S128" si="174">(RIGHT(C211,LEN(C211) - LEN(C120)))&amp;" "</f>
        <v xml:space="preserve">15.62 338,739 71.8 15.11 302,850 72.5 15.42 1,081,806 72.2 15.01 1,036,383 72.1 15.62 3,305,037 72.8 14.93 3,114,355 72.2  </v>
      </c>
      <c r="T120" s="47"/>
      <c r="U120" s="47"/>
      <c r="V120" s="47"/>
      <c r="W120" s="11"/>
      <c r="X120" s="11"/>
      <c r="Y120" s="11"/>
      <c r="Z120" s="47" t="str">
        <f t="shared" ref="Z120:Z128" si="175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15.42 1,081,806 72.2 15.01 1,036,383 72.1 15.62 3,305,037 72.8 14.93 3,114,355 72.2  </v>
      </c>
      <c r="AA120" s="47"/>
      <c r="AB120" s="47" t="str">
        <f t="shared" ref="AB120:AB128" si="176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1,081,806 72.2 15.01 1,036,383 72.1 15.62 3,305,037 72.8 14.93 3,114,355 72.2  </v>
      </c>
      <c r="AC120" s="47" t="str">
        <f t="shared" ref="AC120:AC128" si="177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72.2 15.01 1,036,383 72.1 15.62 3,305,037 72.8 14.93 3,114,355 72.2  </v>
      </c>
      <c r="AD120" s="47"/>
      <c r="AE120" s="47" t="str">
        <f t="shared" ref="AE120:AE128" si="178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15.01 1,036,383 72.1 15.62 3,305,037 72.8 14.93 3,114,355 72.2  </v>
      </c>
      <c r="AF120" s="47"/>
      <c r="AG120" s="47" t="str">
        <f t="shared" ref="AG120:AG128" si="179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1,036,383 72.1 15.62 3,305,037 72.8 14.93 3,114,355 72.2  </v>
      </c>
      <c r="AH120" s="47" t="str">
        <f t="shared" ref="AH120:AH128" si="180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72.1 15.62 3,305,037 72.8 14.93 3,114,355 72.2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1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15.62 3,305,037 72.8 14.93 3,114,355 72.2  </v>
      </c>
      <c r="AQ120" s="47"/>
      <c r="AR120" s="47" t="str">
        <f t="shared" ref="AR120:AR128" si="182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3,305,037 72.8 14.93 3,114,355 72.2  </v>
      </c>
      <c r="AS120" s="48" t="str">
        <f t="shared" ref="AS120:AS128" si="183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72.8 14.93 3,114,355 72.2  </v>
      </c>
      <c r="AT120" s="48"/>
      <c r="AU120" s="47" t="str">
        <f t="shared" ref="AU120:AU128" si="184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14.93 3,114,355 72.2  </v>
      </c>
      <c r="AV120" s="47"/>
      <c r="AW120" s="47" t="str">
        <f t="shared" ref="AW120:AW128" si="185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3,114,355 72.2  </v>
      </c>
      <c r="AX120" s="48" t="str">
        <f t="shared" ref="AX120:AX128" si="186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72.2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6"/>
        <v xml:space="preserve">- Appetizers </v>
      </c>
      <c r="D121" s="47" t="str">
        <f t="shared" si="167"/>
        <v xml:space="preserve">- Appetizers </v>
      </c>
      <c r="E121" s="22"/>
      <c r="F121" s="45"/>
      <c r="G121" s="11"/>
      <c r="H121" s="11"/>
      <c r="I121" s="11"/>
      <c r="J121" s="47" t="str">
        <f t="shared" si="168"/>
        <v xml:space="preserve">2.10 </v>
      </c>
      <c r="K121" s="47"/>
      <c r="L121" s="47" t="str">
        <f t="shared" si="169"/>
        <v xml:space="preserve">45,576 9.7 1.94 38,829 9.3 2.01 141,010 9.4 1.94 134,128 9.3 1.96 414,933 9.1 1.89 394,759 9.1  </v>
      </c>
      <c r="M121" s="47" t="str">
        <f t="shared" si="170"/>
        <v xml:space="preserve">9.7 1.94 38,829 9.3 2.01 141,010 9.4 1.94 134,128 9.3 1.96 414,933 9.1 1.89 394,759 9.1  </v>
      </c>
      <c r="N121" s="47"/>
      <c r="O121" s="47" t="str">
        <f t="shared" si="171"/>
        <v xml:space="preserve">1.94 38,829 9.3 2.01 141,010 9.4 1.94 134,128 9.3 1.96 414,933 9.1 1.89 394,759 9.1  </v>
      </c>
      <c r="P121" s="47"/>
      <c r="Q121" s="47" t="str">
        <f t="shared" si="172"/>
        <v xml:space="preserve">38,829 9.3 2.01 141,010 9.4 1.94 134,128 9.3 1.96 414,933 9.1 1.89 394,759 9.1  </v>
      </c>
      <c r="R121" s="47" t="str">
        <f t="shared" si="173"/>
        <v xml:space="preserve">9.3 2.01 141,010 9.4 1.94 134,128 9.3 1.96 414,933 9.1 1.89 394,759 9.1  </v>
      </c>
      <c r="S121" s="47" t="str">
        <f t="shared" si="174"/>
        <v xml:space="preserve">2.10 45,576 9.7 1.94 38,829 9.3 2.01 141,010 9.4 1.94 134,128 9.3 1.96 414,933 9.1 1.89 394,759 9.1  </v>
      </c>
      <c r="T121" s="47"/>
      <c r="U121" s="47"/>
      <c r="V121" s="47"/>
      <c r="W121" s="11"/>
      <c r="X121" s="11"/>
      <c r="Y121" s="11"/>
      <c r="Z121" s="47" t="str">
        <f t="shared" si="175"/>
        <v xml:space="preserve">2.01 141,010 9.4 1.94 134,128 9.3 1.96 414,933 9.1 1.89 394,759 9.1  </v>
      </c>
      <c r="AA121" s="47"/>
      <c r="AB121" s="47" t="str">
        <f t="shared" si="176"/>
        <v xml:space="preserve">141,010 9.4 1.94 134,128 9.3 1.96 414,933 9.1 1.89 394,759 9.1  </v>
      </c>
      <c r="AC121" s="47" t="str">
        <f t="shared" si="177"/>
        <v xml:space="preserve">9.4 1.94 134,128 9.3 1.96 414,933 9.1 1.89 394,759 9.1  </v>
      </c>
      <c r="AD121" s="47"/>
      <c r="AE121" s="47" t="str">
        <f t="shared" si="178"/>
        <v xml:space="preserve">1.94 134,128 9.3 1.96 414,933 9.1 1.89 394,759 9.1  </v>
      </c>
      <c r="AF121" s="47"/>
      <c r="AG121" s="47" t="str">
        <f t="shared" si="179"/>
        <v xml:space="preserve">134,128 9.3 1.96 414,933 9.1 1.89 394,759 9.1  </v>
      </c>
      <c r="AH121" s="47" t="str">
        <f t="shared" si="180"/>
        <v xml:space="preserve">9.3 1.96 414,933 9.1 1.89 394,759 9.1  </v>
      </c>
      <c r="AI121" s="47"/>
      <c r="AJ121" s="47"/>
      <c r="AK121" s="47"/>
      <c r="AL121" s="47"/>
      <c r="AM121" s="11"/>
      <c r="AN121" s="11"/>
      <c r="AO121" s="11"/>
      <c r="AP121" s="47" t="str">
        <f t="shared" si="181"/>
        <v xml:space="preserve">1.96 414,933 9.1 1.89 394,759 9.1  </v>
      </c>
      <c r="AQ121" s="47"/>
      <c r="AR121" s="47" t="str">
        <f t="shared" si="182"/>
        <v xml:space="preserve">414,933 9.1 1.89 394,759 9.1  </v>
      </c>
      <c r="AS121" s="48" t="str">
        <f t="shared" si="183"/>
        <v xml:space="preserve">9.1 1.89 394,759 9.1  </v>
      </c>
      <c r="AT121" s="48"/>
      <c r="AU121" s="47" t="str">
        <f t="shared" si="184"/>
        <v xml:space="preserve">1.89 394,759 9.1  </v>
      </c>
      <c r="AV121" s="47"/>
      <c r="AW121" s="47" t="str">
        <f t="shared" si="185"/>
        <v xml:space="preserve">394,759 9.1  </v>
      </c>
      <c r="AX121" s="48" t="str">
        <f t="shared" si="186"/>
        <v xml:space="preserve">9.1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6"/>
        <v xml:space="preserve">- Desserts </v>
      </c>
      <c r="D122" s="47" t="str">
        <f t="shared" si="167"/>
        <v xml:space="preserve">- Desserts </v>
      </c>
      <c r="E122" s="22"/>
      <c r="F122" s="45"/>
      <c r="G122" s="11"/>
      <c r="H122" s="11"/>
      <c r="I122" s="11"/>
      <c r="J122" s="47" t="str">
        <f t="shared" si="168"/>
        <v xml:space="preserve">0.76 </v>
      </c>
      <c r="K122" s="47"/>
      <c r="L122" s="47" t="str">
        <f t="shared" si="169"/>
        <v xml:space="preserve">16,428 3.5 0.70 14,105 3.4 0.73 51,555 3.4 0.73 50,342 3.5 0.72 152,010 3.3 0.71 149,130 3.5  </v>
      </c>
      <c r="M122" s="47" t="str">
        <f t="shared" si="170"/>
        <v xml:space="preserve">3.5 0.70 14,105 3.4 0.73 51,555 3.4 0.73 50,342 3.5 0.72 152,010 3.3 0.71 149,130 3.5  </v>
      </c>
      <c r="N122" s="47"/>
      <c r="O122" s="47" t="str">
        <f t="shared" si="171"/>
        <v xml:space="preserve">0.70 14,105 3.4 0.73 51,555 3.4 0.73 50,342 3.5 0.72 152,010 3.3 0.71 149,130 3.5  </v>
      </c>
      <c r="P122" s="47"/>
      <c r="Q122" s="47" t="str">
        <f t="shared" si="172"/>
        <v xml:space="preserve">14,105 3.4 0.73 51,555 3.4 0.73 50,342 3.5 0.72 152,010 3.3 0.71 149,130 3.5  </v>
      </c>
      <c r="R122" s="47" t="str">
        <f t="shared" si="173"/>
        <v xml:space="preserve">3.4 0.73 51,555 3.4 0.73 50,342 3.5 0.72 152,010 3.3 0.71 149,130 3.5  </v>
      </c>
      <c r="S122" s="47" t="str">
        <f t="shared" si="174"/>
        <v xml:space="preserve">0.76 16,428 3.5 0.70 14,105 3.4 0.73 51,555 3.4 0.73 50,342 3.5 0.72 152,010 3.3 0.71 149,130 3.5  </v>
      </c>
      <c r="T122" s="47"/>
      <c r="U122" s="47"/>
      <c r="V122" s="47"/>
      <c r="W122" s="11"/>
      <c r="X122" s="11"/>
      <c r="Y122" s="11"/>
      <c r="Z122" s="47" t="str">
        <f t="shared" si="175"/>
        <v xml:space="preserve">0.73 51,555 3.4 0.73 50,342 3.5 0.72 152,010 3.3 0.71 149,130 3.5  </v>
      </c>
      <c r="AA122" s="47"/>
      <c r="AB122" s="47" t="str">
        <f t="shared" si="176"/>
        <v xml:space="preserve">51,555 3.4 0.73 50,342 3.5 0.72 152,010 3.3 0.71 149,130 3.5  </v>
      </c>
      <c r="AC122" s="47" t="str">
        <f t="shared" si="177"/>
        <v xml:space="preserve">3.4 0.73 50,342 3.5 0.72 152,010 3.3 0.71 149,130 3.5  </v>
      </c>
      <c r="AD122" s="47"/>
      <c r="AE122" s="47" t="str">
        <f t="shared" si="178"/>
        <v xml:space="preserve">0.73 50,342 3.5 0.72 152,010 3.3 0.71 149,130 3.5  </v>
      </c>
      <c r="AF122" s="47"/>
      <c r="AG122" s="47" t="str">
        <f t="shared" si="179"/>
        <v xml:space="preserve">50,342 3.5 0.72 152,010 3.3 0.71 149,130 3.5  </v>
      </c>
      <c r="AH122" s="47" t="str">
        <f t="shared" si="180"/>
        <v xml:space="preserve">3.5 0.72 152,010 3.3 0.71 149,130 3.5  </v>
      </c>
      <c r="AI122" s="47"/>
      <c r="AJ122" s="47"/>
      <c r="AK122" s="47"/>
      <c r="AL122" s="47"/>
      <c r="AM122" s="11"/>
      <c r="AN122" s="11"/>
      <c r="AO122" s="11"/>
      <c r="AP122" s="47" t="str">
        <f t="shared" si="181"/>
        <v xml:space="preserve">0.72 152,010 3.3 0.71 149,130 3.5  </v>
      </c>
      <c r="AQ122" s="47"/>
      <c r="AR122" s="47" t="str">
        <f t="shared" si="182"/>
        <v xml:space="preserve">152,010 3.3 0.71 149,130 3.5  </v>
      </c>
      <c r="AS122" s="48" t="str">
        <f t="shared" si="183"/>
        <v xml:space="preserve">3.3 0.71 149,130 3.5  </v>
      </c>
      <c r="AT122" s="48"/>
      <c r="AU122" s="47" t="str">
        <f t="shared" si="184"/>
        <v xml:space="preserve">0.71 149,130 3.5  </v>
      </c>
      <c r="AV122" s="47"/>
      <c r="AW122" s="47" t="str">
        <f t="shared" si="185"/>
        <v xml:space="preserve">149,130 3.5  </v>
      </c>
      <c r="AX122" s="48" t="str">
        <f t="shared" si="186"/>
        <v xml:space="preserve">3.5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6"/>
        <v xml:space="preserve">- Total Alc Bev </v>
      </c>
      <c r="D123" s="47" t="str">
        <f t="shared" si="167"/>
        <v xml:space="preserve">- Total Alc Bev </v>
      </c>
      <c r="E123" s="22"/>
      <c r="F123" s="45"/>
      <c r="G123" s="11"/>
      <c r="H123" s="11"/>
      <c r="I123" s="11"/>
      <c r="J123" s="47" t="str">
        <f t="shared" si="168"/>
        <v xml:space="preserve">1.64 </v>
      </c>
      <c r="K123" s="47"/>
      <c r="L123" s="47" t="str">
        <f t="shared" si="169"/>
        <v xml:space="preserve">35,533 7.5 1.51 30,361 7.3 1.58 111,120 7.4 1.56 107,412 7.5 1.61 340,640 7.5 1.51 315,742 7.3  </v>
      </c>
      <c r="M123" s="47" t="str">
        <f t="shared" si="170"/>
        <v xml:space="preserve">7.5 1.51 30,361 7.3 1.58 111,120 7.4 1.56 107,412 7.5 1.61 340,640 7.5 1.51 315,742 7.3  </v>
      </c>
      <c r="N123" s="47"/>
      <c r="O123" s="47" t="str">
        <f t="shared" si="171"/>
        <v xml:space="preserve">1.51 30,361 7.3 1.58 111,120 7.4 1.56 107,412 7.5 1.61 340,640 7.5 1.51 315,742 7.3  </v>
      </c>
      <c r="P123" s="47"/>
      <c r="Q123" s="47" t="str">
        <f t="shared" si="172"/>
        <v xml:space="preserve">30,361 7.3 1.58 111,120 7.4 1.56 107,412 7.5 1.61 340,640 7.5 1.51 315,742 7.3  </v>
      </c>
      <c r="R123" s="47" t="str">
        <f t="shared" si="173"/>
        <v xml:space="preserve">7.3 1.58 111,120 7.4 1.56 107,412 7.5 1.61 340,640 7.5 1.51 315,742 7.3  </v>
      </c>
      <c r="S123" s="47" t="str">
        <f t="shared" si="174"/>
        <v xml:space="preserve">1.64 35,533 7.5 1.51 30,361 7.3 1.58 111,120 7.4 1.56 107,412 7.5 1.61 340,640 7.5 1.51 315,742 7.3  </v>
      </c>
      <c r="T123" s="47"/>
      <c r="U123" s="47"/>
      <c r="V123" s="47"/>
      <c r="W123" s="11"/>
      <c r="X123" s="11"/>
      <c r="Y123" s="11"/>
      <c r="Z123" s="47" t="str">
        <f t="shared" si="175"/>
        <v xml:space="preserve">1.58 111,120 7.4 1.56 107,412 7.5 1.61 340,640 7.5 1.51 315,742 7.3  </v>
      </c>
      <c r="AA123" s="47"/>
      <c r="AB123" s="47" t="str">
        <f t="shared" si="176"/>
        <v xml:space="preserve">111,120 7.4 1.56 107,412 7.5 1.61 340,640 7.5 1.51 315,742 7.3  </v>
      </c>
      <c r="AC123" s="47" t="str">
        <f t="shared" si="177"/>
        <v xml:space="preserve">7.4 1.56 107,412 7.5 1.61 340,640 7.5 1.51 315,742 7.3  </v>
      </c>
      <c r="AD123" s="47"/>
      <c r="AE123" s="47" t="str">
        <f t="shared" si="178"/>
        <v xml:space="preserve">1.56 107,412 7.5 1.61 340,640 7.5 1.51 315,742 7.3  </v>
      </c>
      <c r="AF123" s="47"/>
      <c r="AG123" s="47" t="str">
        <f t="shared" si="179"/>
        <v xml:space="preserve">107,412 7.5 1.61 340,640 7.5 1.51 315,742 7.3  </v>
      </c>
      <c r="AH123" s="47" t="str">
        <f t="shared" si="180"/>
        <v xml:space="preserve">7.5 1.61 340,640 7.5 1.51 315,742 7.3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1"/>
        <v xml:space="preserve">1.61 340,640 7.5 1.51 315,742 7.3  </v>
      </c>
      <c r="AQ123" s="47"/>
      <c r="AR123" s="47" t="str">
        <f t="shared" si="182"/>
        <v xml:space="preserve">340,640 7.5 1.51 315,742 7.3  </v>
      </c>
      <c r="AS123" s="48" t="str">
        <f t="shared" si="183"/>
        <v xml:space="preserve">7.5 1.51 315,742 7.3  </v>
      </c>
      <c r="AT123" s="48"/>
      <c r="AU123" s="47" t="str">
        <f t="shared" si="184"/>
        <v xml:space="preserve">1.51 315,742 7.3  </v>
      </c>
      <c r="AV123" s="47"/>
      <c r="AW123" s="47" t="str">
        <f t="shared" si="185"/>
        <v xml:space="preserve">315,742 7.3  </v>
      </c>
      <c r="AX123" s="48" t="str">
        <f t="shared" si="186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6"/>
        <v xml:space="preserve">- Liquor </v>
      </c>
      <c r="D124" s="47" t="str">
        <f t="shared" si="167"/>
        <v xml:space="preserve">- Liquor </v>
      </c>
      <c r="E124" s="22"/>
      <c r="F124" s="45"/>
      <c r="G124" s="11"/>
      <c r="H124" s="11"/>
      <c r="I124" s="11"/>
      <c r="J124" s="47" t="str">
        <f t="shared" si="168"/>
        <v xml:space="preserve">0.57 </v>
      </c>
      <c r="K124" s="47"/>
      <c r="L124" s="47" t="str">
        <f t="shared" si="169"/>
        <v xml:space="preserve">12,353 2.6 0.51 10,234 2.4 0.55 38,838 2.6 0.53 36,800 2.6 0.56 117,646 2.6 0.54 112,190 2.6  </v>
      </c>
      <c r="M124" s="47" t="str">
        <f t="shared" si="170"/>
        <v xml:space="preserve">2.6 0.51 10,234 2.4 0.55 38,838 2.6 0.53 36,800 2.6 0.56 117,646 2.6 0.54 112,190 2.6  </v>
      </c>
      <c r="N124" s="47"/>
      <c r="O124" s="47" t="str">
        <f t="shared" si="171"/>
        <v xml:space="preserve">0.51 10,234 2.4 0.55 38,838 2.6 0.53 36,800 2.6 0.56 117,646 2.6 0.54 112,190 2.6  </v>
      </c>
      <c r="P124" s="47"/>
      <c r="Q124" s="47" t="str">
        <f t="shared" si="172"/>
        <v xml:space="preserve">10,234 2.4 0.55 38,838 2.6 0.53 36,800 2.6 0.56 117,646 2.6 0.54 112,190 2.6  </v>
      </c>
      <c r="R124" s="47" t="str">
        <f t="shared" si="173"/>
        <v xml:space="preserve">2.4 0.55 38,838 2.6 0.53 36,800 2.6 0.56 117,646 2.6 0.54 112,190 2.6  </v>
      </c>
      <c r="S124" s="47" t="str">
        <f t="shared" si="174"/>
        <v xml:space="preserve">0.57 12,353 2.6 0.51 10,234 2.4 0.55 38,838 2.6 0.53 36,800 2.6 0.56 117,646 2.6 0.54 112,190 2.6  </v>
      </c>
      <c r="T124" s="47"/>
      <c r="U124" s="47"/>
      <c r="V124" s="47"/>
      <c r="W124" s="11"/>
      <c r="X124" s="11"/>
      <c r="Y124" s="11"/>
      <c r="Z124" s="47" t="str">
        <f t="shared" si="175"/>
        <v xml:space="preserve">0.55 38,838 2.6 0.53 36,800 2.6 0.56 117,646 2.6 0.54 112,190 2.6  </v>
      </c>
      <c r="AA124" s="47"/>
      <c r="AB124" s="47" t="str">
        <f t="shared" si="176"/>
        <v xml:space="preserve">38,838 2.6 0.53 36,800 2.6 0.56 117,646 2.6 0.54 112,190 2.6  </v>
      </c>
      <c r="AC124" s="47" t="str">
        <f t="shared" si="177"/>
        <v xml:space="preserve">2.6 0.53 36,800 2.6 0.56 117,646 2.6 0.54 112,190 2.6  </v>
      </c>
      <c r="AD124" s="47"/>
      <c r="AE124" s="47" t="str">
        <f t="shared" si="178"/>
        <v xml:space="preserve">0.53 36,800 2.6 0.56 117,646 2.6 0.54 112,190 2.6  </v>
      </c>
      <c r="AF124" s="47"/>
      <c r="AG124" s="47" t="str">
        <f t="shared" si="179"/>
        <v xml:space="preserve">36,800 2.6 0.56 117,646 2.6 0.54 112,190 2.6  </v>
      </c>
      <c r="AH124" s="47" t="str">
        <f t="shared" si="180"/>
        <v xml:space="preserve">2.6 0.56 117,646 2.6 0.54 112,190 2.6  </v>
      </c>
      <c r="AI124" s="47"/>
      <c r="AJ124" s="47"/>
      <c r="AK124" s="47"/>
      <c r="AL124" s="47"/>
      <c r="AM124" s="11"/>
      <c r="AN124" s="11"/>
      <c r="AO124" s="11"/>
      <c r="AP124" s="47" t="str">
        <f t="shared" si="181"/>
        <v xml:space="preserve">0.56 117,646 2.6 0.54 112,190 2.6  </v>
      </c>
      <c r="AQ124" s="47"/>
      <c r="AR124" s="47" t="str">
        <f t="shared" si="182"/>
        <v xml:space="preserve">117,646 2.6 0.54 112,190 2.6  </v>
      </c>
      <c r="AS124" s="48" t="str">
        <f t="shared" si="183"/>
        <v xml:space="preserve">2.6 0.54 112,190 2.6  </v>
      </c>
      <c r="AT124" s="48"/>
      <c r="AU124" s="47" t="str">
        <f t="shared" si="184"/>
        <v xml:space="preserve">0.54 112,190 2.6  </v>
      </c>
      <c r="AV124" s="47"/>
      <c r="AW124" s="47" t="str">
        <f t="shared" si="185"/>
        <v xml:space="preserve">112,190 2.6  </v>
      </c>
      <c r="AX124" s="48" t="str">
        <f t="shared" si="186"/>
        <v xml:space="preserve">2.6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6"/>
        <v xml:space="preserve">- Beer </v>
      </c>
      <c r="D125" s="47" t="str">
        <f t="shared" si="167"/>
        <v xml:space="preserve">- Beer </v>
      </c>
      <c r="E125" s="22"/>
      <c r="F125" s="45"/>
      <c r="G125" s="11"/>
      <c r="H125" s="11"/>
      <c r="I125" s="11"/>
      <c r="J125" s="47" t="str">
        <f t="shared" si="168"/>
        <v xml:space="preserve">0.28 </v>
      </c>
      <c r="K125" s="47"/>
      <c r="L125" s="47" t="str">
        <f t="shared" si="169"/>
        <v xml:space="preserve">6,116 1.3 0.27 5,442 1.3 0.26 18,147 1.2 0.26 17,762 1.2 0.27 56,320 1.2 0.26 54,719 1.3  </v>
      </c>
      <c r="M125" s="47" t="str">
        <f t="shared" si="170"/>
        <v xml:space="preserve">1.3 0.27 5,442 1.3 0.26 18,147 1.2 0.26 17,762 1.2 0.27 56,320 1.2 0.26 54,719 1.3  </v>
      </c>
      <c r="N125" s="47"/>
      <c r="O125" s="47" t="str">
        <f t="shared" si="171"/>
        <v xml:space="preserve">0.27 5,442 1.3 0.26 18,147 1.2 0.26 17,762 1.2 0.27 56,320 1.2 0.26 54,719 1.3  </v>
      </c>
      <c r="P125" s="47"/>
      <c r="Q125" s="47" t="str">
        <f t="shared" si="172"/>
        <v xml:space="preserve">5,442 1.3 0.26 18,147 1.2 0.26 17,762 1.2 0.27 56,320 1.2 0.26 54,719 1.3  </v>
      </c>
      <c r="R125" s="47" t="str">
        <f t="shared" si="173"/>
        <v xml:space="preserve">1.3 0.26 18,147 1.2 0.26 17,762 1.2 0.27 56,320 1.2 0.26 54,719 1.3  </v>
      </c>
      <c r="S125" s="47" t="str">
        <f t="shared" si="174"/>
        <v xml:space="preserve">0.28 6,116 1.3 0.27 5,442 1.3 0.26 18,147 1.2 0.26 17,762 1.2 0.27 56,320 1.2 0.26 54,719 1.3  </v>
      </c>
      <c r="T125" s="47"/>
      <c r="U125" s="47"/>
      <c r="V125" s="47"/>
      <c r="W125" s="11"/>
      <c r="X125" s="11"/>
      <c r="Y125" s="11"/>
      <c r="Z125" s="47" t="str">
        <f t="shared" si="175"/>
        <v xml:space="preserve">0.26 18,147 1.2 0.26 17,762 1.2 0.27 56,320 1.2 0.26 54,719 1.3  </v>
      </c>
      <c r="AA125" s="47"/>
      <c r="AB125" s="47" t="str">
        <f t="shared" si="176"/>
        <v xml:space="preserve">18,147 1.2 0.26 17,762 1.2 0.27 56,320 1.2 0.26 54,719 1.3  </v>
      </c>
      <c r="AC125" s="47" t="str">
        <f t="shared" si="177"/>
        <v xml:space="preserve">1.2 0.26 17,762 1.2 0.27 56,320 1.2 0.26 54,719 1.3  </v>
      </c>
      <c r="AD125" s="47"/>
      <c r="AE125" s="47" t="str">
        <f t="shared" si="178"/>
        <v xml:space="preserve">0.26 17,762 1.2 0.27 56,320 1.2 0.26 54,719 1.3  </v>
      </c>
      <c r="AF125" s="47"/>
      <c r="AG125" s="47" t="str">
        <f t="shared" si="179"/>
        <v xml:space="preserve">17,762 1.2 0.27 56,320 1.2 0.26 54,719 1.3  </v>
      </c>
      <c r="AH125" s="47" t="str">
        <f t="shared" si="180"/>
        <v xml:space="preserve">1.2 0.27 56,320 1.2 0.26 54,719 1.3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1"/>
        <v xml:space="preserve">0.27 56,320 1.2 0.26 54,719 1.3  </v>
      </c>
      <c r="AQ125" s="47"/>
      <c r="AR125" s="47" t="str">
        <f t="shared" si="182"/>
        <v xml:space="preserve">56,320 1.2 0.26 54,719 1.3  </v>
      </c>
      <c r="AS125" s="48" t="str">
        <f t="shared" si="183"/>
        <v xml:space="preserve">1.2 0.26 54,719 1.3  </v>
      </c>
      <c r="AT125" s="48"/>
      <c r="AU125" s="47" t="str">
        <f t="shared" si="184"/>
        <v xml:space="preserve">0.26 54,719 1.3  </v>
      </c>
      <c r="AV125" s="47"/>
      <c r="AW125" s="47" t="str">
        <f t="shared" si="185"/>
        <v xml:space="preserve">54,719 1.3  </v>
      </c>
      <c r="AX125" s="48" t="str">
        <f t="shared" si="186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6"/>
        <v xml:space="preserve">- Wine </v>
      </c>
      <c r="D126" s="47" t="str">
        <f t="shared" si="167"/>
        <v xml:space="preserve">- Wine </v>
      </c>
      <c r="E126" s="22"/>
      <c r="F126" s="45"/>
      <c r="G126" s="11"/>
      <c r="H126" s="11"/>
      <c r="I126" s="11"/>
      <c r="J126" s="47" t="str">
        <f t="shared" si="168"/>
        <v xml:space="preserve">0.79 </v>
      </c>
      <c r="K126" s="47"/>
      <c r="L126" s="47" t="str">
        <f t="shared" si="169"/>
        <v xml:space="preserve">17,064 3.6 0.73 14,684 3.5 0.77 54,136 3.6 0.77 52,850 3.7 0.79 166,673 3.7 0.71 148,833 3.4  </v>
      </c>
      <c r="M126" s="47" t="str">
        <f t="shared" si="170"/>
        <v xml:space="preserve">3.6 0.73 14,684 3.5 0.77 54,136 3.6 0.77 52,850 3.7 0.79 166,673 3.7 0.71 148,833 3.4  </v>
      </c>
      <c r="N126" s="47"/>
      <c r="O126" s="47" t="str">
        <f t="shared" si="171"/>
        <v xml:space="preserve">0.73 14,684 3.5 0.77 54,136 3.6 0.77 52,850 3.7 0.79 166,673 3.7 0.71 148,833 3.4  </v>
      </c>
      <c r="P126" s="47"/>
      <c r="Q126" s="47" t="str">
        <f t="shared" si="172"/>
        <v xml:space="preserve">14,684 3.5 0.77 54,136 3.6 0.77 52,850 3.7 0.79 166,673 3.7 0.71 148,833 3.4  </v>
      </c>
      <c r="R126" s="47" t="str">
        <f t="shared" si="173"/>
        <v xml:space="preserve">3.5 0.77 54,136 3.6 0.77 52,850 3.7 0.79 166,673 3.7 0.71 148,833 3.4  </v>
      </c>
      <c r="S126" s="47" t="str">
        <f t="shared" si="174"/>
        <v xml:space="preserve">0.79 17,064 3.6 0.73 14,684 3.5 0.77 54,136 3.6 0.77 52,850 3.7 0.79 166,673 3.7 0.71 148,833 3.4  </v>
      </c>
      <c r="T126" s="47"/>
      <c r="U126" s="47"/>
      <c r="V126" s="47"/>
      <c r="W126" s="11"/>
      <c r="X126" s="11"/>
      <c r="Y126" s="11"/>
      <c r="Z126" s="47" t="str">
        <f t="shared" si="175"/>
        <v xml:space="preserve">0.77 54,136 3.6 0.77 52,850 3.7 0.79 166,673 3.7 0.71 148,833 3.4  </v>
      </c>
      <c r="AA126" s="47"/>
      <c r="AB126" s="47" t="str">
        <f t="shared" si="176"/>
        <v xml:space="preserve">54,136 3.6 0.77 52,850 3.7 0.79 166,673 3.7 0.71 148,833 3.4  </v>
      </c>
      <c r="AC126" s="47" t="str">
        <f t="shared" si="177"/>
        <v xml:space="preserve">3.6 0.77 52,850 3.7 0.79 166,673 3.7 0.71 148,833 3.4  </v>
      </c>
      <c r="AD126" s="47"/>
      <c r="AE126" s="47" t="str">
        <f t="shared" si="178"/>
        <v xml:space="preserve">0.77 52,850 3.7 0.79 166,673 3.7 0.71 148,833 3.4  </v>
      </c>
      <c r="AF126" s="47"/>
      <c r="AG126" s="47" t="str">
        <f t="shared" si="179"/>
        <v xml:space="preserve">52,850 3.7 0.79 166,673 3.7 0.71 148,833 3.4  </v>
      </c>
      <c r="AH126" s="47" t="str">
        <f t="shared" si="180"/>
        <v xml:space="preserve">3.7 0.79 166,673 3.7 0.71 148,833 3.4  </v>
      </c>
      <c r="AI126" s="47"/>
      <c r="AJ126" s="47"/>
      <c r="AK126" s="47"/>
      <c r="AL126" s="47"/>
      <c r="AM126" s="11"/>
      <c r="AN126" s="11"/>
      <c r="AO126" s="11"/>
      <c r="AP126" s="47" t="str">
        <f t="shared" si="181"/>
        <v xml:space="preserve">0.79 166,673 3.7 0.71 148,833 3.4  </v>
      </c>
      <c r="AQ126" s="47"/>
      <c r="AR126" s="47" t="str">
        <f t="shared" si="182"/>
        <v xml:space="preserve">166,673 3.7 0.71 148,833 3.4  </v>
      </c>
      <c r="AS126" s="48" t="str">
        <f t="shared" si="183"/>
        <v xml:space="preserve">3.7 0.71 148,833 3.4  </v>
      </c>
      <c r="AT126" s="48"/>
      <c r="AU126" s="47" t="str">
        <f t="shared" si="184"/>
        <v xml:space="preserve">0.71 148,833 3.4  </v>
      </c>
      <c r="AV126" s="47"/>
      <c r="AW126" s="47" t="str">
        <f t="shared" si="185"/>
        <v xml:space="preserve">148,833 3.4  </v>
      </c>
      <c r="AX126" s="48" t="str">
        <f t="shared" si="186"/>
        <v xml:space="preserve">3.4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6"/>
        <v xml:space="preserve">- Non-Alch Bev </v>
      </c>
      <c r="D127" s="47" t="str">
        <f t="shared" si="167"/>
        <v xml:space="preserve">- Non-Alch Bev </v>
      </c>
      <c r="E127" s="22"/>
      <c r="F127" s="45"/>
      <c r="G127" s="11"/>
      <c r="H127" s="11"/>
      <c r="I127" s="11"/>
      <c r="J127" s="47" t="str">
        <f t="shared" si="168"/>
        <v xml:space="preserve">1.59 </v>
      </c>
      <c r="K127" s="47"/>
      <c r="L127" s="47" t="str">
        <f t="shared" si="169"/>
        <v xml:space="preserve">34,555 7.3 1.54 30,775 7.4 1.53 107,308 7.2 1.54 106,056 7.4 1.52 321,743 7.1 1.56 324,671 7.5  </v>
      </c>
      <c r="M127" s="47" t="str">
        <f t="shared" si="170"/>
        <v xml:space="preserve">7.3 1.54 30,775 7.4 1.53 107,308 7.2 1.54 106,056 7.4 1.52 321,743 7.1 1.56 324,671 7.5  </v>
      </c>
      <c r="N127" s="47"/>
      <c r="O127" s="47" t="str">
        <f t="shared" si="171"/>
        <v xml:space="preserve">1.54 30,775 7.4 1.53 107,308 7.2 1.54 106,056 7.4 1.52 321,743 7.1 1.56 324,671 7.5  </v>
      </c>
      <c r="P127" s="47"/>
      <c r="Q127" s="47" t="str">
        <f t="shared" si="172"/>
        <v xml:space="preserve">30,775 7.4 1.53 107,308 7.2 1.54 106,056 7.4 1.52 321,743 7.1 1.56 324,671 7.5  </v>
      </c>
      <c r="R127" s="47" t="str">
        <f t="shared" si="173"/>
        <v xml:space="preserve">7.4 1.53 107,308 7.2 1.54 106,056 7.4 1.52 321,743 7.1 1.56 324,671 7.5  </v>
      </c>
      <c r="S127" s="47" t="str">
        <f t="shared" si="174"/>
        <v xml:space="preserve">1.59 34,555 7.3 1.54 30,775 7.4 1.53 107,308 7.2 1.54 106,056 7.4 1.52 321,743 7.1 1.56 324,671 7.5  </v>
      </c>
      <c r="T127" s="47"/>
      <c r="U127" s="47"/>
      <c r="V127" s="47"/>
      <c r="W127" s="11"/>
      <c r="X127" s="11"/>
      <c r="Y127" s="11"/>
      <c r="Z127" s="47" t="str">
        <f t="shared" si="175"/>
        <v xml:space="preserve">1.53 107,308 7.2 1.54 106,056 7.4 1.52 321,743 7.1 1.56 324,671 7.5  </v>
      </c>
      <c r="AA127" s="47"/>
      <c r="AB127" s="47" t="str">
        <f t="shared" si="176"/>
        <v xml:space="preserve">107,308 7.2 1.54 106,056 7.4 1.52 321,743 7.1 1.56 324,671 7.5  </v>
      </c>
      <c r="AC127" s="47" t="str">
        <f t="shared" si="177"/>
        <v xml:space="preserve">7.2 1.54 106,056 7.4 1.52 321,743 7.1 1.56 324,671 7.5  </v>
      </c>
      <c r="AD127" s="47"/>
      <c r="AE127" s="47" t="str">
        <f t="shared" si="178"/>
        <v xml:space="preserve">1.54 106,056 7.4 1.52 321,743 7.1 1.56 324,671 7.5  </v>
      </c>
      <c r="AF127" s="47"/>
      <c r="AG127" s="47" t="str">
        <f t="shared" si="179"/>
        <v xml:space="preserve">106,056 7.4 1.52 321,743 7.1 1.56 324,671 7.5  </v>
      </c>
      <c r="AH127" s="47" t="str">
        <f t="shared" si="180"/>
        <v xml:space="preserve">7.4 1.52 321,743 7.1 1.56 324,671 7.5  </v>
      </c>
      <c r="AI127" s="47"/>
      <c r="AJ127" s="47"/>
      <c r="AK127" s="47"/>
      <c r="AL127" s="47"/>
      <c r="AM127" s="11"/>
      <c r="AN127" s="11"/>
      <c r="AO127" s="11"/>
      <c r="AP127" s="47" t="str">
        <f t="shared" si="181"/>
        <v xml:space="preserve">1.52 321,743 7.1 1.56 324,671 7.5  </v>
      </c>
      <c r="AQ127" s="47"/>
      <c r="AR127" s="47" t="str">
        <f t="shared" si="182"/>
        <v xml:space="preserve">321,743 7.1 1.56 324,671 7.5  </v>
      </c>
      <c r="AS127" s="48" t="str">
        <f t="shared" si="183"/>
        <v xml:space="preserve">7.1 1.56 324,671 7.5  </v>
      </c>
      <c r="AT127" s="48"/>
      <c r="AU127" s="47" t="str">
        <f t="shared" si="184"/>
        <v xml:space="preserve">1.56 324,671 7.5  </v>
      </c>
      <c r="AV127" s="47"/>
      <c r="AW127" s="47" t="str">
        <f t="shared" si="185"/>
        <v xml:space="preserve">324,671 7.5  </v>
      </c>
      <c r="AX127" s="48" t="str">
        <f t="shared" si="186"/>
        <v xml:space="preserve">7.5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6"/>
        <v xml:space="preserve">- Other </v>
      </c>
      <c r="D128" s="47" t="str">
        <f t="shared" si="167"/>
        <v xml:space="preserve">- Other </v>
      </c>
      <c r="E128" s="22"/>
      <c r="F128" s="45"/>
      <c r="G128" s="11"/>
      <c r="H128" s="11"/>
      <c r="I128" s="11"/>
      <c r="J128" s="47" t="str">
        <f t="shared" si="168"/>
        <v xml:space="preserve">1.12 </v>
      </c>
      <c r="K128" s="47"/>
      <c r="L128" s="47" t="str">
        <f t="shared" si="169"/>
        <v xml:space="preserve">24,325 5.2 1.08 21,579 5.2 1.14 79,698 5.3 1.06 73,395 5.1 1.10 232,647 5.1 1.10 229,153 5.3  </v>
      </c>
      <c r="M128" s="47" t="str">
        <f t="shared" si="170"/>
        <v xml:space="preserve">5.2 1.08 21,579 5.2 1.14 79,698 5.3 1.06 73,395 5.1 1.10 232,647 5.1 1.10 229,153 5.3  </v>
      </c>
      <c r="N128" s="47"/>
      <c r="O128" s="47" t="str">
        <f t="shared" si="171"/>
        <v xml:space="preserve">1.08 21,579 5.2 1.14 79,698 5.3 1.06 73,395 5.1 1.10 232,647 5.1 1.10 229,153 5.3  </v>
      </c>
      <c r="P128" s="47"/>
      <c r="Q128" s="47" t="str">
        <f t="shared" si="172"/>
        <v xml:space="preserve">21,579 5.2 1.14 79,698 5.3 1.06 73,395 5.1 1.10 232,647 5.1 1.10 229,153 5.3  </v>
      </c>
      <c r="R128" s="47" t="str">
        <f t="shared" si="173"/>
        <v xml:space="preserve">5.2 1.14 79,698 5.3 1.06 73,395 5.1 1.10 232,647 5.1 1.10 229,153 5.3  </v>
      </c>
      <c r="S128" s="47" t="str">
        <f t="shared" si="174"/>
        <v xml:space="preserve">1.12 24,325 5.2 1.08 21,579 5.2 1.14 79,698 5.3 1.06 73,395 5.1 1.10 232,647 5.1 1.10 229,153 5.3  </v>
      </c>
      <c r="T128" s="47"/>
      <c r="U128" s="47"/>
      <c r="V128" s="47"/>
      <c r="W128" s="11"/>
      <c r="X128" s="11"/>
      <c r="Y128" s="11"/>
      <c r="Z128" s="47" t="str">
        <f t="shared" si="175"/>
        <v xml:space="preserve">1.14 79,698 5.3 1.06 73,395 5.1 1.10 232,647 5.1 1.10 229,153 5.3  </v>
      </c>
      <c r="AA128" s="47"/>
      <c r="AB128" s="47" t="str">
        <f t="shared" si="176"/>
        <v xml:space="preserve">79,698 5.3 1.06 73,395 5.1 1.10 232,647 5.1 1.10 229,153 5.3  </v>
      </c>
      <c r="AC128" s="47" t="str">
        <f t="shared" si="177"/>
        <v xml:space="preserve">5.3 1.06 73,395 5.1 1.10 232,647 5.1 1.10 229,153 5.3  </v>
      </c>
      <c r="AD128" s="47"/>
      <c r="AE128" s="47" t="str">
        <f t="shared" si="178"/>
        <v xml:space="preserve">1.06 73,395 5.1 1.10 232,647 5.1 1.10 229,153 5.3  </v>
      </c>
      <c r="AF128" s="47"/>
      <c r="AG128" s="47" t="str">
        <f t="shared" si="179"/>
        <v xml:space="preserve">73,395 5.1 1.10 232,647 5.1 1.10 229,153 5.3  </v>
      </c>
      <c r="AH128" s="47" t="str">
        <f t="shared" si="180"/>
        <v xml:space="preserve">5.1 1.10 232,647 5.1 1.10 229,153 5.3  </v>
      </c>
      <c r="AI128" s="47"/>
      <c r="AJ128" s="47"/>
      <c r="AK128" s="47"/>
      <c r="AL128" s="47"/>
      <c r="AM128" s="11"/>
      <c r="AN128" s="11"/>
      <c r="AO128" s="11"/>
      <c r="AP128" s="47" t="str">
        <f t="shared" si="181"/>
        <v xml:space="preserve">1.10 232,647 5.1 1.10 229,153 5.3  </v>
      </c>
      <c r="AQ128" s="47"/>
      <c r="AR128" s="47" t="str">
        <f t="shared" si="182"/>
        <v xml:space="preserve">232,647 5.1 1.10 229,153 5.3  </v>
      </c>
      <c r="AS128" s="48" t="str">
        <f t="shared" si="183"/>
        <v xml:space="preserve">5.1 1.10 229,153 5.3  </v>
      </c>
      <c r="AT128" s="48"/>
      <c r="AU128" s="47" t="str">
        <f t="shared" si="184"/>
        <v xml:space="preserve">1.10 229,153 5.3  </v>
      </c>
      <c r="AV128" s="47"/>
      <c r="AW128" s="47" t="str">
        <f t="shared" si="185"/>
        <v xml:space="preserve">229,153 5.3  </v>
      </c>
      <c r="AX128" s="48" t="str">
        <f t="shared" si="186"/>
        <v xml:space="preserve">5.3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7.21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156,418 33.1 6.77 135,649 32.5 7.00 490,691 32.7 6.83 471,334 32.8 6.91 1,461,972 32.2 6.77 1,413,455 32.8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33.1 6.77 135,649 32.5 7.00 490,691 32.7 6.83 471,334 32.8 6.91 1,461,972 32.2 6.77 1,413,455 32.8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6.77 135,649 32.5 7.00 490,691 32.7 6.83 471,334 32.8 6.91 1,461,972 32.2 6.77 1,413,455 32.8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135,649 32.5 7.00 490,691 32.7 6.83 471,334 32.8 6.91 1,461,972 32.2 6.77 1,413,455 32.8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32.5 7.00 490,691 32.7 6.83 471,334 32.8 6.91 1,461,972 32.2 6.77 1,413,455 32.8  </v>
      </c>
      <c r="S130" s="47" t="str">
        <f>(RIGHT(C220,LEN(C220) - LEN(C130)))&amp;" "</f>
        <v xml:space="preserve">7.21 156,418 33.1 6.77 135,649 32.5 7.00 490,691 32.7 6.83 471,334 32.8 6.91 1,461,972 32.2 6.77 1,413,455 32.8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7.00 490,691 32.7 6.83 471,334 32.8 6.91 1,461,972 32.2 6.77 1,413,455 32.8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490,691 32.7 6.83 471,334 32.8 6.91 1,461,972 32.2 6.77 1,413,455 32.8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32.7 6.83 471,334 32.8 6.91 1,461,972 32.2 6.77 1,413,455 32.8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6.83 471,334 32.8 6.91 1,461,972 32.2 6.77 1,413,455 32.8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471,334 32.8 6.91 1,461,972 32.2 6.77 1,413,455 32.8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32.8 6.91 1,461,972 32.2 6.77 1,413,455 32.8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6.91 1,461,972 32.2 6.77 1,413,455 32.8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1,461,972 32.2 6.77 1,413,455 32.8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32.2 6.77 1,413,455 32.8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6.77 1,413,455 32.8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1,413,455 32.8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32.8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68,105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58,339 199,581 202,587 750,104 673,307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68,105 58,339 199,581 202,587 750,104 673,307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199,581 202,587 750,104 673,307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202,587 750,104 673,307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750,104 673,307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673,307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7">IF(C223="","",IF(RIGHT(D134,1)="-",LEFT(D134,AY134-2),D134))</f>
        <v xml:space="preserve">Total Gross Sales </v>
      </c>
      <c r="D134" s="47" t="str">
        <f t="shared" ref="D134:D139" si="188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89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22.84 </v>
      </c>
      <c r="K134" s="47"/>
      <c r="L134" s="47" t="str">
        <f t="shared" ref="L134:L139" si="190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495,157 104.9 21.88 438,498 104.9 22.42 1,572,497 104.9 21.84 1,507,716 104.9 22.53 4,767,009 104.9 21.70 4,527,810 104.9  </v>
      </c>
      <c r="M134" s="47" t="str">
        <f t="shared" ref="M134:M139" si="191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104.9 21.88 438,498 104.9 22.42 1,572,497 104.9 21.84 1,507,716 104.9 22.53 4,767,009 104.9 21.70 4,527,810 104.9  </v>
      </c>
      <c r="N134" s="47"/>
      <c r="O134" s="47" t="str">
        <f t="shared" ref="O134:O139" si="192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21.88 438,498 104.9 22.42 1,572,497 104.9 21.84 1,507,716 104.9 22.53 4,767,009 104.9 21.70 4,527,810 104.9  </v>
      </c>
      <c r="P134" s="47"/>
      <c r="Q134" s="47" t="str">
        <f t="shared" ref="Q134:Q139" si="193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438,498 104.9 22.42 1,572,497 104.9 21.84 1,507,716 104.9 22.53 4,767,009 104.9 21.70 4,527,810 104.9  </v>
      </c>
      <c r="R134" s="47" t="str">
        <f t="shared" ref="R134:R139" si="194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104.9 22.42 1,572,497 104.9 21.84 1,507,716 104.9 22.53 4,767,009 104.9 21.70 4,527,810 104.9  </v>
      </c>
      <c r="S134" s="47" t="str">
        <f t="shared" ref="S134:S139" si="195">(RIGHT(C223,LEN(C223) - LEN(C134)))&amp;" "</f>
        <v xml:space="preserve">22.84 495,157 104.9 21.88 438,498 104.9 22.42 1,572,497 104.9 21.84 1,507,716 104.9 22.53 4,767,009 104.9 21.70 4,527,810 104.9  </v>
      </c>
      <c r="T134" s="47"/>
      <c r="U134" s="47"/>
      <c r="V134" s="47"/>
      <c r="W134" s="11"/>
      <c r="X134" s="11"/>
      <c r="Y134" s="11"/>
      <c r="Z134" s="47" t="str">
        <f t="shared" ref="Z134:Z139" si="196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22.42 1,572,497 104.9 21.84 1,507,716 104.9 22.53 4,767,009 104.9 21.70 4,527,810 104.9  </v>
      </c>
      <c r="AA134" s="47"/>
      <c r="AB134" s="47" t="str">
        <f t="shared" ref="AB134:AB139" si="197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1,572,497 104.9 21.84 1,507,716 104.9 22.53 4,767,009 104.9 21.70 4,527,810 104.9  </v>
      </c>
      <c r="AC134" s="47" t="str">
        <f t="shared" ref="AC134:AC139" si="198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104.9 21.84 1,507,716 104.9 22.53 4,767,009 104.9 21.70 4,527,810 104.9  </v>
      </c>
      <c r="AD134" s="47"/>
      <c r="AE134" s="47" t="str">
        <f t="shared" ref="AE134:AE139" si="199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21.84 1,507,716 104.9 22.53 4,767,009 104.9 21.70 4,527,810 104.9  </v>
      </c>
      <c r="AF134" s="47"/>
      <c r="AG134" s="47" t="str">
        <f t="shared" ref="AG134:AG139" si="200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1,507,716 104.9 22.53 4,767,009 104.9 21.70 4,527,810 104.9  </v>
      </c>
      <c r="AH134" s="47" t="str">
        <f t="shared" ref="AH134:AH139" si="201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104.9 22.53 4,767,009 104.9 21.70 4,527,810 104.9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2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22.53 4,767,009 104.9 21.70 4,527,810 104.9  </v>
      </c>
      <c r="AQ134" s="47"/>
      <c r="AR134" s="47" t="str">
        <f t="shared" ref="AR134:AR139" si="203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4,767,009 104.9 21.70 4,527,810 104.9  </v>
      </c>
      <c r="AS134" s="48" t="str">
        <f t="shared" ref="AS134:AS139" si="204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104.9 21.70 4,527,810 104.9  </v>
      </c>
      <c r="AT134" s="48"/>
      <c r="AU134" s="47" t="str">
        <f t="shared" ref="AU134:AU139" si="205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21.70 4,527,810 104.9  </v>
      </c>
      <c r="AV134" s="47"/>
      <c r="AW134" s="47" t="str">
        <f t="shared" ref="AW134:AW139" si="206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4,527,810 104.9  </v>
      </c>
      <c r="AX134" s="48" t="str">
        <f t="shared" ref="AX134:AX139" si="207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7"/>
        <v xml:space="preserve">- Mgr/Empl Meal </v>
      </c>
      <c r="D135" s="47" t="str">
        <f t="shared" si="188"/>
        <v>- Mgr/Empl Meal -</v>
      </c>
      <c r="E135" s="22"/>
      <c r="F135" s="45"/>
      <c r="G135" s="11"/>
      <c r="H135" s="11"/>
      <c r="I135" s="11"/>
      <c r="J135" s="47" t="str">
        <f t="shared" si="189"/>
        <v xml:space="preserve">-0.34 </v>
      </c>
      <c r="K135" s="47"/>
      <c r="L135" s="47" t="str">
        <f t="shared" si="190"/>
        <v xml:space="preserve">-7,447 -1.6 -0.33 -6,595 -1.6 -0.34 -23,650 -1.6 -0.33 -22,676 -1.6 -0.30 -62,734 -1.4 -0.29 -59,586 -1.4  </v>
      </c>
      <c r="M135" s="47" t="str">
        <f t="shared" si="191"/>
        <v xml:space="preserve">-1.6 -0.33 -6,595 -1.6 -0.34 -23,650 -1.6 -0.33 -22,676 -1.6 -0.30 -62,734 -1.4 -0.29 -59,586 -1.4  </v>
      </c>
      <c r="N135" s="47"/>
      <c r="O135" s="47" t="str">
        <f t="shared" si="192"/>
        <v xml:space="preserve">-0.33 -6,595 -1.6 -0.34 -23,650 -1.6 -0.33 -22,676 -1.6 -0.30 -62,734 -1.4 -0.29 -59,586 -1.4  </v>
      </c>
      <c r="P135" s="47"/>
      <c r="Q135" s="47" t="str">
        <f t="shared" si="193"/>
        <v xml:space="preserve">-6,595 -1.6 -0.34 -23,650 -1.6 -0.33 -22,676 -1.6 -0.30 -62,734 -1.4 -0.29 -59,586 -1.4  </v>
      </c>
      <c r="R135" s="47" t="str">
        <f t="shared" si="194"/>
        <v xml:space="preserve">-1.6 -0.34 -23,650 -1.6 -0.33 -22,676 -1.6 -0.30 -62,734 -1.4 -0.29 -59,586 -1.4  </v>
      </c>
      <c r="S135" s="47" t="str">
        <f t="shared" si="195"/>
        <v xml:space="preserve">-0.34 -7,447 -1.6 -0.33 -6,595 -1.6 -0.34 -23,650 -1.6 -0.33 -22,676 -1.6 -0.30 -62,734 -1.4 -0.29 -59,586 -1.4  </v>
      </c>
      <c r="T135" s="47"/>
      <c r="U135" s="47"/>
      <c r="V135" s="47"/>
      <c r="W135" s="11"/>
      <c r="X135" s="11"/>
      <c r="Y135" s="11"/>
      <c r="Z135" s="47" t="str">
        <f t="shared" si="196"/>
        <v xml:space="preserve">-0.34 -23,650 -1.6 -0.33 -22,676 -1.6 -0.30 -62,734 -1.4 -0.29 -59,586 -1.4  </v>
      </c>
      <c r="AA135" s="47"/>
      <c r="AB135" s="47" t="str">
        <f t="shared" si="197"/>
        <v xml:space="preserve">-23,650 -1.6 -0.33 -22,676 -1.6 -0.30 -62,734 -1.4 -0.29 -59,586 -1.4  </v>
      </c>
      <c r="AC135" s="47" t="str">
        <f t="shared" si="198"/>
        <v xml:space="preserve">-1.6 -0.33 -22,676 -1.6 -0.30 -62,734 -1.4 -0.29 -59,586 -1.4  </v>
      </c>
      <c r="AD135" s="47"/>
      <c r="AE135" s="47" t="str">
        <f t="shared" si="199"/>
        <v xml:space="preserve">-0.33 -22,676 -1.6 -0.30 -62,734 -1.4 -0.29 -59,586 -1.4  </v>
      </c>
      <c r="AF135" s="47"/>
      <c r="AG135" s="47" t="str">
        <f t="shared" si="200"/>
        <v xml:space="preserve">-22,676 -1.6 -0.30 -62,734 -1.4 -0.29 -59,586 -1.4  </v>
      </c>
      <c r="AH135" s="47" t="str">
        <f t="shared" si="201"/>
        <v xml:space="preserve">-1.6 -0.30 -62,734 -1.4 -0.29 -59,586 -1.4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2"/>
        <v xml:space="preserve">-0.30 -62,734 -1.4 -0.29 -59,586 -1.4  </v>
      </c>
      <c r="AQ135" s="47"/>
      <c r="AR135" s="47" t="str">
        <f t="shared" si="203"/>
        <v xml:space="preserve">-62,734 -1.4 -0.29 -59,586 -1.4  </v>
      </c>
      <c r="AS135" s="48" t="str">
        <f t="shared" si="204"/>
        <v xml:space="preserve">-1.4 -0.29 -59,586 -1.4  </v>
      </c>
      <c r="AT135" s="48"/>
      <c r="AU135" s="47" t="str">
        <f t="shared" si="205"/>
        <v xml:space="preserve">-0.29 -59,586 -1.4  </v>
      </c>
      <c r="AV135" s="47"/>
      <c r="AW135" s="47" t="str">
        <f t="shared" si="206"/>
        <v xml:space="preserve">-59,586 -1.4  </v>
      </c>
      <c r="AX135" s="48" t="str">
        <f t="shared" si="207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7"/>
        <v xml:space="preserve">- Coupons </v>
      </c>
      <c r="D136" s="47" t="str">
        <f t="shared" si="188"/>
        <v>- Coupons -</v>
      </c>
      <c r="E136" s="22"/>
      <c r="F136" s="45"/>
      <c r="G136" s="11"/>
      <c r="H136" s="11"/>
      <c r="I136" s="11"/>
      <c r="J136" s="47" t="str">
        <f t="shared" si="189"/>
        <v xml:space="preserve">-0.13 </v>
      </c>
      <c r="K136" s="47"/>
      <c r="L136" s="47" t="str">
        <f t="shared" si="190"/>
        <v xml:space="preserve">-2,793 -0.6 -0.12 -2,473 -0.6 -0.13 -8,869 -0.6 -0.12 -8,504 -0.6 -0.13 -26,886 -0.6 -0.12 -25,537 -0.6  </v>
      </c>
      <c r="M136" s="47" t="str">
        <f t="shared" si="191"/>
        <v xml:space="preserve">-0.6 -0.12 -2,473 -0.6 -0.13 -8,869 -0.6 -0.12 -8,504 -0.6 -0.13 -26,886 -0.6 -0.12 -25,537 -0.6  </v>
      </c>
      <c r="N136" s="47"/>
      <c r="O136" s="47" t="str">
        <f t="shared" si="192"/>
        <v xml:space="preserve">-0.12 -2,473 -0.6 -0.13 -8,869 -0.6 -0.12 -8,504 -0.6 -0.13 -26,886 -0.6 -0.12 -25,537 -0.6  </v>
      </c>
      <c r="P136" s="47"/>
      <c r="Q136" s="47" t="str">
        <f t="shared" si="193"/>
        <v xml:space="preserve">-2,473 -0.6 -0.13 -8,869 -0.6 -0.12 -8,504 -0.6 -0.13 -26,886 -0.6 -0.12 -25,537 -0.6  </v>
      </c>
      <c r="R136" s="47" t="str">
        <f t="shared" si="194"/>
        <v xml:space="preserve">-0.6 -0.13 -8,869 -0.6 -0.12 -8,504 -0.6 -0.13 -26,886 -0.6 -0.12 -25,537 -0.6  </v>
      </c>
      <c r="S136" s="47" t="str">
        <f t="shared" si="195"/>
        <v xml:space="preserve">-0.13 -2,793 -0.6 -0.12 -2,473 -0.6 -0.13 -8,869 -0.6 -0.12 -8,504 -0.6 -0.13 -26,886 -0.6 -0.12 -25,537 -0.6  </v>
      </c>
      <c r="T136" s="47"/>
      <c r="U136" s="47"/>
      <c r="V136" s="47"/>
      <c r="W136" s="11"/>
      <c r="X136" s="11"/>
      <c r="Y136" s="11"/>
      <c r="Z136" s="47" t="str">
        <f t="shared" si="196"/>
        <v xml:space="preserve">-0.13 -8,869 -0.6 -0.12 -8,504 -0.6 -0.13 -26,886 -0.6 -0.12 -25,537 -0.6  </v>
      </c>
      <c r="AA136" s="47"/>
      <c r="AB136" s="47" t="str">
        <f t="shared" si="197"/>
        <v xml:space="preserve">-8,869 -0.6 -0.12 -8,504 -0.6 -0.13 -26,886 -0.6 -0.12 -25,537 -0.6  </v>
      </c>
      <c r="AC136" s="47" t="str">
        <f t="shared" si="198"/>
        <v xml:space="preserve">-0.6 -0.12 -8,504 -0.6 -0.13 -26,886 -0.6 -0.12 -25,537 -0.6  </v>
      </c>
      <c r="AD136" s="47"/>
      <c r="AE136" s="47" t="str">
        <f t="shared" si="199"/>
        <v xml:space="preserve">-0.12 -8,504 -0.6 -0.13 -26,886 -0.6 -0.12 -25,537 -0.6  </v>
      </c>
      <c r="AF136" s="47"/>
      <c r="AG136" s="47" t="str">
        <f t="shared" si="200"/>
        <v xml:space="preserve">-8,504 -0.6 -0.13 -26,886 -0.6 -0.12 -25,537 -0.6  </v>
      </c>
      <c r="AH136" s="47" t="str">
        <f t="shared" si="201"/>
        <v xml:space="preserve">-0.6 -0.13 -26,886 -0.6 -0.12 -25,537 -0.6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2"/>
        <v xml:space="preserve">-0.13 -26,886 -0.6 -0.12 -25,537 -0.6  </v>
      </c>
      <c r="AQ136" s="47"/>
      <c r="AR136" s="47" t="str">
        <f t="shared" si="203"/>
        <v xml:space="preserve">-26,886 -0.6 -0.12 -25,537 -0.6  </v>
      </c>
      <c r="AS136" s="48" t="str">
        <f t="shared" si="204"/>
        <v xml:space="preserve">-0.6 -0.12 -25,537 -0.6  </v>
      </c>
      <c r="AT136" s="48"/>
      <c r="AU136" s="47" t="str">
        <f t="shared" si="205"/>
        <v xml:space="preserve">-0.12 -25,537 -0.6  </v>
      </c>
      <c r="AV136" s="47"/>
      <c r="AW136" s="47" t="str">
        <f t="shared" si="206"/>
        <v xml:space="preserve">-25,537 -0.6  </v>
      </c>
      <c r="AX136" s="48" t="str">
        <f t="shared" si="207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7"/>
        <v xml:space="preserve">- Returns/Comps </v>
      </c>
      <c r="D137" s="47" t="str">
        <f t="shared" si="188"/>
        <v>- Returns/Comps -</v>
      </c>
      <c r="E137" s="22"/>
      <c r="F137" s="45"/>
      <c r="G137" s="11"/>
      <c r="H137" s="11"/>
      <c r="I137" s="11"/>
      <c r="J137" s="47" t="str">
        <f t="shared" si="189"/>
        <v xml:space="preserve">-0.60 </v>
      </c>
      <c r="K137" s="47"/>
      <c r="L137" s="47" t="str">
        <f t="shared" si="190"/>
        <v xml:space="preserve">-13,033 -2.8 -0.58 -11,541 -2.8 -0.59 -41,388 -2.8 -0.57 -39,683 -2.8 -0.59 -125,468 -2.8 -0.57 -119,172 -2.8  </v>
      </c>
      <c r="M137" s="47" t="str">
        <f t="shared" si="191"/>
        <v xml:space="preserve">-2.8 -0.58 -11,541 -2.8 -0.59 -41,388 -2.8 -0.57 -39,683 -2.8 -0.59 -125,468 -2.8 -0.57 -119,172 -2.8  </v>
      </c>
      <c r="N137" s="47"/>
      <c r="O137" s="47" t="str">
        <f t="shared" si="192"/>
        <v xml:space="preserve">-0.58 -11,541 -2.8 -0.59 -41,388 -2.8 -0.57 -39,683 -2.8 -0.59 -125,468 -2.8 -0.57 -119,172 -2.8  </v>
      </c>
      <c r="P137" s="47"/>
      <c r="Q137" s="47" t="str">
        <f t="shared" si="193"/>
        <v xml:space="preserve">-11,541 -2.8 -0.59 -41,388 -2.8 -0.57 -39,683 -2.8 -0.59 -125,468 -2.8 -0.57 -119,172 -2.8  </v>
      </c>
      <c r="R137" s="47" t="str">
        <f t="shared" si="194"/>
        <v xml:space="preserve">-2.8 -0.59 -41,388 -2.8 -0.57 -39,683 -2.8 -0.59 -125,468 -2.8 -0.57 -119,172 -2.8  </v>
      </c>
      <c r="S137" s="47" t="str">
        <f t="shared" si="195"/>
        <v xml:space="preserve">-0.60 -13,033 -2.8 -0.58 -11,541 -2.8 -0.59 -41,388 -2.8 -0.57 -39,683 -2.8 -0.59 -125,468 -2.8 -0.57 -119,172 -2.8  </v>
      </c>
      <c r="T137" s="47"/>
      <c r="U137" s="47"/>
      <c r="V137" s="47"/>
      <c r="W137" s="11"/>
      <c r="X137" s="11"/>
      <c r="Y137" s="11"/>
      <c r="Z137" s="47" t="str">
        <f t="shared" si="196"/>
        <v xml:space="preserve">-0.59 -41,388 -2.8 -0.57 -39,683 -2.8 -0.59 -125,468 -2.8 -0.57 -119,172 -2.8  </v>
      </c>
      <c r="AA137" s="47"/>
      <c r="AB137" s="47" t="str">
        <f t="shared" si="197"/>
        <v xml:space="preserve">-41,388 -2.8 -0.57 -39,683 -2.8 -0.59 -125,468 -2.8 -0.57 -119,172 -2.8  </v>
      </c>
      <c r="AC137" s="47" t="str">
        <f t="shared" si="198"/>
        <v xml:space="preserve">-2.8 -0.57 -39,683 -2.8 -0.59 -125,468 -2.8 -0.57 -119,172 -2.8  </v>
      </c>
      <c r="AD137" s="47"/>
      <c r="AE137" s="47" t="str">
        <f t="shared" si="199"/>
        <v xml:space="preserve">-0.57 -39,683 -2.8 -0.59 -125,468 -2.8 -0.57 -119,172 -2.8  </v>
      </c>
      <c r="AF137" s="47"/>
      <c r="AG137" s="47" t="str">
        <f t="shared" si="200"/>
        <v xml:space="preserve">-39,683 -2.8 -0.59 -125,468 -2.8 -0.57 -119,172 -2.8  </v>
      </c>
      <c r="AH137" s="47" t="str">
        <f t="shared" si="201"/>
        <v xml:space="preserve">-2.8 -0.59 -125,468 -2.8 -0.57 -119,172 -2.8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2"/>
        <v xml:space="preserve">-0.59 -125,468 -2.8 -0.57 -119,172 -2.8  </v>
      </c>
      <c r="AQ137" s="47"/>
      <c r="AR137" s="47" t="str">
        <f t="shared" si="203"/>
        <v xml:space="preserve">-125,468 -2.8 -0.57 -119,172 -2.8  </v>
      </c>
      <c r="AS137" s="48" t="str">
        <f t="shared" si="204"/>
        <v xml:space="preserve">-2.8 -0.57 -119,172 -2.8  </v>
      </c>
      <c r="AT137" s="48"/>
      <c r="AU137" s="47" t="str">
        <f t="shared" si="205"/>
        <v xml:space="preserve">-0.57 -119,172 -2.8  </v>
      </c>
      <c r="AV137" s="47"/>
      <c r="AW137" s="47" t="str">
        <f t="shared" si="206"/>
        <v xml:space="preserve">-119,172 -2.8  </v>
      </c>
      <c r="AX137" s="48" t="str">
        <f t="shared" si="207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7"/>
        <v xml:space="preserve">- Other </v>
      </c>
      <c r="D138" s="47" t="str">
        <f t="shared" si="188"/>
        <v>- Other -</v>
      </c>
      <c r="E138" s="22"/>
      <c r="F138" s="45"/>
      <c r="G138" s="11"/>
      <c r="H138" s="11"/>
      <c r="I138" s="11"/>
      <c r="J138" s="47" t="str">
        <f t="shared" si="189"/>
        <v xml:space="preserve">-0.00 </v>
      </c>
      <c r="K138" s="47"/>
      <c r="L138" s="47" t="str">
        <f t="shared" si="190"/>
        <v xml:space="preserve">0 -0.0 -0.00 0 -0.0 -0.00 0 -0.0 -0.00 0 -0.0 -0.04 -8,962 -0.2 -0.04 -8,512 -0.2  </v>
      </c>
      <c r="M138" s="47" t="str">
        <f t="shared" si="191"/>
        <v xml:space="preserve">-0.0 -0.00 0 -0.0 -0.00 0 -0.0 -0.00 0 -0.0 -0.04 -8,962 -0.2 -0.04 -8,512 -0.2  </v>
      </c>
      <c r="N138" s="47"/>
      <c r="O138" s="47" t="str">
        <f t="shared" si="192"/>
        <v xml:space="preserve">-0.00 0 -0.0 -0.00 0 -0.0 -0.00 0 -0.0 -0.04 -8,962 -0.2 -0.04 -8,512 -0.2  </v>
      </c>
      <c r="P138" s="47"/>
      <c r="Q138" s="47" t="str">
        <f t="shared" si="193"/>
        <v xml:space="preserve">0 -0.0 -0.00 0 -0.0 -0.00 0 -0.0 -0.04 -8,962 -0.2 -0.04 -8,512 -0.2  </v>
      </c>
      <c r="R138" s="47" t="str">
        <f t="shared" si="194"/>
        <v xml:space="preserve">-0.0 -0.00 0 -0.0 -0.00 0 -0.0 -0.04 -8,962 -0.2 -0.04 -8,512 -0.2  </v>
      </c>
      <c r="S138" s="47" t="str">
        <f t="shared" si="195"/>
        <v xml:space="preserve">-0.00 0 -0.0 -0.00 0 -0.0 -0.00 0 -0.0 -0.00 0 -0.0 -0.04 -8,962 -0.2 -0.04 -8,512 -0.2  </v>
      </c>
      <c r="T138" s="47"/>
      <c r="U138" s="47"/>
      <c r="V138" s="47"/>
      <c r="W138" s="11"/>
      <c r="X138" s="11"/>
      <c r="Y138" s="11"/>
      <c r="Z138" s="47" t="str">
        <f t="shared" si="196"/>
        <v xml:space="preserve">-0.00 0 -0.0 -0.00 0 -0.0 -0.04 -8,962 -0.2 -0.04 -8,512 -0.2  </v>
      </c>
      <c r="AA138" s="47"/>
      <c r="AB138" s="47" t="str">
        <f t="shared" si="197"/>
        <v xml:space="preserve">0 -0.0 -0.00 0 -0.0 -0.04 -8,962 -0.2 -0.04 -8,512 -0.2  </v>
      </c>
      <c r="AC138" s="47" t="str">
        <f t="shared" si="198"/>
        <v xml:space="preserve">-0.0 -0.00 0 -0.0 -0.04 -8,962 -0.2 -0.04 -8,512 -0.2  </v>
      </c>
      <c r="AD138" s="47"/>
      <c r="AE138" s="47" t="str">
        <f t="shared" si="199"/>
        <v xml:space="preserve">-0.00 0 -0.0 -0.04 -8,962 -0.2 -0.04 -8,512 -0.2  </v>
      </c>
      <c r="AF138" s="47"/>
      <c r="AG138" s="47" t="str">
        <f t="shared" si="200"/>
        <v xml:space="preserve">0 -0.0 -0.04 -8,962 -0.2 -0.04 -8,512 -0.2  </v>
      </c>
      <c r="AH138" s="47" t="str">
        <f t="shared" si="201"/>
        <v xml:space="preserve">-0.0 -0.04 -8,962 -0.2 -0.04 -8,512 -0.2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2"/>
        <v xml:space="preserve">-0.04 -8,962 -0.2 -0.04 -8,512 -0.2  </v>
      </c>
      <c r="AQ138" s="47"/>
      <c r="AR138" s="47" t="str">
        <f t="shared" si="203"/>
        <v xml:space="preserve">-8,962 -0.2 -0.04 -8,512 -0.2  </v>
      </c>
      <c r="AS138" s="48" t="str">
        <f t="shared" si="204"/>
        <v xml:space="preserve">-0.2 -0.04 -8,512 -0.2  </v>
      </c>
      <c r="AT138" s="48"/>
      <c r="AU138" s="47" t="str">
        <f t="shared" si="205"/>
        <v xml:space="preserve">-0.04 -8,512 -0.2  </v>
      </c>
      <c r="AV138" s="47"/>
      <c r="AW138" s="47" t="str">
        <f t="shared" si="206"/>
        <v xml:space="preserve">-8,512 -0.2  </v>
      </c>
      <c r="AX138" s="48" t="str">
        <f t="shared" si="207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7"/>
        <v xml:space="preserve">Net Sales </v>
      </c>
      <c r="D139" s="47" t="str">
        <f t="shared" si="188"/>
        <v xml:space="preserve">Net Sales </v>
      </c>
      <c r="E139" s="22"/>
      <c r="F139" s="45"/>
      <c r="G139" s="11"/>
      <c r="H139" s="11"/>
      <c r="I139" s="11"/>
      <c r="J139" s="47" t="str">
        <f t="shared" si="189"/>
        <v xml:space="preserve">21.77 </v>
      </c>
      <c r="K139" s="47"/>
      <c r="L139" s="47" t="str">
        <f t="shared" si="190"/>
        <v xml:space="preserve">471,885 100.0 20.85 417,889 100.0 21.36 1,498,589 100.0 20.81 1,436,854 100.0 21.47 4,542,960 100.0 20.68 4,315,003 100.0  </v>
      </c>
      <c r="M139" s="47" t="str">
        <f t="shared" si="191"/>
        <v xml:space="preserve">100.0 20.85 417,889 100.0 21.36 1,498,589 100.0 20.81 1,436,854 100.0 21.47 4,542,960 100.0 20.68 4,315,003 100.0  </v>
      </c>
      <c r="N139" s="47"/>
      <c r="O139" s="47" t="str">
        <f t="shared" si="192"/>
        <v xml:space="preserve">20.85 417,889 100.0 21.36 1,498,589 100.0 20.81 1,436,854 100.0 21.47 4,542,960 100.0 20.68 4,315,003 100.0  </v>
      </c>
      <c r="P139" s="47"/>
      <c r="Q139" s="47" t="str">
        <f t="shared" si="193"/>
        <v xml:space="preserve">417,889 100.0 21.36 1,498,589 100.0 20.81 1,436,854 100.0 21.47 4,542,960 100.0 20.68 4,315,003 100.0  </v>
      </c>
      <c r="R139" s="47" t="str">
        <f t="shared" si="194"/>
        <v xml:space="preserve">100.0 21.36 1,498,589 100.0 20.81 1,436,854 100.0 21.47 4,542,960 100.0 20.68 4,315,003 100.0  </v>
      </c>
      <c r="S139" s="47" t="str">
        <f t="shared" si="195"/>
        <v xml:space="preserve">21.77 471,885 100.0 20.85 417,889 100.0 21.36 1,498,589 100.0 20.81 1,436,854 100.0 21.47 4,542,960 100.0 20.68 4,315,003 100.0  </v>
      </c>
      <c r="T139" s="47"/>
      <c r="U139" s="47"/>
      <c r="V139" s="47"/>
      <c r="W139" s="11"/>
      <c r="X139" s="11"/>
      <c r="Y139" s="11"/>
      <c r="Z139" s="47" t="str">
        <f t="shared" si="196"/>
        <v xml:space="preserve">21.36 1,498,589 100.0 20.81 1,436,854 100.0 21.47 4,542,960 100.0 20.68 4,315,003 100.0  </v>
      </c>
      <c r="AA139" s="47"/>
      <c r="AB139" s="47" t="str">
        <f t="shared" si="197"/>
        <v xml:space="preserve">1,498,589 100.0 20.81 1,436,854 100.0 21.47 4,542,960 100.0 20.68 4,315,003 100.0  </v>
      </c>
      <c r="AC139" s="47" t="str">
        <f t="shared" si="198"/>
        <v xml:space="preserve">100.0 20.81 1,436,854 100.0 21.47 4,542,960 100.0 20.68 4,315,003 100.0  </v>
      </c>
      <c r="AD139" s="47"/>
      <c r="AE139" s="47" t="str">
        <f t="shared" si="199"/>
        <v xml:space="preserve">20.81 1,436,854 100.0 21.47 4,542,960 100.0 20.68 4,315,003 100.0  </v>
      </c>
      <c r="AF139" s="47"/>
      <c r="AG139" s="47" t="str">
        <f t="shared" si="200"/>
        <v xml:space="preserve">1,436,854 100.0 21.47 4,542,960 100.0 20.68 4,315,003 100.0  </v>
      </c>
      <c r="AH139" s="47" t="str">
        <f t="shared" si="201"/>
        <v xml:space="preserve">100.0 21.47 4,542,960 100.0 20.68 4,315,003 100.0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2"/>
        <v xml:space="preserve">21.47 4,542,960 100.0 20.68 4,315,003 100.0  </v>
      </c>
      <c r="AQ139" s="47"/>
      <c r="AR139" s="47" t="str">
        <f t="shared" si="203"/>
        <v xml:space="preserve">4,542,960 100.0 20.68 4,315,003 100.0  </v>
      </c>
      <c r="AS139" s="48" t="str">
        <f t="shared" si="204"/>
        <v xml:space="preserve">100.0 20.68 4,315,003 100.0  </v>
      </c>
      <c r="AT139" s="48"/>
      <c r="AU139" s="47" t="str">
        <f t="shared" si="205"/>
        <v xml:space="preserve">20.68 4,315,003 100.0  </v>
      </c>
      <c r="AV139" s="47"/>
      <c r="AW139" s="47" t="str">
        <f t="shared" si="206"/>
        <v xml:space="preserve">4,315,003 100.0  </v>
      </c>
      <c r="AX139" s="48" t="str">
        <f t="shared" si="207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8">IF(C229="","",IF(RIGHT(D141,1)="-",LEFT(D141,AY141-2),D141))</f>
        <v xml:space="preserve">COS - Beef and Chicken </v>
      </c>
      <c r="D141" s="47" t="str">
        <f t="shared" ref="D141:D151" si="209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0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0.88 </v>
      </c>
      <c r="K141" s="47"/>
      <c r="L141" s="47" t="str">
        <f t="shared" ref="L141:L151" si="211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19,137 4.1 0.80 16,084 3.8 0.84 59,028 3.9 0.86 59,315 4.1 0.89 188,810 4.2 0.80 167,714 3.9  </v>
      </c>
      <c r="M141" s="47" t="str">
        <f t="shared" ref="M141:M151" si="212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4.1 0.80 16,084 3.8 0.84 59,028 3.9 0.86 59,315 4.1 0.89 188,810 4.2 0.80 167,714 3.9  </v>
      </c>
      <c r="N141" s="47"/>
      <c r="O141" s="47" t="str">
        <f t="shared" ref="O141:O151" si="213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0.80 16,084 3.8 0.84 59,028 3.9 0.86 59,315 4.1 0.89 188,810 4.2 0.80 167,714 3.9  </v>
      </c>
      <c r="P141" s="47"/>
      <c r="Q141" s="47" t="str">
        <f t="shared" ref="Q141:Q151" si="214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16,084 3.8 0.84 59,028 3.9 0.86 59,315 4.1 0.89 188,810 4.2 0.80 167,714 3.9  </v>
      </c>
      <c r="R141" s="47" t="str">
        <f t="shared" ref="R141:R151" si="215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3.8 0.84 59,028 3.9 0.86 59,315 4.1 0.89 188,810 4.2 0.80 167,714 3.9  </v>
      </c>
      <c r="S141" s="47" t="str">
        <f t="shared" ref="S141:S151" si="216">(RIGHT(C229,LEN(C229) - LEN(C141)))&amp;" "</f>
        <v xml:space="preserve">0.88 19,137 4.1 0.80 16,084 3.8 0.84 59,028 3.9 0.86 59,315 4.1 0.89 188,810 4.2 0.80 167,714 3.9  </v>
      </c>
      <c r="T141" s="47"/>
      <c r="U141" s="47"/>
      <c r="V141" s="47"/>
      <c r="W141" s="11"/>
      <c r="X141" s="11"/>
      <c r="Y141" s="11"/>
      <c r="Z141" s="47" t="str">
        <f t="shared" ref="Z141:Z151" si="217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0.84 59,028 3.9 0.86 59,315 4.1 0.89 188,810 4.2 0.80 167,714 3.9  </v>
      </c>
      <c r="AA141" s="47"/>
      <c r="AB141" s="47" t="str">
        <f t="shared" ref="AB141:AB151" si="218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59,028 3.9 0.86 59,315 4.1 0.89 188,810 4.2 0.80 167,714 3.9  </v>
      </c>
      <c r="AC141" s="47" t="str">
        <f t="shared" ref="AC141:AC151" si="219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3.9 0.86 59,315 4.1 0.89 188,810 4.2 0.80 167,714 3.9  </v>
      </c>
      <c r="AD141" s="47"/>
      <c r="AE141" s="47" t="str">
        <f t="shared" ref="AE141:AE151" si="220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0.86 59,315 4.1 0.89 188,810 4.2 0.80 167,714 3.9  </v>
      </c>
      <c r="AF141" s="47"/>
      <c r="AG141" s="47" t="str">
        <f t="shared" ref="AG141:AG151" si="221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59,315 4.1 0.89 188,810 4.2 0.80 167,714 3.9  </v>
      </c>
      <c r="AH141" s="47" t="str">
        <f t="shared" ref="AH141:AH151" si="222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4.1 0.89 188,810 4.2 0.80 167,714 3.9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3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0.89 188,810 4.2 0.80 167,714 3.9  </v>
      </c>
      <c r="AQ141" s="47"/>
      <c r="AR141" s="47" t="str">
        <f t="shared" ref="AR141:AR151" si="224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188,810 4.2 0.80 167,714 3.9  </v>
      </c>
      <c r="AS141" s="48" t="str">
        <f t="shared" ref="AS141:AS151" si="225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4.2 0.80 167,714 3.9  </v>
      </c>
      <c r="AT141" s="48"/>
      <c r="AU141" s="47" t="str">
        <f t="shared" ref="AU141:AU151" si="226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0.80 167,714 3.9  </v>
      </c>
      <c r="AV141" s="47"/>
      <c r="AW141" s="47" t="str">
        <f t="shared" ref="AW141:AW151" si="227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167,714 3.9  </v>
      </c>
      <c r="AX141" s="48" t="str">
        <f t="shared" ref="AX141:AX151" si="228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3.9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8"/>
        <v xml:space="preserve">- Seafood </v>
      </c>
      <c r="D142" s="47" t="str">
        <f t="shared" si="209"/>
        <v xml:space="preserve">- Seafood </v>
      </c>
      <c r="E142" s="22"/>
      <c r="F142" s="45"/>
      <c r="G142" s="11"/>
      <c r="H142" s="11"/>
      <c r="I142" s="11"/>
      <c r="J142" s="47" t="str">
        <f t="shared" si="210"/>
        <v xml:space="preserve">0.51 </v>
      </c>
      <c r="K142" s="47"/>
      <c r="L142" s="47" t="str">
        <f t="shared" si="211"/>
        <v xml:space="preserve">11,117 2.4 0.51 10,307 2.5 0.54 37,935 2.5 0.50 34,286 2.4 0.51 108,152 2.4 0.50 104,411 2.4  </v>
      </c>
      <c r="M142" s="47" t="str">
        <f t="shared" si="212"/>
        <v xml:space="preserve">2.4 0.51 10,307 2.5 0.54 37,935 2.5 0.50 34,286 2.4 0.51 108,152 2.4 0.50 104,411 2.4  </v>
      </c>
      <c r="N142" s="47"/>
      <c r="O142" s="47" t="str">
        <f t="shared" si="213"/>
        <v xml:space="preserve">0.51 10,307 2.5 0.54 37,935 2.5 0.50 34,286 2.4 0.51 108,152 2.4 0.50 104,411 2.4  </v>
      </c>
      <c r="P142" s="47"/>
      <c r="Q142" s="47" t="str">
        <f t="shared" si="214"/>
        <v xml:space="preserve">10,307 2.5 0.54 37,935 2.5 0.50 34,286 2.4 0.51 108,152 2.4 0.50 104,411 2.4  </v>
      </c>
      <c r="R142" s="47" t="str">
        <f t="shared" si="215"/>
        <v xml:space="preserve">2.5 0.54 37,935 2.5 0.50 34,286 2.4 0.51 108,152 2.4 0.50 104,411 2.4  </v>
      </c>
      <c r="S142" s="47" t="str">
        <f t="shared" si="216"/>
        <v xml:space="preserve">0.51 11,117 2.4 0.51 10,307 2.5 0.54 37,935 2.5 0.50 34,286 2.4 0.51 108,152 2.4 0.50 104,411 2.4  </v>
      </c>
      <c r="T142" s="47"/>
      <c r="U142" s="47"/>
      <c r="V142" s="47"/>
      <c r="W142" s="11"/>
      <c r="X142" s="11"/>
      <c r="Y142" s="11"/>
      <c r="Z142" s="47" t="str">
        <f t="shared" si="217"/>
        <v xml:space="preserve">0.54 37,935 2.5 0.50 34,286 2.4 0.51 108,152 2.4 0.50 104,411 2.4  </v>
      </c>
      <c r="AA142" s="47"/>
      <c r="AB142" s="47" t="str">
        <f t="shared" si="218"/>
        <v xml:space="preserve">37,935 2.5 0.50 34,286 2.4 0.51 108,152 2.4 0.50 104,411 2.4  </v>
      </c>
      <c r="AC142" s="47" t="str">
        <f t="shared" si="219"/>
        <v xml:space="preserve">2.5 0.50 34,286 2.4 0.51 108,152 2.4 0.50 104,411 2.4  </v>
      </c>
      <c r="AD142" s="47"/>
      <c r="AE142" s="47" t="str">
        <f t="shared" si="220"/>
        <v xml:space="preserve">0.50 34,286 2.4 0.51 108,152 2.4 0.50 104,411 2.4  </v>
      </c>
      <c r="AF142" s="47"/>
      <c r="AG142" s="47" t="str">
        <f t="shared" si="221"/>
        <v xml:space="preserve">34,286 2.4 0.51 108,152 2.4 0.50 104,411 2.4  </v>
      </c>
      <c r="AH142" s="47" t="str">
        <f t="shared" si="222"/>
        <v xml:space="preserve">2.4 0.51 108,152 2.4 0.50 104,411 2.4  </v>
      </c>
      <c r="AI142" s="47"/>
      <c r="AJ142" s="47"/>
      <c r="AK142" s="47"/>
      <c r="AL142" s="47"/>
      <c r="AM142" s="11"/>
      <c r="AN142" s="11"/>
      <c r="AO142" s="11"/>
      <c r="AP142" s="47" t="str">
        <f t="shared" si="223"/>
        <v xml:space="preserve">0.51 108,152 2.4 0.50 104,411 2.4  </v>
      </c>
      <c r="AQ142" s="47"/>
      <c r="AR142" s="47" t="str">
        <f t="shared" si="224"/>
        <v xml:space="preserve">108,152 2.4 0.50 104,411 2.4  </v>
      </c>
      <c r="AS142" s="48" t="str">
        <f t="shared" si="225"/>
        <v xml:space="preserve">2.4 0.50 104,411 2.4  </v>
      </c>
      <c r="AT142" s="48"/>
      <c r="AU142" s="47" t="str">
        <f t="shared" si="226"/>
        <v xml:space="preserve">0.50 104,411 2.4  </v>
      </c>
      <c r="AV142" s="47"/>
      <c r="AW142" s="47" t="str">
        <f t="shared" si="227"/>
        <v xml:space="preserve">104,411 2.4  </v>
      </c>
      <c r="AX142" s="48" t="str">
        <f t="shared" si="228"/>
        <v xml:space="preserve">2.4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8"/>
        <v xml:space="preserve">- Fresh Seafood </v>
      </c>
      <c r="D143" s="47" t="str">
        <f t="shared" si="209"/>
        <v xml:space="preserve">- Fresh Seafood </v>
      </c>
      <c r="E143" s="22"/>
      <c r="F143" s="45"/>
      <c r="G143" s="11"/>
      <c r="H143" s="11"/>
      <c r="I143" s="11"/>
      <c r="J143" s="47" t="str">
        <f t="shared" si="210"/>
        <v xml:space="preserve">0.00 </v>
      </c>
      <c r="K143" s="47"/>
      <c r="L143" s="47" t="str">
        <f t="shared" si="211"/>
        <v xml:space="preserve">0 0.0 0.00 0 0.0 0.00 0 0.0 0.00 0 0.0 0.00 0 0.0 0.00 0 0.0  </v>
      </c>
      <c r="M143" s="47" t="str">
        <f t="shared" si="212"/>
        <v xml:space="preserve">0.0 0.00 0 0.0 0.00 0 0.0 0.00 0 0.0 0.00 0 0.0 0.00 0 0.0  </v>
      </c>
      <c r="N143" s="47"/>
      <c r="O143" s="47" t="str">
        <f t="shared" si="213"/>
        <v xml:space="preserve">0.00 0 0.0 0.00 0 0.0 0.00 0 0.0 0.00 0 0.0 0.00 0 0.0  </v>
      </c>
      <c r="P143" s="47"/>
      <c r="Q143" s="47" t="str">
        <f t="shared" si="214"/>
        <v xml:space="preserve">0 0.0 0.00 0 0.0 0.00 0 0.0 0.00 0 0.0 0.00 0 0.0  </v>
      </c>
      <c r="R143" s="47" t="str">
        <f t="shared" si="215"/>
        <v xml:space="preserve">0.0 0.00 0 0.0 0.00 0 0.0 0.00 0 0.0 0.00 0 0.0  </v>
      </c>
      <c r="S143" s="47" t="str">
        <f t="shared" si="216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7"/>
        <v xml:space="preserve">0.00 0 0.0 0.00 0 0.0 0.00 0 0.0 0.00 0 0.0  </v>
      </c>
      <c r="AA143" s="47"/>
      <c r="AB143" s="47" t="str">
        <f t="shared" si="218"/>
        <v xml:space="preserve">0 0.0 0.00 0 0.0 0.00 0 0.0 0.00 0 0.0  </v>
      </c>
      <c r="AC143" s="47" t="str">
        <f t="shared" si="219"/>
        <v xml:space="preserve">0.0 0.00 0 0.0 0.00 0 0.0 0.00 0 0.0  </v>
      </c>
      <c r="AD143" s="47"/>
      <c r="AE143" s="47" t="str">
        <f t="shared" si="220"/>
        <v xml:space="preserve">0.00 0 0.0 0.00 0 0.0 0.00 0 0.0  </v>
      </c>
      <c r="AF143" s="47"/>
      <c r="AG143" s="47" t="str">
        <f t="shared" si="221"/>
        <v xml:space="preserve">0 0.0 0.00 0 0.0 0.00 0 0.0  </v>
      </c>
      <c r="AH143" s="47" t="str">
        <f t="shared" si="222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3"/>
        <v xml:space="preserve">0.00 0 0.0 0.00 0 0.0  </v>
      </c>
      <c r="AQ143" s="47"/>
      <c r="AR143" s="47" t="str">
        <f t="shared" si="224"/>
        <v xml:space="preserve">0 0.0 0.00 0 0.0  </v>
      </c>
      <c r="AS143" s="48" t="str">
        <f t="shared" si="225"/>
        <v xml:space="preserve">0.0 0.00 0 0.0  </v>
      </c>
      <c r="AT143" s="48"/>
      <c r="AU143" s="47" t="str">
        <f t="shared" si="226"/>
        <v xml:space="preserve">0.00 0 0.0  </v>
      </c>
      <c r="AV143" s="47"/>
      <c r="AW143" s="47" t="str">
        <f t="shared" si="227"/>
        <v xml:space="preserve">0 0.0  </v>
      </c>
      <c r="AX143" s="48" t="str">
        <f t="shared" si="228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8"/>
        <v xml:space="preserve">- Other Protein </v>
      </c>
      <c r="D144" s="47" t="str">
        <f t="shared" si="209"/>
        <v xml:space="preserve">- Other Protein </v>
      </c>
      <c r="E144" s="22"/>
      <c r="F144" s="45"/>
      <c r="G144" s="11"/>
      <c r="H144" s="11"/>
      <c r="I144" s="11"/>
      <c r="J144" s="47" t="str">
        <f t="shared" si="210"/>
        <v xml:space="preserve">0.00 </v>
      </c>
      <c r="K144" s="47"/>
      <c r="L144" s="47" t="str">
        <f t="shared" si="211"/>
        <v xml:space="preserve">0 0.0 0.00 0 0.0 0.00 0 0.0 0.00 0 0.0 0.00 0 0.0 0.00 0 0.0  </v>
      </c>
      <c r="M144" s="47" t="str">
        <f t="shared" si="212"/>
        <v xml:space="preserve">0.0 0.00 0 0.0 0.00 0 0.0 0.00 0 0.0 0.00 0 0.0 0.00 0 0.0  </v>
      </c>
      <c r="N144" s="47"/>
      <c r="O144" s="47" t="str">
        <f t="shared" si="213"/>
        <v xml:space="preserve">0.00 0 0.0 0.00 0 0.0 0.00 0 0.0 0.00 0 0.0 0.00 0 0.0  </v>
      </c>
      <c r="P144" s="47"/>
      <c r="Q144" s="47" t="str">
        <f t="shared" si="214"/>
        <v xml:space="preserve">0 0.0 0.00 0 0.0 0.00 0 0.0 0.00 0 0.0 0.00 0 0.0  </v>
      </c>
      <c r="R144" s="47" t="str">
        <f t="shared" si="215"/>
        <v xml:space="preserve">0.0 0.00 0 0.0 0.00 0 0.0 0.00 0 0.0 0.00 0 0.0  </v>
      </c>
      <c r="S144" s="47" t="str">
        <f t="shared" si="216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7"/>
        <v xml:space="preserve">0.00 0 0.0 0.00 0 0.0 0.00 0 0.0 0.00 0 0.0  </v>
      </c>
      <c r="AA144" s="47"/>
      <c r="AB144" s="47" t="str">
        <f t="shared" si="218"/>
        <v xml:space="preserve">0 0.0 0.00 0 0.0 0.00 0 0.0 0.00 0 0.0  </v>
      </c>
      <c r="AC144" s="47" t="str">
        <f t="shared" si="219"/>
        <v xml:space="preserve">0.0 0.00 0 0.0 0.00 0 0.0 0.00 0 0.0  </v>
      </c>
      <c r="AD144" s="47"/>
      <c r="AE144" s="47" t="str">
        <f t="shared" si="220"/>
        <v xml:space="preserve">0.00 0 0.0 0.00 0 0.0 0.00 0 0.0  </v>
      </c>
      <c r="AF144" s="47"/>
      <c r="AG144" s="47" t="str">
        <f t="shared" si="221"/>
        <v xml:space="preserve">0 0.0 0.00 0 0.0 0.00 0 0.0  </v>
      </c>
      <c r="AH144" s="47" t="str">
        <f t="shared" si="222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3"/>
        <v xml:space="preserve">0.00 0 0.0 0.00 0 0.0  </v>
      </c>
      <c r="AQ144" s="47"/>
      <c r="AR144" s="47" t="str">
        <f t="shared" si="224"/>
        <v xml:space="preserve">0 0.0 0.00 0 0.0  </v>
      </c>
      <c r="AS144" s="48" t="str">
        <f t="shared" si="225"/>
        <v xml:space="preserve">0.0 0.00 0 0.0  </v>
      </c>
      <c r="AT144" s="48"/>
      <c r="AU144" s="47" t="str">
        <f t="shared" si="226"/>
        <v xml:space="preserve">0.00 0 0.0  </v>
      </c>
      <c r="AV144" s="47"/>
      <c r="AW144" s="47" t="str">
        <f t="shared" si="227"/>
        <v xml:space="preserve">0 0.0  </v>
      </c>
      <c r="AX144" s="48" t="str">
        <f t="shared" si="228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8"/>
        <v xml:space="preserve">- Total Protein </v>
      </c>
      <c r="D145" s="47" t="str">
        <f t="shared" si="209"/>
        <v xml:space="preserve">- Total Protein </v>
      </c>
      <c r="E145" s="22"/>
      <c r="F145" s="45"/>
      <c r="G145" s="11"/>
      <c r="H145" s="11"/>
      <c r="I145" s="11"/>
      <c r="J145" s="47" t="str">
        <f t="shared" si="210"/>
        <v xml:space="preserve">1.40 </v>
      </c>
      <c r="K145" s="47"/>
      <c r="L145" s="47" t="str">
        <f t="shared" si="211"/>
        <v xml:space="preserve">30,254 6.4 1.32 26,391 6.3 1.38 96,963 6.5 1.36 93,601 6.5 1.40 296,962 6.5 1.30 272,125 6.3  </v>
      </c>
      <c r="M145" s="47" t="str">
        <f t="shared" si="212"/>
        <v xml:space="preserve">6.4 1.32 26,391 6.3 1.38 96,963 6.5 1.36 93,601 6.5 1.40 296,962 6.5 1.30 272,125 6.3  </v>
      </c>
      <c r="N145" s="47"/>
      <c r="O145" s="47" t="str">
        <f t="shared" si="213"/>
        <v xml:space="preserve">1.32 26,391 6.3 1.38 96,963 6.5 1.36 93,601 6.5 1.40 296,962 6.5 1.30 272,125 6.3  </v>
      </c>
      <c r="P145" s="47"/>
      <c r="Q145" s="47" t="str">
        <f t="shared" si="214"/>
        <v xml:space="preserve">26,391 6.3 1.38 96,963 6.5 1.36 93,601 6.5 1.40 296,962 6.5 1.30 272,125 6.3  </v>
      </c>
      <c r="R145" s="47" t="str">
        <f t="shared" si="215"/>
        <v xml:space="preserve">6.3 1.38 96,963 6.5 1.36 93,601 6.5 1.40 296,962 6.5 1.30 272,125 6.3  </v>
      </c>
      <c r="S145" s="47" t="str">
        <f t="shared" si="216"/>
        <v xml:space="preserve">1.40 30,254 6.4 1.32 26,391 6.3 1.38 96,963 6.5 1.36 93,601 6.5 1.40 296,962 6.5 1.30 272,125 6.3  </v>
      </c>
      <c r="T145" s="47"/>
      <c r="U145" s="47"/>
      <c r="V145" s="47"/>
      <c r="W145" s="11"/>
      <c r="X145" s="11"/>
      <c r="Y145" s="11"/>
      <c r="Z145" s="47" t="str">
        <f t="shared" si="217"/>
        <v xml:space="preserve">1.38 96,963 6.5 1.36 93,601 6.5 1.40 296,962 6.5 1.30 272,125 6.3  </v>
      </c>
      <c r="AA145" s="47"/>
      <c r="AB145" s="47" t="str">
        <f t="shared" si="218"/>
        <v xml:space="preserve">96,963 6.5 1.36 93,601 6.5 1.40 296,962 6.5 1.30 272,125 6.3  </v>
      </c>
      <c r="AC145" s="47" t="str">
        <f t="shared" si="219"/>
        <v xml:space="preserve">6.5 1.36 93,601 6.5 1.40 296,962 6.5 1.30 272,125 6.3  </v>
      </c>
      <c r="AD145" s="47"/>
      <c r="AE145" s="47" t="str">
        <f t="shared" si="220"/>
        <v xml:space="preserve">1.36 93,601 6.5 1.40 296,962 6.5 1.30 272,125 6.3  </v>
      </c>
      <c r="AF145" s="47"/>
      <c r="AG145" s="47" t="str">
        <f t="shared" si="221"/>
        <v xml:space="preserve">93,601 6.5 1.40 296,962 6.5 1.30 272,125 6.3  </v>
      </c>
      <c r="AH145" s="47" t="str">
        <f t="shared" si="222"/>
        <v xml:space="preserve">6.5 1.40 296,962 6.5 1.30 272,125 6.3  </v>
      </c>
      <c r="AI145" s="47"/>
      <c r="AJ145" s="47"/>
      <c r="AK145" s="47"/>
      <c r="AL145" s="47"/>
      <c r="AM145" s="11"/>
      <c r="AN145" s="11"/>
      <c r="AO145" s="11"/>
      <c r="AP145" s="47" t="str">
        <f t="shared" si="223"/>
        <v xml:space="preserve">1.40 296,962 6.5 1.30 272,125 6.3  </v>
      </c>
      <c r="AQ145" s="47"/>
      <c r="AR145" s="47" t="str">
        <f t="shared" si="224"/>
        <v xml:space="preserve">296,962 6.5 1.30 272,125 6.3  </v>
      </c>
      <c r="AS145" s="48" t="str">
        <f t="shared" si="225"/>
        <v xml:space="preserve">6.5 1.30 272,125 6.3  </v>
      </c>
      <c r="AT145" s="48"/>
      <c r="AU145" s="47" t="str">
        <f t="shared" si="226"/>
        <v xml:space="preserve">1.30 272,125 6.3  </v>
      </c>
      <c r="AV145" s="47"/>
      <c r="AW145" s="47" t="str">
        <f t="shared" si="227"/>
        <v xml:space="preserve">272,125 6.3  </v>
      </c>
      <c r="AX145" s="48" t="str">
        <f t="shared" si="228"/>
        <v xml:space="preserve">6.3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8"/>
        <v xml:space="preserve">- Non-Perishable </v>
      </c>
      <c r="D146" s="47" t="str">
        <f t="shared" si="209"/>
        <v xml:space="preserve">- Non-Perishable </v>
      </c>
      <c r="E146" s="22"/>
      <c r="F146" s="45"/>
      <c r="G146" s="11"/>
      <c r="H146" s="11"/>
      <c r="I146" s="11"/>
      <c r="J146" s="47" t="str">
        <f t="shared" si="210"/>
        <v xml:space="preserve">0.97 </v>
      </c>
      <c r="K146" s="47"/>
      <c r="L146" s="47" t="str">
        <f t="shared" si="211"/>
        <v xml:space="preserve">21,061 4.5 0.98 19,651 4.7 1.04 72,879 4.9 0.97 66,995 4.7 0.96 203,229 4.5 0.93 194,058 4.5  </v>
      </c>
      <c r="M146" s="47" t="str">
        <f t="shared" si="212"/>
        <v xml:space="preserve">4.5 0.98 19,651 4.7 1.04 72,879 4.9 0.97 66,995 4.7 0.96 203,229 4.5 0.93 194,058 4.5  </v>
      </c>
      <c r="N146" s="47"/>
      <c r="O146" s="47" t="str">
        <f t="shared" si="213"/>
        <v xml:space="preserve">0.98 19,651 4.7 1.04 72,879 4.9 0.97 66,995 4.7 0.96 203,229 4.5 0.93 194,058 4.5  </v>
      </c>
      <c r="P146" s="47"/>
      <c r="Q146" s="47" t="str">
        <f t="shared" si="214"/>
        <v xml:space="preserve">19,651 4.7 1.04 72,879 4.9 0.97 66,995 4.7 0.96 203,229 4.5 0.93 194,058 4.5  </v>
      </c>
      <c r="R146" s="47" t="str">
        <f t="shared" si="215"/>
        <v xml:space="preserve">4.7 1.04 72,879 4.9 0.97 66,995 4.7 0.96 203,229 4.5 0.93 194,058 4.5  </v>
      </c>
      <c r="S146" s="47" t="str">
        <f t="shared" si="216"/>
        <v xml:space="preserve">0.97 21,061 4.5 0.98 19,651 4.7 1.04 72,879 4.9 0.97 66,995 4.7 0.96 203,229 4.5 0.93 194,058 4.5  </v>
      </c>
      <c r="T146" s="47"/>
      <c r="U146" s="47"/>
      <c r="V146" s="47"/>
      <c r="W146" s="11"/>
      <c r="X146" s="11"/>
      <c r="Y146" s="11"/>
      <c r="Z146" s="47" t="str">
        <f t="shared" si="217"/>
        <v xml:space="preserve">1.04 72,879 4.9 0.97 66,995 4.7 0.96 203,229 4.5 0.93 194,058 4.5  </v>
      </c>
      <c r="AA146" s="47"/>
      <c r="AB146" s="47" t="str">
        <f t="shared" si="218"/>
        <v xml:space="preserve">72,879 4.9 0.97 66,995 4.7 0.96 203,229 4.5 0.93 194,058 4.5  </v>
      </c>
      <c r="AC146" s="47" t="str">
        <f t="shared" si="219"/>
        <v xml:space="preserve">4.9 0.97 66,995 4.7 0.96 203,229 4.5 0.93 194,058 4.5  </v>
      </c>
      <c r="AD146" s="47"/>
      <c r="AE146" s="47" t="str">
        <f t="shared" si="220"/>
        <v xml:space="preserve">0.97 66,995 4.7 0.96 203,229 4.5 0.93 194,058 4.5  </v>
      </c>
      <c r="AF146" s="47"/>
      <c r="AG146" s="47" t="str">
        <f t="shared" si="221"/>
        <v xml:space="preserve">66,995 4.7 0.96 203,229 4.5 0.93 194,058 4.5  </v>
      </c>
      <c r="AH146" s="47" t="str">
        <f t="shared" si="222"/>
        <v xml:space="preserve">4.7 0.96 203,229 4.5 0.93 194,058 4.5  </v>
      </c>
      <c r="AI146" s="47"/>
      <c r="AJ146" s="47"/>
      <c r="AK146" s="47"/>
      <c r="AL146" s="47"/>
      <c r="AM146" s="11"/>
      <c r="AN146" s="11"/>
      <c r="AO146" s="11"/>
      <c r="AP146" s="47" t="str">
        <f t="shared" si="223"/>
        <v xml:space="preserve">0.96 203,229 4.5 0.93 194,058 4.5  </v>
      </c>
      <c r="AQ146" s="47"/>
      <c r="AR146" s="47" t="str">
        <f t="shared" si="224"/>
        <v xml:space="preserve">203,229 4.5 0.93 194,058 4.5  </v>
      </c>
      <c r="AS146" s="48" t="str">
        <f t="shared" si="225"/>
        <v xml:space="preserve">4.5 0.93 194,058 4.5  </v>
      </c>
      <c r="AT146" s="48"/>
      <c r="AU146" s="47" t="str">
        <f t="shared" si="226"/>
        <v xml:space="preserve">0.93 194,058 4.5  </v>
      </c>
      <c r="AV146" s="47"/>
      <c r="AW146" s="47" t="str">
        <f t="shared" si="227"/>
        <v xml:space="preserve">194,058 4.5  </v>
      </c>
      <c r="AX146" s="48" t="str">
        <f t="shared" si="228"/>
        <v xml:space="preserve">4.5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8"/>
        <v xml:space="preserve">- Produce </v>
      </c>
      <c r="D147" s="47" t="str">
        <f t="shared" si="209"/>
        <v xml:space="preserve">- Produce </v>
      </c>
      <c r="E147" s="22"/>
      <c r="F147" s="45"/>
      <c r="G147" s="11"/>
      <c r="H147" s="11"/>
      <c r="I147" s="11"/>
      <c r="J147" s="47" t="str">
        <f t="shared" si="210"/>
        <v xml:space="preserve">0.57 </v>
      </c>
      <c r="K147" s="47"/>
      <c r="L147" s="47" t="str">
        <f t="shared" si="211"/>
        <v xml:space="preserve">12,275 2.6 0.52 10,428 2.5 0.51 35,627 2.4 0.55 37,929 2.6 0.55 116,220 2.6 0.51 106,451 2.5  </v>
      </c>
      <c r="M147" s="47" t="str">
        <f t="shared" si="212"/>
        <v xml:space="preserve">2.6 0.52 10,428 2.5 0.51 35,627 2.4 0.55 37,929 2.6 0.55 116,220 2.6 0.51 106,451 2.5  </v>
      </c>
      <c r="N147" s="47"/>
      <c r="O147" s="47" t="str">
        <f t="shared" si="213"/>
        <v xml:space="preserve">0.52 10,428 2.5 0.51 35,627 2.4 0.55 37,929 2.6 0.55 116,220 2.6 0.51 106,451 2.5  </v>
      </c>
      <c r="P147" s="47"/>
      <c r="Q147" s="47" t="str">
        <f t="shared" si="214"/>
        <v xml:space="preserve">10,428 2.5 0.51 35,627 2.4 0.55 37,929 2.6 0.55 116,220 2.6 0.51 106,451 2.5  </v>
      </c>
      <c r="R147" s="47" t="str">
        <f t="shared" si="215"/>
        <v xml:space="preserve">2.5 0.51 35,627 2.4 0.55 37,929 2.6 0.55 116,220 2.6 0.51 106,451 2.5  </v>
      </c>
      <c r="S147" s="47" t="str">
        <f t="shared" si="216"/>
        <v xml:space="preserve">0.57 12,275 2.6 0.52 10,428 2.5 0.51 35,627 2.4 0.55 37,929 2.6 0.55 116,220 2.6 0.51 106,451 2.5  </v>
      </c>
      <c r="T147" s="47"/>
      <c r="U147" s="47"/>
      <c r="V147" s="47"/>
      <c r="W147" s="11"/>
      <c r="X147" s="11"/>
      <c r="Y147" s="11"/>
      <c r="Z147" s="47" t="str">
        <f t="shared" si="217"/>
        <v xml:space="preserve">0.51 35,627 2.4 0.55 37,929 2.6 0.55 116,220 2.6 0.51 106,451 2.5  </v>
      </c>
      <c r="AA147" s="47"/>
      <c r="AB147" s="47" t="str">
        <f t="shared" si="218"/>
        <v xml:space="preserve">35,627 2.4 0.55 37,929 2.6 0.55 116,220 2.6 0.51 106,451 2.5  </v>
      </c>
      <c r="AC147" s="47" t="str">
        <f t="shared" si="219"/>
        <v xml:space="preserve">2.4 0.55 37,929 2.6 0.55 116,220 2.6 0.51 106,451 2.5  </v>
      </c>
      <c r="AD147" s="47"/>
      <c r="AE147" s="47" t="str">
        <f t="shared" si="220"/>
        <v xml:space="preserve">0.55 37,929 2.6 0.55 116,220 2.6 0.51 106,451 2.5  </v>
      </c>
      <c r="AF147" s="47"/>
      <c r="AG147" s="47" t="str">
        <f t="shared" si="221"/>
        <v xml:space="preserve">37,929 2.6 0.55 116,220 2.6 0.51 106,451 2.5  </v>
      </c>
      <c r="AH147" s="47" t="str">
        <f t="shared" si="222"/>
        <v xml:space="preserve">2.6 0.55 116,220 2.6 0.51 106,451 2.5  </v>
      </c>
      <c r="AI147" s="47"/>
      <c r="AJ147" s="47"/>
      <c r="AK147" s="47"/>
      <c r="AL147" s="47"/>
      <c r="AM147" s="11"/>
      <c r="AN147" s="11"/>
      <c r="AO147" s="11"/>
      <c r="AP147" s="47" t="str">
        <f t="shared" si="223"/>
        <v xml:space="preserve">0.55 116,220 2.6 0.51 106,451 2.5  </v>
      </c>
      <c r="AQ147" s="47"/>
      <c r="AR147" s="47" t="str">
        <f t="shared" si="224"/>
        <v xml:space="preserve">116,220 2.6 0.51 106,451 2.5  </v>
      </c>
      <c r="AS147" s="48" t="str">
        <f t="shared" si="225"/>
        <v xml:space="preserve">2.6 0.51 106,451 2.5  </v>
      </c>
      <c r="AT147" s="48"/>
      <c r="AU147" s="47" t="str">
        <f t="shared" si="226"/>
        <v xml:space="preserve">0.51 106,451 2.5  </v>
      </c>
      <c r="AV147" s="47"/>
      <c r="AW147" s="47" t="str">
        <f t="shared" si="227"/>
        <v xml:space="preserve">106,451 2.5  </v>
      </c>
      <c r="AX147" s="48" t="str">
        <f t="shared" si="228"/>
        <v xml:space="preserve">2.5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8"/>
        <v xml:space="preserve">- Dessert </v>
      </c>
      <c r="D148" s="47" t="str">
        <f t="shared" si="209"/>
        <v xml:space="preserve">- Dessert </v>
      </c>
      <c r="E148" s="22"/>
      <c r="F148" s="45"/>
      <c r="G148" s="11"/>
      <c r="H148" s="11"/>
      <c r="I148" s="11"/>
      <c r="J148" s="47" t="str">
        <f t="shared" si="210"/>
        <v xml:space="preserve">0.23 </v>
      </c>
      <c r="K148" s="47"/>
      <c r="L148" s="47" t="str">
        <f t="shared" si="211"/>
        <v xml:space="preserve">5,081 1.1 0.23 4,609 1.1 0.24 16,747 1.1 0.23 16,064 1.1 0.24 51,514 1.1 0.23 47,389 1.1  </v>
      </c>
      <c r="M148" s="47" t="str">
        <f t="shared" si="212"/>
        <v xml:space="preserve">1.1 0.23 4,609 1.1 0.24 16,747 1.1 0.23 16,064 1.1 0.24 51,514 1.1 0.23 47,389 1.1  </v>
      </c>
      <c r="N148" s="47"/>
      <c r="O148" s="47" t="str">
        <f t="shared" si="213"/>
        <v xml:space="preserve">0.23 4,609 1.1 0.24 16,747 1.1 0.23 16,064 1.1 0.24 51,514 1.1 0.23 47,389 1.1  </v>
      </c>
      <c r="P148" s="47"/>
      <c r="Q148" s="47" t="str">
        <f t="shared" si="214"/>
        <v xml:space="preserve">4,609 1.1 0.24 16,747 1.1 0.23 16,064 1.1 0.24 51,514 1.1 0.23 47,389 1.1  </v>
      </c>
      <c r="R148" s="47" t="str">
        <f t="shared" si="215"/>
        <v xml:space="preserve">1.1 0.24 16,747 1.1 0.23 16,064 1.1 0.24 51,514 1.1 0.23 47,389 1.1  </v>
      </c>
      <c r="S148" s="47" t="str">
        <f t="shared" si="216"/>
        <v xml:space="preserve">0.23 5,081 1.1 0.23 4,609 1.1 0.24 16,747 1.1 0.23 16,064 1.1 0.24 51,514 1.1 0.23 47,389 1.1  </v>
      </c>
      <c r="T148" s="47"/>
      <c r="U148" s="47"/>
      <c r="V148" s="47"/>
      <c r="W148" s="11"/>
      <c r="X148" s="11"/>
      <c r="Y148" s="11"/>
      <c r="Z148" s="47" t="str">
        <f t="shared" si="217"/>
        <v xml:space="preserve">0.24 16,747 1.1 0.23 16,064 1.1 0.24 51,514 1.1 0.23 47,389 1.1  </v>
      </c>
      <c r="AA148" s="47"/>
      <c r="AB148" s="47" t="str">
        <f t="shared" si="218"/>
        <v xml:space="preserve">16,747 1.1 0.23 16,064 1.1 0.24 51,514 1.1 0.23 47,389 1.1  </v>
      </c>
      <c r="AC148" s="47" t="str">
        <f t="shared" si="219"/>
        <v xml:space="preserve">1.1 0.23 16,064 1.1 0.24 51,514 1.1 0.23 47,389 1.1  </v>
      </c>
      <c r="AD148" s="47"/>
      <c r="AE148" s="47" t="str">
        <f t="shared" si="220"/>
        <v xml:space="preserve">0.23 16,064 1.1 0.24 51,514 1.1 0.23 47,389 1.1  </v>
      </c>
      <c r="AF148" s="47"/>
      <c r="AG148" s="47" t="str">
        <f t="shared" si="221"/>
        <v xml:space="preserve">16,064 1.1 0.24 51,514 1.1 0.23 47,389 1.1  </v>
      </c>
      <c r="AH148" s="47" t="str">
        <f t="shared" si="222"/>
        <v xml:space="preserve">1.1 0.24 51,514 1.1 0.23 47,389 1.1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3"/>
        <v xml:space="preserve">0.24 51,514 1.1 0.23 47,389 1.1  </v>
      </c>
      <c r="AQ148" s="47"/>
      <c r="AR148" s="47" t="str">
        <f t="shared" si="224"/>
        <v xml:space="preserve">51,514 1.1 0.23 47,389 1.1  </v>
      </c>
      <c r="AS148" s="48" t="str">
        <f t="shared" si="225"/>
        <v xml:space="preserve">1.1 0.23 47,389 1.1  </v>
      </c>
      <c r="AT148" s="48"/>
      <c r="AU148" s="47" t="str">
        <f t="shared" si="226"/>
        <v xml:space="preserve">0.23 47,389 1.1  </v>
      </c>
      <c r="AV148" s="47"/>
      <c r="AW148" s="47" t="str">
        <f t="shared" si="227"/>
        <v xml:space="preserve">47,389 1.1  </v>
      </c>
      <c r="AX148" s="48" t="str">
        <f t="shared" si="228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8"/>
        <v xml:space="preserve">- Other/Freight </v>
      </c>
      <c r="D149" s="47" t="str">
        <f t="shared" si="209"/>
        <v xml:space="preserve">- Other/Freight </v>
      </c>
      <c r="E149" s="22"/>
      <c r="F149" s="45"/>
      <c r="G149" s="11"/>
      <c r="H149" s="11"/>
      <c r="I149" s="11"/>
      <c r="J149" s="47" t="str">
        <f t="shared" si="210"/>
        <v xml:space="preserve">1.79 </v>
      </c>
      <c r="K149" s="47"/>
      <c r="L149" s="47" t="str">
        <f t="shared" si="211"/>
        <v xml:space="preserve">38,743 8.2 1.75 35,099 8.4 1.82 127,972 8.5 1.72 118,481 8.2 1.84 389,084 8.6 1.91 397,758 9.2  </v>
      </c>
      <c r="M149" s="47" t="str">
        <f t="shared" si="212"/>
        <v xml:space="preserve">8.2 1.75 35,099 8.4 1.82 127,972 8.5 1.72 118,481 8.2 1.84 389,084 8.6 1.91 397,758 9.2  </v>
      </c>
      <c r="N149" s="47"/>
      <c r="O149" s="47" t="str">
        <f t="shared" si="213"/>
        <v xml:space="preserve">1.75 35,099 8.4 1.82 127,972 8.5 1.72 118,481 8.2 1.84 389,084 8.6 1.91 397,758 9.2  </v>
      </c>
      <c r="P149" s="47"/>
      <c r="Q149" s="47" t="str">
        <f t="shared" si="214"/>
        <v xml:space="preserve">35,099 8.4 1.82 127,972 8.5 1.72 118,481 8.2 1.84 389,084 8.6 1.91 397,758 9.2  </v>
      </c>
      <c r="R149" s="47" t="str">
        <f t="shared" si="215"/>
        <v xml:space="preserve">8.4 1.82 127,972 8.5 1.72 118,481 8.2 1.84 389,084 8.6 1.91 397,758 9.2  </v>
      </c>
      <c r="S149" s="47" t="str">
        <f t="shared" si="216"/>
        <v xml:space="preserve">1.79 38,743 8.2 1.75 35,099 8.4 1.82 127,972 8.5 1.72 118,481 8.2 1.84 389,084 8.6 1.91 397,758 9.2  </v>
      </c>
      <c r="T149" s="47"/>
      <c r="U149" s="47"/>
      <c r="V149" s="47"/>
      <c r="W149" s="11"/>
      <c r="X149" s="11"/>
      <c r="Y149" s="11"/>
      <c r="Z149" s="47" t="str">
        <f t="shared" si="217"/>
        <v xml:space="preserve">1.82 127,972 8.5 1.72 118,481 8.2 1.84 389,084 8.6 1.91 397,758 9.2  </v>
      </c>
      <c r="AA149" s="47"/>
      <c r="AB149" s="47" t="str">
        <f t="shared" si="218"/>
        <v xml:space="preserve">127,972 8.5 1.72 118,481 8.2 1.84 389,084 8.6 1.91 397,758 9.2  </v>
      </c>
      <c r="AC149" s="47" t="str">
        <f t="shared" si="219"/>
        <v xml:space="preserve">8.5 1.72 118,481 8.2 1.84 389,084 8.6 1.91 397,758 9.2  </v>
      </c>
      <c r="AD149" s="47"/>
      <c r="AE149" s="47" t="str">
        <f t="shared" si="220"/>
        <v xml:space="preserve">1.72 118,481 8.2 1.84 389,084 8.6 1.91 397,758 9.2  </v>
      </c>
      <c r="AF149" s="47"/>
      <c r="AG149" s="47" t="str">
        <f t="shared" si="221"/>
        <v xml:space="preserve">118,481 8.2 1.84 389,084 8.6 1.91 397,758 9.2  </v>
      </c>
      <c r="AH149" s="47" t="str">
        <f t="shared" si="222"/>
        <v xml:space="preserve">8.2 1.84 389,084 8.6 1.91 397,758 9.2  </v>
      </c>
      <c r="AI149" s="47"/>
      <c r="AJ149" s="47"/>
      <c r="AK149" s="47"/>
      <c r="AL149" s="47"/>
      <c r="AM149" s="11"/>
      <c r="AN149" s="11"/>
      <c r="AO149" s="11"/>
      <c r="AP149" s="47" t="str">
        <f t="shared" si="223"/>
        <v xml:space="preserve">1.84 389,084 8.6 1.91 397,758 9.2  </v>
      </c>
      <c r="AQ149" s="47"/>
      <c r="AR149" s="47" t="str">
        <f t="shared" si="224"/>
        <v xml:space="preserve">389,084 8.6 1.91 397,758 9.2  </v>
      </c>
      <c r="AS149" s="48" t="str">
        <f t="shared" si="225"/>
        <v xml:space="preserve">8.6 1.91 397,758 9.2  </v>
      </c>
      <c r="AT149" s="48"/>
      <c r="AU149" s="47" t="str">
        <f t="shared" si="226"/>
        <v xml:space="preserve">1.91 397,758 9.2  </v>
      </c>
      <c r="AV149" s="47"/>
      <c r="AW149" s="47" t="str">
        <f t="shared" si="227"/>
        <v xml:space="preserve">397,758 9.2  </v>
      </c>
      <c r="AX149" s="48" t="str">
        <f t="shared" si="228"/>
        <v xml:space="preserve">9.2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8"/>
        <v xml:space="preserve">Total Food Costs </v>
      </c>
      <c r="D150" s="47" t="str">
        <f t="shared" si="209"/>
        <v xml:space="preserve">Total Food Costs </v>
      </c>
      <c r="E150" s="22"/>
      <c r="F150" s="45"/>
      <c r="G150" s="11"/>
      <c r="H150" s="11"/>
      <c r="I150" s="11"/>
      <c r="J150" s="47" t="str">
        <f t="shared" si="210"/>
        <v xml:space="preserve">4.95 </v>
      </c>
      <c r="K150" s="47"/>
      <c r="L150" s="47" t="str">
        <f t="shared" si="211"/>
        <v xml:space="preserve">107,414 22.8 4.80 96,178 23.0 4.99 350,188 23.4 4.82 333,070 23.2 5.00 1,057,008 23.3 4.88 1,017,781 23.6  </v>
      </c>
      <c r="M150" s="47" t="str">
        <f t="shared" si="212"/>
        <v xml:space="preserve">22.8 4.80 96,178 23.0 4.99 350,188 23.4 4.82 333,070 23.2 5.00 1,057,008 23.3 4.88 1,017,781 23.6  </v>
      </c>
      <c r="N150" s="47"/>
      <c r="O150" s="47" t="str">
        <f t="shared" si="213"/>
        <v xml:space="preserve">4.80 96,178 23.0 4.99 350,188 23.4 4.82 333,070 23.2 5.00 1,057,008 23.3 4.88 1,017,781 23.6  </v>
      </c>
      <c r="P150" s="47"/>
      <c r="Q150" s="47" t="str">
        <f t="shared" si="214"/>
        <v xml:space="preserve">96,178 23.0 4.99 350,188 23.4 4.82 333,070 23.2 5.00 1,057,008 23.3 4.88 1,017,781 23.6  </v>
      </c>
      <c r="R150" s="47" t="str">
        <f t="shared" si="215"/>
        <v xml:space="preserve">23.0 4.99 350,188 23.4 4.82 333,070 23.2 5.00 1,057,008 23.3 4.88 1,017,781 23.6  </v>
      </c>
      <c r="S150" s="47" t="str">
        <f t="shared" si="216"/>
        <v xml:space="preserve">4.95 107,414 22.8 4.80 96,178 23.0 4.99 350,188 23.4 4.82 333,070 23.2 5.00 1,057,008 23.3 4.88 1,017,781 23.6  </v>
      </c>
      <c r="T150" s="47"/>
      <c r="U150" s="47"/>
      <c r="V150" s="47"/>
      <c r="W150" s="11"/>
      <c r="X150" s="11"/>
      <c r="Y150" s="11"/>
      <c r="Z150" s="47" t="str">
        <f t="shared" si="217"/>
        <v xml:space="preserve">4.99 350,188 23.4 4.82 333,070 23.2 5.00 1,057,008 23.3 4.88 1,017,781 23.6  </v>
      </c>
      <c r="AA150" s="47"/>
      <c r="AB150" s="47" t="str">
        <f t="shared" si="218"/>
        <v xml:space="preserve">350,188 23.4 4.82 333,070 23.2 5.00 1,057,008 23.3 4.88 1,017,781 23.6  </v>
      </c>
      <c r="AC150" s="47" t="str">
        <f t="shared" si="219"/>
        <v xml:space="preserve">23.4 4.82 333,070 23.2 5.00 1,057,008 23.3 4.88 1,017,781 23.6  </v>
      </c>
      <c r="AD150" s="47"/>
      <c r="AE150" s="47" t="str">
        <f t="shared" si="220"/>
        <v xml:space="preserve">4.82 333,070 23.2 5.00 1,057,008 23.3 4.88 1,017,781 23.6  </v>
      </c>
      <c r="AF150" s="47"/>
      <c r="AG150" s="47" t="str">
        <f t="shared" si="221"/>
        <v xml:space="preserve">333,070 23.2 5.00 1,057,008 23.3 4.88 1,017,781 23.6  </v>
      </c>
      <c r="AH150" s="47" t="str">
        <f t="shared" si="222"/>
        <v xml:space="preserve">23.2 5.00 1,057,008 23.3 4.88 1,017,781 23.6  </v>
      </c>
      <c r="AI150" s="47"/>
      <c r="AJ150" s="47"/>
      <c r="AK150" s="47"/>
      <c r="AL150" s="47"/>
      <c r="AM150" s="11"/>
      <c r="AN150" s="11"/>
      <c r="AO150" s="11"/>
      <c r="AP150" s="47" t="str">
        <f t="shared" si="223"/>
        <v xml:space="preserve">5.00 1,057,008 23.3 4.88 1,017,781 23.6  </v>
      </c>
      <c r="AQ150" s="47"/>
      <c r="AR150" s="47" t="str">
        <f t="shared" si="224"/>
        <v xml:space="preserve">1,057,008 23.3 4.88 1,017,781 23.6  </v>
      </c>
      <c r="AS150" s="48" t="str">
        <f t="shared" si="225"/>
        <v xml:space="preserve">23.3 4.88 1,017,781 23.6  </v>
      </c>
      <c r="AT150" s="48"/>
      <c r="AU150" s="47" t="str">
        <f t="shared" si="226"/>
        <v xml:space="preserve">4.88 1,017,781 23.6  </v>
      </c>
      <c r="AV150" s="47"/>
      <c r="AW150" s="47" t="str">
        <f t="shared" si="227"/>
        <v xml:space="preserve">1,017,781 23.6  </v>
      </c>
      <c r="AX150" s="48" t="str">
        <f t="shared" si="228"/>
        <v xml:space="preserve">23.6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8"/>
        <v xml:space="preserve">A vs T% </v>
      </c>
      <c r="D151" s="47" t="str">
        <f t="shared" si="209"/>
        <v xml:space="preserve">A vs T% </v>
      </c>
      <c r="E151" s="22"/>
      <c r="F151" s="45"/>
      <c r="G151" s="11"/>
      <c r="H151" s="11"/>
      <c r="I151" s="11"/>
      <c r="J151" s="47" t="str">
        <f t="shared" si="210"/>
        <v/>
      </c>
      <c r="K151" s="47"/>
      <c r="L151" s="47" t="str">
        <f t="shared" si="211"/>
        <v xml:space="preserve">4,119 </v>
      </c>
      <c r="M151" s="47" t="str">
        <f t="shared" si="212"/>
        <v xml:space="preserve">3.8 3,868 4.0 15,193 4.3 12,304 3.7 38,465 3.6 45,249 4.4  </v>
      </c>
      <c r="N151" s="47"/>
      <c r="O151" s="47" t="str">
        <f t="shared" si="213"/>
        <v/>
      </c>
      <c r="P151" s="47"/>
      <c r="Q151" s="47" t="str">
        <f t="shared" si="214"/>
        <v xml:space="preserve">3,868 4.0 15,193 4.3 12,304 3.7 38,465 3.6 45,249 4.4  </v>
      </c>
      <c r="R151" s="47" t="str">
        <f t="shared" si="215"/>
        <v xml:space="preserve">4.0 15,193 4.3 12,304 3.7 38,465 3.6 45,249 4.4  </v>
      </c>
      <c r="S151" s="47" t="str">
        <f t="shared" si="216"/>
        <v xml:space="preserve">4,119 3.8 3,868 4.0 15,193 4.3 12,304 3.7 38,465 3.6 45,249 4.4  </v>
      </c>
      <c r="T151" s="47"/>
      <c r="U151" s="47"/>
      <c r="V151" s="47"/>
      <c r="W151" s="11"/>
      <c r="X151" s="11"/>
      <c r="Y151" s="11"/>
      <c r="Z151" s="47" t="str">
        <f t="shared" si="217"/>
        <v/>
      </c>
      <c r="AA151" s="47"/>
      <c r="AB151" s="47" t="str">
        <f t="shared" si="218"/>
        <v xml:space="preserve">15,193 4.3 12,304 3.7 38,465 3.6 45,249 4.4  </v>
      </c>
      <c r="AC151" s="47" t="str">
        <f t="shared" si="219"/>
        <v xml:space="preserve">4.3 12,304 3.7 38,465 3.6 45,249 4.4  </v>
      </c>
      <c r="AD151" s="47"/>
      <c r="AE151" s="47" t="str">
        <f t="shared" si="220"/>
        <v/>
      </c>
      <c r="AF151" s="47"/>
      <c r="AG151" s="47" t="str">
        <f t="shared" si="221"/>
        <v xml:space="preserve">12,304 3.7 38,465 3.6 45,249 4.4  </v>
      </c>
      <c r="AH151" s="47" t="str">
        <f t="shared" si="222"/>
        <v xml:space="preserve">3.7 38,465 3.6 45,249 4.4  </v>
      </c>
      <c r="AI151" s="47"/>
      <c r="AJ151" s="47"/>
      <c r="AK151" s="47"/>
      <c r="AL151" s="47"/>
      <c r="AM151" s="11"/>
      <c r="AN151" s="11"/>
      <c r="AO151" s="11"/>
      <c r="AP151" s="47" t="str">
        <f t="shared" si="223"/>
        <v/>
      </c>
      <c r="AQ151" s="47"/>
      <c r="AR151" s="47" t="str">
        <f t="shared" si="224"/>
        <v xml:space="preserve">38,465 3.6 45,249 4.4  </v>
      </c>
      <c r="AS151" s="48" t="str">
        <f t="shared" si="225"/>
        <v xml:space="preserve">3.6 45,249 4.4  </v>
      </c>
      <c r="AT151" s="48"/>
      <c r="AU151" s="47" t="str">
        <f t="shared" si="226"/>
        <v/>
      </c>
      <c r="AV151" s="47"/>
      <c r="AW151" s="47" t="str">
        <f t="shared" si="227"/>
        <v xml:space="preserve">45,249 4.4  </v>
      </c>
      <c r="AX151" s="48" t="str">
        <f t="shared" si="228"/>
        <v xml:space="preserve">4.4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29">IF(C240="","",IF(RIGHT(D153,1)="-",LEFT(D153,AY153-2),D153))</f>
        <v xml:space="preserve">Total Beverage Cost </v>
      </c>
      <c r="D153" s="47" t="str">
        <f t="shared" ref="D153:D159" si="230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1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0.54 </v>
      </c>
      <c r="K153" s="47"/>
      <c r="L153" s="47" t="str">
        <f t="shared" ref="L153:L159" si="232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11,680 16.7 0.53 10,597 17.3 0.55 38,232 17.5 0.55 37,796 17.7 0.55 115,483 17.4 0.51 107,150 16.7  </v>
      </c>
      <c r="M153" s="47" t="str">
        <f t="shared" ref="M153:M159" si="233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16.7 0.53 10,597 17.3 0.55 38,232 17.5 0.55 37,796 17.7 0.55 115,483 17.4 0.51 107,150 16.7  </v>
      </c>
      <c r="N153" s="47"/>
      <c r="O153" s="47" t="str">
        <f t="shared" ref="O153:O159" si="234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0.53 10,597 17.3 0.55 38,232 17.5 0.55 37,796 17.7 0.55 115,483 17.4 0.51 107,150 16.7  </v>
      </c>
      <c r="P153" s="47"/>
      <c r="Q153" s="47" t="str">
        <f t="shared" ref="Q153:Q159" si="235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10,597 17.3 0.55 38,232 17.5 0.55 37,796 17.7 0.55 115,483 17.4 0.51 107,150 16.7  </v>
      </c>
      <c r="R153" s="47" t="str">
        <f t="shared" ref="R153:R159" si="236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17.3 0.55 38,232 17.5 0.55 37,796 17.7 0.55 115,483 17.4 0.51 107,150 16.7  </v>
      </c>
      <c r="S153" s="47" t="str">
        <f t="shared" ref="S153:S159" si="237">(RIGHT(C240,LEN(C240) - LEN(C153)))&amp;" "</f>
        <v xml:space="preserve">0.54 11,680 16.7 0.53 10,597 17.3 0.55 38,232 17.5 0.55 37,796 17.7 0.55 115,483 17.4 0.51 107,150 16.7  </v>
      </c>
      <c r="T153" s="47"/>
      <c r="U153" s="47"/>
      <c r="V153" s="47"/>
      <c r="W153" s="11"/>
      <c r="X153" s="11"/>
      <c r="Y153" s="11"/>
      <c r="Z153" s="47" t="str">
        <f t="shared" ref="Z153:Z159" si="238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0.55 38,232 17.5 0.55 37,796 17.7 0.55 115,483 17.4 0.51 107,150 16.7  </v>
      </c>
      <c r="AA153" s="47"/>
      <c r="AB153" s="47" t="str">
        <f t="shared" ref="AB153:AB159" si="239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38,232 17.5 0.55 37,796 17.7 0.55 115,483 17.4 0.51 107,150 16.7  </v>
      </c>
      <c r="AC153" s="47" t="str">
        <f t="shared" ref="AC153:AC159" si="240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17.5 0.55 37,796 17.7 0.55 115,483 17.4 0.51 107,150 16.7  </v>
      </c>
      <c r="AD153" s="47"/>
      <c r="AE153" s="47" t="str">
        <f t="shared" ref="AE153:AE159" si="241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0.55 37,796 17.7 0.55 115,483 17.4 0.51 107,150 16.7  </v>
      </c>
      <c r="AF153" s="47"/>
      <c r="AG153" s="47" t="str">
        <f t="shared" ref="AG153:AG159" si="242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37,796 17.7 0.55 115,483 17.4 0.51 107,150 16.7  </v>
      </c>
      <c r="AH153" s="47" t="str">
        <f t="shared" ref="AH153:AH159" si="243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17.7 0.55 115,483 17.4 0.51 107,150 16.7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4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0.55 115,483 17.4 0.51 107,150 16.7  </v>
      </c>
      <c r="AQ153" s="47"/>
      <c r="AR153" s="47" t="str">
        <f t="shared" ref="AR153:AR159" si="245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115,483 17.4 0.51 107,150 16.7  </v>
      </c>
      <c r="AS153" s="48" t="str">
        <f t="shared" ref="AS153:AS159" si="246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17.4 0.51 107,150 16.7  </v>
      </c>
      <c r="AT153" s="48"/>
      <c r="AU153" s="47" t="str">
        <f t="shared" ref="AU153:AU159" si="247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0.51 107,150 16.7  </v>
      </c>
      <c r="AV153" s="47"/>
      <c r="AW153" s="47" t="str">
        <f t="shared" ref="AW153:AW159" si="248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107,150 16.7  </v>
      </c>
      <c r="AX153" s="48" t="str">
        <f t="shared" ref="AX153:AX159" si="249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16.7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29"/>
        <v xml:space="preserve">- Liquor </v>
      </c>
      <c r="D154" s="47" t="str">
        <f t="shared" si="230"/>
        <v xml:space="preserve">- Liquor </v>
      </c>
      <c r="E154" s="22"/>
      <c r="F154" s="45"/>
      <c r="G154" s="11"/>
      <c r="H154" s="11"/>
      <c r="I154" s="11"/>
      <c r="J154" s="47" t="str">
        <f t="shared" si="231"/>
        <v xml:space="preserve">0.07 </v>
      </c>
      <c r="K154" s="47"/>
      <c r="L154" s="47" t="str">
        <f t="shared" si="232"/>
        <v xml:space="preserve">1,450 11.7 0.06 1,153 11.3 0.07 4,827 12.4 0.06 4,127 11.2 0.06 12,969 11.0 0.07 13,829 12.3  </v>
      </c>
      <c r="M154" s="47" t="str">
        <f t="shared" si="233"/>
        <v xml:space="preserve">11.7 0.06 1,153 11.3 0.07 4,827 12.4 0.06 4,127 11.2 0.06 12,969 11.0 0.07 13,829 12.3  </v>
      </c>
      <c r="N154" s="47"/>
      <c r="O154" s="47" t="str">
        <f t="shared" si="234"/>
        <v xml:space="preserve">0.06 1,153 11.3 0.07 4,827 12.4 0.06 4,127 11.2 0.06 12,969 11.0 0.07 13,829 12.3  </v>
      </c>
      <c r="P154" s="47"/>
      <c r="Q154" s="47" t="str">
        <f t="shared" si="235"/>
        <v xml:space="preserve">1,153 11.3 0.07 4,827 12.4 0.06 4,127 11.2 0.06 12,969 11.0 0.07 13,829 12.3  </v>
      </c>
      <c r="R154" s="47" t="str">
        <f t="shared" si="236"/>
        <v xml:space="preserve">11.3 0.07 4,827 12.4 0.06 4,127 11.2 0.06 12,969 11.0 0.07 13,829 12.3  </v>
      </c>
      <c r="S154" s="47" t="str">
        <f t="shared" si="237"/>
        <v xml:space="preserve">0.07 1,450 11.7 0.06 1,153 11.3 0.07 4,827 12.4 0.06 4,127 11.2 0.06 12,969 11.0 0.07 13,829 12.3  </v>
      </c>
      <c r="T154" s="47"/>
      <c r="U154" s="47"/>
      <c r="V154" s="47"/>
      <c r="W154" s="11"/>
      <c r="X154" s="11"/>
      <c r="Y154" s="11"/>
      <c r="Z154" s="47" t="str">
        <f t="shared" si="238"/>
        <v xml:space="preserve">0.07 4,827 12.4 0.06 4,127 11.2 0.06 12,969 11.0 0.07 13,829 12.3  </v>
      </c>
      <c r="AA154" s="47"/>
      <c r="AB154" s="47" t="str">
        <f t="shared" si="239"/>
        <v xml:space="preserve">4,827 12.4 0.06 4,127 11.2 0.06 12,969 11.0 0.07 13,829 12.3  </v>
      </c>
      <c r="AC154" s="47" t="str">
        <f t="shared" si="240"/>
        <v xml:space="preserve">12.4 0.06 4,127 11.2 0.06 12,969 11.0 0.07 13,829 12.3  </v>
      </c>
      <c r="AD154" s="47"/>
      <c r="AE154" s="47" t="str">
        <f t="shared" si="241"/>
        <v xml:space="preserve">0.06 4,127 11.2 0.06 12,969 11.0 0.07 13,829 12.3  </v>
      </c>
      <c r="AF154" s="47"/>
      <c r="AG154" s="47" t="str">
        <f t="shared" si="242"/>
        <v xml:space="preserve">4,127 11.2 0.06 12,969 11.0 0.07 13,829 12.3  </v>
      </c>
      <c r="AH154" s="47" t="str">
        <f t="shared" si="243"/>
        <v xml:space="preserve">11.2 0.06 12,969 11.0 0.07 13,829 12.3  </v>
      </c>
      <c r="AI154" s="47"/>
      <c r="AJ154" s="47"/>
      <c r="AK154" s="47"/>
      <c r="AL154" s="47"/>
      <c r="AM154" s="11"/>
      <c r="AN154" s="11"/>
      <c r="AO154" s="11"/>
      <c r="AP154" s="47" t="str">
        <f t="shared" si="244"/>
        <v xml:space="preserve">0.06 12,969 11.0 0.07 13,829 12.3  </v>
      </c>
      <c r="AQ154" s="47"/>
      <c r="AR154" s="47" t="str">
        <f t="shared" si="245"/>
        <v xml:space="preserve">12,969 11.0 0.07 13,829 12.3  </v>
      </c>
      <c r="AS154" s="48" t="str">
        <f t="shared" si="246"/>
        <v xml:space="preserve">11.0 0.07 13,829 12.3  </v>
      </c>
      <c r="AT154" s="48"/>
      <c r="AU154" s="47" t="str">
        <f t="shared" si="247"/>
        <v xml:space="preserve">0.07 13,829 12.3  </v>
      </c>
      <c r="AV154" s="47"/>
      <c r="AW154" s="47" t="str">
        <f t="shared" si="248"/>
        <v xml:space="preserve">13,829 12.3  </v>
      </c>
      <c r="AX154" s="48" t="str">
        <f t="shared" si="249"/>
        <v xml:space="preserve">12.3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29"/>
        <v xml:space="preserve">- Beer </v>
      </c>
      <c r="D155" s="47" t="str">
        <f t="shared" si="230"/>
        <v xml:space="preserve">- Beer </v>
      </c>
      <c r="E155" s="22"/>
      <c r="F155" s="45"/>
      <c r="G155" s="11"/>
      <c r="H155" s="11"/>
      <c r="I155" s="11"/>
      <c r="J155" s="47" t="str">
        <f t="shared" si="231"/>
        <v xml:space="preserve">0.07 </v>
      </c>
      <c r="K155" s="47"/>
      <c r="L155" s="47" t="str">
        <f t="shared" si="232"/>
        <v xml:space="preserve">1,432 23.4 0.06 1,125 20.7 0.05 3,724 20.5 0.06 3,895 21.9 0.06 13,233 23.5 0.06 12,417 22.7  </v>
      </c>
      <c r="M155" s="47" t="str">
        <f t="shared" si="233"/>
        <v xml:space="preserve">23.4 0.06 1,125 20.7 0.05 3,724 20.5 0.06 3,895 21.9 0.06 13,233 23.5 0.06 12,417 22.7  </v>
      </c>
      <c r="N155" s="47"/>
      <c r="O155" s="47" t="str">
        <f t="shared" si="234"/>
        <v xml:space="preserve">0.06 1,125 20.7 0.05 3,724 20.5 0.06 3,895 21.9 0.06 13,233 23.5 0.06 12,417 22.7  </v>
      </c>
      <c r="P155" s="47"/>
      <c r="Q155" s="47" t="str">
        <f t="shared" si="235"/>
        <v xml:space="preserve">1,125 20.7 0.05 3,724 20.5 0.06 3,895 21.9 0.06 13,233 23.5 0.06 12,417 22.7  </v>
      </c>
      <c r="R155" s="47" t="str">
        <f t="shared" si="236"/>
        <v xml:space="preserve">20.7 0.05 3,724 20.5 0.06 3,895 21.9 0.06 13,233 23.5 0.06 12,417 22.7  </v>
      </c>
      <c r="S155" s="47" t="str">
        <f t="shared" si="237"/>
        <v xml:space="preserve">0.07 1,432 23.4 0.06 1,125 20.7 0.05 3,724 20.5 0.06 3,895 21.9 0.06 13,233 23.5 0.06 12,417 22.7  </v>
      </c>
      <c r="T155" s="47"/>
      <c r="U155" s="47"/>
      <c r="V155" s="47"/>
      <c r="W155" s="11"/>
      <c r="X155" s="11"/>
      <c r="Y155" s="11"/>
      <c r="Z155" s="47" t="str">
        <f t="shared" si="238"/>
        <v xml:space="preserve">0.05 3,724 20.5 0.06 3,895 21.9 0.06 13,233 23.5 0.06 12,417 22.7  </v>
      </c>
      <c r="AA155" s="47"/>
      <c r="AB155" s="47" t="str">
        <f t="shared" si="239"/>
        <v xml:space="preserve">3,724 20.5 0.06 3,895 21.9 0.06 13,233 23.5 0.06 12,417 22.7  </v>
      </c>
      <c r="AC155" s="47" t="str">
        <f t="shared" si="240"/>
        <v xml:space="preserve">20.5 0.06 3,895 21.9 0.06 13,233 23.5 0.06 12,417 22.7  </v>
      </c>
      <c r="AD155" s="47"/>
      <c r="AE155" s="47" t="str">
        <f t="shared" si="241"/>
        <v xml:space="preserve">0.06 3,895 21.9 0.06 13,233 23.5 0.06 12,417 22.7  </v>
      </c>
      <c r="AF155" s="47"/>
      <c r="AG155" s="47" t="str">
        <f t="shared" si="242"/>
        <v xml:space="preserve">3,895 21.9 0.06 13,233 23.5 0.06 12,417 22.7  </v>
      </c>
      <c r="AH155" s="47" t="str">
        <f t="shared" si="243"/>
        <v xml:space="preserve">21.9 0.06 13,233 23.5 0.06 12,417 22.7  </v>
      </c>
      <c r="AI155" s="47"/>
      <c r="AJ155" s="47"/>
      <c r="AK155" s="47"/>
      <c r="AL155" s="47"/>
      <c r="AM155" s="11"/>
      <c r="AN155" s="11"/>
      <c r="AO155" s="11"/>
      <c r="AP155" s="47" t="str">
        <f t="shared" si="244"/>
        <v xml:space="preserve">0.06 13,233 23.5 0.06 12,417 22.7  </v>
      </c>
      <c r="AQ155" s="47"/>
      <c r="AR155" s="47" t="str">
        <f t="shared" si="245"/>
        <v xml:space="preserve">13,233 23.5 0.06 12,417 22.7  </v>
      </c>
      <c r="AS155" s="48" t="str">
        <f t="shared" si="246"/>
        <v xml:space="preserve">23.5 0.06 12,417 22.7  </v>
      </c>
      <c r="AT155" s="48"/>
      <c r="AU155" s="47" t="str">
        <f t="shared" si="247"/>
        <v xml:space="preserve">0.06 12,417 22.7  </v>
      </c>
      <c r="AV155" s="47"/>
      <c r="AW155" s="47" t="str">
        <f t="shared" si="248"/>
        <v xml:space="preserve">12,417 22.7  </v>
      </c>
      <c r="AX155" s="48" t="str">
        <f t="shared" si="249"/>
        <v xml:space="preserve">22.7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29"/>
        <v xml:space="preserve">- Wine </v>
      </c>
      <c r="D156" s="47" t="str">
        <f t="shared" si="230"/>
        <v xml:space="preserve">- Wine </v>
      </c>
      <c r="E156" s="22"/>
      <c r="F156" s="45"/>
      <c r="G156" s="11"/>
      <c r="H156" s="11"/>
      <c r="I156" s="11"/>
      <c r="J156" s="47" t="str">
        <f t="shared" si="231"/>
        <v xml:space="preserve">0.19 </v>
      </c>
      <c r="K156" s="47"/>
      <c r="L156" s="47" t="str">
        <f t="shared" si="232"/>
        <v xml:space="preserve">4,181 24.5 0.19 3,844 26.2 0.20 13,784 25.5 0.20 13,936 26.4 0.20 42,027 25.2 0.18 37,670 25.3  </v>
      </c>
      <c r="M156" s="47" t="str">
        <f t="shared" si="233"/>
        <v xml:space="preserve">24.5 0.19 3,844 26.2 0.20 13,784 25.5 0.20 13,936 26.4 0.20 42,027 25.2 0.18 37,670 25.3  </v>
      </c>
      <c r="N156" s="47"/>
      <c r="O156" s="47" t="str">
        <f t="shared" si="234"/>
        <v xml:space="preserve">0.19 3,844 26.2 0.20 13,784 25.5 0.20 13,936 26.4 0.20 42,027 25.2 0.18 37,670 25.3  </v>
      </c>
      <c r="P156" s="47"/>
      <c r="Q156" s="47" t="str">
        <f t="shared" si="235"/>
        <v xml:space="preserve">3,844 26.2 0.20 13,784 25.5 0.20 13,936 26.4 0.20 42,027 25.2 0.18 37,670 25.3  </v>
      </c>
      <c r="R156" s="47" t="str">
        <f t="shared" si="236"/>
        <v xml:space="preserve">26.2 0.20 13,784 25.5 0.20 13,936 26.4 0.20 42,027 25.2 0.18 37,670 25.3  </v>
      </c>
      <c r="S156" s="47" t="str">
        <f t="shared" si="237"/>
        <v xml:space="preserve">0.19 4,181 24.5 0.19 3,844 26.2 0.20 13,784 25.5 0.20 13,936 26.4 0.20 42,027 25.2 0.18 37,670 25.3  </v>
      </c>
      <c r="T156" s="47"/>
      <c r="U156" s="47"/>
      <c r="V156" s="47"/>
      <c r="W156" s="11"/>
      <c r="X156" s="11"/>
      <c r="Y156" s="11"/>
      <c r="Z156" s="47" t="str">
        <f t="shared" si="238"/>
        <v xml:space="preserve">0.20 13,784 25.5 0.20 13,936 26.4 0.20 42,027 25.2 0.18 37,670 25.3  </v>
      </c>
      <c r="AA156" s="47"/>
      <c r="AB156" s="47" t="str">
        <f t="shared" si="239"/>
        <v xml:space="preserve">13,784 25.5 0.20 13,936 26.4 0.20 42,027 25.2 0.18 37,670 25.3  </v>
      </c>
      <c r="AC156" s="47" t="str">
        <f t="shared" si="240"/>
        <v xml:space="preserve">25.5 0.20 13,936 26.4 0.20 42,027 25.2 0.18 37,670 25.3  </v>
      </c>
      <c r="AD156" s="47"/>
      <c r="AE156" s="47" t="str">
        <f t="shared" si="241"/>
        <v xml:space="preserve">0.20 13,936 26.4 0.20 42,027 25.2 0.18 37,670 25.3  </v>
      </c>
      <c r="AF156" s="47"/>
      <c r="AG156" s="47" t="str">
        <f t="shared" si="242"/>
        <v xml:space="preserve">13,936 26.4 0.20 42,027 25.2 0.18 37,670 25.3  </v>
      </c>
      <c r="AH156" s="47" t="str">
        <f t="shared" si="243"/>
        <v xml:space="preserve">26.4 0.20 42,027 25.2 0.18 37,670 25.3  </v>
      </c>
      <c r="AI156" s="47"/>
      <c r="AJ156" s="47"/>
      <c r="AK156" s="47"/>
      <c r="AL156" s="47"/>
      <c r="AM156" s="11"/>
      <c r="AN156" s="11"/>
      <c r="AO156" s="11"/>
      <c r="AP156" s="47" t="str">
        <f t="shared" si="244"/>
        <v xml:space="preserve">0.20 42,027 25.2 0.18 37,670 25.3  </v>
      </c>
      <c r="AQ156" s="47"/>
      <c r="AR156" s="47" t="str">
        <f t="shared" si="245"/>
        <v xml:space="preserve">42,027 25.2 0.18 37,670 25.3  </v>
      </c>
      <c r="AS156" s="48" t="str">
        <f t="shared" si="246"/>
        <v xml:space="preserve">25.2 0.18 37,670 25.3  </v>
      </c>
      <c r="AT156" s="48"/>
      <c r="AU156" s="47" t="str">
        <f t="shared" si="247"/>
        <v xml:space="preserve">0.18 37,670 25.3  </v>
      </c>
      <c r="AV156" s="47"/>
      <c r="AW156" s="47" t="str">
        <f t="shared" si="248"/>
        <v xml:space="preserve">37,670 25.3  </v>
      </c>
      <c r="AX156" s="48" t="str">
        <f t="shared" si="249"/>
        <v xml:space="preserve">25.3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29"/>
        <v xml:space="preserve">- Non-Alch Bev </v>
      </c>
      <c r="D157" s="47" t="str">
        <f t="shared" si="230"/>
        <v xml:space="preserve">- Non-Alch Bev </v>
      </c>
      <c r="E157" s="22"/>
      <c r="F157" s="45"/>
      <c r="G157" s="11"/>
      <c r="H157" s="11"/>
      <c r="I157" s="11"/>
      <c r="J157" s="47" t="str">
        <f t="shared" si="231"/>
        <v xml:space="preserve">0.21 </v>
      </c>
      <c r="K157" s="47"/>
      <c r="L157" s="47" t="str">
        <f t="shared" si="232"/>
        <v xml:space="preserve">4,618 13.4 0.22 4,475 14.5 0.23 15,898 14.8 0.23 15,839 14.9 0.22 47,253 14.7 0.21 43,233 13.3  </v>
      </c>
      <c r="M157" s="47" t="str">
        <f t="shared" si="233"/>
        <v xml:space="preserve">13.4 0.22 4,475 14.5 0.23 15,898 14.8 0.23 15,839 14.9 0.22 47,253 14.7 0.21 43,233 13.3  </v>
      </c>
      <c r="N157" s="47"/>
      <c r="O157" s="47" t="str">
        <f t="shared" si="234"/>
        <v xml:space="preserve">0.22 4,475 14.5 0.23 15,898 14.8 0.23 15,839 14.9 0.22 47,253 14.7 0.21 43,233 13.3  </v>
      </c>
      <c r="P157" s="47"/>
      <c r="Q157" s="47" t="str">
        <f t="shared" si="235"/>
        <v xml:space="preserve">4,475 14.5 0.23 15,898 14.8 0.23 15,839 14.9 0.22 47,253 14.7 0.21 43,233 13.3  </v>
      </c>
      <c r="R157" s="47" t="str">
        <f t="shared" si="236"/>
        <v xml:space="preserve">14.5 0.23 15,898 14.8 0.23 15,839 14.9 0.22 47,253 14.7 0.21 43,233 13.3  </v>
      </c>
      <c r="S157" s="47" t="str">
        <f t="shared" si="237"/>
        <v xml:space="preserve">0.21 4,618 13.4 0.22 4,475 14.5 0.23 15,898 14.8 0.23 15,839 14.9 0.22 47,253 14.7 0.21 43,233 13.3  </v>
      </c>
      <c r="T157" s="47"/>
      <c r="U157" s="47"/>
      <c r="V157" s="47"/>
      <c r="W157" s="11"/>
      <c r="X157" s="11"/>
      <c r="Y157" s="11"/>
      <c r="Z157" s="47" t="str">
        <f t="shared" si="238"/>
        <v xml:space="preserve">0.23 15,898 14.8 0.23 15,839 14.9 0.22 47,253 14.7 0.21 43,233 13.3  </v>
      </c>
      <c r="AA157" s="47"/>
      <c r="AB157" s="47" t="str">
        <f t="shared" si="239"/>
        <v xml:space="preserve">15,898 14.8 0.23 15,839 14.9 0.22 47,253 14.7 0.21 43,233 13.3  </v>
      </c>
      <c r="AC157" s="47" t="str">
        <f t="shared" si="240"/>
        <v xml:space="preserve">14.8 0.23 15,839 14.9 0.22 47,253 14.7 0.21 43,233 13.3  </v>
      </c>
      <c r="AD157" s="47"/>
      <c r="AE157" s="47" t="str">
        <f t="shared" si="241"/>
        <v xml:space="preserve">0.23 15,839 14.9 0.22 47,253 14.7 0.21 43,233 13.3  </v>
      </c>
      <c r="AF157" s="47"/>
      <c r="AG157" s="47" t="str">
        <f t="shared" si="242"/>
        <v xml:space="preserve">15,839 14.9 0.22 47,253 14.7 0.21 43,233 13.3  </v>
      </c>
      <c r="AH157" s="47" t="str">
        <f t="shared" si="243"/>
        <v xml:space="preserve">14.9 0.22 47,253 14.7 0.21 43,233 13.3  </v>
      </c>
      <c r="AI157" s="47"/>
      <c r="AJ157" s="47"/>
      <c r="AK157" s="47"/>
      <c r="AL157" s="47"/>
      <c r="AM157" s="11"/>
      <c r="AN157" s="11"/>
      <c r="AO157" s="11"/>
      <c r="AP157" s="47" t="str">
        <f t="shared" si="244"/>
        <v xml:space="preserve">0.22 47,253 14.7 0.21 43,233 13.3  </v>
      </c>
      <c r="AQ157" s="47"/>
      <c r="AR157" s="47" t="str">
        <f t="shared" si="245"/>
        <v xml:space="preserve">47,253 14.7 0.21 43,233 13.3  </v>
      </c>
      <c r="AS157" s="48" t="str">
        <f t="shared" si="246"/>
        <v xml:space="preserve">14.7 0.21 43,233 13.3  </v>
      </c>
      <c r="AT157" s="48"/>
      <c r="AU157" s="47" t="str">
        <f t="shared" si="247"/>
        <v xml:space="preserve">0.21 43,233 13.3  </v>
      </c>
      <c r="AV157" s="47"/>
      <c r="AW157" s="47" t="str">
        <f t="shared" si="248"/>
        <v xml:space="preserve">43,233 13.3  </v>
      </c>
      <c r="AX157" s="48" t="str">
        <f t="shared" si="249"/>
        <v xml:space="preserve">13.3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29"/>
        <v xml:space="preserve">Bev Alch A vs. T% </v>
      </c>
      <c r="D158" s="47" t="str">
        <f t="shared" si="230"/>
        <v xml:space="preserve">Bev Alch A vs. T% </v>
      </c>
      <c r="E158" s="22"/>
      <c r="F158" s="45"/>
      <c r="G158" s="11"/>
      <c r="H158" s="11"/>
      <c r="I158" s="11"/>
      <c r="J158" s="47" t="str">
        <f t="shared" si="231"/>
        <v/>
      </c>
      <c r="K158" s="47"/>
      <c r="L158" s="47" t="str">
        <f t="shared" si="232"/>
        <v xml:space="preserve">1,353 </v>
      </c>
      <c r="M158" s="47" t="str">
        <f t="shared" si="233"/>
        <v xml:space="preserve">11.6 1,005 9.5 2,658 7.0 3,150 8.3 7,872 6.8 11,556 10.8  </v>
      </c>
      <c r="N158" s="47"/>
      <c r="O158" s="47" t="str">
        <f t="shared" si="234"/>
        <v/>
      </c>
      <c r="P158" s="47"/>
      <c r="Q158" s="47" t="str">
        <f t="shared" si="235"/>
        <v xml:space="preserve">1,005 9.5 2,658 7.0 3,150 8.3 7,872 6.8 11,556 10.8  </v>
      </c>
      <c r="R158" s="47" t="str">
        <f t="shared" si="236"/>
        <v xml:space="preserve">9.5 2,658 7.0 3,150 8.3 7,872 6.8 11,556 10.8  </v>
      </c>
      <c r="S158" s="47" t="str">
        <f t="shared" si="237"/>
        <v xml:space="preserve">1,353 11.6 1,005 9.5 2,658 7.0 3,150 8.3 7,872 6.8 11,556 10.8  </v>
      </c>
      <c r="T158" s="47"/>
      <c r="U158" s="47"/>
      <c r="V158" s="47"/>
      <c r="W158" s="11"/>
      <c r="X158" s="11"/>
      <c r="Y158" s="11"/>
      <c r="Z158" s="47" t="str">
        <f t="shared" si="238"/>
        <v/>
      </c>
      <c r="AA158" s="47"/>
      <c r="AB158" s="47" t="str">
        <f t="shared" si="239"/>
        <v xml:space="preserve">2,658 7.0 3,150 8.3 7,872 6.8 11,556 10.8  </v>
      </c>
      <c r="AC158" s="47" t="str">
        <f t="shared" si="240"/>
        <v xml:space="preserve">7.0 3,150 8.3 7,872 6.8 11,556 10.8  </v>
      </c>
      <c r="AD158" s="47"/>
      <c r="AE158" s="47" t="str">
        <f t="shared" si="241"/>
        <v/>
      </c>
      <c r="AF158" s="47"/>
      <c r="AG158" s="47" t="str">
        <f t="shared" si="242"/>
        <v xml:space="preserve">3,150 8.3 7,872 6.8 11,556 10.8  </v>
      </c>
      <c r="AH158" s="47" t="str">
        <f t="shared" si="243"/>
        <v xml:space="preserve">8.3 7,872 6.8 11,556 10.8  </v>
      </c>
      <c r="AI158" s="47"/>
      <c r="AJ158" s="47"/>
      <c r="AK158" s="47"/>
      <c r="AL158" s="47"/>
      <c r="AM158" s="11"/>
      <c r="AN158" s="11"/>
      <c r="AO158" s="11"/>
      <c r="AP158" s="47" t="str">
        <f t="shared" si="244"/>
        <v/>
      </c>
      <c r="AQ158" s="47"/>
      <c r="AR158" s="47" t="str">
        <f t="shared" si="245"/>
        <v xml:space="preserve">7,872 6.8 11,556 10.8  </v>
      </c>
      <c r="AS158" s="48" t="str">
        <f t="shared" si="246"/>
        <v xml:space="preserve">6.8 11,556 10.8  </v>
      </c>
      <c r="AT158" s="48"/>
      <c r="AU158" s="47" t="str">
        <f t="shared" si="247"/>
        <v/>
      </c>
      <c r="AV158" s="47"/>
      <c r="AW158" s="47" t="str">
        <f t="shared" si="248"/>
        <v xml:space="preserve">11,556 10.8  </v>
      </c>
      <c r="AX158" s="48" t="str">
        <f t="shared" si="249"/>
        <v xml:space="preserve">10.8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29"/>
        <v xml:space="preserve">Total Cost of Sales </v>
      </c>
      <c r="D159" s="47" t="str">
        <f t="shared" si="230"/>
        <v xml:space="preserve">Total Cost of Sales </v>
      </c>
      <c r="E159" s="22"/>
      <c r="F159" s="45"/>
      <c r="G159" s="11"/>
      <c r="H159" s="11"/>
      <c r="I159" s="11"/>
      <c r="J159" s="47" t="str">
        <f t="shared" si="231"/>
        <v xml:space="preserve">5.49 </v>
      </c>
      <c r="K159" s="47"/>
      <c r="L159" s="47" t="str">
        <f t="shared" si="232"/>
        <v xml:space="preserve">119,095 25.2 5.33 106,775 25.6 5.54 388,421 25.9 5.37 370,866 25.8 5.54 1,172,491 25.8 5.39 1,124,930 26.1  </v>
      </c>
      <c r="M159" s="47" t="str">
        <f t="shared" si="233"/>
        <v xml:space="preserve">25.2 5.33 106,775 25.6 5.54 388,421 25.9 5.37 370,866 25.8 5.54 1,172,491 25.8 5.39 1,124,930 26.1  </v>
      </c>
      <c r="N159" s="47"/>
      <c r="O159" s="47" t="str">
        <f t="shared" si="234"/>
        <v xml:space="preserve">5.33 106,775 25.6 5.54 388,421 25.9 5.37 370,866 25.8 5.54 1,172,491 25.8 5.39 1,124,930 26.1  </v>
      </c>
      <c r="P159" s="47"/>
      <c r="Q159" s="47" t="str">
        <f t="shared" si="235"/>
        <v xml:space="preserve">106,775 25.6 5.54 388,421 25.9 5.37 370,866 25.8 5.54 1,172,491 25.8 5.39 1,124,930 26.1  </v>
      </c>
      <c r="R159" s="47" t="str">
        <f t="shared" si="236"/>
        <v xml:space="preserve">25.6 5.54 388,421 25.9 5.37 370,866 25.8 5.54 1,172,491 25.8 5.39 1,124,930 26.1  </v>
      </c>
      <c r="S159" s="47" t="str">
        <f t="shared" si="237"/>
        <v xml:space="preserve">5.49 119,095 25.2 5.33 106,775 25.6 5.54 388,421 25.9 5.37 370,866 25.8 5.54 1,172,491 25.8 5.39 1,124,930 26.1  </v>
      </c>
      <c r="T159" s="47"/>
      <c r="U159" s="47"/>
      <c r="V159" s="47"/>
      <c r="W159" s="11"/>
      <c r="X159" s="11"/>
      <c r="Y159" s="11"/>
      <c r="Z159" s="47" t="str">
        <f t="shared" si="238"/>
        <v xml:space="preserve">5.54 388,421 25.9 5.37 370,866 25.8 5.54 1,172,491 25.8 5.39 1,124,930 26.1  </v>
      </c>
      <c r="AA159" s="47"/>
      <c r="AB159" s="47" t="str">
        <f t="shared" si="239"/>
        <v xml:space="preserve">388,421 25.9 5.37 370,866 25.8 5.54 1,172,491 25.8 5.39 1,124,930 26.1  </v>
      </c>
      <c r="AC159" s="47" t="str">
        <f t="shared" si="240"/>
        <v xml:space="preserve">25.9 5.37 370,866 25.8 5.54 1,172,491 25.8 5.39 1,124,930 26.1  </v>
      </c>
      <c r="AD159" s="47"/>
      <c r="AE159" s="47" t="str">
        <f t="shared" si="241"/>
        <v xml:space="preserve">5.37 370,866 25.8 5.54 1,172,491 25.8 5.39 1,124,930 26.1  </v>
      </c>
      <c r="AF159" s="47"/>
      <c r="AG159" s="47" t="str">
        <f t="shared" si="242"/>
        <v xml:space="preserve">370,866 25.8 5.54 1,172,491 25.8 5.39 1,124,930 26.1  </v>
      </c>
      <c r="AH159" s="47" t="str">
        <f t="shared" si="243"/>
        <v xml:space="preserve">25.8 5.54 1,172,491 25.8 5.39 1,124,930 26.1  </v>
      </c>
      <c r="AI159" s="47"/>
      <c r="AJ159" s="47"/>
      <c r="AK159" s="47"/>
      <c r="AL159" s="47"/>
      <c r="AM159" s="11"/>
      <c r="AN159" s="11"/>
      <c r="AO159" s="11"/>
      <c r="AP159" s="47" t="str">
        <f t="shared" si="244"/>
        <v xml:space="preserve">5.54 1,172,491 25.8 5.39 1,124,930 26.1  </v>
      </c>
      <c r="AQ159" s="47"/>
      <c r="AR159" s="47" t="str">
        <f t="shared" si="245"/>
        <v xml:space="preserve">1,172,491 25.8 5.39 1,124,930 26.1  </v>
      </c>
      <c r="AS159" s="48" t="str">
        <f t="shared" si="246"/>
        <v xml:space="preserve">25.8 5.39 1,124,930 26.1  </v>
      </c>
      <c r="AT159" s="48"/>
      <c r="AU159" s="47" t="str">
        <f t="shared" si="247"/>
        <v xml:space="preserve">5.39 1,124,930 26.1  </v>
      </c>
      <c r="AV159" s="47"/>
      <c r="AW159" s="47" t="str">
        <f t="shared" si="248"/>
        <v xml:space="preserve">1,124,930 26.1  </v>
      </c>
      <c r="AX159" s="48" t="str">
        <f t="shared" si="249"/>
        <v xml:space="preserve">26.1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0">IF(C247="","",IF(RIGHT(D161,1)="-",LEFT(D161,AY161-2),D161))</f>
        <v xml:space="preserve">Direct Labor - Regular </v>
      </c>
      <c r="D161" s="47" t="str">
        <f t="shared" ref="D161:D169" si="251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2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6.91 </v>
      </c>
      <c r="K161" s="47"/>
      <c r="L161" s="47" t="str">
        <f t="shared" ref="L161:L169" si="253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149,718 31.7 6.61 132,557 31.7 6.62 464,220 31.0 6.52 450,356 31.3 6.62 1,401,468 30.8 6.49 1,354,180 31.4  </v>
      </c>
      <c r="M161" s="47" t="str">
        <f t="shared" ref="M161:M169" si="254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31.7 6.61 132,557 31.7 6.62 464,220 31.0 6.52 450,356 31.3 6.62 1,401,468 30.8 6.49 1,354,180 31.4  </v>
      </c>
      <c r="N161" s="47"/>
      <c r="O161" s="47" t="str">
        <f t="shared" ref="O161:O169" si="255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6.61 132,557 31.7 6.62 464,220 31.0 6.52 450,356 31.3 6.62 1,401,468 30.8 6.49 1,354,180 31.4  </v>
      </c>
      <c r="P161" s="47"/>
      <c r="Q161" s="47" t="str">
        <f t="shared" ref="Q161:Q169" si="256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132,557 31.7 6.62 464,220 31.0 6.52 450,356 31.3 6.62 1,401,468 30.8 6.49 1,354,180 31.4  </v>
      </c>
      <c r="R161" s="47" t="str">
        <f t="shared" ref="R161:R169" si="257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31.7 6.62 464,220 31.0 6.52 450,356 31.3 6.62 1,401,468 30.8 6.49 1,354,180 31.4  </v>
      </c>
      <c r="S161" s="47" t="str">
        <f t="shared" ref="S161:S169" si="258">(RIGHT(C247,LEN(C247) - LEN(C161)))&amp;" "</f>
        <v xml:space="preserve">6.91 149,718 31.7 6.61 132,557 31.7 6.62 464,220 31.0 6.52 450,356 31.3 6.62 1,401,468 30.8 6.49 1,354,180 31.4  </v>
      </c>
      <c r="T161" s="47"/>
      <c r="U161" s="47"/>
      <c r="V161" s="47"/>
      <c r="W161" s="11"/>
      <c r="X161" s="11"/>
      <c r="Y161" s="11"/>
      <c r="Z161" s="47" t="str">
        <f t="shared" ref="Z161:Z169" si="259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6.62 464,220 31.0 6.52 450,356 31.3 6.62 1,401,468 30.8 6.49 1,354,180 31.4  </v>
      </c>
      <c r="AA161" s="47"/>
      <c r="AB161" s="47" t="str">
        <f t="shared" ref="AB161:AB169" si="260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464,220 31.0 6.52 450,356 31.3 6.62 1,401,468 30.8 6.49 1,354,180 31.4  </v>
      </c>
      <c r="AC161" s="47" t="str">
        <f t="shared" ref="AC161:AC169" si="261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31.0 6.52 450,356 31.3 6.62 1,401,468 30.8 6.49 1,354,180 31.4  </v>
      </c>
      <c r="AD161" s="47"/>
      <c r="AE161" s="47" t="str">
        <f t="shared" ref="AE161:AE169" si="262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6.52 450,356 31.3 6.62 1,401,468 30.8 6.49 1,354,180 31.4  </v>
      </c>
      <c r="AF161" s="47"/>
      <c r="AG161" s="47" t="str">
        <f t="shared" ref="AG161:AG169" si="263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450,356 31.3 6.62 1,401,468 30.8 6.49 1,354,180 31.4  </v>
      </c>
      <c r="AH161" s="47" t="str">
        <f t="shared" ref="AH161:AH169" si="264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31.3 6.62 1,401,468 30.8 6.49 1,354,180 31.4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5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6.62 1,401,468 30.8 6.49 1,354,180 31.4  </v>
      </c>
      <c r="AQ161" s="47"/>
      <c r="AR161" s="47" t="str">
        <f t="shared" ref="AR161:AR169" si="266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1,401,468 30.8 6.49 1,354,180 31.4  </v>
      </c>
      <c r="AS161" s="48" t="str">
        <f t="shared" ref="AS161:AS169" si="267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30.8 6.49 1,354,180 31.4  </v>
      </c>
      <c r="AT161" s="48"/>
      <c r="AU161" s="47" t="str">
        <f t="shared" ref="AU161:AU169" si="268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6.49 1,354,180 31.4  </v>
      </c>
      <c r="AV161" s="47"/>
      <c r="AW161" s="47" t="str">
        <f t="shared" ref="AW161:AW169" si="269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1,354,180 31.4  </v>
      </c>
      <c r="AX161" s="48" t="str">
        <f t="shared" ref="AX161:AX169" si="270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31.4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0"/>
        <v xml:space="preserve">- Overtime </v>
      </c>
      <c r="D162" s="47" t="str">
        <f t="shared" si="251"/>
        <v xml:space="preserve">- Overtime </v>
      </c>
      <c r="E162" s="22"/>
      <c r="F162" s="45"/>
      <c r="G162" s="11"/>
      <c r="H162" s="11"/>
      <c r="I162" s="11"/>
      <c r="J162" s="47" t="str">
        <f t="shared" si="252"/>
        <v xml:space="preserve">0.10 </v>
      </c>
      <c r="K162" s="47"/>
      <c r="L162" s="47" t="str">
        <f t="shared" si="253"/>
        <v xml:space="preserve">2,144 0.5 0.13 2,637 0.6 0.11 7,707 0.5 0.12 8,526 0.6 0.14 30,282 0.7 0.09 18,140 0.4  </v>
      </c>
      <c r="M162" s="47" t="str">
        <f t="shared" si="254"/>
        <v xml:space="preserve">0.5 0.13 2,637 0.6 0.11 7,707 0.5 0.12 8,526 0.6 0.14 30,282 0.7 0.09 18,140 0.4  </v>
      </c>
      <c r="N162" s="47"/>
      <c r="O162" s="47" t="str">
        <f t="shared" si="255"/>
        <v xml:space="preserve">0.13 2,637 0.6 0.11 7,707 0.5 0.12 8,526 0.6 0.14 30,282 0.7 0.09 18,140 0.4  </v>
      </c>
      <c r="P162" s="47"/>
      <c r="Q162" s="47" t="str">
        <f t="shared" si="256"/>
        <v xml:space="preserve">2,637 0.6 0.11 7,707 0.5 0.12 8,526 0.6 0.14 30,282 0.7 0.09 18,140 0.4  </v>
      </c>
      <c r="R162" s="47" t="str">
        <f t="shared" si="257"/>
        <v xml:space="preserve">0.6 0.11 7,707 0.5 0.12 8,526 0.6 0.14 30,282 0.7 0.09 18,140 0.4  </v>
      </c>
      <c r="S162" s="47" t="str">
        <f t="shared" si="258"/>
        <v xml:space="preserve">0.10 2,144 0.5 0.13 2,637 0.6 0.11 7,707 0.5 0.12 8,526 0.6 0.14 30,282 0.7 0.09 18,140 0.4  </v>
      </c>
      <c r="T162" s="47"/>
      <c r="U162" s="47"/>
      <c r="V162" s="47"/>
      <c r="W162" s="11"/>
      <c r="X162" s="11"/>
      <c r="Y162" s="11"/>
      <c r="Z162" s="47" t="str">
        <f t="shared" si="259"/>
        <v xml:space="preserve">0.11 7,707 0.5 0.12 8,526 0.6 0.14 30,282 0.7 0.09 18,140 0.4  </v>
      </c>
      <c r="AA162" s="47"/>
      <c r="AB162" s="47" t="str">
        <f t="shared" si="260"/>
        <v xml:space="preserve">7,707 0.5 0.12 8,526 0.6 0.14 30,282 0.7 0.09 18,140 0.4  </v>
      </c>
      <c r="AC162" s="47" t="str">
        <f t="shared" si="261"/>
        <v xml:space="preserve">0.5 0.12 8,526 0.6 0.14 30,282 0.7 0.09 18,140 0.4  </v>
      </c>
      <c r="AD162" s="47"/>
      <c r="AE162" s="47" t="str">
        <f t="shared" si="262"/>
        <v xml:space="preserve">0.12 8,526 0.6 0.14 30,282 0.7 0.09 18,140 0.4  </v>
      </c>
      <c r="AF162" s="47"/>
      <c r="AG162" s="47" t="str">
        <f t="shared" si="263"/>
        <v xml:space="preserve">8,526 0.6 0.14 30,282 0.7 0.09 18,140 0.4  </v>
      </c>
      <c r="AH162" s="47" t="str">
        <f t="shared" si="264"/>
        <v xml:space="preserve">0.6 0.14 30,282 0.7 0.09 18,140 0.4  </v>
      </c>
      <c r="AI162" s="47"/>
      <c r="AJ162" s="47"/>
      <c r="AK162" s="47"/>
      <c r="AL162" s="47"/>
      <c r="AM162" s="11"/>
      <c r="AN162" s="11"/>
      <c r="AO162" s="11"/>
      <c r="AP162" s="47" t="str">
        <f t="shared" si="265"/>
        <v xml:space="preserve">0.14 30,282 0.7 0.09 18,140 0.4  </v>
      </c>
      <c r="AQ162" s="47"/>
      <c r="AR162" s="47" t="str">
        <f t="shared" si="266"/>
        <v xml:space="preserve">30,282 0.7 0.09 18,140 0.4  </v>
      </c>
      <c r="AS162" s="48" t="str">
        <f t="shared" si="267"/>
        <v xml:space="preserve">0.7 0.09 18,140 0.4  </v>
      </c>
      <c r="AT162" s="48"/>
      <c r="AU162" s="47" t="str">
        <f t="shared" si="268"/>
        <v xml:space="preserve">0.09 18,140 0.4  </v>
      </c>
      <c r="AV162" s="47"/>
      <c r="AW162" s="47" t="str">
        <f t="shared" si="269"/>
        <v xml:space="preserve">18,140 0.4  </v>
      </c>
      <c r="AX162" s="48" t="str">
        <f t="shared" si="270"/>
        <v xml:space="preserve">0.4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0"/>
        <v xml:space="preserve">- Pay Compliance/WOTC </v>
      </c>
      <c r="D163" s="47" t="str">
        <f t="shared" si="251"/>
        <v xml:space="preserve">- Pay Compliance/WOTC </v>
      </c>
      <c r="E163" s="22"/>
      <c r="F163" s="45"/>
      <c r="G163" s="11"/>
      <c r="H163" s="11"/>
      <c r="I163" s="11"/>
      <c r="J163" s="47" t="str">
        <f t="shared" si="252"/>
        <v xml:space="preserve">0.00 </v>
      </c>
      <c r="K163" s="47"/>
      <c r="L163" s="47" t="str">
        <f t="shared" si="253"/>
        <v xml:space="preserve">0 0.0 0.00 0 0.0 0.00 0 0.0 0.00 0 0.0 0.00 0 0.0 0.00 0 0.0  </v>
      </c>
      <c r="M163" s="47" t="str">
        <f t="shared" si="254"/>
        <v xml:space="preserve">0.0 0.00 0 0.0 0.00 0 0.0 0.00 0 0.0 0.00 0 0.0 0.00 0 0.0  </v>
      </c>
      <c r="N163" s="47"/>
      <c r="O163" s="47" t="str">
        <f t="shared" si="255"/>
        <v xml:space="preserve">0.00 0 0.0 0.00 0 0.0 0.00 0 0.0 0.00 0 0.0 0.00 0 0.0  </v>
      </c>
      <c r="P163" s="47"/>
      <c r="Q163" s="47" t="str">
        <f t="shared" si="256"/>
        <v xml:space="preserve">0 0.0 0.00 0 0.0 0.00 0 0.0 0.00 0 0.0 0.00 0 0.0  </v>
      </c>
      <c r="R163" s="47" t="str">
        <f t="shared" si="257"/>
        <v xml:space="preserve">0.0 0.00 0 0.0 0.00 0 0.0 0.00 0 0.0 0.00 0 0.0  </v>
      </c>
      <c r="S163" s="47" t="str">
        <f t="shared" si="258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59"/>
        <v xml:space="preserve">0.00 0 0.0 0.00 0 0.0 0.00 0 0.0 0.00 0 0.0  </v>
      </c>
      <c r="AA163" s="47"/>
      <c r="AB163" s="47" t="str">
        <f t="shared" si="260"/>
        <v xml:space="preserve">0 0.0 0.00 0 0.0 0.00 0 0.0 0.00 0 0.0  </v>
      </c>
      <c r="AC163" s="47" t="str">
        <f t="shared" si="261"/>
        <v xml:space="preserve">0.0 0.00 0 0.0 0.00 0 0.0 0.00 0 0.0  </v>
      </c>
      <c r="AD163" s="47"/>
      <c r="AE163" s="47" t="str">
        <f t="shared" si="262"/>
        <v xml:space="preserve">0.00 0 0.0 0.00 0 0.0 0.00 0 0.0  </v>
      </c>
      <c r="AF163" s="47"/>
      <c r="AG163" s="47" t="str">
        <f t="shared" si="263"/>
        <v xml:space="preserve">0 0.0 0.00 0 0.0 0.00 0 0.0  </v>
      </c>
      <c r="AH163" s="47" t="str">
        <f t="shared" si="264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5"/>
        <v xml:space="preserve">0.00 0 0.0 0.00 0 0.0  </v>
      </c>
      <c r="AQ163" s="47"/>
      <c r="AR163" s="47" t="str">
        <f t="shared" si="266"/>
        <v xml:space="preserve">0 0.0 0.00 0 0.0  </v>
      </c>
      <c r="AS163" s="48" t="str">
        <f t="shared" si="267"/>
        <v xml:space="preserve">0.0 0.00 0 0.0  </v>
      </c>
      <c r="AT163" s="48"/>
      <c r="AU163" s="47" t="str">
        <f t="shared" si="268"/>
        <v xml:space="preserve">0.00 0 0.0  </v>
      </c>
      <c r="AV163" s="47"/>
      <c r="AW163" s="47" t="str">
        <f t="shared" si="269"/>
        <v xml:space="preserve">0 0.0  </v>
      </c>
      <c r="AX163" s="48" t="str">
        <f t="shared" si="270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0"/>
        <v xml:space="preserve">Total Direct Labor </v>
      </c>
      <c r="D164" s="47" t="str">
        <f t="shared" si="251"/>
        <v xml:space="preserve">Total Direct Labor </v>
      </c>
      <c r="E164" s="22"/>
      <c r="F164" s="45"/>
      <c r="G164" s="11"/>
      <c r="H164" s="11"/>
      <c r="I164" s="11"/>
      <c r="J164" s="47" t="str">
        <f t="shared" si="252"/>
        <v xml:space="preserve">7.00 </v>
      </c>
      <c r="K164" s="47"/>
      <c r="L164" s="47" t="str">
        <f t="shared" si="253"/>
        <v xml:space="preserve">151,861 32.2 6.74 135,194 32.4 6.73 471,927 31.5 6.65 458,882 31.9 6.77 1,431,750 31.5 6.58 1,372,321 31.8  </v>
      </c>
      <c r="M164" s="47" t="str">
        <f t="shared" si="254"/>
        <v xml:space="preserve">32.2 6.74 135,194 32.4 6.73 471,927 31.5 6.65 458,882 31.9 6.77 1,431,750 31.5 6.58 1,372,321 31.8  </v>
      </c>
      <c r="N164" s="47"/>
      <c r="O164" s="47" t="str">
        <f t="shared" si="255"/>
        <v xml:space="preserve">6.74 135,194 32.4 6.73 471,927 31.5 6.65 458,882 31.9 6.77 1,431,750 31.5 6.58 1,372,321 31.8  </v>
      </c>
      <c r="P164" s="47"/>
      <c r="Q164" s="47" t="str">
        <f t="shared" si="256"/>
        <v xml:space="preserve">135,194 32.4 6.73 471,927 31.5 6.65 458,882 31.9 6.77 1,431,750 31.5 6.58 1,372,321 31.8  </v>
      </c>
      <c r="R164" s="47" t="str">
        <f t="shared" si="257"/>
        <v xml:space="preserve">32.4 6.73 471,927 31.5 6.65 458,882 31.9 6.77 1,431,750 31.5 6.58 1,372,321 31.8  </v>
      </c>
      <c r="S164" s="47" t="str">
        <f t="shared" si="258"/>
        <v xml:space="preserve">7.00 151,861 32.2 6.74 135,194 32.4 6.73 471,927 31.5 6.65 458,882 31.9 6.77 1,431,750 31.5 6.58 1,372,321 31.8  </v>
      </c>
      <c r="T164" s="47"/>
      <c r="U164" s="47"/>
      <c r="V164" s="47"/>
      <c r="W164" s="11"/>
      <c r="X164" s="11"/>
      <c r="Y164" s="11"/>
      <c r="Z164" s="47" t="str">
        <f t="shared" si="259"/>
        <v xml:space="preserve">6.73 471,927 31.5 6.65 458,882 31.9 6.77 1,431,750 31.5 6.58 1,372,321 31.8  </v>
      </c>
      <c r="AA164" s="47"/>
      <c r="AB164" s="47" t="str">
        <f t="shared" si="260"/>
        <v xml:space="preserve">471,927 31.5 6.65 458,882 31.9 6.77 1,431,750 31.5 6.58 1,372,321 31.8  </v>
      </c>
      <c r="AC164" s="47" t="str">
        <f t="shared" si="261"/>
        <v xml:space="preserve">31.5 6.65 458,882 31.9 6.77 1,431,750 31.5 6.58 1,372,321 31.8  </v>
      </c>
      <c r="AD164" s="47"/>
      <c r="AE164" s="47" t="str">
        <f t="shared" si="262"/>
        <v xml:space="preserve">6.65 458,882 31.9 6.77 1,431,750 31.5 6.58 1,372,321 31.8  </v>
      </c>
      <c r="AF164" s="47"/>
      <c r="AG164" s="47" t="str">
        <f t="shared" si="263"/>
        <v xml:space="preserve">458,882 31.9 6.77 1,431,750 31.5 6.58 1,372,321 31.8  </v>
      </c>
      <c r="AH164" s="47" t="str">
        <f t="shared" si="264"/>
        <v xml:space="preserve">31.9 6.77 1,431,750 31.5 6.58 1,372,321 31.8  </v>
      </c>
      <c r="AI164" s="47"/>
      <c r="AJ164" s="47"/>
      <c r="AK164" s="47"/>
      <c r="AL164" s="47"/>
      <c r="AM164" s="11"/>
      <c r="AN164" s="11"/>
      <c r="AO164" s="11"/>
      <c r="AP164" s="47" t="str">
        <f t="shared" si="265"/>
        <v xml:space="preserve">6.77 1,431,750 31.5 6.58 1,372,321 31.8  </v>
      </c>
      <c r="AQ164" s="47"/>
      <c r="AR164" s="47" t="str">
        <f t="shared" si="266"/>
        <v xml:space="preserve">1,431,750 31.5 6.58 1,372,321 31.8  </v>
      </c>
      <c r="AS164" s="48" t="str">
        <f t="shared" si="267"/>
        <v xml:space="preserve">31.5 6.58 1,372,321 31.8  </v>
      </c>
      <c r="AT164" s="48"/>
      <c r="AU164" s="47" t="str">
        <f t="shared" si="268"/>
        <v xml:space="preserve">6.58 1,372,321 31.8  </v>
      </c>
      <c r="AV164" s="47"/>
      <c r="AW164" s="47" t="str">
        <f t="shared" si="269"/>
        <v xml:space="preserve">1,372,321 31.8  </v>
      </c>
      <c r="AX164" s="48" t="str">
        <f t="shared" si="270"/>
        <v xml:space="preserve">31.8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0"/>
        <v xml:space="preserve">Overtime Premium $ </v>
      </c>
      <c r="D165" s="47" t="str">
        <f t="shared" si="251"/>
        <v xml:space="preserve">Overtime Premium $ </v>
      </c>
      <c r="E165" s="22"/>
      <c r="F165" s="45"/>
      <c r="G165" s="11"/>
      <c r="H165" s="11"/>
      <c r="I165" s="11"/>
      <c r="J165" s="47" t="str">
        <f t="shared" si="252"/>
        <v/>
      </c>
      <c r="K165" s="47"/>
      <c r="L165" s="47" t="str">
        <f t="shared" si="253"/>
        <v xml:space="preserve">707 </v>
      </c>
      <c r="M165" s="47" t="str">
        <f t="shared" si="254"/>
        <v/>
      </c>
      <c r="N165" s="47"/>
      <c r="O165" s="47" t="str">
        <f t="shared" si="255"/>
        <v/>
      </c>
      <c r="P165" s="47"/>
      <c r="Q165" s="47" t="str">
        <f t="shared" si="256"/>
        <v xml:space="preserve">870 2,543 2,814 9,993 5,986  </v>
      </c>
      <c r="R165" s="47" t="str">
        <f t="shared" si="257"/>
        <v/>
      </c>
      <c r="S165" s="47" t="str">
        <f t="shared" si="258"/>
        <v xml:space="preserve">707 870 2,543 2,814 9,993 5,986  </v>
      </c>
      <c r="T165" s="47"/>
      <c r="U165" s="47"/>
      <c r="V165" s="47"/>
      <c r="W165" s="11"/>
      <c r="X165" s="11"/>
      <c r="Y165" s="11"/>
      <c r="Z165" s="47" t="str">
        <f t="shared" si="259"/>
        <v/>
      </c>
      <c r="AA165" s="47"/>
      <c r="AB165" s="47" t="str">
        <f t="shared" si="260"/>
        <v xml:space="preserve">2,543 2,814 9,993 5,986  </v>
      </c>
      <c r="AC165" s="47" t="str">
        <f t="shared" si="261"/>
        <v/>
      </c>
      <c r="AD165" s="47"/>
      <c r="AE165" s="47" t="str">
        <f t="shared" si="262"/>
        <v/>
      </c>
      <c r="AF165" s="47"/>
      <c r="AG165" s="47" t="str">
        <f t="shared" si="263"/>
        <v xml:space="preserve">2,814 9,993 5,986  </v>
      </c>
      <c r="AH165" s="47" t="str">
        <f t="shared" si="264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5"/>
        <v/>
      </c>
      <c r="AQ165" s="47"/>
      <c r="AR165" s="47" t="str">
        <f t="shared" si="266"/>
        <v xml:space="preserve">9,993 5,986  </v>
      </c>
      <c r="AS165" s="48" t="str">
        <f t="shared" si="267"/>
        <v/>
      </c>
      <c r="AT165" s="48"/>
      <c r="AU165" s="47" t="str">
        <f t="shared" si="268"/>
        <v/>
      </c>
      <c r="AV165" s="47"/>
      <c r="AW165" s="47" t="str">
        <f t="shared" si="269"/>
        <v xml:space="preserve">5,986  </v>
      </c>
      <c r="AX165" s="48" t="str">
        <f t="shared" si="270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0"/>
        <v xml:space="preserve">Overtime Hours </v>
      </c>
      <c r="D166" s="47" t="str">
        <f t="shared" si="251"/>
        <v xml:space="preserve">Overtime Hours </v>
      </c>
      <c r="E166" s="22"/>
      <c r="F166" s="45"/>
      <c r="G166" s="11"/>
      <c r="H166" s="11"/>
      <c r="I166" s="11"/>
      <c r="J166" s="47" t="str">
        <f t="shared" si="252"/>
        <v/>
      </c>
      <c r="K166" s="47"/>
      <c r="L166" s="47" t="str">
        <f t="shared" si="253"/>
        <v xml:space="preserve">113 </v>
      </c>
      <c r="M166" s="47" t="str">
        <f t="shared" si="254"/>
        <v/>
      </c>
      <c r="N166" s="47"/>
      <c r="O166" s="47" t="str">
        <f t="shared" si="255"/>
        <v/>
      </c>
      <c r="P166" s="47"/>
      <c r="Q166" s="47" t="str">
        <f t="shared" si="256"/>
        <v xml:space="preserve">139 406 449 1,594 955  </v>
      </c>
      <c r="R166" s="47" t="str">
        <f t="shared" si="257"/>
        <v/>
      </c>
      <c r="S166" s="47" t="str">
        <f t="shared" si="258"/>
        <v xml:space="preserve">113 139 406 449 1,594 955  </v>
      </c>
      <c r="T166" s="47"/>
      <c r="U166" s="47"/>
      <c r="V166" s="47"/>
      <c r="W166" s="11"/>
      <c r="X166" s="11"/>
      <c r="Y166" s="11"/>
      <c r="Z166" s="47" t="str">
        <f t="shared" si="259"/>
        <v/>
      </c>
      <c r="AA166" s="47"/>
      <c r="AB166" s="47" t="str">
        <f t="shared" si="260"/>
        <v xml:space="preserve">406 449 1,594 955  </v>
      </c>
      <c r="AC166" s="47" t="str">
        <f t="shared" si="261"/>
        <v/>
      </c>
      <c r="AD166" s="47"/>
      <c r="AE166" s="47" t="str">
        <f t="shared" si="262"/>
        <v/>
      </c>
      <c r="AF166" s="47"/>
      <c r="AG166" s="47" t="str">
        <f t="shared" si="263"/>
        <v xml:space="preserve">449 1,594 955  </v>
      </c>
      <c r="AH166" s="47" t="str">
        <f t="shared" si="264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5"/>
        <v/>
      </c>
      <c r="AQ166" s="47"/>
      <c r="AR166" s="47" t="str">
        <f t="shared" si="266"/>
        <v xml:space="preserve">1,594 955  </v>
      </c>
      <c r="AS166" s="48" t="str">
        <f t="shared" si="267"/>
        <v/>
      </c>
      <c r="AT166" s="48"/>
      <c r="AU166" s="47" t="str">
        <f t="shared" si="268"/>
        <v/>
      </c>
      <c r="AV166" s="47"/>
      <c r="AW166" s="47" t="str">
        <f t="shared" si="269"/>
        <v xml:space="preserve">955  </v>
      </c>
      <c r="AX166" s="48" t="str">
        <f t="shared" si="270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0"/>
        <v xml:space="preserve">Total Hours vs. Expectation </v>
      </c>
      <c r="D167" s="47" t="str">
        <f t="shared" si="251"/>
        <v xml:space="preserve">Total Hours vs. Expectation </v>
      </c>
      <c r="E167" s="22"/>
      <c r="F167" s="45"/>
      <c r="G167" s="11"/>
      <c r="H167" s="11"/>
      <c r="I167" s="11"/>
      <c r="J167" s="47" t="str">
        <f t="shared" si="252"/>
        <v xml:space="preserve">15.84 </v>
      </c>
      <c r="K167" s="47"/>
      <c r="L167" s="47" t="str">
        <f t="shared" si="253"/>
        <v/>
      </c>
      <c r="M167" s="47" t="str">
        <f t="shared" si="254"/>
        <v/>
      </c>
      <c r="N167" s="47"/>
      <c r="O167" s="47" t="str">
        <f t="shared" si="255"/>
        <v xml:space="preserve">-5.16 39.51 53.07 36.46 26.37  </v>
      </c>
      <c r="P167" s="47"/>
      <c r="Q167" s="47" t="str">
        <f t="shared" si="256"/>
        <v/>
      </c>
      <c r="R167" s="47" t="str">
        <f t="shared" si="257"/>
        <v/>
      </c>
      <c r="S167" s="47" t="str">
        <f t="shared" si="258"/>
        <v xml:space="preserve">15.84 -5.16 39.51 53.07 36.46 26.37  </v>
      </c>
      <c r="T167" s="47"/>
      <c r="U167" s="47"/>
      <c r="V167" s="47"/>
      <c r="W167" s="11"/>
      <c r="X167" s="11"/>
      <c r="Y167" s="11"/>
      <c r="Z167" s="47" t="str">
        <f t="shared" si="259"/>
        <v xml:space="preserve">39.51 53.07 36.46 26.37  </v>
      </c>
      <c r="AA167" s="47"/>
      <c r="AB167" s="47" t="str">
        <f t="shared" si="260"/>
        <v/>
      </c>
      <c r="AC167" s="47" t="str">
        <f t="shared" si="261"/>
        <v/>
      </c>
      <c r="AD167" s="47"/>
      <c r="AE167" s="47" t="str">
        <f t="shared" si="262"/>
        <v xml:space="preserve">53.07 36.46 26.37  </v>
      </c>
      <c r="AF167" s="47"/>
      <c r="AG167" s="47" t="str">
        <f t="shared" si="263"/>
        <v/>
      </c>
      <c r="AH167" s="47" t="str">
        <f t="shared" si="264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5"/>
        <v xml:space="preserve">36.46 26.37  </v>
      </c>
      <c r="AQ167" s="47"/>
      <c r="AR167" s="47" t="str">
        <f t="shared" si="266"/>
        <v/>
      </c>
      <c r="AS167" s="48" t="str">
        <f t="shared" si="267"/>
        <v/>
      </c>
      <c r="AT167" s="48"/>
      <c r="AU167" s="47" t="str">
        <f t="shared" si="268"/>
        <v xml:space="preserve">26.37  </v>
      </c>
      <c r="AV167" s="47"/>
      <c r="AW167" s="47" t="str">
        <f t="shared" si="269"/>
        <v/>
      </c>
      <c r="AX167" s="48" t="str">
        <f t="shared" si="270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0"/>
        <v xml:space="preserve">Wage Rate </v>
      </c>
      <c r="D168" s="47" t="str">
        <f t="shared" si="251"/>
        <v xml:space="preserve">Wage Rate </v>
      </c>
      <c r="E168" s="22"/>
      <c r="F168" s="45"/>
      <c r="G168" s="11"/>
      <c r="H168" s="11"/>
      <c r="I168" s="11"/>
      <c r="J168" s="47" t="str">
        <f t="shared" si="252"/>
        <v xml:space="preserve">13.76 </v>
      </c>
      <c r="K168" s="47"/>
      <c r="L168" s="47" t="str">
        <f t="shared" si="253"/>
        <v/>
      </c>
      <c r="M168" s="47" t="str">
        <f t="shared" si="254"/>
        <v/>
      </c>
      <c r="N168" s="47"/>
      <c r="O168" s="47" t="str">
        <f t="shared" si="255"/>
        <v xml:space="preserve">13.10 13.47 13.10 13.52 13.37  </v>
      </c>
      <c r="P168" s="47"/>
      <c r="Q168" s="47" t="str">
        <f t="shared" si="256"/>
        <v/>
      </c>
      <c r="R168" s="47" t="str">
        <f t="shared" si="257"/>
        <v/>
      </c>
      <c r="S168" s="47" t="str">
        <f t="shared" si="258"/>
        <v xml:space="preserve">13.76 13.10 13.47 13.10 13.52 13.37  </v>
      </c>
      <c r="T168" s="47"/>
      <c r="U168" s="47"/>
      <c r="V168" s="47"/>
      <c r="W168" s="11"/>
      <c r="X168" s="11"/>
      <c r="Y168" s="11"/>
      <c r="Z168" s="47" t="str">
        <f t="shared" si="259"/>
        <v xml:space="preserve">13.47 13.10 13.52 13.37  </v>
      </c>
      <c r="AA168" s="47"/>
      <c r="AB168" s="47" t="str">
        <f t="shared" si="260"/>
        <v/>
      </c>
      <c r="AC168" s="47" t="str">
        <f t="shared" si="261"/>
        <v/>
      </c>
      <c r="AD168" s="47"/>
      <c r="AE168" s="47" t="str">
        <f t="shared" si="262"/>
        <v xml:space="preserve">13.10 13.52 13.37  </v>
      </c>
      <c r="AF168" s="47"/>
      <c r="AG168" s="47" t="str">
        <f t="shared" si="263"/>
        <v/>
      </c>
      <c r="AH168" s="47" t="str">
        <f t="shared" si="264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5"/>
        <v xml:space="preserve">13.52 13.37  </v>
      </c>
      <c r="AQ168" s="47"/>
      <c r="AR168" s="47" t="str">
        <f t="shared" si="266"/>
        <v/>
      </c>
      <c r="AS168" s="48" t="str">
        <f t="shared" si="267"/>
        <v/>
      </c>
      <c r="AT168" s="48"/>
      <c r="AU168" s="47" t="str">
        <f t="shared" si="268"/>
        <v xml:space="preserve">13.37  </v>
      </c>
      <c r="AV168" s="47"/>
      <c r="AW168" s="47" t="str">
        <f t="shared" si="269"/>
        <v/>
      </c>
      <c r="AX168" s="48" t="str">
        <f t="shared" si="270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0"/>
        <v xml:space="preserve">Margin after Labor </v>
      </c>
      <c r="D169" s="47" t="str">
        <f t="shared" si="251"/>
        <v xml:space="preserve">Margin after Labor </v>
      </c>
      <c r="E169" s="22"/>
      <c r="F169" s="45"/>
      <c r="G169" s="11"/>
      <c r="H169" s="11"/>
      <c r="I169" s="11"/>
      <c r="J169" s="47" t="str">
        <f t="shared" si="252"/>
        <v xml:space="preserve">9.27 </v>
      </c>
      <c r="K169" s="47"/>
      <c r="L169" s="47" t="str">
        <f t="shared" si="253"/>
        <v xml:space="preserve">200,929 42.6 8.78 175,920 42.1 9.10 638,241 42.6 8.79 607,105 42.3 9.16 1,938,719 42.7 8.71 1,817,752 42.1 </v>
      </c>
      <c r="M169" s="47" t="str">
        <f t="shared" si="254"/>
        <v xml:space="preserve">42.6 8.78 175,920 42.1 9.10 638,241 42.6 8.79 607,105 42.3 9.16 1,938,719 42.7 8.71 1,817,752 42.1 </v>
      </c>
      <c r="N169" s="47"/>
      <c r="O169" s="47" t="str">
        <f t="shared" si="255"/>
        <v xml:space="preserve">8.78 175,920 42.1 9.10 638,241 42.6 8.79 607,105 42.3 9.16 1,938,719 42.7 8.71 1,817,752 42.1 </v>
      </c>
      <c r="P169" s="47"/>
      <c r="Q169" s="47" t="str">
        <f t="shared" si="256"/>
        <v xml:space="preserve">175,920 42.1 9.10 638,241 42.6 8.79 607,105 42.3 9.16 1,938,719 42.7 8.71 1,817,752 42.1 </v>
      </c>
      <c r="R169" s="47" t="str">
        <f t="shared" si="257"/>
        <v xml:space="preserve">42.1 9.10 638,241 42.6 8.79 607,105 42.3 9.16 1,938,719 42.7 8.71 1,817,752 42.1 </v>
      </c>
      <c r="S169" s="47" t="str">
        <f t="shared" si="258"/>
        <v xml:space="preserve">9.27 200,929 42.6 8.78 175,920 42.1 9.10 638,241 42.6 8.79 607,105 42.3 9.16 1,938,719 42.7 8.71 1,817,752 42.1 </v>
      </c>
      <c r="T169" s="47"/>
      <c r="U169" s="47"/>
      <c r="V169" s="47"/>
      <c r="W169" s="11"/>
      <c r="X169" s="11"/>
      <c r="Y169" s="11"/>
      <c r="Z169" s="47" t="str">
        <f t="shared" si="259"/>
        <v xml:space="preserve">9.10 638,241 42.6 8.79 607,105 42.3 9.16 1,938,719 42.7 8.71 1,817,752 42.1 </v>
      </c>
      <c r="AA169" s="47"/>
      <c r="AB169" s="47" t="str">
        <f t="shared" si="260"/>
        <v xml:space="preserve">638,241 42.6 8.79 607,105 42.3 9.16 1,938,719 42.7 8.71 1,817,752 42.1 </v>
      </c>
      <c r="AC169" s="47" t="str">
        <f t="shared" si="261"/>
        <v xml:space="preserve">42.6 8.79 607,105 42.3 9.16 1,938,719 42.7 8.71 1,817,752 42.1 </v>
      </c>
      <c r="AD169" s="47"/>
      <c r="AE169" s="47" t="str">
        <f t="shared" si="262"/>
        <v xml:space="preserve">8.79 607,105 42.3 9.16 1,938,719 42.7 8.71 1,817,752 42.1 </v>
      </c>
      <c r="AF169" s="47"/>
      <c r="AG169" s="47" t="str">
        <f t="shared" si="263"/>
        <v xml:space="preserve">607,105 42.3 9.16 1,938,719 42.7 8.71 1,817,752 42.1 </v>
      </c>
      <c r="AH169" s="47" t="str">
        <f t="shared" si="264"/>
        <v xml:space="preserve">42.3 9.16 1,938,719 42.7 8.71 1,817,752 42.1 </v>
      </c>
      <c r="AI169" s="47"/>
      <c r="AJ169" s="47"/>
      <c r="AK169" s="47"/>
      <c r="AL169" s="47"/>
      <c r="AM169" s="11"/>
      <c r="AN169" s="11"/>
      <c r="AO169" s="11"/>
      <c r="AP169" s="47" t="str">
        <f t="shared" si="265"/>
        <v xml:space="preserve">9.16 1,938,719 42.7 8.71 1,817,752 42.1 </v>
      </c>
      <c r="AQ169" s="47"/>
      <c r="AR169" s="47" t="str">
        <f t="shared" si="266"/>
        <v xml:space="preserve">1,938,719 42.7 8.71 1,817,752 42.1 </v>
      </c>
      <c r="AS169" s="48" t="str">
        <f t="shared" si="267"/>
        <v xml:space="preserve">42.7 8.71 1,817,752 42.1 </v>
      </c>
      <c r="AT169" s="48"/>
      <c r="AU169" s="47" t="str">
        <f t="shared" si="268"/>
        <v xml:space="preserve">8.71 1,817,752 42.1 </v>
      </c>
      <c r="AV169" s="47"/>
      <c r="AW169" s="47" t="str">
        <f t="shared" si="269"/>
        <v xml:space="preserve">1,817,752 42.1 </v>
      </c>
      <c r="AX169" s="48" t="str">
        <f t="shared" si="270"/>
        <v xml:space="preserve">42.1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'FedWay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'FedWay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'FedWay Data'!$A4</f>
        <v xml:space="preserve">0021449 (Federal Way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'FedWay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'FedWay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'FedWay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'FedWay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'FedWay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'FedWay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'FedWay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'FedWay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'FedWay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'FedWay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'FedWay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'FedWay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'FedWay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'FedWay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'FedWay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'FedWay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'FedWay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'FedWay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'FedWay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'FedWay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'FedWay Data'!$A28</f>
        <v xml:space="preserve">Average Weekly Sales 123,789 109,625 120,961 115,978 122,231 116,098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'FedWay Data'!$A29</f>
        <v xml:space="preserve">Guest Count 5,420 21,680 5,011 20,044 5,396 70,148 5,311 69,043 5,425 211,575 5,350 208,650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'FedWay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'FedWay Data'!$A31</f>
        <v xml:space="preserve">SALES - Food 15.62 338,739 71.8 15.11 302,850 72.5 15.42 1,081,806 72.2 15.01 1,036,383 72.1 15.62 3,305,037 72.8 14.93 3,114,355 72.2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'FedWay Data'!$A32</f>
        <v xml:space="preserve">- Appetizers 2.10 45,576 9.7 1.94 38,829 9.3 2.01 141,010 9.4 1.94 134,128 9.3 1.96 414,933 9.1 1.89 394,759 9.1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'FedWay Data'!$A33</f>
        <v xml:space="preserve">- Desserts 0.76 16,428 3.5 0.70 14,105 3.4 0.73 51,555 3.4 0.73 50,342 3.5 0.72 152,010 3.3 0.71 149,130 3.5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'FedWay Data'!$A34</f>
        <v xml:space="preserve">- Total Alc Bev 1.64 35,533 7.5 1.51 30,361 7.3 1.58 111,120 7.4 1.56 107,412 7.5 1.61 340,640 7.5 1.51 315,742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'FedWay Data'!$A35</f>
        <v xml:space="preserve">- Liquor 0.57 12,353 2.6 0.51 10,234 2.4 0.55 38,838 2.6 0.53 36,800 2.6 0.56 117,646 2.6 0.54 112,190 2.6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'FedWay Data'!$A36</f>
        <v xml:space="preserve">- Beer 0.28 6,116 1.3 0.27 5,442 1.3 0.26 18,147 1.2 0.26 17,762 1.2 0.27 56,320 1.2 0.26 54,719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'FedWay Data'!$A37</f>
        <v xml:space="preserve">- Wine 0.79 17,064 3.6 0.73 14,684 3.5 0.77 54,136 3.6 0.77 52,850 3.7 0.79 166,673 3.7 0.71 148,833 3.4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'FedWay Data'!$A38</f>
        <v xml:space="preserve">- Non-Alch Bev 1.59 34,555 7.3 1.54 30,775 7.4 1.53 107,308 7.2 1.54 106,056 7.4 1.52 321,743 7.1 1.56 324,671 7.5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'FedWay Data'!$A39</f>
        <v xml:space="preserve">- Other 1.12 24,325 5.2 1.08 21,579 5.2 1.14 79,698 5.3 1.06 73,395 5.1 1.10 232,647 5.1 1.10 229,153 5.3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'FedWay Data'!$A40</f>
        <v xml:space="preserve">Add-On Sales 7.21 156,418 33.1 6.77 135,649 32.5 7.00 490,691 32.7 6.83 471,334 32.8 6.91 1,461,972 32.2 6.77 1,413,455 32.8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'FedWay Data'!$A41</f>
        <v xml:space="preserve">ToGo Sales 68,105 58,339 199,581 202,587 750,104 673,307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'FedWay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'FedWay Data'!$A43</f>
        <v xml:space="preserve">Total Gross Sales 22.84 495,157 104.9 21.88 438,498 104.9 22.42 1,572,497 104.9 21.84 1,507,716 104.9 22.53 4,767,009 104.9 21.70 4,527,810 104.9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'FedWay Data'!$A44</f>
        <v xml:space="preserve">- Mgr/Empl Meal -0.34 -7,447 -1.6 -0.33 -6,595 -1.6 -0.34 -23,650 -1.6 -0.33 -22,676 -1.6 -0.30 -62,734 -1.4 -0.29 -59,586 -1.4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'FedWay Data'!$A45</f>
        <v xml:space="preserve">- Coupons -0.13 -2,793 -0.6 -0.12 -2,473 -0.6 -0.13 -8,869 -0.6 -0.12 -8,504 -0.6 -0.13 -26,886 -0.6 -0.12 -25,537 -0.6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'FedWay Data'!$A46</f>
        <v xml:space="preserve">- Returns/Comps -0.60 -13,033 -2.8 -0.58 -11,541 -2.8 -0.59 -41,388 -2.8 -0.57 -39,683 -2.8 -0.59 -125,468 -2.8 -0.57 -119,172 -2.8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'FedWay Data'!$A47</f>
        <v xml:space="preserve">- Other -0.00 0 -0.0 -0.00 0 -0.0 -0.00 0 -0.0 -0.00 0 -0.0 -0.04 -8,962 -0.2 -0.04 -8,512 -0.2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'FedWay Data'!$A48</f>
        <v xml:space="preserve">Net Sales 21.77 471,885 100.0 20.85 417,889 100.0 21.36 1,498,589 100.0 20.81 1,436,854 100.0 21.47 4,542,960 100.0 20.68 4,315,003 100.0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'FedWay Data'!$A49</f>
        <v xml:space="preserve">COS - Beef and Chicken 0.88 19,137 4.1 0.80 16,084 3.8 0.84 59,028 3.9 0.86 59,315 4.1 0.89 188,810 4.2 0.80 167,714 3.9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'FedWay Data'!$A50</f>
        <v xml:space="preserve">- Seafood 0.51 11,117 2.4 0.51 10,307 2.5 0.54 37,935 2.5 0.50 34,286 2.4 0.51 108,152 2.4 0.50 104,411 2.4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'FedWay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'FedWay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'FedWay Data'!$A53</f>
        <v xml:space="preserve">- Total Protein 1.40 30,254 6.4 1.32 26,391 6.3 1.38 96,963 6.5 1.36 93,601 6.5 1.40 296,962 6.5 1.30 272,125 6.3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'FedWay Data'!$A54</f>
        <v xml:space="preserve">- Non-Perishable 0.97 21,061 4.5 0.98 19,651 4.7 1.04 72,879 4.9 0.97 66,995 4.7 0.96 203,229 4.5 0.93 194,058 4.5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'FedWay Data'!$A55</f>
        <v xml:space="preserve">- Produce 0.57 12,275 2.6 0.52 10,428 2.5 0.51 35,627 2.4 0.55 37,929 2.6 0.55 116,220 2.6 0.51 106,451 2.5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'FedWay Data'!$A56</f>
        <v xml:space="preserve">- Dessert 0.23 5,081 1.1 0.23 4,609 1.1 0.24 16,747 1.1 0.23 16,064 1.1 0.24 51,514 1.1 0.23 47,389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'FedWay Data'!$A57</f>
        <v xml:space="preserve">- Other/Freight 1.79 38,743 8.2 1.75 35,099 8.4 1.82 127,972 8.5 1.72 118,481 8.2 1.84 389,084 8.6 1.91 397,758 9.2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'FedWay Data'!$A58</f>
        <v xml:space="preserve">Total Food Costs 4.95 107,414 22.8 4.80 96,178 23.0 4.99 350,188 23.4 4.82 333,070 23.2 5.00 1,057,008 23.3 4.88 1,017,781 23.6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'FedWay Data'!$A59</f>
        <v xml:space="preserve">A vs T% 4,119 3.8 3,868 4.0 15,193 4.3 12,304 3.7 38,465 3.6 45,249 4.4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'FedWay Data'!$A60</f>
        <v xml:space="preserve">Total Beverage Cost 0.54 11,680 16.7 0.53 10,597 17.3 0.55 38,232 17.5 0.55 37,796 17.7 0.55 115,483 17.4 0.51 107,150 16.7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'FedWay Data'!$A61</f>
        <v xml:space="preserve">- Liquor 0.07 1,450 11.7 0.06 1,153 11.3 0.07 4,827 12.4 0.06 4,127 11.2 0.06 12,969 11.0 0.07 13,829 12.3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'FedWay Data'!$A62</f>
        <v xml:space="preserve">- Beer 0.07 1,432 23.4 0.06 1,125 20.7 0.05 3,724 20.5 0.06 3,895 21.9 0.06 13,233 23.5 0.06 12,417 22.7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'FedWay Data'!$A63</f>
        <v xml:space="preserve">- Wine 0.19 4,181 24.5 0.19 3,844 26.2 0.20 13,784 25.5 0.20 13,936 26.4 0.20 42,027 25.2 0.18 37,670 25.3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'FedWay Data'!$A64</f>
        <v xml:space="preserve">- Non-Alch Bev 0.21 4,618 13.4 0.22 4,475 14.5 0.23 15,898 14.8 0.23 15,839 14.9 0.22 47,253 14.7 0.21 43,233 13.3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'FedWay Data'!$A65</f>
        <v xml:space="preserve">Bev Alch A vs. T% 1,353 11.6 1,005 9.5 2,658 7.0 3,150 8.3 7,872 6.8 11,556 10.8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'FedWay Data'!$A66</f>
        <v xml:space="preserve">Total Cost of Sales 5.49 119,095 25.2 5.33 106,775 25.6 5.54 388,421 25.9 5.37 370,866 25.8 5.54 1,172,491 25.8 5.39 1,124,930 26.1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'FedWay Data'!$A67</f>
        <v xml:space="preserve">Direct Labor - Regular 6.91 149,718 31.7 6.61 132,557 31.7 6.62 464,220 31.0 6.52 450,356 31.3 6.62 1,401,468 30.8 6.49 1,354,180 31.4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'FedWay Data'!$A68</f>
        <v xml:space="preserve">- Overtime 0.10 2,144 0.5 0.13 2,637 0.6 0.11 7,707 0.5 0.12 8,526 0.6 0.14 30,282 0.7 0.09 18,140 0.4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'FedWay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'FedWay Data'!$A70</f>
        <v xml:space="preserve">Total Direct Labor 7.00 151,861 32.2 6.74 135,194 32.4 6.73 471,927 31.5 6.65 458,882 31.9 6.77 1,431,750 31.5 6.58 1,372,321 31.8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'FedWay Data'!$A71</f>
        <v xml:space="preserve">Overtime Premium $ 707 870 2,543 2,814 9,993 5,986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'FedWay Data'!$A72</f>
        <v xml:space="preserve">Overtime Hours 113 139 406 449 1,594 955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'FedWay Data'!$A73</f>
        <v xml:space="preserve">Total Hours vs. Expectation 15.84 -5.16 39.51 53.07 36.46 26.37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'FedWay Data'!$A74</f>
        <v xml:space="preserve">Wage Rate 13.76 13.10 13.47 13.10 13.52 13.37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'FedWay Data'!$A75</f>
        <v>Margin after Labor 9.27 200,929 42.6 8.78 175,920 42.1 9.10 638,241 42.6 8.79 607,105 42.3 9.16 1,938,719 42.7 8.71 1,817,752 42.1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1">IF(C333="","",IF(RIGHT(D257,1)="-",LEFT(D257,AY257-2),D257))</f>
        <v xml:space="preserve">- Smallwares </v>
      </c>
      <c r="D257" s="47" t="str">
        <f t="shared" ref="D257:D264" si="272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3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0.21 </v>
      </c>
      <c r="K257" s="47"/>
      <c r="L257" s="47" t="str">
        <f t="shared" ref="L257:L264" si="274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4,482 0.9 0.20 4,090 1.0 0.23 15,814 1.1 0.18 12,639 0.9 0.22 47,553 1.0 0.21 43,971 1.0  </v>
      </c>
      <c r="M257" s="47" t="str">
        <f t="shared" ref="M257:M264" si="275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0.9 0.20 4,090 1.0 0.23 15,814 1.1 0.18 12,639 0.9 0.22 47,553 1.0 0.21 43,971 1.0  </v>
      </c>
      <c r="N257" s="47"/>
      <c r="O257" s="47" t="str">
        <f t="shared" ref="O257:O264" si="276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0.20 4,090 1.0 0.23 15,814 1.1 0.18 12,639 0.9 0.22 47,553 1.0 0.21 43,971 1.0  </v>
      </c>
      <c r="P257" s="47"/>
      <c r="Q257" s="47" t="str">
        <f t="shared" ref="Q257:Q264" si="277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4,090 1.0 0.23 15,814 1.1 0.18 12,639 0.9 0.22 47,553 1.0 0.21 43,971 1.0  </v>
      </c>
      <c r="R257" s="47" t="str">
        <f t="shared" ref="R257:R264" si="278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1.0 0.23 15,814 1.1 0.18 12,639 0.9 0.22 47,553 1.0 0.21 43,971 1.0  </v>
      </c>
      <c r="S257" s="47" t="str">
        <f t="shared" ref="S257:S264" si="279">(RIGHT(C333,LEN(C333) - LEN(C257)))&amp;" "</f>
        <v xml:space="preserve">0.21 4,482 0.9 0.20 4,090 1.0 0.23 15,814 1.1 0.18 12,639 0.9 0.22 47,553 1.0 0.21 43,971 1.0  </v>
      </c>
      <c r="T257" s="47"/>
      <c r="U257" s="47"/>
      <c r="V257" s="47"/>
      <c r="W257" s="11"/>
      <c r="X257" s="11"/>
      <c r="Y257" s="11"/>
      <c r="Z257" s="47" t="str">
        <f t="shared" ref="Z257:Z264" si="280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0.23 15,814 1.1 0.18 12,639 0.9 0.22 47,553 1.0 0.21 43,971 1.0  </v>
      </c>
      <c r="AA257" s="47"/>
      <c r="AB257" s="47" t="str">
        <f t="shared" ref="AB257:AB264" si="281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15,814 1.1 0.18 12,639 0.9 0.22 47,553 1.0 0.21 43,971 1.0  </v>
      </c>
      <c r="AC257" s="47" t="str">
        <f t="shared" ref="AC257:AC264" si="282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1.1 0.18 12,639 0.9 0.22 47,553 1.0 0.21 43,971 1.0  </v>
      </c>
      <c r="AD257" s="47"/>
      <c r="AE257" s="47" t="str">
        <f t="shared" ref="AE257:AE264" si="283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0.18 12,639 0.9 0.22 47,553 1.0 0.21 43,971 1.0  </v>
      </c>
      <c r="AF257" s="47"/>
      <c r="AG257" s="47" t="str">
        <f t="shared" ref="AG257:AG264" si="284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12,639 0.9 0.22 47,553 1.0 0.21 43,971 1.0  </v>
      </c>
      <c r="AH257" s="47" t="str">
        <f t="shared" ref="AH257:AH264" si="285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0.9 0.22 47,553 1.0 0.21 43,971 1.0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6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0.22 47,553 1.0 0.21 43,971 1.0  </v>
      </c>
      <c r="AQ257" s="47"/>
      <c r="AR257" s="47" t="str">
        <f t="shared" ref="AR257:AR264" si="287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47,553 1.0 0.21 43,971 1.0  </v>
      </c>
      <c r="AS257" s="48" t="str">
        <f t="shared" ref="AS257:AS264" si="288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1.0 0.21 43,971 1.0  </v>
      </c>
      <c r="AT257" s="48"/>
      <c r="AU257" s="47" t="str">
        <f t="shared" ref="AU257:AU264" si="289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0.21 43,971 1.0  </v>
      </c>
      <c r="AV257" s="47"/>
      <c r="AW257" s="47" t="str">
        <f t="shared" ref="AW257:AW264" si="290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43,971 1.0  </v>
      </c>
      <c r="AX257" s="48" t="str">
        <f t="shared" ref="AX257:AX264" si="291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1.0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1"/>
        <v xml:space="preserve">- Linen/Paper Napkins </v>
      </c>
      <c r="D258" s="47" t="str">
        <f t="shared" si="272"/>
        <v xml:space="preserve">- Linen/Paper Napkins </v>
      </c>
      <c r="E258" s="22"/>
      <c r="F258" s="45"/>
      <c r="G258" s="11"/>
      <c r="H258" s="11"/>
      <c r="I258" s="11"/>
      <c r="J258" s="47" t="str">
        <f t="shared" si="273"/>
        <v xml:space="preserve">0.08 </v>
      </c>
      <c r="K258" s="47"/>
      <c r="L258" s="47" t="str">
        <f t="shared" si="274"/>
        <v xml:space="preserve">1,727 0.4 0.10 1,994 0.5 0.08 5,695 0.4 0.10 6,604 0.5 0.09 18,782 0.4 0.10 20,906 0.5  </v>
      </c>
      <c r="M258" s="47" t="str">
        <f t="shared" si="275"/>
        <v xml:space="preserve">0.4 0.10 1,994 0.5 0.08 5,695 0.4 0.10 6,604 0.5 0.09 18,782 0.4 0.10 20,906 0.5  </v>
      </c>
      <c r="N258" s="47"/>
      <c r="O258" s="47" t="str">
        <f t="shared" si="276"/>
        <v xml:space="preserve">0.10 1,994 0.5 0.08 5,695 0.4 0.10 6,604 0.5 0.09 18,782 0.4 0.10 20,906 0.5  </v>
      </c>
      <c r="P258" s="47"/>
      <c r="Q258" s="47" t="str">
        <f t="shared" si="277"/>
        <v xml:space="preserve">1,994 0.5 0.08 5,695 0.4 0.10 6,604 0.5 0.09 18,782 0.4 0.10 20,906 0.5  </v>
      </c>
      <c r="R258" s="47" t="str">
        <f t="shared" si="278"/>
        <v xml:space="preserve">0.5 0.08 5,695 0.4 0.10 6,604 0.5 0.09 18,782 0.4 0.10 20,906 0.5  </v>
      </c>
      <c r="S258" s="47" t="str">
        <f t="shared" si="279"/>
        <v xml:space="preserve">0.08 1,727 0.4 0.10 1,994 0.5 0.08 5,695 0.4 0.10 6,604 0.5 0.09 18,782 0.4 0.10 20,906 0.5  </v>
      </c>
      <c r="T258" s="47"/>
      <c r="U258" s="47"/>
      <c r="V258" s="47"/>
      <c r="W258" s="11"/>
      <c r="X258" s="11"/>
      <c r="Y258" s="11"/>
      <c r="Z258" s="47" t="str">
        <f t="shared" si="280"/>
        <v xml:space="preserve">0.08 5,695 0.4 0.10 6,604 0.5 0.09 18,782 0.4 0.10 20,906 0.5  </v>
      </c>
      <c r="AA258" s="47"/>
      <c r="AB258" s="47" t="str">
        <f t="shared" si="281"/>
        <v xml:space="preserve">5,695 0.4 0.10 6,604 0.5 0.09 18,782 0.4 0.10 20,906 0.5  </v>
      </c>
      <c r="AC258" s="47" t="str">
        <f t="shared" si="282"/>
        <v xml:space="preserve">0.4 0.10 6,604 0.5 0.09 18,782 0.4 0.10 20,906 0.5  </v>
      </c>
      <c r="AD258" s="47"/>
      <c r="AE258" s="47" t="str">
        <f t="shared" si="283"/>
        <v xml:space="preserve">0.10 6,604 0.5 0.09 18,782 0.4 0.10 20,906 0.5  </v>
      </c>
      <c r="AF258" s="47"/>
      <c r="AG258" s="47" t="str">
        <f t="shared" si="284"/>
        <v xml:space="preserve">6,604 0.5 0.09 18,782 0.4 0.10 20,906 0.5  </v>
      </c>
      <c r="AH258" s="47" t="str">
        <f t="shared" si="285"/>
        <v xml:space="preserve">0.5 0.09 18,782 0.4 0.10 20,906 0.5  </v>
      </c>
      <c r="AI258" s="47"/>
      <c r="AJ258" s="47"/>
      <c r="AK258" s="47"/>
      <c r="AL258" s="47"/>
      <c r="AM258" s="11"/>
      <c r="AN258" s="11"/>
      <c r="AO258" s="11"/>
      <c r="AP258" s="47" t="str">
        <f t="shared" si="286"/>
        <v xml:space="preserve">0.09 18,782 0.4 0.10 20,906 0.5  </v>
      </c>
      <c r="AQ258" s="47"/>
      <c r="AR258" s="47" t="str">
        <f t="shared" si="287"/>
        <v xml:space="preserve">18,782 0.4 0.10 20,906 0.5  </v>
      </c>
      <c r="AS258" s="48" t="str">
        <f t="shared" si="288"/>
        <v xml:space="preserve">0.4 0.10 20,906 0.5  </v>
      </c>
      <c r="AT258" s="48"/>
      <c r="AU258" s="47" t="str">
        <f t="shared" si="289"/>
        <v xml:space="preserve">0.10 20,906 0.5  </v>
      </c>
      <c r="AV258" s="47"/>
      <c r="AW258" s="47" t="str">
        <f t="shared" si="290"/>
        <v xml:space="preserve">20,906 0.5  </v>
      </c>
      <c r="AX258" s="48" t="str">
        <f t="shared" si="291"/>
        <v xml:space="preserve">0.5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1"/>
        <v xml:space="preserve">- Cleaning Supplies </v>
      </c>
      <c r="D259" s="47" t="str">
        <f t="shared" si="272"/>
        <v xml:space="preserve">- Cleaning Supplies </v>
      </c>
      <c r="E259" s="22"/>
      <c r="F259" s="45"/>
      <c r="G259" s="11"/>
      <c r="H259" s="11"/>
      <c r="I259" s="11"/>
      <c r="J259" s="47" t="str">
        <f t="shared" si="273"/>
        <v xml:space="preserve">0.11 </v>
      </c>
      <c r="K259" s="47"/>
      <c r="L259" s="47" t="str">
        <f t="shared" si="274"/>
        <v xml:space="preserve">2,395 0.5 0.12 2,486 0.6 0.13 9,269 0.6 0.13 8,832 0.6 0.11 22,774 0.5 0.11 22,129 0.5  </v>
      </c>
      <c r="M259" s="47" t="str">
        <f t="shared" si="275"/>
        <v xml:space="preserve">0.5 0.12 2,486 0.6 0.13 9,269 0.6 0.13 8,832 0.6 0.11 22,774 0.5 0.11 22,129 0.5  </v>
      </c>
      <c r="N259" s="47"/>
      <c r="O259" s="47" t="str">
        <f t="shared" si="276"/>
        <v xml:space="preserve">0.12 2,486 0.6 0.13 9,269 0.6 0.13 8,832 0.6 0.11 22,774 0.5 0.11 22,129 0.5  </v>
      </c>
      <c r="P259" s="47"/>
      <c r="Q259" s="47" t="str">
        <f t="shared" si="277"/>
        <v xml:space="preserve">2,486 0.6 0.13 9,269 0.6 0.13 8,832 0.6 0.11 22,774 0.5 0.11 22,129 0.5  </v>
      </c>
      <c r="R259" s="47" t="str">
        <f t="shared" si="278"/>
        <v xml:space="preserve">0.6 0.13 9,269 0.6 0.13 8,832 0.6 0.11 22,774 0.5 0.11 22,129 0.5  </v>
      </c>
      <c r="S259" s="47" t="str">
        <f t="shared" si="279"/>
        <v xml:space="preserve">0.11 2,395 0.5 0.12 2,486 0.6 0.13 9,269 0.6 0.13 8,832 0.6 0.11 22,774 0.5 0.11 22,129 0.5  </v>
      </c>
      <c r="T259" s="47"/>
      <c r="U259" s="47"/>
      <c r="V259" s="47"/>
      <c r="W259" s="11"/>
      <c r="X259" s="11"/>
      <c r="Y259" s="11"/>
      <c r="Z259" s="47" t="str">
        <f t="shared" si="280"/>
        <v xml:space="preserve">0.13 9,269 0.6 0.13 8,832 0.6 0.11 22,774 0.5 0.11 22,129 0.5  </v>
      </c>
      <c r="AA259" s="47"/>
      <c r="AB259" s="47" t="str">
        <f t="shared" si="281"/>
        <v xml:space="preserve">9,269 0.6 0.13 8,832 0.6 0.11 22,774 0.5 0.11 22,129 0.5  </v>
      </c>
      <c r="AC259" s="47" t="str">
        <f t="shared" si="282"/>
        <v xml:space="preserve">0.6 0.13 8,832 0.6 0.11 22,774 0.5 0.11 22,129 0.5  </v>
      </c>
      <c r="AD259" s="47"/>
      <c r="AE259" s="47" t="str">
        <f t="shared" si="283"/>
        <v xml:space="preserve">0.13 8,832 0.6 0.11 22,774 0.5 0.11 22,129 0.5  </v>
      </c>
      <c r="AF259" s="47"/>
      <c r="AG259" s="47" t="str">
        <f t="shared" si="284"/>
        <v xml:space="preserve">8,832 0.6 0.11 22,774 0.5 0.11 22,129 0.5  </v>
      </c>
      <c r="AH259" s="47" t="str">
        <f t="shared" si="285"/>
        <v xml:space="preserve">0.6 0.11 22,774 0.5 0.11 22,129 0.5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6"/>
        <v xml:space="preserve">0.11 22,774 0.5 0.11 22,129 0.5  </v>
      </c>
      <c r="AQ259" s="47"/>
      <c r="AR259" s="47" t="str">
        <f t="shared" si="287"/>
        <v xml:space="preserve">22,774 0.5 0.11 22,129 0.5  </v>
      </c>
      <c r="AS259" s="48" t="str">
        <f t="shared" si="288"/>
        <v xml:space="preserve">0.5 0.11 22,129 0.5  </v>
      </c>
      <c r="AT259" s="48"/>
      <c r="AU259" s="47" t="str">
        <f t="shared" si="289"/>
        <v xml:space="preserve">0.11 22,129 0.5  </v>
      </c>
      <c r="AV259" s="47"/>
      <c r="AW259" s="47" t="str">
        <f t="shared" si="290"/>
        <v xml:space="preserve">22,129 0.5  </v>
      </c>
      <c r="AX259" s="48" t="str">
        <f t="shared" si="291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1"/>
        <v xml:space="preserve">- Credit/Gift Card </v>
      </c>
      <c r="D260" s="47" t="str">
        <f t="shared" si="272"/>
        <v xml:space="preserve">- Credit/Gift Card </v>
      </c>
      <c r="E260" s="22"/>
      <c r="F260" s="45"/>
      <c r="G260" s="11"/>
      <c r="H260" s="11"/>
      <c r="I260" s="11"/>
      <c r="J260" s="47" t="str">
        <f t="shared" si="273"/>
        <v xml:space="preserve">0.41 </v>
      </c>
      <c r="K260" s="47"/>
      <c r="L260" s="47" t="str">
        <f t="shared" si="274"/>
        <v xml:space="preserve">8,789 1.9 0.35 6,967 1.7 0.39 27,340 1.8 0.31 21,647 1.5 0.37 78,795 1.7 0.37 77,406 1.8  </v>
      </c>
      <c r="M260" s="47" t="str">
        <f t="shared" si="275"/>
        <v xml:space="preserve">1.9 0.35 6,967 1.7 0.39 27,340 1.8 0.31 21,647 1.5 0.37 78,795 1.7 0.37 77,406 1.8  </v>
      </c>
      <c r="N260" s="47"/>
      <c r="O260" s="47" t="str">
        <f t="shared" si="276"/>
        <v xml:space="preserve">0.35 6,967 1.7 0.39 27,340 1.8 0.31 21,647 1.5 0.37 78,795 1.7 0.37 77,406 1.8  </v>
      </c>
      <c r="P260" s="47"/>
      <c r="Q260" s="47" t="str">
        <f t="shared" si="277"/>
        <v xml:space="preserve">6,967 1.7 0.39 27,340 1.8 0.31 21,647 1.5 0.37 78,795 1.7 0.37 77,406 1.8  </v>
      </c>
      <c r="R260" s="47" t="str">
        <f t="shared" si="278"/>
        <v xml:space="preserve">1.7 0.39 27,340 1.8 0.31 21,647 1.5 0.37 78,795 1.7 0.37 77,406 1.8  </v>
      </c>
      <c r="S260" s="47" t="str">
        <f t="shared" si="279"/>
        <v xml:space="preserve">0.41 8,789 1.9 0.35 6,967 1.7 0.39 27,340 1.8 0.31 21,647 1.5 0.37 78,795 1.7 0.37 77,406 1.8  </v>
      </c>
      <c r="T260" s="47"/>
      <c r="U260" s="47"/>
      <c r="V260" s="47"/>
      <c r="W260" s="11"/>
      <c r="X260" s="11"/>
      <c r="Y260" s="11"/>
      <c r="Z260" s="47" t="str">
        <f t="shared" si="280"/>
        <v xml:space="preserve">0.39 27,340 1.8 0.31 21,647 1.5 0.37 78,795 1.7 0.37 77,406 1.8  </v>
      </c>
      <c r="AA260" s="47"/>
      <c r="AB260" s="47" t="str">
        <f t="shared" si="281"/>
        <v xml:space="preserve">27,340 1.8 0.31 21,647 1.5 0.37 78,795 1.7 0.37 77,406 1.8  </v>
      </c>
      <c r="AC260" s="47" t="str">
        <f t="shared" si="282"/>
        <v xml:space="preserve">1.8 0.31 21,647 1.5 0.37 78,795 1.7 0.37 77,406 1.8  </v>
      </c>
      <c r="AD260" s="47"/>
      <c r="AE260" s="47" t="str">
        <f t="shared" si="283"/>
        <v xml:space="preserve">0.31 21,647 1.5 0.37 78,795 1.7 0.37 77,406 1.8  </v>
      </c>
      <c r="AF260" s="47"/>
      <c r="AG260" s="47" t="str">
        <f t="shared" si="284"/>
        <v xml:space="preserve">21,647 1.5 0.37 78,795 1.7 0.37 77,406 1.8  </v>
      </c>
      <c r="AH260" s="47" t="str">
        <f t="shared" si="285"/>
        <v xml:space="preserve">1.5 0.37 78,795 1.7 0.37 77,406 1.8  </v>
      </c>
      <c r="AI260" s="47"/>
      <c r="AJ260" s="47"/>
      <c r="AK260" s="47"/>
      <c r="AL260" s="47"/>
      <c r="AM260" s="11"/>
      <c r="AN260" s="11"/>
      <c r="AO260" s="11"/>
      <c r="AP260" s="47" t="str">
        <f t="shared" si="286"/>
        <v xml:space="preserve">0.37 78,795 1.7 0.37 77,406 1.8  </v>
      </c>
      <c r="AQ260" s="47"/>
      <c r="AR260" s="47" t="str">
        <f t="shared" si="287"/>
        <v xml:space="preserve">78,795 1.7 0.37 77,406 1.8  </v>
      </c>
      <c r="AS260" s="48" t="str">
        <f t="shared" si="288"/>
        <v xml:space="preserve">1.7 0.37 77,406 1.8  </v>
      </c>
      <c r="AT260" s="48"/>
      <c r="AU260" s="47" t="str">
        <f t="shared" si="289"/>
        <v xml:space="preserve">0.37 77,406 1.8  </v>
      </c>
      <c r="AV260" s="47"/>
      <c r="AW260" s="47" t="str">
        <f t="shared" si="290"/>
        <v xml:space="preserve">77,406 1.8  </v>
      </c>
      <c r="AX260" s="48" t="str">
        <f t="shared" si="291"/>
        <v xml:space="preserve">1.8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1"/>
        <v xml:space="preserve">- Cash Short </v>
      </c>
      <c r="D261" s="47" t="str">
        <f t="shared" si="272"/>
        <v xml:space="preserve">- Cash Short </v>
      </c>
      <c r="E261" s="22"/>
      <c r="F261" s="45"/>
      <c r="G261" s="11"/>
      <c r="H261" s="11"/>
      <c r="I261" s="11"/>
      <c r="J261" s="47" t="str">
        <f t="shared" si="273"/>
        <v xml:space="preserve">0.06 </v>
      </c>
      <c r="K261" s="47"/>
      <c r="L261" s="47" t="str">
        <f t="shared" si="274"/>
        <v xml:space="preserve">1,254 0.3 0.05 1,017 0.2 0.07 4,715 0.3 0.06 4,135 0.3 0.06 12,069 0.3 0.06 11,817 0.3  </v>
      </c>
      <c r="M261" s="47" t="str">
        <f t="shared" si="275"/>
        <v xml:space="preserve">0.3 0.05 1,017 0.2 0.07 4,715 0.3 0.06 4,135 0.3 0.06 12,069 0.3 0.06 11,817 0.3  </v>
      </c>
      <c r="N261" s="47"/>
      <c r="O261" s="47" t="str">
        <f t="shared" si="276"/>
        <v xml:space="preserve">0.05 1,017 0.2 0.07 4,715 0.3 0.06 4,135 0.3 0.06 12,069 0.3 0.06 11,817 0.3  </v>
      </c>
      <c r="P261" s="47"/>
      <c r="Q261" s="47" t="str">
        <f t="shared" si="277"/>
        <v xml:space="preserve">1,017 0.2 0.07 4,715 0.3 0.06 4,135 0.3 0.06 12,069 0.3 0.06 11,817 0.3  </v>
      </c>
      <c r="R261" s="47" t="str">
        <f t="shared" si="278"/>
        <v xml:space="preserve">0.2 0.07 4,715 0.3 0.06 4,135 0.3 0.06 12,069 0.3 0.06 11,817 0.3  </v>
      </c>
      <c r="S261" s="47" t="str">
        <f t="shared" si="279"/>
        <v xml:space="preserve">0.06 1,254 0.3 0.05 1,017 0.2 0.07 4,715 0.3 0.06 4,135 0.3 0.06 12,069 0.3 0.06 11,817 0.3  </v>
      </c>
      <c r="T261" s="47"/>
      <c r="U261" s="47"/>
      <c r="V261" s="47"/>
      <c r="W261" s="11"/>
      <c r="X261" s="11"/>
      <c r="Y261" s="11"/>
      <c r="Z261" s="47" t="str">
        <f t="shared" si="280"/>
        <v xml:space="preserve">0.07 4,715 0.3 0.06 4,135 0.3 0.06 12,069 0.3 0.06 11,817 0.3  </v>
      </c>
      <c r="AA261" s="47"/>
      <c r="AB261" s="47" t="str">
        <f t="shared" si="281"/>
        <v xml:space="preserve">4,715 0.3 0.06 4,135 0.3 0.06 12,069 0.3 0.06 11,817 0.3  </v>
      </c>
      <c r="AC261" s="47" t="str">
        <f t="shared" si="282"/>
        <v xml:space="preserve">0.3 0.06 4,135 0.3 0.06 12,069 0.3 0.06 11,817 0.3  </v>
      </c>
      <c r="AD261" s="47"/>
      <c r="AE261" s="47" t="str">
        <f t="shared" si="283"/>
        <v xml:space="preserve">0.06 4,135 0.3 0.06 12,069 0.3 0.06 11,817 0.3  </v>
      </c>
      <c r="AF261" s="47"/>
      <c r="AG261" s="47" t="str">
        <f t="shared" si="284"/>
        <v xml:space="preserve">4,135 0.3 0.06 12,069 0.3 0.06 11,817 0.3  </v>
      </c>
      <c r="AH261" s="47" t="str">
        <f t="shared" si="285"/>
        <v xml:space="preserve">0.3 0.06 12,069 0.3 0.06 11,817 0.3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6"/>
        <v xml:space="preserve">0.06 12,069 0.3 0.06 11,817 0.3  </v>
      </c>
      <c r="AQ261" s="47"/>
      <c r="AR261" s="47" t="str">
        <f t="shared" si="287"/>
        <v xml:space="preserve">12,069 0.3 0.06 11,817 0.3  </v>
      </c>
      <c r="AS261" s="48" t="str">
        <f t="shared" si="288"/>
        <v xml:space="preserve">0.3 0.06 11,817 0.3  </v>
      </c>
      <c r="AT261" s="48"/>
      <c r="AU261" s="47" t="str">
        <f t="shared" si="289"/>
        <v xml:space="preserve">0.06 11,817 0.3  </v>
      </c>
      <c r="AV261" s="47"/>
      <c r="AW261" s="47" t="str">
        <f t="shared" si="290"/>
        <v xml:space="preserve">11,817 0.3  </v>
      </c>
      <c r="AX261" s="48" t="str">
        <f t="shared" si="291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1"/>
        <v xml:space="preserve">- Other </v>
      </c>
      <c r="D262" s="47" t="str">
        <f t="shared" si="272"/>
        <v xml:space="preserve">- Other </v>
      </c>
      <c r="E262" s="22"/>
      <c r="F262" s="45"/>
      <c r="G262" s="11"/>
      <c r="H262" s="11"/>
      <c r="I262" s="11"/>
      <c r="J262" s="47" t="str">
        <f t="shared" si="273"/>
        <v xml:space="preserve">0.11 </v>
      </c>
      <c r="K262" s="47"/>
      <c r="L262" s="47" t="str">
        <f t="shared" si="274"/>
        <v xml:space="preserve">2,291 0.5 0.10 2,098 0.5 0.13 8,785 0.6 0.12 8,117 0.6 0.11 22,859 0.5 0.10 21,169 0.5  </v>
      </c>
      <c r="M262" s="47" t="str">
        <f t="shared" si="275"/>
        <v xml:space="preserve">0.5 0.10 2,098 0.5 0.13 8,785 0.6 0.12 8,117 0.6 0.11 22,859 0.5 0.10 21,169 0.5  </v>
      </c>
      <c r="N262" s="47"/>
      <c r="O262" s="47" t="str">
        <f t="shared" si="276"/>
        <v xml:space="preserve">0.10 2,098 0.5 0.13 8,785 0.6 0.12 8,117 0.6 0.11 22,859 0.5 0.10 21,169 0.5  </v>
      </c>
      <c r="P262" s="47"/>
      <c r="Q262" s="47" t="str">
        <f t="shared" si="277"/>
        <v xml:space="preserve">2,098 0.5 0.13 8,785 0.6 0.12 8,117 0.6 0.11 22,859 0.5 0.10 21,169 0.5  </v>
      </c>
      <c r="R262" s="47" t="str">
        <f t="shared" si="278"/>
        <v xml:space="preserve">0.5 0.13 8,785 0.6 0.12 8,117 0.6 0.11 22,859 0.5 0.10 21,169 0.5  </v>
      </c>
      <c r="S262" s="47" t="str">
        <f t="shared" si="279"/>
        <v xml:space="preserve">0.11 2,291 0.5 0.10 2,098 0.5 0.13 8,785 0.6 0.12 8,117 0.6 0.11 22,859 0.5 0.10 21,169 0.5  </v>
      </c>
      <c r="T262" s="47"/>
      <c r="U262" s="47"/>
      <c r="V262" s="47"/>
      <c r="W262" s="11"/>
      <c r="X262" s="11"/>
      <c r="Y262" s="11"/>
      <c r="Z262" s="47" t="str">
        <f t="shared" si="280"/>
        <v xml:space="preserve">0.13 8,785 0.6 0.12 8,117 0.6 0.11 22,859 0.5 0.10 21,169 0.5  </v>
      </c>
      <c r="AA262" s="47"/>
      <c r="AB262" s="47" t="str">
        <f t="shared" si="281"/>
        <v xml:space="preserve">8,785 0.6 0.12 8,117 0.6 0.11 22,859 0.5 0.10 21,169 0.5  </v>
      </c>
      <c r="AC262" s="47" t="str">
        <f t="shared" si="282"/>
        <v xml:space="preserve">0.6 0.12 8,117 0.6 0.11 22,859 0.5 0.10 21,169 0.5  </v>
      </c>
      <c r="AD262" s="47"/>
      <c r="AE262" s="47" t="str">
        <f t="shared" si="283"/>
        <v xml:space="preserve">0.12 8,117 0.6 0.11 22,859 0.5 0.10 21,169 0.5  </v>
      </c>
      <c r="AF262" s="47"/>
      <c r="AG262" s="47" t="str">
        <f t="shared" si="284"/>
        <v xml:space="preserve">8,117 0.6 0.11 22,859 0.5 0.10 21,169 0.5  </v>
      </c>
      <c r="AH262" s="47" t="str">
        <f t="shared" si="285"/>
        <v xml:space="preserve">0.6 0.11 22,859 0.5 0.10 21,169 0.5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6"/>
        <v xml:space="preserve">0.11 22,859 0.5 0.10 21,169 0.5  </v>
      </c>
      <c r="AQ262" s="47"/>
      <c r="AR262" s="47" t="str">
        <f t="shared" si="287"/>
        <v xml:space="preserve">22,859 0.5 0.10 21,169 0.5  </v>
      </c>
      <c r="AS262" s="48" t="str">
        <f t="shared" si="288"/>
        <v xml:space="preserve">0.5 0.10 21,169 0.5  </v>
      </c>
      <c r="AT262" s="48"/>
      <c r="AU262" s="47" t="str">
        <f t="shared" si="289"/>
        <v xml:space="preserve">0.10 21,169 0.5  </v>
      </c>
      <c r="AV262" s="47"/>
      <c r="AW262" s="47" t="str">
        <f t="shared" si="290"/>
        <v xml:space="preserve">21,169 0.5  </v>
      </c>
      <c r="AX262" s="48" t="str">
        <f t="shared" si="291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1"/>
        <v xml:space="preserve">Margin after Variable Exp </v>
      </c>
      <c r="D263" s="47" t="str">
        <f t="shared" si="272"/>
        <v xml:space="preserve">Margin after Variable Exp </v>
      </c>
      <c r="E263" s="22"/>
      <c r="F263" s="45"/>
      <c r="G263" s="11"/>
      <c r="H263" s="11"/>
      <c r="I263" s="11"/>
      <c r="J263" s="47" t="str">
        <f t="shared" si="273"/>
        <v xml:space="preserve">8.30 </v>
      </c>
      <c r="K263" s="47"/>
      <c r="L263" s="47" t="str">
        <f t="shared" si="274"/>
        <v xml:space="preserve">179,991 38.1 7.85 157,267 37.6 8.08 566,624 37.8 7.90 545,130 37.9 8.20 1,735,886 38.2 7.77 1,620,355 37.6  </v>
      </c>
      <c r="M263" s="47" t="str">
        <f t="shared" si="275"/>
        <v xml:space="preserve">38.1 7.85 157,267 37.6 8.08 566,624 37.8 7.90 545,130 37.9 8.20 1,735,886 38.2 7.77 1,620,355 37.6  </v>
      </c>
      <c r="N263" s="47"/>
      <c r="O263" s="47" t="str">
        <f t="shared" si="276"/>
        <v xml:space="preserve">7.85 157,267 37.6 8.08 566,624 37.8 7.90 545,130 37.9 8.20 1,735,886 38.2 7.77 1,620,355 37.6  </v>
      </c>
      <c r="P263" s="47"/>
      <c r="Q263" s="47" t="str">
        <f t="shared" si="277"/>
        <v xml:space="preserve">157,267 37.6 8.08 566,624 37.8 7.90 545,130 37.9 8.20 1,735,886 38.2 7.77 1,620,355 37.6  </v>
      </c>
      <c r="R263" s="47" t="str">
        <f t="shared" si="278"/>
        <v xml:space="preserve">37.6 8.08 566,624 37.8 7.90 545,130 37.9 8.20 1,735,886 38.2 7.77 1,620,355 37.6  </v>
      </c>
      <c r="S263" s="47" t="str">
        <f t="shared" si="279"/>
        <v xml:space="preserve">8.30 179,991 38.1 7.85 157,267 37.6 8.08 566,624 37.8 7.90 545,130 37.9 8.20 1,735,886 38.2 7.77 1,620,355 37.6  </v>
      </c>
      <c r="T263" s="47"/>
      <c r="U263" s="47"/>
      <c r="V263" s="47"/>
      <c r="W263" s="11"/>
      <c r="X263" s="11"/>
      <c r="Y263" s="11"/>
      <c r="Z263" s="47" t="str">
        <f t="shared" si="280"/>
        <v xml:space="preserve">8.08 566,624 37.8 7.90 545,130 37.9 8.20 1,735,886 38.2 7.77 1,620,355 37.6  </v>
      </c>
      <c r="AA263" s="47"/>
      <c r="AB263" s="47" t="str">
        <f t="shared" si="281"/>
        <v xml:space="preserve">566,624 37.8 7.90 545,130 37.9 8.20 1,735,886 38.2 7.77 1,620,355 37.6  </v>
      </c>
      <c r="AC263" s="47" t="str">
        <f t="shared" si="282"/>
        <v xml:space="preserve">37.8 7.90 545,130 37.9 8.20 1,735,886 38.2 7.77 1,620,355 37.6  </v>
      </c>
      <c r="AD263" s="47"/>
      <c r="AE263" s="47" t="str">
        <f t="shared" si="283"/>
        <v xml:space="preserve">7.90 545,130 37.9 8.20 1,735,886 38.2 7.77 1,620,355 37.6  </v>
      </c>
      <c r="AF263" s="47"/>
      <c r="AG263" s="47" t="str">
        <f t="shared" si="284"/>
        <v xml:space="preserve">545,130 37.9 8.20 1,735,886 38.2 7.77 1,620,355 37.6  </v>
      </c>
      <c r="AH263" s="47" t="str">
        <f t="shared" si="285"/>
        <v xml:space="preserve">37.9 8.20 1,735,886 38.2 7.77 1,620,355 37.6  </v>
      </c>
      <c r="AI263" s="47"/>
      <c r="AJ263" s="47"/>
      <c r="AK263" s="47"/>
      <c r="AL263" s="47"/>
      <c r="AM263" s="11"/>
      <c r="AN263" s="11"/>
      <c r="AO263" s="11"/>
      <c r="AP263" s="47" t="str">
        <f t="shared" si="286"/>
        <v xml:space="preserve">8.20 1,735,886 38.2 7.77 1,620,355 37.6  </v>
      </c>
      <c r="AQ263" s="47"/>
      <c r="AR263" s="47" t="str">
        <f t="shared" si="287"/>
        <v xml:space="preserve">1,735,886 38.2 7.77 1,620,355 37.6  </v>
      </c>
      <c r="AS263" s="48" t="str">
        <f t="shared" si="288"/>
        <v xml:space="preserve">38.2 7.77 1,620,355 37.6  </v>
      </c>
      <c r="AT263" s="48"/>
      <c r="AU263" s="47" t="str">
        <f t="shared" si="289"/>
        <v xml:space="preserve">7.77 1,620,355 37.6  </v>
      </c>
      <c r="AV263" s="47"/>
      <c r="AW263" s="47" t="str">
        <f t="shared" si="290"/>
        <v xml:space="preserve">1,620,355 37.6  </v>
      </c>
      <c r="AX263" s="48" t="str">
        <f t="shared" si="291"/>
        <v xml:space="preserve">37.6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1"/>
        <v xml:space="preserve">Other Restaurant Exp </v>
      </c>
      <c r="D264" s="47" t="str">
        <f t="shared" si="272"/>
        <v xml:space="preserve">Other Restaurant Exp </v>
      </c>
      <c r="E264" s="22"/>
      <c r="F264" s="45"/>
      <c r="G264" s="11"/>
      <c r="H264" s="11"/>
      <c r="I264" s="11"/>
      <c r="J264" s="47" t="str">
        <f t="shared" si="273"/>
        <v xml:space="preserve">2,661.64 </v>
      </c>
      <c r="K264" s="47"/>
      <c r="L264" s="47" t="str">
        <f t="shared" si="274"/>
        <v xml:space="preserve">10,647 2.3 2,994.76 11,979 2.9 2,829.78 36,787 2.5 3,488.95 45,356 3.2 3,427.97 133,691 2.9 3,356.06 130,886 3.0  </v>
      </c>
      <c r="M264" s="47" t="str">
        <f t="shared" si="275"/>
        <v xml:space="preserve">2.3 2,994.76 11,979 2.9 2,829.78 36,787 2.5 3,488.95 45,356 3.2 3,427.97 133,691 2.9 3,356.06 130,886 3.0  </v>
      </c>
      <c r="N264" s="47"/>
      <c r="O264" s="47" t="str">
        <f t="shared" si="276"/>
        <v xml:space="preserve">2,994.76 11,979 2.9 2,829.78 36,787 2.5 3,488.95 45,356 3.2 3,427.97 133,691 2.9 3,356.06 130,886 3.0  </v>
      </c>
      <c r="P264" s="47"/>
      <c r="Q264" s="47" t="str">
        <f t="shared" si="277"/>
        <v xml:space="preserve">11,979 2.9 2,829.78 36,787 2.5 3,488.95 45,356 3.2 3,427.97 133,691 2.9 3,356.06 130,886 3.0  </v>
      </c>
      <c r="R264" s="47" t="str">
        <f t="shared" si="278"/>
        <v xml:space="preserve">2.9 2,829.78 36,787 2.5 3,488.95 45,356 3.2 3,427.97 133,691 2.9 3,356.06 130,886 3.0  </v>
      </c>
      <c r="S264" s="47" t="str">
        <f t="shared" si="279"/>
        <v xml:space="preserve">2,661.64 10,647 2.3 2,994.76 11,979 2.9 2,829.78 36,787 2.5 3,488.95 45,356 3.2 3,427.97 133,691 2.9 3,356.06 130,886 3.0  </v>
      </c>
      <c r="T264" s="47"/>
      <c r="U264" s="47"/>
      <c r="V264" s="47"/>
      <c r="W264" s="11"/>
      <c r="X264" s="11"/>
      <c r="Y264" s="11"/>
      <c r="Z264" s="47" t="str">
        <f t="shared" si="280"/>
        <v xml:space="preserve">2,829.78 36,787 2.5 3,488.95 45,356 3.2 3,427.97 133,691 2.9 3,356.06 130,886 3.0  </v>
      </c>
      <c r="AA264" s="47"/>
      <c r="AB264" s="47" t="str">
        <f t="shared" si="281"/>
        <v xml:space="preserve">36,787 2.5 3,488.95 45,356 3.2 3,427.97 133,691 2.9 3,356.06 130,886 3.0  </v>
      </c>
      <c r="AC264" s="47" t="str">
        <f t="shared" si="282"/>
        <v xml:space="preserve">2.5 3,488.95 45,356 3.2 3,427.97 133,691 2.9 3,356.06 130,886 3.0  </v>
      </c>
      <c r="AD264" s="47"/>
      <c r="AE264" s="47" t="str">
        <f t="shared" si="283"/>
        <v xml:space="preserve">3,488.95 45,356 3.2 3,427.97 133,691 2.9 3,356.06 130,886 3.0  </v>
      </c>
      <c r="AF264" s="47"/>
      <c r="AG264" s="47" t="str">
        <f t="shared" si="284"/>
        <v xml:space="preserve">45,356 3.2 3,427.97 133,691 2.9 3,356.06 130,886 3.0  </v>
      </c>
      <c r="AH264" s="47" t="str">
        <f t="shared" si="285"/>
        <v xml:space="preserve">3.2 3,427.97 133,691 2.9 3,356.06 130,886 3.0  </v>
      </c>
      <c r="AI264" s="47"/>
      <c r="AJ264" s="47"/>
      <c r="AK264" s="47"/>
      <c r="AL264" s="47"/>
      <c r="AM264" s="11"/>
      <c r="AN264" s="11"/>
      <c r="AO264" s="11"/>
      <c r="AP264" s="47" t="str">
        <f t="shared" si="286"/>
        <v xml:space="preserve">3,427.97 133,691 2.9 3,356.06 130,886 3.0  </v>
      </c>
      <c r="AQ264" s="47"/>
      <c r="AR264" s="47" t="str">
        <f t="shared" si="287"/>
        <v xml:space="preserve">133,691 2.9 3,356.06 130,886 3.0  </v>
      </c>
      <c r="AS264" s="48" t="str">
        <f t="shared" si="288"/>
        <v xml:space="preserve">2.9 3,356.06 130,886 3.0  </v>
      </c>
      <c r="AT264" s="48"/>
      <c r="AU264" s="47" t="str">
        <f t="shared" si="289"/>
        <v xml:space="preserve">3,356.06 130,886 3.0  </v>
      </c>
      <c r="AV264" s="47"/>
      <c r="AW264" s="47" t="str">
        <f t="shared" si="290"/>
        <v xml:space="preserve">130,886 3.0  </v>
      </c>
      <c r="AX264" s="48" t="str">
        <f t="shared" si="291"/>
        <v xml:space="preserve">3.0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159.40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638 0.1 159.40 638 0.2 171.66 2,232 0.1 172.64 2,244 0.2 154.73 6,035 0.1 174.46 6,804 0.2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0.1 159.40 638 0.2 171.66 2,232 0.1 172.64 2,244 0.2 154.73 6,035 0.1 174.46 6,804 0.2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159.40 638 0.2 171.66 2,232 0.1 172.64 2,244 0.2 154.73 6,035 0.1 174.46 6,804 0.2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638 0.2 171.66 2,232 0.1 172.64 2,244 0.2 154.73 6,035 0.1 174.46 6,804 0.2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0.2 171.66 2,232 0.1 172.64 2,244 0.2 154.73 6,035 0.1 174.46 6,804 0.2  </v>
      </c>
      <c r="S266" s="47" t="str">
        <f>(RIGHT(C341,LEN(C341) - LEN(C266)))&amp;" "</f>
        <v xml:space="preserve">159.40 638 0.1 159.40 638 0.2 171.66 2,232 0.1 172.64 2,244 0.2 154.73 6,035 0.1 174.46 6,804 0.2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171.66 2,232 0.1 172.64 2,244 0.2 154.73 6,035 0.1 174.46 6,804 0.2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2,232 0.1 172.64 2,244 0.2 154.73 6,035 0.1 174.46 6,804 0.2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0.1 172.64 2,244 0.2 154.73 6,035 0.1 174.46 6,804 0.2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172.64 2,244 0.2 154.73 6,035 0.1 174.46 6,804 0.2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2,244 0.2 154.73 6,035 0.1 174.46 6,804 0.2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0.2 154.73 6,035 0.1 174.46 6,804 0.2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154.73 6,035 0.1 174.46 6,804 0.2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6,035 0.1 174.46 6,804 0.2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0.1 174.46 6,804 0.2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174.46 6,804 0.2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6,804 0.2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0.2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2,285.29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9,141 1.9 2,595.46 10,382 2.5 2,425.98 31,538 2.1 3,075.44 39,981 2.8 2,983.73 116,365 2.6 2,921.63 113,944 2.6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1.9 2,595.46 10,382 2.5 2,425.98 31,538 2.1 3,075.44 39,981 2.8 2,983.73 116,365 2.6 2,921.63 113,944 2.6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2,595.46 10,382 2.5 2,425.98 31,538 2.1 3,075.44 39,981 2.8 2,983.73 116,365 2.6 2,921.63 113,944 2.6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10,382 2.5 2,425.98 31,538 2.1 3,075.44 39,981 2.8 2,983.73 116,365 2.6 2,921.63 113,944 2.6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2.5 2,425.98 31,538 2.1 3,075.44 39,981 2.8 2,983.73 116,365 2.6 2,921.63 113,944 2.6  </v>
      </c>
      <c r="S267" s="47" t="str">
        <f>(RIGHT(C342,LEN(C342) - LEN(C267)))&amp;" "</f>
        <v xml:space="preserve">2,285.29 9,141 1.9 2,595.46 10,382 2.5 2,425.98 31,538 2.1 3,075.44 39,981 2.8 2,983.73 116,365 2.6 2,921.63 113,944 2.6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2,425.98 31,538 2.1 3,075.44 39,981 2.8 2,983.73 116,365 2.6 2,921.63 113,944 2.6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31,538 2.1 3,075.44 39,981 2.8 2,983.73 116,365 2.6 2,921.63 113,944 2.6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2.1 3,075.44 39,981 2.8 2,983.73 116,365 2.6 2,921.63 113,944 2.6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3,075.44 39,981 2.8 2,983.73 116,365 2.6 2,921.63 113,944 2.6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39,981 2.8 2,983.73 116,365 2.6 2,921.63 113,944 2.6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2.8 2,983.73 116,365 2.6 2,921.63 113,944 2.6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2,983.73 116,365 2.6 2,921.63 113,944 2.6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116,365 2.6 2,921.63 113,944 2.6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2.6 2,921.63 113,944 2.6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2,921.63 113,944 2.6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113,944 2.6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2.6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56.29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225 0.0 64.85 259 0.1 52.42 681 0.0 49.13 639 0.0 60.46 2,358 0.1 49.77 1,941 0.0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0.0 64.85 259 0.1 52.42 681 0.0 49.13 639 0.0 60.46 2,358 0.1 49.77 1,941 0.0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64.85 259 0.1 52.42 681 0.0 49.13 639 0.0 60.46 2,358 0.1 49.77 1,941 0.0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259 0.1 52.42 681 0.0 49.13 639 0.0 60.46 2,358 0.1 49.77 1,941 0.0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0.1 52.42 681 0.0 49.13 639 0.0 60.46 2,358 0.1 49.77 1,941 0.0  </v>
      </c>
      <c r="S268" s="47" t="str">
        <f>(RIGHT(C343,LEN(C343) - LEN(C268)))&amp;" "</f>
        <v xml:space="preserve">56.29 225 0.0 64.85 259 0.1 52.42 681 0.0 49.13 639 0.0 60.46 2,358 0.1 49.77 1,941 0.0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52.42 681 0.0 49.13 639 0.0 60.46 2,358 0.1 49.77 1,941 0.0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681 0.0 49.13 639 0.0 60.46 2,358 0.1 49.77 1,941 0.0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0.0 49.13 639 0.0 60.46 2,358 0.1 49.77 1,941 0.0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49.13 639 0.0 60.46 2,358 0.1 49.77 1,941 0.0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639 0.0 60.46 2,358 0.1 49.77 1,941 0.0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0.0 60.46 2,358 0.1 49.77 1,941 0.0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60.46 2,358 0.1 49.77 1,941 0.0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2,358 0.1 49.77 1,941 0.0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0.1 49.77 1,941 0.0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49.77 1,941 0.0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1,941 0.0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160.66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643 0.1 175.05 700 0.2 179.72 2,336 0.2 191.75 2,493 0.2 229.05 8,933 0.2 210.20 8,198 0.2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0.1 175.05 700 0.2 179.72 2,336 0.2 191.75 2,493 0.2 229.05 8,933 0.2 210.20 8,198 0.2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175.05 700 0.2 179.72 2,336 0.2 191.75 2,493 0.2 229.05 8,933 0.2 210.20 8,198 0.2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700 0.2 179.72 2,336 0.2 191.75 2,493 0.2 229.05 8,933 0.2 210.20 8,198 0.2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0.2 179.72 2,336 0.2 191.75 2,493 0.2 229.05 8,933 0.2 210.20 8,198 0.2  </v>
      </c>
      <c r="S269" s="47" t="str">
        <f>(RIGHT(C344,LEN(C344) - LEN(C269)))&amp;" "</f>
        <v xml:space="preserve">160.66 643 0.1 175.05 700 0.2 179.72 2,336 0.2 191.75 2,493 0.2 229.05 8,933 0.2 210.20 8,198 0.2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179.72 2,336 0.2 191.75 2,493 0.2 229.05 8,933 0.2 210.20 8,198 0.2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2,336 0.2 191.75 2,493 0.2 229.05 8,933 0.2 210.20 8,198 0.2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0.2 191.75 2,493 0.2 229.05 8,933 0.2 210.20 8,198 0.2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191.75 2,493 0.2 229.05 8,933 0.2 210.20 8,198 0.2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2,493 0.2 229.05 8,933 0.2 210.20 8,198 0.2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0.2 229.05 8,933 0.2 210.20 8,198 0.2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229.05 8,933 0.2 210.20 8,198 0.2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8,933 0.2 210.20 8,198 0.2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0.2 210.20 8,198 0.2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210.20 8,198 0.2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8,198 0.2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9,426.29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37,705 8.0 8,648.14 34,593 8.3 9,354.65 121,611 8.1 9,422.94 122,498 8.5 9,421.62 367,443 8.1 9,201.91 358,875 8.3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8.0 8,648.14 34,593 8.3 9,354.65 121,611 8.1 9,422.94 122,498 8.5 9,421.62 367,443 8.1 9,201.91 358,875 8.3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8,648.14 34,593 8.3 9,354.65 121,611 8.1 9,422.94 122,498 8.5 9,421.62 367,443 8.1 9,201.91 358,875 8.3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34,593 8.3 9,354.65 121,611 8.1 9,422.94 122,498 8.5 9,421.62 367,443 8.1 9,201.91 358,875 8.3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8.3 9,354.65 121,611 8.1 9,422.94 122,498 8.5 9,421.62 367,443 8.1 9,201.91 358,875 8.3  </v>
      </c>
      <c r="S270" s="47" t="str">
        <f>(RIGHT(C345,LEN(C345) - LEN(C270)))&amp;" "</f>
        <v xml:space="preserve">9,426.29 37,705 8.0 8,648.14 34,593 8.3 9,354.65 121,611 8.1 9,422.94 122,498 8.5 9,421.62 367,443 8.1 9,201.91 358,875 8.3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9,354.65 121,611 8.1 9,422.94 122,498 8.5 9,421.62 367,443 8.1 9,201.91 358,875 8.3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121,611 8.1 9,422.94 122,498 8.5 9,421.62 367,443 8.1 9,201.91 358,875 8.3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8.1 9,422.94 122,498 8.5 9,421.62 367,443 8.1 9,201.91 358,875 8.3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9,422.94 122,498 8.5 9,421.62 367,443 8.1 9,201.91 358,875 8.3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122,498 8.5 9,421.62 367,443 8.1 9,201.91 358,875 8.3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8.5 9,421.62 367,443 8.1 9,201.91 358,875 8.3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9,421.62 367,443 8.1 9,201.91 358,875 8.3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367,443 8.1 9,201.91 358,875 8.3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8.1 9,201.91 358,875 8.3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9,201.91 358,875 8.3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358,875 8.3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8.3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2">IF(C346="","",IF(RIGHT(D272,1)="-",LEFT(D272,AY272-2),D272))</f>
        <v xml:space="preserve">- Utilities </v>
      </c>
      <c r="D272" s="47" t="str">
        <f t="shared" ref="D272:D277" si="293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4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3,307.07 </v>
      </c>
      <c r="K272" s="47"/>
      <c r="L272" s="47" t="str">
        <f t="shared" ref="L272:L277" si="295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13,228 2.8 3,269.11 13,076 3.1 3,383.05 43,980 2.9 3,487.32 45,335 3.2 3,447.13 134,438 3.0 3,360.20 131,048 3.0  </v>
      </c>
      <c r="M272" s="47" t="str">
        <f t="shared" ref="M272:M277" si="296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2.8 3,269.11 13,076 3.1 3,383.05 43,980 2.9 3,487.32 45,335 3.2 3,447.13 134,438 3.0 3,360.20 131,048 3.0  </v>
      </c>
      <c r="N272" s="47"/>
      <c r="O272" s="47" t="str">
        <f t="shared" ref="O272:O277" si="297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3,269.11 13,076 3.1 3,383.05 43,980 2.9 3,487.32 45,335 3.2 3,447.13 134,438 3.0 3,360.20 131,048 3.0  </v>
      </c>
      <c r="P272" s="47"/>
      <c r="Q272" s="47" t="str">
        <f t="shared" ref="Q272:Q277" si="298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13,076 3.1 3,383.05 43,980 2.9 3,487.32 45,335 3.2 3,447.13 134,438 3.0 3,360.20 131,048 3.0  </v>
      </c>
      <c r="R272" s="47" t="str">
        <f t="shared" ref="R272:R277" si="299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3.1 3,383.05 43,980 2.9 3,487.32 45,335 3.2 3,447.13 134,438 3.0 3,360.20 131,048 3.0  </v>
      </c>
      <c r="S272" s="47" t="str">
        <f t="shared" ref="S272:S277" si="300">(RIGHT(C346,LEN(C346) - LEN(C272)))&amp;" "</f>
        <v xml:space="preserve">3,307.07 13,228 2.8 3,269.11 13,076 3.1 3,383.05 43,980 2.9 3,487.32 45,335 3.2 3,447.13 134,438 3.0 3,360.20 131,048 3.0  </v>
      </c>
      <c r="T272" s="47"/>
      <c r="U272" s="47"/>
      <c r="V272" s="47"/>
      <c r="W272" s="11"/>
      <c r="X272" s="11"/>
      <c r="Y272" s="11"/>
      <c r="Z272" s="47" t="str">
        <f t="shared" ref="Z272:Z277" si="301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3,383.05 43,980 2.9 3,487.32 45,335 3.2 3,447.13 134,438 3.0 3,360.20 131,048 3.0  </v>
      </c>
      <c r="AA272" s="47"/>
      <c r="AB272" s="47" t="str">
        <f t="shared" ref="AB272:AB277" si="302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43,980 2.9 3,487.32 45,335 3.2 3,447.13 134,438 3.0 3,360.20 131,048 3.0  </v>
      </c>
      <c r="AC272" s="47" t="str">
        <f t="shared" ref="AC272:AC277" si="303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2.9 3,487.32 45,335 3.2 3,447.13 134,438 3.0 3,360.20 131,048 3.0  </v>
      </c>
      <c r="AD272" s="47"/>
      <c r="AE272" s="47" t="str">
        <f t="shared" ref="AE272:AE277" si="304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3,487.32 45,335 3.2 3,447.13 134,438 3.0 3,360.20 131,048 3.0  </v>
      </c>
      <c r="AF272" s="47"/>
      <c r="AG272" s="47" t="str">
        <f t="shared" ref="AG272:AG277" si="305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45,335 3.2 3,447.13 134,438 3.0 3,360.20 131,048 3.0  </v>
      </c>
      <c r="AH272" s="47" t="str">
        <f t="shared" ref="AH272:AH277" si="306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3.2 3,447.13 134,438 3.0 3,360.20 131,048 3.0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7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3,447.13 134,438 3.0 3,360.20 131,048 3.0  </v>
      </c>
      <c r="AQ272" s="47"/>
      <c r="AR272" s="47" t="str">
        <f t="shared" ref="AR272:AR277" si="308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134,438 3.0 3,360.20 131,048 3.0  </v>
      </c>
      <c r="AS272" s="48" t="str">
        <f t="shared" ref="AS272:AS277" si="309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3.0 3,360.20 131,048 3.0  </v>
      </c>
      <c r="AT272" s="48"/>
      <c r="AU272" s="47" t="str">
        <f t="shared" ref="AU272:AU277" si="310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3,360.20 131,048 3.0  </v>
      </c>
      <c r="AV272" s="47"/>
      <c r="AW272" s="47" t="str">
        <f t="shared" ref="AW272:AW277" si="311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131,048 3.0  </v>
      </c>
      <c r="AX272" s="48" t="str">
        <f t="shared" ref="AX272:AX277" si="312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2"/>
        <v xml:space="preserve">- Building/Site Repair </v>
      </c>
      <c r="D273" s="47" t="str">
        <f t="shared" si="293"/>
        <v xml:space="preserve">- Building/Site Repair </v>
      </c>
      <c r="E273" s="22"/>
      <c r="F273" s="45"/>
      <c r="G273" s="11"/>
      <c r="H273" s="11"/>
      <c r="I273" s="11"/>
      <c r="J273" s="47" t="str">
        <f t="shared" si="294"/>
        <v xml:space="preserve">1,360.33 </v>
      </c>
      <c r="K273" s="47"/>
      <c r="L273" s="47" t="str">
        <f t="shared" si="295"/>
        <v xml:space="preserve">5,441 1.2 1,267.91 5,072 1.2 1,269.94 16,509 1.1 1,196.24 15,551 1.1 1,402.86 54,711 1.2 1,202.59 46,901 1.1  </v>
      </c>
      <c r="M273" s="47" t="str">
        <f t="shared" si="296"/>
        <v xml:space="preserve">1.2 1,267.91 5,072 1.2 1,269.94 16,509 1.1 1,196.24 15,551 1.1 1,402.86 54,711 1.2 1,202.59 46,901 1.1  </v>
      </c>
      <c r="N273" s="47"/>
      <c r="O273" s="47" t="str">
        <f t="shared" si="297"/>
        <v xml:space="preserve">1,267.91 5,072 1.2 1,269.94 16,509 1.1 1,196.24 15,551 1.1 1,402.86 54,711 1.2 1,202.59 46,901 1.1  </v>
      </c>
      <c r="P273" s="47"/>
      <c r="Q273" s="47" t="str">
        <f t="shared" si="298"/>
        <v xml:space="preserve">5,072 1.2 1,269.94 16,509 1.1 1,196.24 15,551 1.1 1,402.86 54,711 1.2 1,202.59 46,901 1.1  </v>
      </c>
      <c r="R273" s="47" t="str">
        <f t="shared" si="299"/>
        <v xml:space="preserve">1.2 1,269.94 16,509 1.1 1,196.24 15,551 1.1 1,402.86 54,711 1.2 1,202.59 46,901 1.1  </v>
      </c>
      <c r="S273" s="47" t="str">
        <f t="shared" si="300"/>
        <v xml:space="preserve">1,360.33 5,441 1.2 1,267.91 5,072 1.2 1,269.94 16,509 1.1 1,196.24 15,551 1.1 1,402.86 54,711 1.2 1,202.59 46,901 1.1  </v>
      </c>
      <c r="T273" s="47"/>
      <c r="U273" s="47"/>
      <c r="V273" s="47"/>
      <c r="W273" s="11"/>
      <c r="X273" s="11"/>
      <c r="Y273" s="11"/>
      <c r="Z273" s="47" t="str">
        <f t="shared" si="301"/>
        <v xml:space="preserve">1,269.94 16,509 1.1 1,196.24 15,551 1.1 1,402.86 54,711 1.2 1,202.59 46,901 1.1  </v>
      </c>
      <c r="AA273" s="47"/>
      <c r="AB273" s="47" t="str">
        <f t="shared" si="302"/>
        <v xml:space="preserve">16,509 1.1 1,196.24 15,551 1.1 1,402.86 54,711 1.2 1,202.59 46,901 1.1  </v>
      </c>
      <c r="AC273" s="47" t="str">
        <f t="shared" si="303"/>
        <v xml:space="preserve">1.1 1,196.24 15,551 1.1 1,402.86 54,711 1.2 1,202.59 46,901 1.1  </v>
      </c>
      <c r="AD273" s="47"/>
      <c r="AE273" s="47" t="str">
        <f t="shared" si="304"/>
        <v xml:space="preserve">1,196.24 15,551 1.1 1,402.86 54,711 1.2 1,202.59 46,901 1.1  </v>
      </c>
      <c r="AF273" s="47"/>
      <c r="AG273" s="47" t="str">
        <f t="shared" si="305"/>
        <v xml:space="preserve">15,551 1.1 1,402.86 54,711 1.2 1,202.59 46,901 1.1  </v>
      </c>
      <c r="AH273" s="47" t="str">
        <f t="shared" si="306"/>
        <v xml:space="preserve">1.1 1,402.86 54,711 1.2 1,202.59 46,901 1.1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7"/>
        <v xml:space="preserve">1,402.86 54,711 1.2 1,202.59 46,901 1.1  </v>
      </c>
      <c r="AQ273" s="47"/>
      <c r="AR273" s="47" t="str">
        <f t="shared" si="308"/>
        <v xml:space="preserve">54,711 1.2 1,202.59 46,901 1.1  </v>
      </c>
      <c r="AS273" s="48" t="str">
        <f t="shared" si="309"/>
        <v xml:space="preserve">1.2 1,202.59 46,901 1.1  </v>
      </c>
      <c r="AT273" s="48"/>
      <c r="AU273" s="47" t="str">
        <f t="shared" si="310"/>
        <v xml:space="preserve">1,202.59 46,901 1.1  </v>
      </c>
      <c r="AV273" s="47"/>
      <c r="AW273" s="47" t="str">
        <f t="shared" si="311"/>
        <v xml:space="preserve">46,901 1.1  </v>
      </c>
      <c r="AX273" s="48" t="str">
        <f t="shared" si="312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2"/>
        <v xml:space="preserve">- Equipment Repairs </v>
      </c>
      <c r="D274" s="47" t="str">
        <f t="shared" si="293"/>
        <v xml:space="preserve">- Equipment Repairs </v>
      </c>
      <c r="E274" s="22"/>
      <c r="F274" s="45"/>
      <c r="G274" s="11"/>
      <c r="H274" s="11"/>
      <c r="I274" s="11"/>
      <c r="J274" s="47" t="str">
        <f t="shared" si="294"/>
        <v xml:space="preserve">944.44 </v>
      </c>
      <c r="K274" s="47"/>
      <c r="L274" s="47" t="str">
        <f t="shared" si="295"/>
        <v xml:space="preserve">3,778 0.8 814.20 3,257 0.8 1,152.28 14,980 1.0 1,004.41 13,057 0.9 821.34 32,032 0.7 682.97 26,636 0.6  </v>
      </c>
      <c r="M274" s="47" t="str">
        <f t="shared" si="296"/>
        <v xml:space="preserve">0.8 814.20 3,257 0.8 1,152.28 14,980 1.0 1,004.41 13,057 0.9 821.34 32,032 0.7 682.97 26,636 0.6  </v>
      </c>
      <c r="N274" s="47"/>
      <c r="O274" s="47" t="str">
        <f t="shared" si="297"/>
        <v xml:space="preserve">814.20 3,257 0.8 1,152.28 14,980 1.0 1,004.41 13,057 0.9 821.34 32,032 0.7 682.97 26,636 0.6  </v>
      </c>
      <c r="P274" s="47"/>
      <c r="Q274" s="47" t="str">
        <f t="shared" si="298"/>
        <v xml:space="preserve">3,257 0.8 1,152.28 14,980 1.0 1,004.41 13,057 0.9 821.34 32,032 0.7 682.97 26,636 0.6  </v>
      </c>
      <c r="R274" s="47" t="str">
        <f t="shared" si="299"/>
        <v xml:space="preserve">0.8 1,152.28 14,980 1.0 1,004.41 13,057 0.9 821.34 32,032 0.7 682.97 26,636 0.6  </v>
      </c>
      <c r="S274" s="47" t="str">
        <f t="shared" si="300"/>
        <v xml:space="preserve">944.44 3,778 0.8 814.20 3,257 0.8 1,152.28 14,980 1.0 1,004.41 13,057 0.9 821.34 32,032 0.7 682.97 26,636 0.6  </v>
      </c>
      <c r="T274" s="47"/>
      <c r="U274" s="47"/>
      <c r="V274" s="47"/>
      <c r="W274" s="11"/>
      <c r="X274" s="11"/>
      <c r="Y274" s="11"/>
      <c r="Z274" s="47" t="str">
        <f t="shared" si="301"/>
        <v xml:space="preserve">1,152.28 14,980 1.0 1,004.41 13,057 0.9 821.34 32,032 0.7 682.97 26,636 0.6  </v>
      </c>
      <c r="AA274" s="47"/>
      <c r="AB274" s="47" t="str">
        <f t="shared" si="302"/>
        <v xml:space="preserve">14,980 1.0 1,004.41 13,057 0.9 821.34 32,032 0.7 682.97 26,636 0.6  </v>
      </c>
      <c r="AC274" s="47" t="str">
        <f t="shared" si="303"/>
        <v xml:space="preserve">1.0 1,004.41 13,057 0.9 821.34 32,032 0.7 682.97 26,636 0.6  </v>
      </c>
      <c r="AD274" s="47"/>
      <c r="AE274" s="47" t="str">
        <f t="shared" si="304"/>
        <v xml:space="preserve">1,004.41 13,057 0.9 821.34 32,032 0.7 682.97 26,636 0.6  </v>
      </c>
      <c r="AF274" s="47"/>
      <c r="AG274" s="47" t="str">
        <f t="shared" si="305"/>
        <v xml:space="preserve">13,057 0.9 821.34 32,032 0.7 682.97 26,636 0.6  </v>
      </c>
      <c r="AH274" s="47" t="str">
        <f t="shared" si="306"/>
        <v xml:space="preserve">0.9 821.34 32,032 0.7 682.97 26,636 0.6  </v>
      </c>
      <c r="AI274" s="47"/>
      <c r="AJ274" s="47"/>
      <c r="AK274" s="47"/>
      <c r="AL274" s="47"/>
      <c r="AM274" s="11"/>
      <c r="AN274" s="11"/>
      <c r="AO274" s="11"/>
      <c r="AP274" s="47" t="str">
        <f t="shared" si="307"/>
        <v xml:space="preserve">821.34 32,032 0.7 682.97 26,636 0.6  </v>
      </c>
      <c r="AQ274" s="47"/>
      <c r="AR274" s="47" t="str">
        <f t="shared" si="308"/>
        <v xml:space="preserve">32,032 0.7 682.97 26,636 0.6  </v>
      </c>
      <c r="AS274" s="48" t="str">
        <f t="shared" si="309"/>
        <v xml:space="preserve">0.7 682.97 26,636 0.6  </v>
      </c>
      <c r="AT274" s="48"/>
      <c r="AU274" s="47" t="str">
        <f t="shared" si="310"/>
        <v xml:space="preserve">682.97 26,636 0.6  </v>
      </c>
      <c r="AV274" s="47"/>
      <c r="AW274" s="47" t="str">
        <f t="shared" si="311"/>
        <v xml:space="preserve">26,636 0.6  </v>
      </c>
      <c r="AX274" s="48" t="str">
        <f t="shared" si="312"/>
        <v xml:space="preserve">0.6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2"/>
        <v xml:space="preserve">- Contract Services </v>
      </c>
      <c r="D275" s="47" t="str">
        <f t="shared" si="293"/>
        <v xml:space="preserve">- Contract Services </v>
      </c>
      <c r="E275" s="22"/>
      <c r="F275" s="45"/>
      <c r="G275" s="11"/>
      <c r="H275" s="11"/>
      <c r="I275" s="11"/>
      <c r="J275" s="47" t="str">
        <f t="shared" si="294"/>
        <v xml:space="preserve">1,483.80 </v>
      </c>
      <c r="K275" s="47"/>
      <c r="L275" s="47" t="str">
        <f t="shared" si="295"/>
        <v xml:space="preserve">5,935 1.3 1,090.27 4,361 1.0 1,249.08 16,238 1.1 1,149.50 14,943 1.0 1,268.96 49,490 1.1 1,343.92 52,413 1.2  </v>
      </c>
      <c r="M275" s="47" t="str">
        <f t="shared" si="296"/>
        <v xml:space="preserve">1.3 1,090.27 4,361 1.0 1,249.08 16,238 1.1 1,149.50 14,943 1.0 1,268.96 49,490 1.1 1,343.92 52,413 1.2  </v>
      </c>
      <c r="N275" s="47"/>
      <c r="O275" s="47" t="str">
        <f t="shared" si="297"/>
        <v xml:space="preserve">1,090.27 4,361 1.0 1,249.08 16,238 1.1 1,149.50 14,943 1.0 1,268.96 49,490 1.1 1,343.92 52,413 1.2  </v>
      </c>
      <c r="P275" s="47"/>
      <c r="Q275" s="47" t="str">
        <f t="shared" si="298"/>
        <v xml:space="preserve">4,361 1.0 1,249.08 16,238 1.1 1,149.50 14,943 1.0 1,268.96 49,490 1.1 1,343.92 52,413 1.2  </v>
      </c>
      <c r="R275" s="47" t="str">
        <f t="shared" si="299"/>
        <v xml:space="preserve">1.0 1,249.08 16,238 1.1 1,149.50 14,943 1.0 1,268.96 49,490 1.1 1,343.92 52,413 1.2  </v>
      </c>
      <c r="S275" s="47" t="str">
        <f t="shared" si="300"/>
        <v xml:space="preserve">1,483.80 5,935 1.3 1,090.27 4,361 1.0 1,249.08 16,238 1.1 1,149.50 14,943 1.0 1,268.96 49,490 1.1 1,343.92 52,413 1.2  </v>
      </c>
      <c r="T275" s="47"/>
      <c r="U275" s="47"/>
      <c r="V275" s="47"/>
      <c r="W275" s="11"/>
      <c r="X275" s="11"/>
      <c r="Y275" s="11"/>
      <c r="Z275" s="47" t="str">
        <f t="shared" si="301"/>
        <v xml:space="preserve">1,249.08 16,238 1.1 1,149.50 14,943 1.0 1,268.96 49,490 1.1 1,343.92 52,413 1.2  </v>
      </c>
      <c r="AA275" s="47"/>
      <c r="AB275" s="47" t="str">
        <f t="shared" si="302"/>
        <v xml:space="preserve">16,238 1.1 1,149.50 14,943 1.0 1,268.96 49,490 1.1 1,343.92 52,413 1.2  </v>
      </c>
      <c r="AC275" s="47" t="str">
        <f t="shared" si="303"/>
        <v xml:space="preserve">1.1 1,149.50 14,943 1.0 1,268.96 49,490 1.1 1,343.92 52,413 1.2  </v>
      </c>
      <c r="AD275" s="47"/>
      <c r="AE275" s="47" t="str">
        <f t="shared" si="304"/>
        <v xml:space="preserve">1,149.50 14,943 1.0 1,268.96 49,490 1.1 1,343.92 52,413 1.2  </v>
      </c>
      <c r="AF275" s="47"/>
      <c r="AG275" s="47" t="str">
        <f t="shared" si="305"/>
        <v xml:space="preserve">14,943 1.0 1,268.96 49,490 1.1 1,343.92 52,413 1.2  </v>
      </c>
      <c r="AH275" s="47" t="str">
        <f t="shared" si="306"/>
        <v xml:space="preserve">1.0 1,268.96 49,490 1.1 1,343.92 52,413 1.2  </v>
      </c>
      <c r="AI275" s="47"/>
      <c r="AJ275" s="47"/>
      <c r="AK275" s="47"/>
      <c r="AL275" s="47"/>
      <c r="AM275" s="11"/>
      <c r="AN275" s="11"/>
      <c r="AO275" s="11"/>
      <c r="AP275" s="47" t="str">
        <f t="shared" si="307"/>
        <v xml:space="preserve">1,268.96 49,490 1.1 1,343.92 52,413 1.2  </v>
      </c>
      <c r="AQ275" s="47"/>
      <c r="AR275" s="47" t="str">
        <f t="shared" si="308"/>
        <v xml:space="preserve">49,490 1.1 1,343.92 52,413 1.2  </v>
      </c>
      <c r="AS275" s="48" t="str">
        <f t="shared" si="309"/>
        <v xml:space="preserve">1.1 1,343.92 52,413 1.2  </v>
      </c>
      <c r="AT275" s="48"/>
      <c r="AU275" s="47" t="str">
        <f t="shared" si="310"/>
        <v xml:space="preserve">1,343.92 52,413 1.2  </v>
      </c>
      <c r="AV275" s="47"/>
      <c r="AW275" s="47" t="str">
        <f t="shared" si="311"/>
        <v xml:space="preserve">52,413 1.2  </v>
      </c>
      <c r="AX275" s="48" t="str">
        <f t="shared" si="312"/>
        <v xml:space="preserve">1.2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2"/>
        <v xml:space="preserve">- Depreciation </v>
      </c>
      <c r="D276" s="47" t="str">
        <f t="shared" si="293"/>
        <v xml:space="preserve">- Depreciation </v>
      </c>
      <c r="E276" s="22"/>
      <c r="F276" s="45"/>
      <c r="G276" s="11"/>
      <c r="H276" s="11"/>
      <c r="I276" s="11"/>
      <c r="J276" s="47" t="str">
        <f t="shared" si="294"/>
        <v xml:space="preserve">2,330.66 </v>
      </c>
      <c r="K276" s="47"/>
      <c r="L276" s="47" t="str">
        <f t="shared" si="295"/>
        <v xml:space="preserve">9,323 2.0 2,206.64 8,827 2.1 2,300.31 29,904 2.0 2,585.47 33,611 2.3 2,481.33 96,772 2.1 2,612.23 101,877 2.4  </v>
      </c>
      <c r="M276" s="47" t="str">
        <f t="shared" si="296"/>
        <v xml:space="preserve">2.0 2,206.64 8,827 2.1 2,300.31 29,904 2.0 2,585.47 33,611 2.3 2,481.33 96,772 2.1 2,612.23 101,877 2.4  </v>
      </c>
      <c r="N276" s="47"/>
      <c r="O276" s="47" t="str">
        <f t="shared" si="297"/>
        <v xml:space="preserve">2,206.64 8,827 2.1 2,300.31 29,904 2.0 2,585.47 33,611 2.3 2,481.33 96,772 2.1 2,612.23 101,877 2.4  </v>
      </c>
      <c r="P276" s="47"/>
      <c r="Q276" s="47" t="str">
        <f t="shared" si="298"/>
        <v xml:space="preserve">8,827 2.1 2,300.31 29,904 2.0 2,585.47 33,611 2.3 2,481.33 96,772 2.1 2,612.23 101,877 2.4  </v>
      </c>
      <c r="R276" s="47" t="str">
        <f t="shared" si="299"/>
        <v xml:space="preserve">2.1 2,300.31 29,904 2.0 2,585.47 33,611 2.3 2,481.33 96,772 2.1 2,612.23 101,877 2.4  </v>
      </c>
      <c r="S276" s="47" t="str">
        <f t="shared" si="300"/>
        <v xml:space="preserve">2,330.66 9,323 2.0 2,206.64 8,827 2.1 2,300.31 29,904 2.0 2,585.47 33,611 2.3 2,481.33 96,772 2.1 2,612.23 101,877 2.4  </v>
      </c>
      <c r="T276" s="47"/>
      <c r="U276" s="47"/>
      <c r="V276" s="47"/>
      <c r="W276" s="11"/>
      <c r="X276" s="11"/>
      <c r="Y276" s="11"/>
      <c r="Z276" s="47" t="str">
        <f t="shared" si="301"/>
        <v xml:space="preserve">2,300.31 29,904 2.0 2,585.47 33,611 2.3 2,481.33 96,772 2.1 2,612.23 101,877 2.4  </v>
      </c>
      <c r="AA276" s="47"/>
      <c r="AB276" s="47" t="str">
        <f t="shared" si="302"/>
        <v xml:space="preserve">29,904 2.0 2,585.47 33,611 2.3 2,481.33 96,772 2.1 2,612.23 101,877 2.4  </v>
      </c>
      <c r="AC276" s="47" t="str">
        <f t="shared" si="303"/>
        <v xml:space="preserve">2.0 2,585.47 33,611 2.3 2,481.33 96,772 2.1 2,612.23 101,877 2.4  </v>
      </c>
      <c r="AD276" s="47"/>
      <c r="AE276" s="47" t="str">
        <f t="shared" si="304"/>
        <v xml:space="preserve">2,585.47 33,611 2.3 2,481.33 96,772 2.1 2,612.23 101,877 2.4  </v>
      </c>
      <c r="AF276" s="47"/>
      <c r="AG276" s="47" t="str">
        <f t="shared" si="305"/>
        <v xml:space="preserve">33,611 2.3 2,481.33 96,772 2.1 2,612.23 101,877 2.4  </v>
      </c>
      <c r="AH276" s="47" t="str">
        <f t="shared" si="306"/>
        <v xml:space="preserve">2.3 2,481.33 96,772 2.1 2,612.23 101,877 2.4  </v>
      </c>
      <c r="AI276" s="47"/>
      <c r="AJ276" s="47"/>
      <c r="AK276" s="47"/>
      <c r="AL276" s="47"/>
      <c r="AM276" s="11"/>
      <c r="AN276" s="11"/>
      <c r="AO276" s="11"/>
      <c r="AP276" s="47" t="str">
        <f t="shared" si="307"/>
        <v xml:space="preserve">2,481.33 96,772 2.1 2,612.23 101,877 2.4  </v>
      </c>
      <c r="AQ276" s="47"/>
      <c r="AR276" s="47" t="str">
        <f t="shared" si="308"/>
        <v xml:space="preserve">96,772 2.1 2,612.23 101,877 2.4  </v>
      </c>
      <c r="AS276" s="48" t="str">
        <f t="shared" si="309"/>
        <v xml:space="preserve">2.1 2,612.23 101,877 2.4  </v>
      </c>
      <c r="AT276" s="48"/>
      <c r="AU276" s="47" t="str">
        <f t="shared" si="310"/>
        <v xml:space="preserve">2,612.23 101,877 2.4  </v>
      </c>
      <c r="AV276" s="47"/>
      <c r="AW276" s="47" t="str">
        <f t="shared" si="311"/>
        <v xml:space="preserve">101,877 2.4  </v>
      </c>
      <c r="AX276" s="48" t="str">
        <f t="shared" si="312"/>
        <v xml:space="preserve">2.4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2"/>
        <v xml:space="preserve">Indirect Labor </v>
      </c>
      <c r="D277" s="47" t="str">
        <f t="shared" si="293"/>
        <v xml:space="preserve">Indirect Labor </v>
      </c>
      <c r="E277" s="22"/>
      <c r="F277" s="45"/>
      <c r="G277" s="11"/>
      <c r="H277" s="11"/>
      <c r="I277" s="11"/>
      <c r="J277" s="47" t="str">
        <f t="shared" si="294"/>
        <v xml:space="preserve">12,858.05 </v>
      </c>
      <c r="K277" s="47"/>
      <c r="L277" s="47" t="str">
        <f t="shared" si="295"/>
        <v xml:space="preserve">51,432 10.9 12,639.94 50,560 12.1 12,900.39 167,705 11.2 12,273.74 159,559 11.1 12,855.22 501,354 11.0 12,887.61 502,617 11.6  </v>
      </c>
      <c r="M277" s="47" t="str">
        <f t="shared" si="296"/>
        <v xml:space="preserve">10.9 12,639.94 50,560 12.1 12,900.39 167,705 11.2 12,273.74 159,559 11.1 12,855.22 501,354 11.0 12,887.61 502,617 11.6  </v>
      </c>
      <c r="N277" s="47"/>
      <c r="O277" s="47" t="str">
        <f t="shared" si="297"/>
        <v xml:space="preserve">12,639.94 50,560 12.1 12,900.39 167,705 11.2 12,273.74 159,559 11.1 12,855.22 501,354 11.0 12,887.61 502,617 11.6  </v>
      </c>
      <c r="P277" s="47"/>
      <c r="Q277" s="47" t="str">
        <f t="shared" si="298"/>
        <v xml:space="preserve">50,560 12.1 12,900.39 167,705 11.2 12,273.74 159,559 11.1 12,855.22 501,354 11.0 12,887.61 502,617 11.6  </v>
      </c>
      <c r="R277" s="47" t="str">
        <f t="shared" si="299"/>
        <v xml:space="preserve">12.1 12,900.39 167,705 11.2 12,273.74 159,559 11.1 12,855.22 501,354 11.0 12,887.61 502,617 11.6  </v>
      </c>
      <c r="S277" s="47" t="str">
        <f t="shared" si="300"/>
        <v xml:space="preserve">12,858.05 51,432 10.9 12,639.94 50,560 12.1 12,900.39 167,705 11.2 12,273.74 159,559 11.1 12,855.22 501,354 11.0 12,887.61 502,617 11.6  </v>
      </c>
      <c r="T277" s="47"/>
      <c r="U277" s="47"/>
      <c r="V277" s="47"/>
      <c r="W277" s="11"/>
      <c r="X277" s="11"/>
      <c r="Y277" s="11"/>
      <c r="Z277" s="47" t="str">
        <f t="shared" si="301"/>
        <v xml:space="preserve">12,900.39 167,705 11.2 12,273.74 159,559 11.1 12,855.22 501,354 11.0 12,887.61 502,617 11.6  </v>
      </c>
      <c r="AA277" s="47"/>
      <c r="AB277" s="47" t="str">
        <f t="shared" si="302"/>
        <v xml:space="preserve">167,705 11.2 12,273.74 159,559 11.1 12,855.22 501,354 11.0 12,887.61 502,617 11.6  </v>
      </c>
      <c r="AC277" s="47" t="str">
        <f t="shared" si="303"/>
        <v xml:space="preserve">11.2 12,273.74 159,559 11.1 12,855.22 501,354 11.0 12,887.61 502,617 11.6  </v>
      </c>
      <c r="AD277" s="47"/>
      <c r="AE277" s="47" t="str">
        <f t="shared" si="304"/>
        <v xml:space="preserve">12,273.74 159,559 11.1 12,855.22 501,354 11.0 12,887.61 502,617 11.6  </v>
      </c>
      <c r="AF277" s="47"/>
      <c r="AG277" s="47" t="str">
        <f t="shared" si="305"/>
        <v xml:space="preserve">159,559 11.1 12,855.22 501,354 11.0 12,887.61 502,617 11.6  </v>
      </c>
      <c r="AH277" s="47" t="str">
        <f t="shared" si="306"/>
        <v xml:space="preserve">11.1 12,855.22 501,354 11.0 12,887.61 502,617 11.6  </v>
      </c>
      <c r="AI277" s="47"/>
      <c r="AJ277" s="47"/>
      <c r="AK277" s="47"/>
      <c r="AL277" s="47"/>
      <c r="AM277" s="11"/>
      <c r="AN277" s="11"/>
      <c r="AO277" s="11"/>
      <c r="AP277" s="47" t="str">
        <f t="shared" si="307"/>
        <v xml:space="preserve">12,855.22 501,354 11.0 12,887.61 502,617 11.6  </v>
      </c>
      <c r="AQ277" s="47"/>
      <c r="AR277" s="47" t="str">
        <f t="shared" si="308"/>
        <v xml:space="preserve">501,354 11.0 12,887.61 502,617 11.6  </v>
      </c>
      <c r="AS277" s="48" t="str">
        <f t="shared" si="309"/>
        <v xml:space="preserve">11.0 12,887.61 502,617 11.6  </v>
      </c>
      <c r="AT277" s="48"/>
      <c r="AU277" s="47" t="str">
        <f t="shared" si="310"/>
        <v xml:space="preserve">12,887.61 502,617 11.6  </v>
      </c>
      <c r="AV277" s="47"/>
      <c r="AW277" s="47" t="str">
        <f t="shared" si="311"/>
        <v xml:space="preserve">502,617 11.6  </v>
      </c>
      <c r="AX277" s="48" t="str">
        <f t="shared" si="312"/>
        <v xml:space="preserve">11.6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19,200 4.1 4,800.00 19,200 4.6 4,800.00 62,400 4.2 4,800.00 62,400 4.3 4,800.00 187,200 4.1 4,800.00 187,200 4.3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4.1 4,800.00 19,200 4.6 4,800.00 62,400 4.2 4,800.00 62,400 4.3 4,800.00 187,200 4.1 4,800.00 187,200 4.3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4,800.00 19,200 4.6 4,800.00 62,400 4.2 4,800.00 62,400 4.3 4,800.00 187,200 4.1 4,800.00 187,200 4.3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19,200 4.6 4,800.00 62,400 4.2 4,800.00 62,400 4.3 4,800.00 187,200 4.1 4,800.00 187,200 4.3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4.6 4,800.00 62,400 4.2 4,800.00 62,400 4.3 4,800.00 187,200 4.1 4,800.00 187,200 4.3  </v>
      </c>
      <c r="S279" s="47" t="str">
        <f>(RIGHT(C352,LEN(C352) - LEN(C279)))&amp;" "</f>
        <v xml:space="preserve">4,800.00 19,200 4.1 4,800.00 19,200 4.6 4,800.00 62,400 4.2 4,800.00 62,400 4.3 4,800.00 187,200 4.1 4,800.00 187,200 4.3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4,800.00 62,400 4.2 4,800.00 62,400 4.3 4,800.00 187,200 4.1 4,800.00 187,200 4.3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62,400 4.2 4,800.00 62,400 4.3 4,800.00 187,200 4.1 4,800.00 187,200 4.3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4.2 4,800.00 62,400 4.3 4,800.00 187,200 4.1 4,800.00 187,200 4.3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4,800.00 62,400 4.3 4,800.00 187,200 4.1 4,800.00 187,200 4.3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62,400 4.3 4,800.00 187,200 4.1 4,800.00 187,200 4.3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4.3 4,800.00 187,200 4.1 4,800.00 187,200 4.3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4,800.00 187,200 4.1 4,800.00 187,200 4.3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187,200 4.1 4,800.00 187,200 4.3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4.1 4,800.00 187,200 4.3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4,800.00 187,200 4.3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187,200 4.3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4.3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30.82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123 0.0 499.92 2,000 0.5 212.23 2,759 0.2 261.05 3,394 0.2 191.20 7,457 0.2 516.79 20,155 0.5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0.0 499.92 2,000 0.5 212.23 2,759 0.2 261.05 3,394 0.2 191.20 7,457 0.2 516.79 20,155 0.5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499.92 2,000 0.5 212.23 2,759 0.2 261.05 3,394 0.2 191.20 7,457 0.2 516.79 20,155 0.5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2,000 0.5 212.23 2,759 0.2 261.05 3,394 0.2 191.20 7,457 0.2 516.79 20,155 0.5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0.5 212.23 2,759 0.2 261.05 3,394 0.2 191.20 7,457 0.2 516.79 20,155 0.5  </v>
      </c>
      <c r="S280" s="47" t="str">
        <f>(RIGHT(C353,LEN(C353) - LEN(C280)))&amp;" "</f>
        <v xml:space="preserve">30.82 123 0.0 499.92 2,000 0.5 212.23 2,759 0.2 261.05 3,394 0.2 191.20 7,457 0.2 516.79 20,155 0.5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212.23 2,759 0.2 261.05 3,394 0.2 191.20 7,457 0.2 516.79 20,155 0.5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2,759 0.2 261.05 3,394 0.2 191.20 7,457 0.2 516.79 20,155 0.5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0.2 261.05 3,394 0.2 191.20 7,457 0.2 516.79 20,155 0.5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261.05 3,394 0.2 191.20 7,457 0.2 516.79 20,155 0.5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3,394 0.2 191.20 7,457 0.2 516.79 20,155 0.5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0.2 191.20 7,457 0.2 516.79 20,155 0.5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191.20 7,457 0.2 516.79 20,155 0.5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7,457 0.2 516.79 20,155 0.5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0.2 516.79 20,155 0.5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516.79 20,155 0.5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20,155 0.5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0.5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8,027.23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32,109 6.8 7,340.03 29,360 7.0 7,888.16 102,546 6.8 7,212.69 93,765 6.5 7,864.02 306,697 6.8 7,570.82 295,262 6.8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6.8 7,340.03 29,360 7.0 7,888.16 102,546 6.8 7,212.69 93,765 6.5 7,864.02 306,697 6.8 7,570.82 295,262 6.8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7,340.03 29,360 7.0 7,888.16 102,546 6.8 7,212.69 93,765 6.5 7,864.02 306,697 6.8 7,570.82 295,262 6.8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29,360 7.0 7,888.16 102,546 6.8 7,212.69 93,765 6.5 7,864.02 306,697 6.8 7,570.82 295,262 6.8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7.0 7,888.16 102,546 6.8 7,212.69 93,765 6.5 7,864.02 306,697 6.8 7,570.82 295,262 6.8  </v>
      </c>
      <c r="S281" s="47" t="str">
        <f>(RIGHT(C354,LEN(C354) - LEN(C281)))&amp;" "</f>
        <v xml:space="preserve">8,027.23 32,109 6.8 7,340.03 29,360 7.0 7,888.16 102,546 6.8 7,212.69 93,765 6.5 7,864.02 306,697 6.8 7,570.82 295,262 6.8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7,888.16 102,546 6.8 7,212.69 93,765 6.5 7,864.02 306,697 6.8 7,570.82 295,262 6.8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102,546 6.8 7,212.69 93,765 6.5 7,864.02 306,697 6.8 7,570.82 295,262 6.8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6.8 7,212.69 93,765 6.5 7,864.02 306,697 6.8 7,570.82 295,262 6.8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7,212.69 93,765 6.5 7,864.02 306,697 6.8 7,570.82 295,262 6.8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93,765 6.5 7,864.02 306,697 6.8 7,570.82 295,262 6.8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6.5 7,864.02 306,697 6.8 7,570.82 295,262 6.8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7,864.02 306,697 6.8 7,570.82 295,262 6.8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306,697 6.8 7,570.82 295,262 6.8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6.8 7,570.82 295,262 6.8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7,570.82 295,262 6.8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295,262 6.8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478.59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1,914 0.4 446.42 1,786 0.4 366.00 4,758 0.3 333.21 4,332 0.3 450.73 17,578 0.4 408.51 15,932 0.4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0.4 446.42 1,786 0.4 366.00 4,758 0.3 333.21 4,332 0.3 450.73 17,578 0.4 408.51 15,932 0.4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446.42 1,786 0.4 366.00 4,758 0.3 333.21 4,332 0.3 450.73 17,578 0.4 408.51 15,932 0.4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1,786 0.4 366.00 4,758 0.3 333.21 4,332 0.3 450.73 17,578 0.4 408.51 15,932 0.4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0.4 366.00 4,758 0.3 333.21 4,332 0.3 450.73 17,578 0.4 408.51 15,932 0.4  </v>
      </c>
      <c r="S282" s="47" t="str">
        <f>(RIGHT(C355,LEN(C355) - LEN(C282)))&amp;" "</f>
        <v xml:space="preserve">478.59 1,914 0.4 446.42 1,786 0.4 366.00 4,758 0.3 333.21 4,332 0.3 450.73 17,578 0.4 408.51 15,932 0.4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366.00 4,758 0.3 333.21 4,332 0.3 450.73 17,578 0.4 408.51 15,932 0.4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4,758 0.3 333.21 4,332 0.3 450.73 17,578 0.4 408.51 15,932 0.4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0.3 333.21 4,332 0.3 450.73 17,578 0.4 408.51 15,932 0.4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333.21 4,332 0.3 450.73 17,578 0.4 408.51 15,932 0.4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4,332 0.3 450.73 17,578 0.4 408.51 15,932 0.4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0.3 450.73 17,578 0.4 408.51 15,932 0.4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450.73 17,578 0.4 408.51 15,932 0.4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17,578 0.4 408.51 15,932 0.4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0.4 408.51 15,932 0.4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408.51 15,932 0.4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15,932 0.4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0.4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478.59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1,914 0.4 446.42 1,786 0.4 366.00 4,758 0.3 333.21 4,332 0.3 450.73 17,578 0.4 408.51 15,932 0.4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0.4 446.42 1,786 0.4 366.00 4,758 0.3 333.21 4,332 0.3 450.73 17,578 0.4 408.51 15,932 0.4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446.42 1,786 0.4 366.00 4,758 0.3 333.21 4,332 0.3 450.73 17,578 0.4 408.51 15,932 0.4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1,786 0.4 366.00 4,758 0.3 333.21 4,332 0.3 450.73 17,578 0.4 408.51 15,932 0.4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0.4 366.00 4,758 0.3 333.21 4,332 0.3 450.73 17,578 0.4 408.51 15,932 0.4  </v>
      </c>
      <c r="S285" s="47" t="str">
        <f>(RIGHT(C357,LEN(C357) - LEN(C285)))&amp;" "</f>
        <v xml:space="preserve">478.59 1,914 0.4 446.42 1,786 0.4 366.00 4,758 0.3 333.21 4,332 0.3 450.73 17,578 0.4 408.51 15,932 0.4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366.00 4,758 0.3 333.21 4,332 0.3 450.73 17,578 0.4 408.51 15,932 0.4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4,758 0.3 333.21 4,332 0.3 450.73 17,578 0.4 408.51 15,932 0.4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0.3 333.21 4,332 0.3 450.73 17,578 0.4 408.51 15,932 0.4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333.21 4,332 0.3 450.73 17,578 0.4 408.51 15,932 0.4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4,332 0.3 450.73 17,578 0.4 408.51 15,932 0.4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0.3 450.73 17,578 0.4 408.51 15,932 0.4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450.73 17,578 0.4 408.51 15,932 0.4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17,578 0.4 408.51 15,932 0.4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0.4 408.51 15,932 0.4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408.51 15,932 0.4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15,932 0.4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0.4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6,094.10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24,376 5.2 5,104.40 20,418 4.9 5,847.28 76,015 5.1 5,570.16 72,412 5.0 5,693.72 222,055 4.9 5,607.78 218,703 5.1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5.2 5,104.40 20,418 4.9 5,847.28 76,015 5.1 5,570.16 72,412 5.0 5,693.72 222,055 4.9 5,607.78 218,703 5.1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5,104.40 20,418 4.9 5,847.28 76,015 5.1 5,570.16 72,412 5.0 5,693.72 222,055 4.9 5,607.78 218,703 5.1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20,418 4.9 5,847.28 76,015 5.1 5,570.16 72,412 5.0 5,693.72 222,055 4.9 5,607.78 218,703 5.1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4.9 5,847.28 76,015 5.1 5,570.16 72,412 5.0 5,693.72 222,055 4.9 5,607.78 218,703 5.1  </v>
      </c>
      <c r="S286" s="47" t="str">
        <f>(RIGHT(C358,LEN(C358) - LEN(C286)))&amp;" "</f>
        <v xml:space="preserve">6,094.10 24,376 5.2 5,104.40 20,418 4.9 5,847.28 76,015 5.1 5,570.16 72,412 5.0 5,693.72 222,055 4.9 5,607.78 218,703 5.1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5,847.28 76,015 5.1 5,570.16 72,412 5.0 5,693.72 222,055 4.9 5,607.78 218,703 5.1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76,015 5.1 5,570.16 72,412 5.0 5,693.72 222,055 4.9 5,607.78 218,703 5.1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5.1 5,570.16 72,412 5.0 5,693.72 222,055 4.9 5,607.78 218,703 5.1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5,570.16 72,412 5.0 5,693.72 222,055 4.9 5,607.78 218,703 5.1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72,412 5.0 5,693.72 222,055 4.9 5,607.78 218,703 5.1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5.0 5,693.72 222,055 4.9 5,607.78 218,703 5.1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5,693.72 222,055 4.9 5,607.78 218,703 5.1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222,055 4.9 5,607.78 218,703 5.1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4.9 5,607.78 218,703 5.1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5,607.78 218,703 5.1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218,703 5.1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5.1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13,478.99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53,916 11.4 9,483.17 37,933 9.1 12,288.33 159,748 10.7 10,844.09 140,973 9.8 12,660.63 493,765 10.9 10,085.69 393,342 9.1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11.4 9,483.17 37,933 9.1 12,288.33 159,748 10.7 10,844.09 140,973 9.8 12,660.63 493,765 10.9 10,085.69 393,342 9.1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9,483.17 37,933 9.1 12,288.33 159,748 10.7 10,844.09 140,973 9.8 12,660.63 493,765 10.9 10,085.69 393,342 9.1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37,933 9.1 12,288.33 159,748 10.7 10,844.09 140,973 9.8 12,660.63 493,765 10.9 10,085.69 393,342 9.1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9.1 12,288.33 159,748 10.7 10,844.09 140,973 9.8 12,660.63 493,765 10.9 10,085.69 393,342 9.1  </v>
      </c>
      <c r="S288" s="47" t="str">
        <f>(RIGHT(C359,LEN(C359) - LEN(C288)))&amp;" "</f>
        <v xml:space="preserve">13,478.99 53,916 11.4 9,483.17 37,933 9.1 12,288.33 159,748 10.7 10,844.09 140,973 9.8 12,660.63 493,765 10.9 10,085.69 393,342 9.1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12,288.33 159,748 10.7 10,844.09 140,973 9.8 12,660.63 493,765 10.9 10,085.69 393,342 9.1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159,748 10.7 10,844.09 140,973 9.8 12,660.63 493,765 10.9 10,085.69 393,342 9.1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10.7 10,844.09 140,973 9.8 12,660.63 493,765 10.9 10,085.69 393,342 9.1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10,844.09 140,973 9.8 12,660.63 493,765 10.9 10,085.69 393,342 9.1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140,973 9.8 12,660.63 493,765 10.9 10,085.69 393,342 9.1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9.8 12,660.63 493,765 10.9 10,085.69 393,342 9.1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12,660.63 493,765 10.9 10,085.69 393,342 9.1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493,765 10.9 10,085.69 393,342 9.1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10.9 10,085.69 393,342 9.1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10,085.69 393,342 9.1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393,342 9.1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9.1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6,048.70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24,195 5.1 6,066.43 24,266 5.8 6,651.38 86,468 5.8 6,757.05 87,842 6.1 6,324.45 246,654 5.4 5,868.49 228,871 5.3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5.1 6,066.43 24,266 5.8 6,651.38 86,468 5.8 6,757.05 87,842 6.1 6,324.45 246,654 5.4 5,868.49 228,871 5.3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6,066.43 24,266 5.8 6,651.38 86,468 5.8 6,757.05 87,842 6.1 6,324.45 246,654 5.4 5,868.49 228,871 5.3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24,266 5.8 6,651.38 86,468 5.8 6,757.05 87,842 6.1 6,324.45 246,654 5.4 5,868.49 228,871 5.3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5.8 6,651.38 86,468 5.8 6,757.05 87,842 6.1 6,324.45 246,654 5.4 5,868.49 228,871 5.3  </v>
      </c>
      <c r="S290" s="47" t="str">
        <f>(RIGHT(C360,LEN(C360) - LEN(C290)))&amp;" "</f>
        <v xml:space="preserve">6,048.70 24,195 5.1 6,066.43 24,266 5.8 6,651.38 86,468 5.8 6,757.05 87,842 6.1 6,324.45 246,654 5.4 5,868.49 228,871 5.3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6,651.38 86,468 5.8 6,757.05 87,842 6.1 6,324.45 246,654 5.4 5,868.49 228,871 5.3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86,468 5.8 6,757.05 87,842 6.1 6,324.45 246,654 5.4 5,868.49 228,871 5.3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5.8 6,757.05 87,842 6.1 6,324.45 246,654 5.4 5,868.49 228,871 5.3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6,757.05 87,842 6.1 6,324.45 246,654 5.4 5,868.49 228,871 5.3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87,842 6.1 6,324.45 246,654 5.4 5,868.49 228,871 5.3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6.1 6,324.45 246,654 5.4 5,868.49 228,871 5.3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6,324.45 246,654 5.4 5,868.49 228,871 5.3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246,654 5.4 5,868.49 228,871 5.3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5.4 5,868.49 228,871 5.3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5,868.49 228,871 5.3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228,871 5.3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5.3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7,430.29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29,721 6.3 3,416.74 13,667 3.3 5,636.95 73,280 4.9 4,087.03 53,131 3.7 6,336.18 247,111 5.4 4,217.19 164,471 3.8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6.3 3,416.74 13,667 3.3 5,636.95 73,280 4.9 4,087.03 53,131 3.7 6,336.18 247,111 5.4 4,217.19 164,471 3.8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3,416.74 13,667 3.3 5,636.95 73,280 4.9 4,087.03 53,131 3.7 6,336.18 247,111 5.4 4,217.19 164,471 3.8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13,667 3.3 5,636.95 73,280 4.9 4,087.03 53,131 3.7 6,336.18 247,111 5.4 4,217.19 164,471 3.8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3.3 5,636.95 73,280 4.9 4,087.03 53,131 3.7 6,336.18 247,111 5.4 4,217.19 164,471 3.8 </v>
      </c>
      <c r="S292" s="47" t="str">
        <f>(RIGHT(C361,LEN(C361) - LEN(C292)))&amp;" "</f>
        <v xml:space="preserve">7,430.29 29,721 6.3 3,416.74 13,667 3.3 5,636.95 73,280 4.9 4,087.03 53,131 3.7 6,336.18 247,111 5.4 4,217.19 164,471 3.8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5,636.95 73,280 4.9 4,087.03 53,131 3.7 6,336.18 247,111 5.4 4,217.19 164,471 3.8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73,280 4.9 4,087.03 53,131 3.7 6,336.18 247,111 5.4 4,217.19 164,471 3.8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4.9 4,087.03 53,131 3.7 6,336.18 247,111 5.4 4,217.19 164,471 3.8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4,087.03 53,131 3.7 6,336.18 247,111 5.4 4,217.19 164,471 3.8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53,131 3.7 6,336.18 247,111 5.4 4,217.19 164,471 3.8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3.7 6,336.18 247,111 5.4 4,217.19 164,471 3.8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6,336.18 247,111 5.4 4,217.19 164,471 3.8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247,111 5.4 4,217.19 164,471 3.8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5.4 4,217.19 164,471 3.8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4,217.19 164,471 3.8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164,471 3.8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3.8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'FedWay Data'!A106</f>
        <v xml:space="preserve">- Smallwares 0.21 4,482 0.9 0.20 4,090 1.0 0.23 15,814 1.1 0.18 12,639 0.9 0.22 47,553 1.0 0.21 43,971 1.0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'FedWay Data'!A107</f>
        <v xml:space="preserve">- Linen/Paper Napkins 0.08 1,727 0.4 0.10 1,994 0.5 0.08 5,695 0.4 0.10 6,604 0.5 0.09 18,782 0.4 0.10 20,906 0.5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'FedWay Data'!A108</f>
        <v xml:space="preserve">- Cleaning Supplies 0.11 2,395 0.5 0.12 2,486 0.6 0.13 9,269 0.6 0.13 8,832 0.6 0.11 22,774 0.5 0.11 22,129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'FedWay Data'!A109</f>
        <v xml:space="preserve">- Credit/Gift Card 0.41 8,789 1.9 0.35 6,967 1.7 0.39 27,340 1.8 0.31 21,647 1.5 0.37 78,795 1.7 0.37 77,406 1.8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'FedWay Data'!A110</f>
        <v xml:space="preserve">- Cash Short 0.06 1,254 0.3 0.05 1,017 0.2 0.07 4,715 0.3 0.06 4,135 0.3 0.06 12,069 0.3 0.06 11,817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'FedWay Data'!A111</f>
        <v xml:space="preserve">- Other 0.11 2,291 0.5 0.10 2,098 0.5 0.13 8,785 0.6 0.12 8,117 0.6 0.11 22,859 0.5 0.10 21,169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'FedWay Data'!A112</f>
        <v xml:space="preserve">Margin after Variable Exp 8.30 179,991 38.1 7.85 157,267 37.6 8.08 566,624 37.8 7.90 545,130 37.9 8.20 1,735,886 38.2 7.77 1,620,355 37.6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'FedWay Data'!A113</f>
        <v xml:space="preserve">Other Restaurant Exp 2,661.64 10,647 2.3 2,994.76 11,979 2.9 2,829.78 36,787 2.5 3,488.95 45,356 3.2 3,427.97 133,691 2.9 3,356.06 130,886 3.0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'FedWay Data'!A114</f>
        <v xml:space="preserve">- Ofc Supplies/Postage 159.40 638 0.1 159.40 638 0.2 171.66 2,232 0.1 172.64 2,244 0.2 154.73 6,035 0.1 174.46 6,804 0.2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'FedWay Data'!A115</f>
        <v xml:space="preserve">- Work Comp/Pub Liab 2,285.29 9,141 1.9 2,595.46 10,382 2.5 2,425.98 31,538 2.1 3,075.44 39,981 2.8 2,983.73 116,365 2.6 2,921.63 113,944 2.6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'FedWay Data'!A116</f>
        <v xml:space="preserve">- Employee Incentives 56.29 225 0.0 64.85 259 0.1 52.42 681 0.0 49.13 639 0.0 60.46 2,358 0.1 49.77 1,941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'FedWay Data'!A117</f>
        <v xml:space="preserve">- Other 160.66 643 0.1 175.05 700 0.2 179.72 2,336 0.2 191.75 2,493 0.2 229.05 8,933 0.2 210.20 8,198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'FedWay Data'!A118</f>
        <v xml:space="preserve">Site/Bldg/Equip Maint 9,426.29 37,705 8.0 8,648.14 34,593 8.3 9,354.65 121,611 8.1 9,422.94 122,498 8.5 9,421.62 367,443 8.1 9,201.91 358,875 8.3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'FedWay Data'!A119</f>
        <v xml:space="preserve">- Utilities 3,307.07 13,228 2.8 3,269.11 13,076 3.1 3,383.05 43,980 2.9 3,487.32 45,335 3.2 3,447.13 134,438 3.0 3,360.20 131,048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'FedWay Data'!A120</f>
        <v xml:space="preserve">- Building/Site Repair 1,360.33 5,441 1.2 1,267.91 5,072 1.2 1,269.94 16,509 1.1 1,196.24 15,551 1.1 1,402.86 54,711 1.2 1,202.59 46,901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'FedWay Data'!A121</f>
        <v xml:space="preserve">- Equipment Repairs 944.44 3,778 0.8 814.20 3,257 0.8 1,152.28 14,980 1.0 1,004.41 13,057 0.9 821.34 32,032 0.7 682.97 26,636 0.6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'FedWay Data'!A122</f>
        <v xml:space="preserve">- Contract Services 1,483.80 5,935 1.3 1,090.27 4,361 1.0 1,249.08 16,238 1.1 1,149.50 14,943 1.0 1,268.96 49,490 1.1 1,343.92 52,413 1.2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'FedWay Data'!A123</f>
        <v xml:space="preserve">- Depreciation 2,330.66 9,323 2.0 2,206.64 8,827 2.1 2,300.31 29,904 2.0 2,585.47 33,611 2.3 2,481.33 96,772 2.1 2,612.23 101,877 2.4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'FedWay Data'!A124</f>
        <v xml:space="preserve">Indirect Labor 12,858.05 51,432 10.9 12,639.94 50,560 12.1 12,900.39 167,705 11.2 12,273.74 159,559 11.1 12,855.22 501,354 11.0 12,887.61 502,617 11.6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'FedWay Data'!A125</f>
        <v xml:space="preserve">- Salary 4,800.00 19,200 4.1 4,800.00 19,200 4.6 4,800.00 62,400 4.2 4,800.00 62,400 4.3 4,800.00 187,200 4.1 4,800.00 187,200 4.3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'FedWay Data'!A126</f>
        <v xml:space="preserve">- Bonus 30.82 123 0.0 499.92 2,000 0.5 212.23 2,759 0.2 261.05 3,394 0.2 191.20 7,457 0.2 516.79 20,155 0.5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'FedWay Data'!A127</f>
        <v xml:space="preserve">- Other 8,027.23 32,109 6.8 7,340.03 29,360 7.0 7,888.16 102,546 6.8 7,212.69 93,765 6.5 7,864.02 306,697 6.8 7,570.82 295,262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'FedWay Data'!A128</f>
        <v xml:space="preserve">Indirect Operating Expenses 478.59 1,914 0.4 446.42 1,786 0.4 366.00 4,758 0.3 333.21 4,332 0.3 450.73 17,578 0.4 408.51 15,932 0.4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'FedWay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'FedWay Data'!A130</f>
        <v xml:space="preserve">- Other 478.59 1,914 0.4 446.42 1,786 0.4 366.00 4,758 0.3 333.21 4,332 0.3 450.73 17,578 0.4 408.51 15,932 0.4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'FedWay Data'!A131</f>
        <v xml:space="preserve">Marketing Expenses 6,094.10 24,376 5.2 5,104.40 20,418 4.9 5,847.28 76,015 5.1 5,570.16 72,412 5.0 5,693.72 222,055 4.9 5,607.78 218,703 5.1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'FedWay Data'!A132</f>
        <v xml:space="preserve">Performance Earnings 13,478.99 53,916 11.4 9,483.17 37,933 9.1 12,288.33 159,748 10.7 10,844.09 140,973 9.8 12,660.63 493,765 10.9 10,085.69 393,342 9.1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'FedWay Data'!A133</f>
        <v xml:space="preserve">Occupancy 6,048.70 24,195 5.1 6,066.43 24,266 5.8 6,651.38 86,468 5.8 6,757.05 87,842 6.1 6,324.45 246,654 5.4 5,868.49 228,871 5.3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'FedWay Data'!A134</f>
        <v>Restaurant Earnings 7,430.29 29,721 6.3 3,416.74 13,667 3.3 5,636.95 73,280 4.9 4,087.03 53,131 3.7 6,336.18 247,111 5.4 4,217.19 164,471 3.8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'FedWay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{E5E839C1-645F-4D0C-94A1-6E7877847459}</x14:id>
        </ext>
      </extLst>
    </cfRule>
  </conditionalFormatting>
  <conditionalFormatting sqref="F10:F18 F7 F20:F21 F24:F29 F31:F40 F43:F47 F51:F54 F59 F65:F72 F74:F78 F80:F85 F87:F90 F92:F94 F96 F98 F100 F102 F49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{25F7BC97-1D7C-4CA2-AD7F-958675078263}</x14:id>
        </ext>
      </extLst>
    </cfRule>
  </conditionalFormatting>
  <conditionalFormatting sqref="E7:E8 E10:E18 E20:E21 E24:E29 E31:E40 E43:E49 E51:E54 E59 E65:E72 E74:E78 E87:E90 E92:E94 E96 E98 E102 E80:E85">
    <cfRule type="colorScale" priority="27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{846D3B6B-76DF-4E4E-8DAF-22719BBCF1B3}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{024AE7CB-2D47-4645-969E-AA52764D7AFF}</x14:id>
        </ext>
      </extLst>
    </cfRule>
  </conditionalFormatting>
  <conditionalFormatting sqref="N10:N18 N20 N24:N29 N31:N40 N43:N47 N49 N51:N54 N57:N59 N65:N72 N74:N78 N80:N85 N87:N90 N92:N94 N96 N98 N100 N102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{39DFE764-9227-4FAB-A28B-EB82E9CB3A52}</x14:id>
        </ext>
      </extLst>
    </cfRule>
  </conditionalFormatting>
  <conditionalFormatting sqref="K31:K40 K43:K47 K49 K51:K54 K59 K65:K72 K74:K78 K80:K85 K87:K90 K92:K94 K96 K100 K102 K10:K18 K20 K24:K29 K98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{93F8BB59-721C-404D-986C-4AFCA0F22841}</x14:id>
        </ext>
      </extLst>
    </cfRule>
  </conditionalFormatting>
  <conditionalFormatting sqref="Y10:Y18 Y20 Y24:Y29 Y31:Y40 Y43:Y47 Y49 Y51:Y54 Y57:Y59 Y65:Y72 Y74:Y78 Y80:Y85 Y87:Y90 Y92:Y94 Y96 Y98 Y100 Y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{667F6868-D03F-4BF3-A4B4-519680EE5E00}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{11118ADC-B943-4A2C-8A7F-2A261B15B0B4}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{5C39CDE6-8471-4795-9101-C19A55111330}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{E079A01B-3A61-4575-AA29-27B00347EB41}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{5F014503-2050-469F-A708-D1157720ECF0}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{9AC3696E-F5AE-4190-9A4F-CDEEA5DF2F3D}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{881DE93A-806D-4057-9511-3C933FB2AF56}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{E791405E-9830-49A1-8524-52C7E5CE2B9E}</x14:id>
        </ext>
      </extLst>
    </cfRule>
  </conditionalFormatting>
  <conditionalFormatting sqref="P31:P40 P43:P47 P49 P51:P54 P57:P59 P65:P72 P74:P78 P80:P85 P87:P90 P92:P94 P96 P100 P102 P10:P18 P20 P24:P29 P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{BA33B8FD-56C7-4162-84BB-52E3B078EF1C}</x14:id>
        </ext>
      </extLst>
    </cfRule>
  </conditionalFormatting>
  <conditionalFormatting sqref="G10:G18 G20:G21 G24:G29 G31:G40 G43:G47 G49 G51:G54 G59 G65:G72 G74:G78 G80:G85 G87:G90 G92:G94 G96 G98 G100 G102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{E014C424-BD96-49D9-B063-E29F4A144393}</x14:id>
        </ext>
      </extLst>
    </cfRule>
  </conditionalFormatting>
  <conditionalFormatting sqref="AK7:AK8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{E84055C3-78B3-47D5-ABF0-A1D2A17F5679}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{83801065-7DC3-4788-8CC0-F9780812503C}</x14:id>
        </ext>
      </extLst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E839C1-645F-4D0C-94A1-6E787784745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25F7BC97-1D7C-4CA2-AD7F-95867507826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846D3B6B-76DF-4E4E-8DAF-22719BBCF1B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024AE7CB-2D47-4645-969E-AA52764D7AF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39DFE764-9227-4FAB-A28B-EB82E9CB3A5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93F8BB59-721C-404D-986C-4AFCA0F22841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667F6868-D03F-4BF3-A4B4-519680EE5E0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11118ADC-B943-4A2C-8A7F-2A261B15B0B4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5C39CDE6-8471-4795-9101-C19A5511133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E079A01B-3A61-4575-AA29-27B00347EB41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5F014503-2050-469F-A708-D1157720ECF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9AC3696E-F5AE-4190-9A4F-CDEEA5DF2F3D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881DE93A-806D-4057-9511-3C933FB2AF5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E791405E-9830-49A1-8524-52C7E5CE2B9E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BA33B8FD-56C7-4162-84BB-52E3B078EF1C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E014C424-BD96-49D9-B063-E29F4A14439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E84055C3-78B3-47D5-ABF0-A1D2A17F567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83801065-7DC3-4788-8CC0-F9780812503C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A2B64-5B42-4061-AFF8-CD512E5E5854}">
  <sheetPr codeName="Sheet33">
    <tabColor theme="7"/>
  </sheetPr>
  <dimension ref="A1:BK366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BG6" sqref="BG6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0.11554139022592255</v>
      </c>
      <c r="F7" s="124">
        <f>IFERROR(((J7)-(O7)),"")</f>
        <v>15987</v>
      </c>
      <c r="G7" s="122">
        <f>IFERROR(((J7)-(O7)),"")</f>
        <v>15987</v>
      </c>
      <c r="H7" s="53"/>
      <c r="I7" s="121" t="str">
        <f>IF($J116="","",TRIM(LEFT($J116,SEARCH(" ",$J116,1))))</f>
        <v>154,353</v>
      </c>
      <c r="J7" s="121" t="str">
        <f>IF($J116="","",TRIM(LEFT($J116,SEARCH(" ",$J116,1))))</f>
        <v>154,353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138,366</v>
      </c>
      <c r="O7" s="121" t="str">
        <f>IF($O116="","",TRIM(LEFT($O116,SEARCH(" ",$O116,1))))</f>
        <v>138,366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7.630357533927222E-2</v>
      </c>
      <c r="V7" s="124">
        <f>IFERROR(((Z7)-(AE7)),"")</f>
        <v>10801</v>
      </c>
      <c r="W7" s="122"/>
      <c r="X7" s="53"/>
      <c r="Y7" s="121" t="str">
        <f>IF($Z116="","",TRIM(LEFT($Z116,SEARCH(" ",$Z116,1))))</f>
        <v>152,354</v>
      </c>
      <c r="Z7" s="121" t="str">
        <f>IF($Z116="","",TRIM(LEFT($Z116,SEARCH(" ",$Z116,1))))</f>
        <v>152,354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141,553</v>
      </c>
      <c r="AE7" s="121" t="str">
        <f>IF($AE116="","",TRIM(LEFT($AE116,SEARCH(" ",$AE116,1))))</f>
        <v>141,553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3.5054083637575041E-2</v>
      </c>
      <c r="AL7" s="124">
        <f>IFERROR(((AP7)-(AU7)),"")</f>
        <v>5156</v>
      </c>
      <c r="AM7" s="122">
        <f>IFERROR(((AP7)-(AU7)),"")</f>
        <v>5156</v>
      </c>
      <c r="AN7" s="53"/>
      <c r="AO7" s="121" t="str">
        <f>IF($AP116="","",TRIM(LEFT($AP116,SEARCH(" ",$AP116,1))))</f>
        <v>152,243</v>
      </c>
      <c r="AP7" s="121" t="str">
        <f>IF($AP116="","",TRIM(LEFT($AP116,SEARCH(" ",$AP116,1))))</f>
        <v>152,243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147,087</v>
      </c>
      <c r="AU7" s="121" t="str">
        <f>IF($AU116="","",TRIM(LEFT($AU116,SEARCH(" ",$AU116,1))))</f>
        <v>147,087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6.4639388632383374E-2</v>
      </c>
      <c r="F8" s="126">
        <f t="shared" ref="F8:F18" si="1">IFERROR(((L8)-(Q8)),"")</f>
        <v>1624</v>
      </c>
      <c r="G8" s="127">
        <f>IFERROR(((J8)-(O8)),"")</f>
        <v>406</v>
      </c>
      <c r="H8" s="11"/>
      <c r="I8" s="125" t="str">
        <f>IF($J117="","",TRIM(LEFT($J117,SEARCH(" ",$J117,1))))</f>
        <v>6,687</v>
      </c>
      <c r="J8" s="125" t="str">
        <f>IF($J117="","",TRIM(LEFT($J117,SEARCH(" ",$J117,1))))</f>
        <v>6,687</v>
      </c>
      <c r="K8" s="125" t="str">
        <f>IF($L117="","",TRIM(LEFT($L117,SEARCH(" ",$L117,1))))</f>
        <v>26,748</v>
      </c>
      <c r="L8" s="125" t="str">
        <f>IF($L117="","",TRIM(LEFT($L117,SEARCH(" ",$L117,1))))</f>
        <v>26,748</v>
      </c>
      <c r="M8" s="125" t="str">
        <f>IF(M117="","",TRIM(LEFT(M117,SEARCH(" ",M117,1))))</f>
        <v/>
      </c>
      <c r="N8" s="125" t="str">
        <f>IF($O117="","",TRIM(LEFT($O117,SEARCH(" ",$O117,1))))</f>
        <v>6,281</v>
      </c>
      <c r="O8" s="125" t="str">
        <f>IF($O117="","",TRIM(LEFT($O117,SEARCH(" ",$O117,1))))</f>
        <v>6,281</v>
      </c>
      <c r="P8" s="125" t="str">
        <f>IF($Q117="","",TRIM(LEFT($Q117,SEARCH(" ",$Q117,1))))</f>
        <v>25,124</v>
      </c>
      <c r="Q8" s="125" t="str">
        <f>IF($Q117="","",TRIM(LEFT($Q117,SEARCH(" ",$Q117,1))))</f>
        <v>25,124</v>
      </c>
      <c r="R8" s="125" t="str">
        <f>IF(R117="","",TRIM(LEFT(R117,SEARCH(" ",R117,1))))</f>
        <v/>
      </c>
      <c r="T8" s="60"/>
      <c r="U8" s="123">
        <f t="shared" ref="U8" si="2">IFERROR((AB8-AG8)/ABS(AG8),"")</f>
        <v>3.9520771744204139E-2</v>
      </c>
      <c r="V8" s="126">
        <f t="shared" ref="V8" si="3">IFERROR(((AB8)-(AG8)),"")</f>
        <v>3302</v>
      </c>
      <c r="W8" s="127">
        <f>IFERROR(((Z8)-(AE8)),"")</f>
        <v>254</v>
      </c>
      <c r="X8" s="11"/>
      <c r="Y8" s="125" t="str">
        <f>IF($Z117="","",TRIM(LEFT($Z117,SEARCH(" ",$Z117,1))))</f>
        <v>6,681</v>
      </c>
      <c r="Z8" s="125" t="str">
        <f>IF($Z117="","",TRIM(LEFT($Z117,SEARCH(" ",$Z117,1))))</f>
        <v>6,681</v>
      </c>
      <c r="AA8" s="125" t="str">
        <f>IF($AB117="","",TRIM(LEFT($AB117,SEARCH(" ",$AB117,1))))</f>
        <v>86,853</v>
      </c>
      <c r="AB8" s="125" t="str">
        <f>IF($AB117="","",TRIM(LEFT($AB117,SEARCH(" ",$AB117,1))))</f>
        <v>86,853</v>
      </c>
      <c r="AC8" s="125" t="str">
        <f>IF(AC117="","",TRIM(LEFT(AC117,SEARCH(" ",AC117,1))))</f>
        <v/>
      </c>
      <c r="AD8" s="125" t="str">
        <f>IF($AE117="","",TRIM(LEFT($AE117,SEARCH(" ",$AE117,1))))</f>
        <v>6,427</v>
      </c>
      <c r="AE8" s="125" t="str">
        <f>IF($AE117="","",TRIM(LEFT($AE117,SEARCH(" ",$AE117,1))))</f>
        <v>6,427</v>
      </c>
      <c r="AF8" s="125" t="str">
        <f>IF($AG117="","",TRIM(LEFT($AG117,SEARCH(" ",$AG117,1))))</f>
        <v>83,551</v>
      </c>
      <c r="AG8" s="125" t="str">
        <f>IF($AG117="","",TRIM(LEFT($AG117,SEARCH(" ",$AG117,1))))</f>
        <v>83,551</v>
      </c>
      <c r="AJ8" s="11"/>
      <c r="AK8" s="123">
        <f t="shared" ref="AK8" si="4">IFERROR((AR8-AW8)/ABS(AW8),"")</f>
        <v>-6.7114093959731542E-3</v>
      </c>
      <c r="AL8" s="126">
        <f t="shared" ref="AL8" si="5">IFERROR(((AR8)-(AW8)),"")</f>
        <v>-1755</v>
      </c>
      <c r="AM8" s="127">
        <f>IFERROR(((AP8)-(AU8)),"")</f>
        <v>-45</v>
      </c>
      <c r="AN8" s="11"/>
      <c r="AO8" s="125" t="str">
        <f>IF($AP117="","",TRIM(LEFT($AP117,SEARCH(" ",$AP117,1))))</f>
        <v>6,660</v>
      </c>
      <c r="AP8" s="125" t="str">
        <f>IF($AP117="","",TRIM(LEFT($AP117,SEARCH(" ",$AP117,1))))</f>
        <v>6,660</v>
      </c>
      <c r="AQ8" s="125" t="str">
        <f>IF($AR117="","",TRIM(LEFT($AR117,SEARCH(" ",$AR117,1))))</f>
        <v>259,740</v>
      </c>
      <c r="AR8" s="125" t="str">
        <f>IF($AR117="","",TRIM(LEFT($AR117,SEARCH(" ",$AR117,1))))</f>
        <v>259,740</v>
      </c>
      <c r="AS8" s="125" t="str">
        <f>IF(AS117="","",TRIM(LEFT(AS117,SEARCH(" ",AS117,1))))</f>
        <v/>
      </c>
      <c r="AT8" s="125" t="str">
        <f>IF($AU117="","",TRIM(LEFT($AU117,SEARCH(" ",$AU117,1))))</f>
        <v>6,705</v>
      </c>
      <c r="AU8" s="125" t="str">
        <f>IF($AU117="","",TRIM(LEFT($AU117,SEARCH(" ",$AU117,1))))</f>
        <v>6,705</v>
      </c>
      <c r="AV8" s="125" t="str">
        <f>IF($AW117="","",TRIM(LEFT($AW117,SEARCH(" ",$AW117,1))))</f>
        <v>261,495</v>
      </c>
      <c r="AW8" s="125" t="str">
        <f>IF($AW117="","",TRIM(LEFT($AW117,SEARCH(" ",$AW117,1))))</f>
        <v>261,495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0.10534043669319443</v>
      </c>
      <c r="F10" s="75">
        <f t="shared" si="1"/>
        <v>39961</v>
      </c>
      <c r="G10" s="73">
        <f t="shared" ref="G10:G18" si="6">IFERROR(((L10/L$8)-(Q10/Q$8)),"")</f>
        <v>0.57723879478528239</v>
      </c>
      <c r="H10" s="155"/>
      <c r="I10" s="73">
        <f t="shared" ref="I10:I18" si="7">IFERROR(-(-J10),"")</f>
        <v>15.68</v>
      </c>
      <c r="J10" s="76" t="str">
        <f t="shared" ref="J10:R18" si="8">IF(J120="","",TRIM(LEFT(J120,SEARCH(" ",J120,1))))</f>
        <v>15.68</v>
      </c>
      <c r="K10" s="69">
        <f t="shared" ref="K10:K18" si="9">IFERROR(-(-L10),"")</f>
        <v>419312</v>
      </c>
      <c r="L10" s="62" t="str">
        <f t="shared" si="8"/>
        <v>419,312</v>
      </c>
      <c r="M10" s="62" t="str">
        <f t="shared" si="8"/>
        <v>71.3</v>
      </c>
      <c r="N10" s="73">
        <f t="shared" ref="N10:N18" si="10">IFERROR(-(-O10),"")</f>
        <v>15.1</v>
      </c>
      <c r="O10" s="76" t="str">
        <f t="shared" si="8"/>
        <v>15.10</v>
      </c>
      <c r="P10" s="69">
        <f t="shared" ref="P10:P18" si="11">IFERROR(-(-Q10),"")</f>
        <v>379351</v>
      </c>
      <c r="Q10" s="62" t="str">
        <f t="shared" si="8"/>
        <v>379,351</v>
      </c>
      <c r="R10" s="62" t="str">
        <f t="shared" si="8"/>
        <v>71.9</v>
      </c>
      <c r="T10" s="60"/>
      <c r="U10" s="74">
        <f t="shared" ref="U10:U18" si="12">IFERROR((AB10-AG10)/ABS(AG10),"")</f>
        <v>7.6130951304772987E-2</v>
      </c>
      <c r="V10" s="75">
        <f t="shared" ref="V10:V18" si="13">IFERROR(((AB10)-(AG10)),"")</f>
        <v>96849</v>
      </c>
      <c r="W10" s="73">
        <f t="shared" ref="W10:W12" si="14">IFERROR(((AB10/AB$8)-(AG10/AG$8)),"")</f>
        <v>0.53622976748809315</v>
      </c>
      <c r="X10" s="24"/>
      <c r="Y10" s="73">
        <f t="shared" ref="Y10:Y18" si="15">IFERROR(-(-Z10),"")</f>
        <v>15.76</v>
      </c>
      <c r="Z10" s="62" t="str">
        <f t="shared" ref="Z10:AH25" si="16">IF(Z120="","",TRIM(LEFT(Z120,SEARCH(" ",Z120,1))))</f>
        <v>15.76</v>
      </c>
      <c r="AA10" s="69">
        <f t="shared" ref="AA10:AA18" si="17">IFERROR(-(-AB10),"")</f>
        <v>1368986</v>
      </c>
      <c r="AB10" s="62" t="str">
        <f t="shared" si="16"/>
        <v>1,368,986</v>
      </c>
      <c r="AC10" s="62" t="str">
        <f t="shared" si="16"/>
        <v>72.5</v>
      </c>
      <c r="AD10" s="73">
        <f t="shared" ref="AD10:AD18" si="18">IFERROR(-(-AE10),"")</f>
        <v>15.23</v>
      </c>
      <c r="AE10" s="62" t="str">
        <f t="shared" si="16"/>
        <v>15.23</v>
      </c>
      <c r="AF10" s="69">
        <f t="shared" ref="AF10:AF18" si="19">IFERROR(-(-AG10),"")</f>
        <v>1272137</v>
      </c>
      <c r="AG10" s="62" t="str">
        <f t="shared" si="16"/>
        <v>1,272,137</v>
      </c>
      <c r="AH10" s="62" t="str">
        <f t="shared" si="16"/>
        <v>72.5</v>
      </c>
      <c r="AJ10" s="54"/>
      <c r="AK10" s="74">
        <f t="shared" ref="AK10:AK18" si="20">IFERROR((AR10-AW10)/ABS(AW10),"")</f>
        <v>2.6809540763988313E-2</v>
      </c>
      <c r="AL10" s="75">
        <f t="shared" ref="AL10:AL18" si="21">IFERROR(((AR10)-(AW10)),"")</f>
        <v>106472</v>
      </c>
      <c r="AM10" s="73">
        <f t="shared" ref="AM10:AM18" si="22">IFERROR(((AR10/AR$8)-(AW10/AW$8)),"")</f>
        <v>0.51253499240076472</v>
      </c>
      <c r="AN10" s="155"/>
      <c r="AO10" s="73">
        <f t="shared" ref="AO10:AO18" si="23">IFERROR(-(-AP10),"")</f>
        <v>15.7</v>
      </c>
      <c r="AP10" s="62" t="str">
        <f t="shared" ref="AP10:AX25" si="24">IF(AP120="","",TRIM(LEFT(AP120,SEARCH(" ",AP120,1))))</f>
        <v>15.70</v>
      </c>
      <c r="AQ10" s="69">
        <f t="shared" ref="AQ10:AQ18" si="25">IFERROR(-(-AR10),"")</f>
        <v>4077894</v>
      </c>
      <c r="AR10" s="62" t="str">
        <f>IF(AR120="","",TRIM(LEFT(AR120,SEARCH(" ",AR120,1))))</f>
        <v>4,077,894</v>
      </c>
      <c r="AS10" s="62" t="str">
        <f>IF(AS120="","",TRIM(LEFT(AS120,SEARCH(" ",AS120,1))))</f>
        <v>72.1</v>
      </c>
      <c r="AT10" s="73">
        <f t="shared" ref="AT10:AT18" si="26">IFERROR(-(-AU10),"")</f>
        <v>15.19</v>
      </c>
      <c r="AU10" s="62" t="str">
        <f>IF(AU120="","",TRIM(LEFT(AU120,SEARCH(" ",AU120,1))))</f>
        <v>15.19</v>
      </c>
      <c r="AV10" s="69">
        <f t="shared" ref="AV10:AV18" si="27">IFERROR(-(-AW10),"")</f>
        <v>3971422</v>
      </c>
      <c r="AW10" s="62" t="str">
        <f>IF(AW120="","",TRIM(LEFT(AW120,SEARCH(" ",AW120,1))))</f>
        <v>3,971,422</v>
      </c>
      <c r="AX10" s="62" t="str">
        <f>IF(AX120="","",TRIM(LEFT(AX120,SEARCH(" ",AX120,1))))</f>
        <v>72.6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0.12949443150457027</v>
      </c>
      <c r="F11" s="71">
        <f t="shared" si="1"/>
        <v>6616</v>
      </c>
      <c r="G11" s="73">
        <f t="shared" si="6"/>
        <v>0.12387875711764984</v>
      </c>
      <c r="H11" s="155"/>
      <c r="I11" s="73">
        <f t="shared" si="7"/>
        <v>2.16</v>
      </c>
      <c r="J11" s="76" t="str">
        <f t="shared" si="8"/>
        <v>2.16</v>
      </c>
      <c r="K11" s="69">
        <f t="shared" si="9"/>
        <v>57707</v>
      </c>
      <c r="L11" s="62" t="str">
        <f t="shared" si="8"/>
        <v>57,707</v>
      </c>
      <c r="M11" s="62" t="str">
        <f t="shared" si="8"/>
        <v>9.8</v>
      </c>
      <c r="N11" s="73">
        <f t="shared" si="10"/>
        <v>2.0299999999999998</v>
      </c>
      <c r="O11" s="76" t="str">
        <f t="shared" si="8"/>
        <v>2.03</v>
      </c>
      <c r="P11" s="69">
        <f t="shared" si="11"/>
        <v>51091</v>
      </c>
      <c r="Q11" s="62" t="str">
        <f t="shared" si="8"/>
        <v>51,091</v>
      </c>
      <c r="R11" s="62" t="str">
        <f t="shared" si="8"/>
        <v>9.7</v>
      </c>
      <c r="T11" s="60"/>
      <c r="U11" s="70">
        <f t="shared" si="12"/>
        <v>0.10100823007155779</v>
      </c>
      <c r="V11" s="71">
        <f t="shared" si="13"/>
        <v>16360</v>
      </c>
      <c r="W11" s="73">
        <f t="shared" si="14"/>
        <v>0.1146643082323755</v>
      </c>
      <c r="X11" s="24"/>
      <c r="Y11" s="73">
        <f t="shared" si="15"/>
        <v>2.0499999999999998</v>
      </c>
      <c r="Z11" s="62" t="str">
        <f t="shared" si="16"/>
        <v>2.05</v>
      </c>
      <c r="AA11" s="69">
        <f t="shared" si="17"/>
        <v>178327</v>
      </c>
      <c r="AB11" s="62" t="str">
        <f t="shared" si="16"/>
        <v>178,327</v>
      </c>
      <c r="AC11" s="62" t="str">
        <f t="shared" si="16"/>
        <v>9.4</v>
      </c>
      <c r="AD11" s="73">
        <f t="shared" si="18"/>
        <v>1.94</v>
      </c>
      <c r="AE11" s="62" t="str">
        <f t="shared" si="16"/>
        <v>1.94</v>
      </c>
      <c r="AF11" s="69">
        <f t="shared" si="19"/>
        <v>161967</v>
      </c>
      <c r="AG11" s="62" t="str">
        <f t="shared" si="16"/>
        <v>161,967</v>
      </c>
      <c r="AH11" s="62" t="str">
        <f t="shared" si="16"/>
        <v>9.2</v>
      </c>
      <c r="AJ11" s="54"/>
      <c r="AK11" s="70">
        <f t="shared" si="20"/>
        <v>0.11271843583305603</v>
      </c>
      <c r="AL11" s="71">
        <f t="shared" si="21"/>
        <v>55892</v>
      </c>
      <c r="AM11" s="73">
        <f t="shared" si="22"/>
        <v>0.22799678873504381</v>
      </c>
      <c r="AN11" s="155"/>
      <c r="AO11" s="73">
        <f t="shared" si="23"/>
        <v>2.12</v>
      </c>
      <c r="AP11" s="62" t="str">
        <f t="shared" si="24"/>
        <v>2.12</v>
      </c>
      <c r="AQ11" s="69">
        <f t="shared" si="25"/>
        <v>551747</v>
      </c>
      <c r="AR11" s="62" t="str">
        <f t="shared" si="24"/>
        <v>551,747</v>
      </c>
      <c r="AS11" s="62" t="str">
        <f t="shared" si="24"/>
        <v>9.8</v>
      </c>
      <c r="AT11" s="73">
        <f t="shared" si="26"/>
        <v>1.9</v>
      </c>
      <c r="AU11" s="62" t="str">
        <f t="shared" si="24"/>
        <v>1.90</v>
      </c>
      <c r="AV11" s="69">
        <f t="shared" si="27"/>
        <v>495855</v>
      </c>
      <c r="AW11" s="62" t="str">
        <f t="shared" si="24"/>
        <v>495,855</v>
      </c>
      <c r="AX11" s="62" t="str">
        <f t="shared" si="24"/>
        <v>9.1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0.14420971978984237</v>
      </c>
      <c r="F12" s="71">
        <f t="shared" si="1"/>
        <v>2635</v>
      </c>
      <c r="G12" s="73">
        <f t="shared" si="6"/>
        <v>5.4355805701700732E-2</v>
      </c>
      <c r="H12" s="155"/>
      <c r="I12" s="73">
        <f t="shared" si="7"/>
        <v>0.78</v>
      </c>
      <c r="J12" s="76" t="str">
        <f t="shared" si="8"/>
        <v>0.78</v>
      </c>
      <c r="K12" s="69">
        <f t="shared" si="9"/>
        <v>20907</v>
      </c>
      <c r="L12" s="62" t="str">
        <f t="shared" si="8"/>
        <v>20,907</v>
      </c>
      <c r="M12" s="62" t="str">
        <f t="shared" si="8"/>
        <v>3.6</v>
      </c>
      <c r="N12" s="73">
        <f t="shared" si="10"/>
        <v>0.73</v>
      </c>
      <c r="O12" s="76" t="str">
        <f t="shared" si="8"/>
        <v>0.73</v>
      </c>
      <c r="P12" s="69">
        <f t="shared" si="11"/>
        <v>18272</v>
      </c>
      <c r="Q12" s="62" t="str">
        <f t="shared" si="8"/>
        <v>18,272</v>
      </c>
      <c r="R12" s="62" t="str">
        <f t="shared" si="8"/>
        <v>3.5</v>
      </c>
      <c r="T12" s="60"/>
      <c r="U12" s="70">
        <f t="shared" si="12"/>
        <v>8.9976945523723539E-2</v>
      </c>
      <c r="V12" s="71">
        <f t="shared" si="13"/>
        <v>5581</v>
      </c>
      <c r="W12" s="73">
        <f t="shared" si="14"/>
        <v>3.6033816805662977E-2</v>
      </c>
      <c r="X12" s="24"/>
      <c r="Y12" s="73">
        <f t="shared" si="15"/>
        <v>0.78</v>
      </c>
      <c r="Z12" s="62" t="str">
        <f t="shared" si="16"/>
        <v>0.78</v>
      </c>
      <c r="AA12" s="69" t="s">
        <v>12</v>
      </c>
      <c r="AB12" s="62" t="str">
        <f t="shared" si="16"/>
        <v>67,608</v>
      </c>
      <c r="AC12" s="62" t="str">
        <f t="shared" si="16"/>
        <v>3.6</v>
      </c>
      <c r="AD12" s="73">
        <f t="shared" si="18"/>
        <v>0.74</v>
      </c>
      <c r="AE12" s="62" t="str">
        <f t="shared" si="16"/>
        <v>0.74</v>
      </c>
      <c r="AF12" s="69">
        <f t="shared" si="19"/>
        <v>62027</v>
      </c>
      <c r="AG12" s="62" t="str">
        <f t="shared" si="16"/>
        <v>62,027</v>
      </c>
      <c r="AH12" s="62" t="str">
        <f t="shared" si="16"/>
        <v>3.5</v>
      </c>
      <c r="AJ12" s="54"/>
      <c r="AK12" s="70">
        <f t="shared" si="20"/>
        <v>2.7242373250240204E-2</v>
      </c>
      <c r="AL12" s="71">
        <f t="shared" si="21"/>
        <v>5132</v>
      </c>
      <c r="AM12" s="73">
        <f t="shared" si="22"/>
        <v>2.4625839055369303E-2</v>
      </c>
      <c r="AN12" s="155"/>
      <c r="AO12" s="73">
        <f t="shared" si="23"/>
        <v>0.75</v>
      </c>
      <c r="AP12" s="62" t="str">
        <f t="shared" si="24"/>
        <v>0.75</v>
      </c>
      <c r="AQ12" s="69">
        <f t="shared" si="25"/>
        <v>193515</v>
      </c>
      <c r="AR12" s="62" t="str">
        <f t="shared" si="24"/>
        <v>193,515</v>
      </c>
      <c r="AS12" s="62" t="str">
        <f t="shared" si="24"/>
        <v>3.4</v>
      </c>
      <c r="AT12" s="73">
        <f t="shared" si="26"/>
        <v>0.72</v>
      </c>
      <c r="AU12" s="62" t="str">
        <f t="shared" si="24"/>
        <v>0.72</v>
      </c>
      <c r="AV12" s="69">
        <f t="shared" si="27"/>
        <v>188383</v>
      </c>
      <c r="AW12" s="62" t="str">
        <f t="shared" si="24"/>
        <v>188,383</v>
      </c>
      <c r="AX12" s="62" t="str">
        <f t="shared" si="24"/>
        <v>3.4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0.14992741190444767</v>
      </c>
      <c r="F13" s="134">
        <f t="shared" si="1"/>
        <v>5680</v>
      </c>
      <c r="G13" s="132">
        <f>IFERROR(((L13/L$8)-(Q13/Q$8)),"")</f>
        <v>0.12079919102969017</v>
      </c>
      <c r="H13" s="156"/>
      <c r="I13" s="132">
        <f t="shared" si="7"/>
        <v>1.63</v>
      </c>
      <c r="J13" s="135" t="str">
        <f t="shared" si="8"/>
        <v>1.63</v>
      </c>
      <c r="K13" s="136">
        <f t="shared" si="9"/>
        <v>43565</v>
      </c>
      <c r="L13" s="137" t="str">
        <f t="shared" si="8"/>
        <v>43,565</v>
      </c>
      <c r="M13" s="137" t="str">
        <f t="shared" si="8"/>
        <v>7.4</v>
      </c>
      <c r="N13" s="132">
        <f t="shared" si="10"/>
        <v>1.51</v>
      </c>
      <c r="O13" s="135" t="str">
        <f t="shared" si="8"/>
        <v>1.51</v>
      </c>
      <c r="P13" s="136">
        <f t="shared" si="11"/>
        <v>37885</v>
      </c>
      <c r="Q13" s="137" t="str">
        <f t="shared" si="8"/>
        <v>37,885</v>
      </c>
      <c r="R13" s="137" t="str">
        <f t="shared" si="8"/>
        <v>7.2</v>
      </c>
      <c r="T13" s="152"/>
      <c r="U13" s="133">
        <f t="shared" si="12"/>
        <v>7.8896501870069455E-2</v>
      </c>
      <c r="V13" s="134">
        <f t="shared" si="13"/>
        <v>10041</v>
      </c>
      <c r="W13" s="132">
        <f>IFERROR(((AB13/AB$8)-(AG13/AG$8)),"")</f>
        <v>5.7698299674836973E-2</v>
      </c>
      <c r="X13" s="24"/>
      <c r="Y13" s="132">
        <f t="shared" si="15"/>
        <v>1.58</v>
      </c>
      <c r="Z13" s="137" t="str">
        <f t="shared" si="16"/>
        <v>1.58</v>
      </c>
      <c r="AA13" s="136">
        <f t="shared" si="17"/>
        <v>137309</v>
      </c>
      <c r="AB13" s="137" t="str">
        <f t="shared" si="16"/>
        <v>137,309</v>
      </c>
      <c r="AC13" s="137" t="str">
        <f t="shared" si="16"/>
        <v>7.3</v>
      </c>
      <c r="AD13" s="132">
        <f t="shared" si="18"/>
        <v>1.52</v>
      </c>
      <c r="AE13" s="137" t="str">
        <f t="shared" si="16"/>
        <v>1.52</v>
      </c>
      <c r="AF13" s="136">
        <f t="shared" si="19"/>
        <v>127268</v>
      </c>
      <c r="AG13" s="137" t="str">
        <f t="shared" si="16"/>
        <v>127,268</v>
      </c>
      <c r="AH13" s="137" t="str">
        <f t="shared" si="16"/>
        <v>7.3</v>
      </c>
      <c r="AJ13" s="57"/>
      <c r="AK13" s="133">
        <f t="shared" si="20"/>
        <v>2.327998183218468E-2</v>
      </c>
      <c r="AL13" s="134">
        <f t="shared" si="21"/>
        <v>9431</v>
      </c>
      <c r="AM13" s="132">
        <f t="shared" si="22"/>
        <v>4.6777055837458503E-2</v>
      </c>
      <c r="AN13" s="156"/>
      <c r="AO13" s="132">
        <f t="shared" si="23"/>
        <v>1.6</v>
      </c>
      <c r="AP13" s="137" t="str">
        <f t="shared" si="24"/>
        <v>1.60</v>
      </c>
      <c r="AQ13" s="136">
        <f t="shared" si="25"/>
        <v>414543</v>
      </c>
      <c r="AR13" s="137" t="str">
        <f t="shared" si="24"/>
        <v>414,543</v>
      </c>
      <c r="AS13" s="137" t="str">
        <f t="shared" si="24"/>
        <v>7.3</v>
      </c>
      <c r="AT13" s="132">
        <f t="shared" si="26"/>
        <v>1.55</v>
      </c>
      <c r="AU13" s="137" t="str">
        <f t="shared" si="24"/>
        <v>1.55</v>
      </c>
      <c r="AV13" s="136">
        <f t="shared" si="27"/>
        <v>405112</v>
      </c>
      <c r="AW13" s="137" t="str">
        <f t="shared" si="24"/>
        <v>405,112</v>
      </c>
      <c r="AX13" s="137" t="str">
        <f t="shared" si="24"/>
        <v>7.4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0.102668614935015</v>
      </c>
      <c r="F14" s="75">
        <f t="shared" si="1"/>
        <v>1335</v>
      </c>
      <c r="G14" s="73">
        <f t="shared" si="6"/>
        <v>1.8487140332477892E-2</v>
      </c>
      <c r="H14" s="155"/>
      <c r="I14" s="73">
        <f t="shared" si="7"/>
        <v>0.54</v>
      </c>
      <c r="J14" s="76" t="str">
        <f t="shared" si="8"/>
        <v>0.54</v>
      </c>
      <c r="K14" s="69">
        <f t="shared" si="9"/>
        <v>14338</v>
      </c>
      <c r="L14" s="62" t="str">
        <f t="shared" si="8"/>
        <v>14,338</v>
      </c>
      <c r="M14" s="62" t="str">
        <f t="shared" si="8"/>
        <v>2.4</v>
      </c>
      <c r="N14" s="73">
        <f t="shared" si="10"/>
        <v>0.52</v>
      </c>
      <c r="O14" s="76" t="str">
        <f t="shared" si="8"/>
        <v>0.52</v>
      </c>
      <c r="P14" s="69">
        <f t="shared" si="11"/>
        <v>13003</v>
      </c>
      <c r="Q14" s="62" t="str">
        <f t="shared" si="8"/>
        <v>13,003</v>
      </c>
      <c r="R14" s="62" t="str">
        <f t="shared" si="8"/>
        <v>2.5</v>
      </c>
      <c r="T14" s="60"/>
      <c r="U14" s="74">
        <f t="shared" si="12"/>
        <v>6.5038624470470971E-2</v>
      </c>
      <c r="V14" s="75">
        <f t="shared" si="13"/>
        <v>2871</v>
      </c>
      <c r="W14" s="73">
        <f t="shared" ref="W14:W18" si="29">IFERROR(((AB14/AB$8)-(AG14/AG$8)),"")</f>
        <v>1.2969437703885922E-2</v>
      </c>
      <c r="X14" s="24"/>
      <c r="Y14" s="73">
        <f t="shared" si="15"/>
        <v>0.54</v>
      </c>
      <c r="Z14" s="62" t="str">
        <f t="shared" si="16"/>
        <v>0.54</v>
      </c>
      <c r="AA14" s="69">
        <f t="shared" si="17"/>
        <v>47014</v>
      </c>
      <c r="AB14" s="62" t="str">
        <f t="shared" si="16"/>
        <v>47,014</v>
      </c>
      <c r="AC14" s="62" t="str">
        <f t="shared" si="16"/>
        <v>2.5</v>
      </c>
      <c r="AD14" s="73">
        <f t="shared" si="18"/>
        <v>0.53</v>
      </c>
      <c r="AE14" s="62" t="str">
        <f t="shared" si="16"/>
        <v>0.53</v>
      </c>
      <c r="AF14" s="69">
        <f t="shared" si="19"/>
        <v>44143</v>
      </c>
      <c r="AG14" s="62" t="str">
        <f t="shared" si="16"/>
        <v>44,143</v>
      </c>
      <c r="AH14" s="62" t="str">
        <f t="shared" si="16"/>
        <v>2.5</v>
      </c>
      <c r="AJ14" s="55"/>
      <c r="AK14" s="74">
        <f t="shared" si="20"/>
        <v>8.9882869174422314E-3</v>
      </c>
      <c r="AL14" s="75">
        <f t="shared" si="21"/>
        <v>1270</v>
      </c>
      <c r="AM14" s="73">
        <f t="shared" si="22"/>
        <v>8.5404196142451205E-3</v>
      </c>
      <c r="AN14" s="155"/>
      <c r="AO14" s="73">
        <f t="shared" si="23"/>
        <v>0.55000000000000004</v>
      </c>
      <c r="AP14" s="62" t="str">
        <f t="shared" si="24"/>
        <v>0.55</v>
      </c>
      <c r="AQ14" s="69">
        <f t="shared" si="25"/>
        <v>142565</v>
      </c>
      <c r="AR14" s="62" t="str">
        <f t="shared" si="24"/>
        <v>142,565</v>
      </c>
      <c r="AS14" s="62" t="str">
        <f t="shared" si="24"/>
        <v>2.5</v>
      </c>
      <c r="AT14" s="73">
        <f t="shared" si="26"/>
        <v>0.54</v>
      </c>
      <c r="AU14" s="62" t="str">
        <f t="shared" si="24"/>
        <v>0.54</v>
      </c>
      <c r="AV14" s="69">
        <f t="shared" si="27"/>
        <v>141295</v>
      </c>
      <c r="AW14" s="62" t="str">
        <f t="shared" si="24"/>
        <v>141,295</v>
      </c>
      <c r="AX14" s="62" t="str">
        <f t="shared" si="24"/>
        <v>2.6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0.1341594003365458</v>
      </c>
      <c r="F15" s="75">
        <f t="shared" si="1"/>
        <v>877</v>
      </c>
      <c r="G15" s="73">
        <f t="shared" si="6"/>
        <v>1.6990141936223668E-2</v>
      </c>
      <c r="H15" s="155"/>
      <c r="I15" s="73">
        <f t="shared" si="7"/>
        <v>0.28000000000000003</v>
      </c>
      <c r="J15" s="76" t="str">
        <f t="shared" si="8"/>
        <v>0.28</v>
      </c>
      <c r="K15" s="69">
        <f t="shared" si="9"/>
        <v>7414</v>
      </c>
      <c r="L15" s="62" t="str">
        <f t="shared" si="8"/>
        <v>7,414</v>
      </c>
      <c r="M15" s="62" t="str">
        <f t="shared" si="8"/>
        <v>1.3</v>
      </c>
      <c r="N15" s="73">
        <f t="shared" si="10"/>
        <v>0.26</v>
      </c>
      <c r="O15" s="76" t="str">
        <f t="shared" si="8"/>
        <v>0.26</v>
      </c>
      <c r="P15" s="69">
        <f t="shared" si="11"/>
        <v>6537</v>
      </c>
      <c r="Q15" s="62" t="str">
        <f t="shared" si="8"/>
        <v>6,537</v>
      </c>
      <c r="R15" s="62" t="str">
        <f t="shared" si="8"/>
        <v>1.2</v>
      </c>
      <c r="T15" s="60"/>
      <c r="U15" s="74">
        <f t="shared" si="12"/>
        <v>8.1348155990824067E-2</v>
      </c>
      <c r="V15" s="75">
        <f t="shared" si="13"/>
        <v>1844</v>
      </c>
      <c r="W15" s="73">
        <f t="shared" si="29"/>
        <v>1.0916642443005775E-2</v>
      </c>
      <c r="X15" s="24"/>
      <c r="Y15" s="73">
        <f t="shared" si="15"/>
        <v>0.28000000000000003</v>
      </c>
      <c r="Z15" s="62" t="str">
        <f t="shared" si="16"/>
        <v>0.28</v>
      </c>
      <c r="AA15" s="69">
        <f t="shared" si="17"/>
        <v>24512</v>
      </c>
      <c r="AB15" s="62" t="str">
        <f t="shared" si="16"/>
        <v>24,512</v>
      </c>
      <c r="AC15" s="62" t="str">
        <f t="shared" si="16"/>
        <v>1.3</v>
      </c>
      <c r="AD15" s="73">
        <f t="shared" si="18"/>
        <v>0.27</v>
      </c>
      <c r="AE15" s="62" t="str">
        <f t="shared" si="16"/>
        <v>0.27</v>
      </c>
      <c r="AF15" s="69">
        <f t="shared" si="19"/>
        <v>22668</v>
      </c>
      <c r="AG15" s="62" t="str">
        <f t="shared" si="16"/>
        <v>22,668</v>
      </c>
      <c r="AH15" s="62" t="str">
        <f t="shared" si="16"/>
        <v>1.3</v>
      </c>
      <c r="AJ15" s="55"/>
      <c r="AK15" s="74">
        <f t="shared" si="20"/>
        <v>8.5335085021572638E-2</v>
      </c>
      <c r="AL15" s="75">
        <f t="shared" si="21"/>
        <v>5716</v>
      </c>
      <c r="AM15" s="73">
        <f t="shared" si="22"/>
        <v>2.3737392529338819E-2</v>
      </c>
      <c r="AN15" s="155"/>
      <c r="AO15" s="73">
        <f t="shared" si="23"/>
        <v>0.28000000000000003</v>
      </c>
      <c r="AP15" s="62" t="str">
        <f t="shared" si="24"/>
        <v>0.28</v>
      </c>
      <c r="AQ15" s="69">
        <f t="shared" si="25"/>
        <v>72699</v>
      </c>
      <c r="AR15" s="62" t="str">
        <f t="shared" si="24"/>
        <v>72,699</v>
      </c>
      <c r="AS15" s="62" t="str">
        <f t="shared" si="24"/>
        <v>1.3</v>
      </c>
      <c r="AT15" s="73">
        <f t="shared" si="26"/>
        <v>0.26</v>
      </c>
      <c r="AU15" s="62" t="str">
        <f t="shared" si="24"/>
        <v>0.26</v>
      </c>
      <c r="AV15" s="69">
        <f t="shared" si="27"/>
        <v>66983</v>
      </c>
      <c r="AW15" s="62" t="str">
        <f t="shared" si="24"/>
        <v>66,983</v>
      </c>
      <c r="AX15" s="62" t="str">
        <f t="shared" si="24"/>
        <v>1.2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0.18904333605887164</v>
      </c>
      <c r="F16" s="75">
        <f t="shared" si="1"/>
        <v>3468</v>
      </c>
      <c r="G16" s="73">
        <f t="shared" si="6"/>
        <v>8.5321908760988774E-2</v>
      </c>
      <c r="H16" s="155"/>
      <c r="I16" s="73">
        <f t="shared" si="7"/>
        <v>0.82</v>
      </c>
      <c r="J16" s="76" t="str">
        <f t="shared" si="8"/>
        <v>0.82</v>
      </c>
      <c r="K16" s="69">
        <f t="shared" si="9"/>
        <v>21813</v>
      </c>
      <c r="L16" s="62" t="str">
        <f t="shared" si="8"/>
        <v>21,813</v>
      </c>
      <c r="M16" s="62" t="str">
        <f t="shared" si="8"/>
        <v>3.7</v>
      </c>
      <c r="N16" s="73">
        <f t="shared" si="10"/>
        <v>0.73</v>
      </c>
      <c r="O16" s="76" t="str">
        <f t="shared" si="8"/>
        <v>0.73</v>
      </c>
      <c r="P16" s="69">
        <f t="shared" si="11"/>
        <v>18345</v>
      </c>
      <c r="Q16" s="62" t="str">
        <f t="shared" si="8"/>
        <v>18,345</v>
      </c>
      <c r="R16" s="62" t="str">
        <f t="shared" si="8"/>
        <v>3.5</v>
      </c>
      <c r="T16" s="60"/>
      <c r="U16" s="74">
        <f t="shared" si="12"/>
        <v>8.8112211985378039E-2</v>
      </c>
      <c r="V16" s="75">
        <f t="shared" si="13"/>
        <v>5327</v>
      </c>
      <c r="W16" s="73">
        <f t="shared" si="29"/>
        <v>3.3823733235013753E-2</v>
      </c>
      <c r="X16" s="24"/>
      <c r="Y16" s="73">
        <f t="shared" si="15"/>
        <v>0.76</v>
      </c>
      <c r="Z16" s="62" t="str">
        <f t="shared" si="16"/>
        <v>0.76</v>
      </c>
      <c r="AA16" s="69">
        <f t="shared" si="17"/>
        <v>65784</v>
      </c>
      <c r="AB16" s="62" t="str">
        <f t="shared" si="16"/>
        <v>65,784</v>
      </c>
      <c r="AC16" s="62" t="str">
        <f t="shared" si="16"/>
        <v>3.5</v>
      </c>
      <c r="AD16" s="73">
        <f t="shared" si="18"/>
        <v>0.72</v>
      </c>
      <c r="AE16" s="62" t="str">
        <f t="shared" si="16"/>
        <v>0.72</v>
      </c>
      <c r="AF16" s="69">
        <f t="shared" si="19"/>
        <v>60457</v>
      </c>
      <c r="AG16" s="62" t="str">
        <f t="shared" si="16"/>
        <v>60,457</v>
      </c>
      <c r="AH16" s="62" t="str">
        <f t="shared" si="16"/>
        <v>3.4</v>
      </c>
      <c r="AJ16" s="55"/>
      <c r="AK16" s="74">
        <f t="shared" si="20"/>
        <v>1.2421634473718971E-2</v>
      </c>
      <c r="AL16" s="75">
        <f t="shared" si="21"/>
        <v>2445</v>
      </c>
      <c r="AM16" s="73">
        <f t="shared" si="22"/>
        <v>1.4499243693874564E-2</v>
      </c>
      <c r="AN16" s="155"/>
      <c r="AO16" s="73">
        <f t="shared" si="23"/>
        <v>0.77</v>
      </c>
      <c r="AP16" s="62" t="str">
        <f t="shared" si="24"/>
        <v>0.77</v>
      </c>
      <c r="AQ16" s="69">
        <f t="shared" si="25"/>
        <v>199279</v>
      </c>
      <c r="AR16" s="62" t="str">
        <f t="shared" si="24"/>
        <v>199,279</v>
      </c>
      <c r="AS16" s="62" t="str">
        <f t="shared" si="24"/>
        <v>3.5</v>
      </c>
      <c r="AT16" s="73">
        <f t="shared" si="26"/>
        <v>0.75</v>
      </c>
      <c r="AU16" s="62" t="str">
        <f t="shared" si="24"/>
        <v>0.75</v>
      </c>
      <c r="AV16" s="69">
        <f t="shared" si="27"/>
        <v>196834</v>
      </c>
      <c r="AW16" s="62" t="str">
        <f t="shared" si="24"/>
        <v>196,834</v>
      </c>
      <c r="AX16" s="62" t="str">
        <f t="shared" si="24"/>
        <v>3.6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0.1299886549855036</v>
      </c>
      <c r="F17" s="75">
        <f t="shared" si="1"/>
        <v>5156</v>
      </c>
      <c r="G17" s="73">
        <f t="shared" si="6"/>
        <v>9.6907381856456976E-2</v>
      </c>
      <c r="H17" s="155"/>
      <c r="I17" s="73">
        <f t="shared" si="7"/>
        <v>1.68</v>
      </c>
      <c r="J17" s="76" t="str">
        <f t="shared" si="8"/>
        <v>1.68</v>
      </c>
      <c r="K17" s="69">
        <f t="shared" si="9"/>
        <v>44821</v>
      </c>
      <c r="L17" s="62" t="str">
        <f t="shared" si="8"/>
        <v>44,821</v>
      </c>
      <c r="M17" s="62" t="str">
        <f t="shared" si="8"/>
        <v>7.6</v>
      </c>
      <c r="N17" s="73">
        <f t="shared" si="10"/>
        <v>1.58</v>
      </c>
      <c r="O17" s="76" t="str">
        <f t="shared" si="8"/>
        <v>1.58</v>
      </c>
      <c r="P17" s="69">
        <f t="shared" si="11"/>
        <v>39665</v>
      </c>
      <c r="Q17" s="62" t="str">
        <f t="shared" si="8"/>
        <v>39,665</v>
      </c>
      <c r="R17" s="62" t="str">
        <f t="shared" si="8"/>
        <v>7.5</v>
      </c>
      <c r="T17" s="60"/>
      <c r="U17" s="74">
        <f t="shared" si="12"/>
        <v>5.953934439116422E-2</v>
      </c>
      <c r="V17" s="75">
        <f t="shared" si="13"/>
        <v>7574</v>
      </c>
      <c r="W17" s="73">
        <f t="shared" si="29"/>
        <v>2.9320376111588331E-2</v>
      </c>
      <c r="X17" s="24"/>
      <c r="Y17" s="73">
        <f t="shared" si="15"/>
        <v>1.55</v>
      </c>
      <c r="Z17" s="62" t="str">
        <f t="shared" si="16"/>
        <v>1.55</v>
      </c>
      <c r="AA17" s="69">
        <f t="shared" si="17"/>
        <v>134784</v>
      </c>
      <c r="AB17" s="62" t="str">
        <f t="shared" si="16"/>
        <v>134,784</v>
      </c>
      <c r="AC17" s="62" t="str">
        <f t="shared" si="16"/>
        <v>7.1</v>
      </c>
      <c r="AD17" s="73">
        <f t="shared" si="18"/>
        <v>1.52</v>
      </c>
      <c r="AE17" s="62" t="str">
        <f t="shared" si="16"/>
        <v>1.52</v>
      </c>
      <c r="AF17" s="69">
        <f t="shared" si="19"/>
        <v>127210</v>
      </c>
      <c r="AG17" s="62" t="str">
        <f t="shared" si="16"/>
        <v>127,210</v>
      </c>
      <c r="AH17" s="62" t="str">
        <f t="shared" si="16"/>
        <v>7.3</v>
      </c>
      <c r="AJ17" s="54"/>
      <c r="AK17" s="74">
        <f t="shared" si="20"/>
        <v>4.7215718739086004E-2</v>
      </c>
      <c r="AL17" s="75">
        <f t="shared" si="21"/>
        <v>18251</v>
      </c>
      <c r="AM17" s="73">
        <f t="shared" si="22"/>
        <v>8.0254337972458956E-2</v>
      </c>
      <c r="AN17" s="155"/>
      <c r="AO17" s="73">
        <f t="shared" si="23"/>
        <v>1.56</v>
      </c>
      <c r="AP17" s="62" t="str">
        <f t="shared" si="24"/>
        <v>1.56</v>
      </c>
      <c r="AQ17" s="69">
        <f t="shared" si="25"/>
        <v>404796</v>
      </c>
      <c r="AR17" s="62" t="str">
        <f t="shared" si="24"/>
        <v>404,796</v>
      </c>
      <c r="AS17" s="62" t="str">
        <f t="shared" si="24"/>
        <v>7.2</v>
      </c>
      <c r="AT17" s="73">
        <f t="shared" si="26"/>
        <v>1.48</v>
      </c>
      <c r="AU17" s="62" t="str">
        <f t="shared" si="24"/>
        <v>1.48</v>
      </c>
      <c r="AV17" s="69">
        <f t="shared" si="27"/>
        <v>386545</v>
      </c>
      <c r="AW17" s="62" t="str">
        <f t="shared" si="24"/>
        <v>386,545</v>
      </c>
      <c r="AX17" s="62" t="str">
        <f t="shared" si="24"/>
        <v>7.1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0.14341911764705884</v>
      </c>
      <c r="F18" s="75">
        <f t="shared" si="1"/>
        <v>3901</v>
      </c>
      <c r="G18" s="73">
        <f t="shared" si="6"/>
        <v>8.0110985090443121E-2</v>
      </c>
      <c r="H18" s="155"/>
      <c r="I18" s="73">
        <f t="shared" si="7"/>
        <v>1.1599999999999999</v>
      </c>
      <c r="J18" s="76" t="str">
        <f t="shared" si="8"/>
        <v>1.16</v>
      </c>
      <c r="K18" s="69">
        <f t="shared" si="9"/>
        <v>31101</v>
      </c>
      <c r="L18" s="62" t="str">
        <f t="shared" si="8"/>
        <v>31,101</v>
      </c>
      <c r="M18" s="62" t="str">
        <f t="shared" si="8"/>
        <v>5.3</v>
      </c>
      <c r="N18" s="73">
        <f t="shared" si="10"/>
        <v>1.08</v>
      </c>
      <c r="O18" s="76" t="str">
        <f t="shared" si="8"/>
        <v>1.08</v>
      </c>
      <c r="P18" s="69">
        <f t="shared" si="11"/>
        <v>27200</v>
      </c>
      <c r="Q18" s="62" t="str">
        <f t="shared" si="8"/>
        <v>27,200</v>
      </c>
      <c r="R18" s="62" t="str">
        <f t="shared" si="8"/>
        <v>5.2</v>
      </c>
      <c r="T18" s="60"/>
      <c r="U18" s="74">
        <f t="shared" si="12"/>
        <v>4.4684318628326489E-2</v>
      </c>
      <c r="V18" s="75">
        <f t="shared" si="13"/>
        <v>4003</v>
      </c>
      <c r="W18" s="73">
        <f t="shared" si="29"/>
        <v>5.3259091115704926E-3</v>
      </c>
      <c r="X18" s="24"/>
      <c r="Y18" s="73">
        <f t="shared" si="15"/>
        <v>1.08</v>
      </c>
      <c r="Z18" s="62" t="str">
        <f t="shared" si="16"/>
        <v>1.08</v>
      </c>
      <c r="AA18" s="69">
        <f t="shared" si="17"/>
        <v>93587</v>
      </c>
      <c r="AB18" s="62" t="str">
        <f t="shared" si="16"/>
        <v>93,587</v>
      </c>
      <c r="AC18" s="62" t="str">
        <f t="shared" si="16"/>
        <v>5.0</v>
      </c>
      <c r="AD18" s="73">
        <f t="shared" si="18"/>
        <v>1.07</v>
      </c>
      <c r="AE18" s="62" t="str">
        <f t="shared" si="16"/>
        <v>1.07</v>
      </c>
      <c r="AF18" s="69">
        <f t="shared" si="19"/>
        <v>89584</v>
      </c>
      <c r="AG18" s="62" t="str">
        <f t="shared" si="16"/>
        <v>89,584</v>
      </c>
      <c r="AH18" s="62" t="str">
        <f t="shared" si="16"/>
        <v>5.1</v>
      </c>
      <c r="AJ18" s="54"/>
      <c r="AK18" s="74">
        <f t="shared" si="20"/>
        <v>2.0521265039817896E-2</v>
      </c>
      <c r="AL18" s="75">
        <f t="shared" si="21"/>
        <v>5932</v>
      </c>
      <c r="AM18" s="73">
        <f t="shared" si="22"/>
        <v>3.030738534094235E-2</v>
      </c>
      <c r="AN18" s="155"/>
      <c r="AO18" s="73">
        <f t="shared" si="23"/>
        <v>1.1399999999999999</v>
      </c>
      <c r="AP18" s="62" t="str">
        <f t="shared" si="24"/>
        <v>1.14</v>
      </c>
      <c r="AQ18" s="69">
        <f t="shared" si="25"/>
        <v>294998</v>
      </c>
      <c r="AR18" s="62" t="str">
        <f t="shared" si="24"/>
        <v>294,998</v>
      </c>
      <c r="AS18" s="62" t="str">
        <f t="shared" si="24"/>
        <v>5.2</v>
      </c>
      <c r="AT18" s="73">
        <f t="shared" si="26"/>
        <v>1.1100000000000001</v>
      </c>
      <c r="AU18" s="62" t="str">
        <f t="shared" si="24"/>
        <v>1.11</v>
      </c>
      <c r="AV18" s="69">
        <f t="shared" si="27"/>
        <v>289066</v>
      </c>
      <c r="AW18" s="62" t="str">
        <f t="shared" si="24"/>
        <v>289,066</v>
      </c>
      <c r="AX18" s="62" t="str">
        <f t="shared" si="24"/>
        <v>5.3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0.13777913067450837</v>
      </c>
      <c r="F20" s="140">
        <f>IFERROR(((L20)-(Q20)),"")</f>
        <v>23989</v>
      </c>
      <c r="G20" s="132">
        <f>IFERROR(((L20/L$8)-(Q20/Q$8)),"")</f>
        <v>0.47609192337514816</v>
      </c>
      <c r="H20" s="156"/>
      <c r="I20" s="132">
        <f>IFERROR(-(-J20),"")</f>
        <v>7.41</v>
      </c>
      <c r="J20" s="135" t="str">
        <f t="shared" ref="J20:R22" si="31">IF(J130="","",TRIM(LEFT(J130,SEARCH(" ",J130,1))))</f>
        <v>7.41</v>
      </c>
      <c r="K20" s="136">
        <f>IFERROR(-(-L20),"")</f>
        <v>198101</v>
      </c>
      <c r="L20" s="137" t="str">
        <f t="shared" si="31"/>
        <v>198,101</v>
      </c>
      <c r="M20" s="137" t="str">
        <f t="shared" si="31"/>
        <v>33.7</v>
      </c>
      <c r="N20" s="132">
        <f>IFERROR(-(-O20),"")</f>
        <v>6.93</v>
      </c>
      <c r="O20" s="135" t="str">
        <f t="shared" si="31"/>
        <v>6.93</v>
      </c>
      <c r="P20" s="136">
        <f>IFERROR(-(-Q20),"")</f>
        <v>174112</v>
      </c>
      <c r="Q20" s="137" t="str">
        <f t="shared" si="31"/>
        <v>174,112</v>
      </c>
      <c r="R20" s="137" t="str">
        <f t="shared" si="31"/>
        <v>33.0</v>
      </c>
      <c r="T20" s="152"/>
      <c r="U20" s="139">
        <f t="shared" ref="U20:U21" si="32">IFERROR((AB20-AG20)/ABS(AG20),"")</f>
        <v>7.6678924826205822E-2</v>
      </c>
      <c r="V20" s="140">
        <f>IFERROR(((AB20)-(AG20)),"")</f>
        <v>43558</v>
      </c>
      <c r="W20" s="132">
        <f>IFERROR(((AB20/AB$8)-(AG20/AG$8)),"")</f>
        <v>0.24303074119837653</v>
      </c>
      <c r="X20" s="164"/>
      <c r="Y20" s="132">
        <f>IFERROR(-(-Z20),"")</f>
        <v>7.04</v>
      </c>
      <c r="Z20" s="137" t="str">
        <f t="shared" si="16"/>
        <v>7.04</v>
      </c>
      <c r="AA20" s="136">
        <f>IFERROR(-(-AB20),"")</f>
        <v>611615</v>
      </c>
      <c r="AB20" s="137" t="str">
        <f t="shared" si="16"/>
        <v>611,615</v>
      </c>
      <c r="AC20" s="137" t="str">
        <f t="shared" si="16"/>
        <v>32.4</v>
      </c>
      <c r="AD20" s="132">
        <f>IFERROR(-(-AE20),"")</f>
        <v>6.8</v>
      </c>
      <c r="AE20" s="137" t="str">
        <f t="shared" si="16"/>
        <v>6.80</v>
      </c>
      <c r="AF20" s="136">
        <f>IFERROR(-(-AG20),"")</f>
        <v>568057</v>
      </c>
      <c r="AG20" s="137" t="str">
        <f t="shared" si="16"/>
        <v>568,057</v>
      </c>
      <c r="AH20" s="137" t="str">
        <f t="shared" si="16"/>
        <v>32.4</v>
      </c>
      <c r="AJ20" s="57"/>
      <c r="AK20" s="139">
        <f t="shared" ref="AK20:AK21" si="33">IFERROR((AR20-AW20)/ABS(AW20),"")</f>
        <v>5.3620448270528358E-2</v>
      </c>
      <c r="AL20" s="140">
        <f>IFERROR(((AR20)-(AW20)),"")</f>
        <v>94638</v>
      </c>
      <c r="AM20" s="132">
        <f>IFERROR(((AR20/AR$8)-(AW20/AW$8)),"")</f>
        <v>0.4099614069412727</v>
      </c>
      <c r="AN20" s="156"/>
      <c r="AO20" s="132">
        <f>IFERROR(-(-AP20),"")</f>
        <v>7.16</v>
      </c>
      <c r="AP20" s="137" t="str">
        <f t="shared" si="24"/>
        <v>7.16</v>
      </c>
      <c r="AQ20" s="136">
        <f>IFERROR(-(-AR20),"")</f>
        <v>1859599</v>
      </c>
      <c r="AR20" s="137" t="str">
        <f t="shared" si="24"/>
        <v>1,859,599</v>
      </c>
      <c r="AS20" s="137" t="str">
        <f t="shared" si="24"/>
        <v>32.9</v>
      </c>
      <c r="AT20" s="132">
        <f>IFERROR(-(-AU20),"")</f>
        <v>6.75</v>
      </c>
      <c r="AU20" s="137" t="str">
        <f t="shared" si="24"/>
        <v>6.75</v>
      </c>
      <c r="AV20" s="136">
        <f>IFERROR(-(-AW20),"")</f>
        <v>1764961</v>
      </c>
      <c r="AW20" s="137" t="str">
        <f t="shared" si="24"/>
        <v>1,764,961</v>
      </c>
      <c r="AX20" s="137" t="str">
        <f>IF(AX130="","",TRIM(LEFT(AX130,SEARCH(" ",AX130,1))))</f>
        <v>32.3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0.2722569205525856</v>
      </c>
      <c r="F21" s="75">
        <f>IFERROR(((L21)-(Q21)),"")</f>
        <v>20575</v>
      </c>
      <c r="G21" s="77">
        <f>IFERROR(((L21/L$8)-(Q21/Q$8)),"")</f>
        <v>0.58658860932681023</v>
      </c>
      <c r="H21" s="24"/>
      <c r="I21" s="80"/>
      <c r="J21" s="76" t="str">
        <f t="shared" si="31"/>
        <v/>
      </c>
      <c r="K21" s="69"/>
      <c r="L21" s="62" t="str">
        <f t="shared" si="31"/>
        <v>96,147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75,572</v>
      </c>
      <c r="R21" s="62" t="str">
        <f t="shared" si="31"/>
        <v/>
      </c>
      <c r="T21" s="60"/>
      <c r="U21" s="74">
        <f t="shared" si="32"/>
        <v>0.21028580606181121</v>
      </c>
      <c r="V21" s="75">
        <f>IFERROR(((AB21)-(AG21)),"")</f>
        <v>54991</v>
      </c>
      <c r="W21" s="77">
        <f>IFERROR(((AB21/AB$8)-(AG21/AG$8)),"")</f>
        <v>0.51415703619057629</v>
      </c>
      <c r="X21" s="24"/>
      <c r="Y21" s="77"/>
      <c r="Z21" s="62" t="str">
        <f t="shared" si="16"/>
        <v/>
      </c>
      <c r="AA21" s="69"/>
      <c r="AB21" s="62" t="str">
        <f t="shared" si="16"/>
        <v>316,497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261,506</v>
      </c>
      <c r="AH21" s="62" t="str">
        <f t="shared" si="16"/>
        <v/>
      </c>
      <c r="AJ21" s="12"/>
      <c r="AK21" s="74">
        <f t="shared" si="33"/>
        <v>1.8457823814430831E-3</v>
      </c>
      <c r="AL21" s="75">
        <f>IFERROR(((AR21)-(AW21)),"")</f>
        <v>1587</v>
      </c>
      <c r="AM21" s="77">
        <f>IFERROR(((AR21/AR$8)-(AW21/AW$8)),"")</f>
        <v>2.8326235373215436E-2</v>
      </c>
      <c r="AN21" s="24"/>
      <c r="AO21" s="77"/>
      <c r="AP21" s="62" t="str">
        <f t="shared" si="24"/>
        <v/>
      </c>
      <c r="AQ21" s="69"/>
      <c r="AR21" s="62" t="str">
        <f t="shared" si="24"/>
        <v>861,385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859,798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0.11554319702817166</v>
      </c>
      <c r="F24" s="140">
        <f t="shared" ref="F24:F29" si="35">IFERROR(((L24)-(Q24)),"")</f>
        <v>63949</v>
      </c>
      <c r="G24" s="132">
        <f t="shared" ref="G24:G29" si="36">IFERROR(((L24/L$8)-(Q24/Q$8)),"")</f>
        <v>1.053290915581222</v>
      </c>
      <c r="H24" s="156"/>
      <c r="I24" s="132">
        <f t="shared" ref="I24:I29" si="37">IFERROR(-(-J24),"")</f>
        <v>23.08</v>
      </c>
      <c r="J24" s="135" t="str">
        <f t="shared" ref="J24:R29" si="38">IF(J134="","",TRIM(LEFT(J134,SEARCH(" ",J134,1))))</f>
        <v>23.08</v>
      </c>
      <c r="K24" s="136">
        <f t="shared" ref="K24:K29" si="39">IFERROR(-(-L24),"")</f>
        <v>617413</v>
      </c>
      <c r="L24" s="137" t="str">
        <f t="shared" si="38"/>
        <v>617,413</v>
      </c>
      <c r="M24" s="137" t="str">
        <f t="shared" si="38"/>
        <v>104.9</v>
      </c>
      <c r="N24" s="132">
        <f t="shared" ref="N24:N29" si="40">IFERROR(-(-O24),"")</f>
        <v>22.03</v>
      </c>
      <c r="O24" s="135" t="str">
        <f t="shared" si="38"/>
        <v>22.03</v>
      </c>
      <c r="P24" s="136">
        <f t="shared" ref="P24:P29" si="41">IFERROR(-(-Q24),"")</f>
        <v>553464</v>
      </c>
      <c r="Q24" s="137" t="str">
        <f t="shared" si="38"/>
        <v>553,464</v>
      </c>
      <c r="R24" s="137" t="str">
        <f t="shared" si="38"/>
        <v>104.9</v>
      </c>
      <c r="T24" s="152"/>
      <c r="U24" s="139">
        <f t="shared" ref="U24" si="42">IFERROR((AB24-AG24)/ABS(AG24),"")</f>
        <v>7.630010748866696E-2</v>
      </c>
      <c r="V24" s="140">
        <f t="shared" ref="V24:V29" si="43">IFERROR(((AB24)-(AG24)),"")</f>
        <v>140407</v>
      </c>
      <c r="W24" s="132">
        <f t="shared" ref="W24:W29" si="44">IFERROR(((AB24/AB$8)-(AG24/AG$8)),"")</f>
        <v>0.77926050868647323</v>
      </c>
      <c r="X24" s="164"/>
      <c r="Y24" s="132">
        <f t="shared" ref="Y24:Y29" si="45">IFERROR(-(-Z24),"")</f>
        <v>22.8</v>
      </c>
      <c r="Z24" s="137" t="str">
        <f t="shared" si="16"/>
        <v>22.80</v>
      </c>
      <c r="AA24" s="136">
        <f t="shared" ref="AA24:AA29" si="46">IFERROR(-(-AB24),"")</f>
        <v>1980601</v>
      </c>
      <c r="AB24" s="137" t="str">
        <f t="shared" si="16"/>
        <v>1,980,601</v>
      </c>
      <c r="AC24" s="137" t="str">
        <f t="shared" si="16"/>
        <v>104.9</v>
      </c>
      <c r="AD24" s="132">
        <f t="shared" ref="AD24:AD29" si="47">IFERROR(-(-AE24),"")</f>
        <v>22.02</v>
      </c>
      <c r="AE24" s="137" t="str">
        <f t="shared" si="16"/>
        <v>22.02</v>
      </c>
      <c r="AF24" s="136">
        <f t="shared" ref="AF24:AF29" si="48">IFERROR(-(-AG24),"")</f>
        <v>1840194</v>
      </c>
      <c r="AG24" s="137" t="str">
        <f t="shared" si="16"/>
        <v>1,840,194</v>
      </c>
      <c r="AH24" s="137" t="str">
        <f t="shared" si="16"/>
        <v>104.9</v>
      </c>
      <c r="AJ24" s="13"/>
      <c r="AK24" s="139">
        <f t="shared" ref="AK24" si="49">IFERROR((AR24-AW24)/ABS(AW24),"")</f>
        <v>3.5058851544605724E-2</v>
      </c>
      <c r="AL24" s="140">
        <f t="shared" ref="AL24:AL29" si="50">IFERROR(((AR24)-(AW24)),"")</f>
        <v>201111</v>
      </c>
      <c r="AM24" s="132">
        <f t="shared" ref="AM24:AM29" si="51">IFERROR(((AR24/AR$8)-(AW24/AW$8)),"")</f>
        <v>0.92250024934588737</v>
      </c>
      <c r="AN24" s="156"/>
      <c r="AO24" s="132">
        <f t="shared" ref="AO24:AO29" si="52">IFERROR(-(-AP24),"")</f>
        <v>22.86</v>
      </c>
      <c r="AP24" s="137" t="str">
        <f t="shared" si="24"/>
        <v>22.86</v>
      </c>
      <c r="AQ24" s="136">
        <f t="shared" ref="AQ24:AQ29" si="53">IFERROR(-(-AR24),"")</f>
        <v>5937494</v>
      </c>
      <c r="AR24" s="137" t="str">
        <f t="shared" si="24"/>
        <v>5,937,494</v>
      </c>
      <c r="AS24" s="137" t="str">
        <f t="shared" si="24"/>
        <v>104.9</v>
      </c>
      <c r="AT24" s="132">
        <f t="shared" ref="AT24:AT29" si="54">IFERROR(-(-AU24),"")</f>
        <v>21.94</v>
      </c>
      <c r="AU24" s="137" t="str">
        <f t="shared" si="24"/>
        <v>21.94</v>
      </c>
      <c r="AV24" s="136">
        <f t="shared" ref="AV24:AV29" si="55">IFERROR(-(-AW24),"")</f>
        <v>5736383</v>
      </c>
      <c r="AW24" s="137" t="str">
        <f t="shared" si="24"/>
        <v>5,736,383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-0.11556943777030274</v>
      </c>
      <c r="F25" s="85">
        <f t="shared" si="35"/>
        <v>-962</v>
      </c>
      <c r="G25" s="83">
        <f t="shared" si="36"/>
        <v>-1.5849473942875725E-2</v>
      </c>
      <c r="H25" s="157"/>
      <c r="I25" s="83">
        <f t="shared" si="37"/>
        <v>-0.35</v>
      </c>
      <c r="J25" s="86" t="str">
        <f t="shared" si="38"/>
        <v>-0.35</v>
      </c>
      <c r="K25" s="87">
        <f t="shared" si="39"/>
        <v>-9286</v>
      </c>
      <c r="L25" s="82" t="str">
        <f t="shared" si="38"/>
        <v>-9,286</v>
      </c>
      <c r="M25" s="82" t="str">
        <f t="shared" si="38"/>
        <v>-1.6</v>
      </c>
      <c r="N25" s="83">
        <f t="shared" si="40"/>
        <v>-0.33</v>
      </c>
      <c r="O25" s="86" t="str">
        <f t="shared" si="38"/>
        <v>-0.33</v>
      </c>
      <c r="P25" s="87">
        <f t="shared" si="41"/>
        <v>-8324</v>
      </c>
      <c r="Q25" s="82" t="str">
        <f t="shared" si="38"/>
        <v>-8,324</v>
      </c>
      <c r="R25" s="82" t="str">
        <f t="shared" si="38"/>
        <v>-1.6</v>
      </c>
      <c r="S25" s="82"/>
      <c r="T25" s="60"/>
      <c r="U25" s="84">
        <f>IFERROR((AB25-AG25)/ABS(AG25),"")</f>
        <v>-7.6272717418795391E-2</v>
      </c>
      <c r="V25" s="85">
        <f t="shared" si="43"/>
        <v>-2111</v>
      </c>
      <c r="W25" s="83">
        <f t="shared" si="44"/>
        <v>-1.1711554010059078E-2</v>
      </c>
      <c r="X25" s="163"/>
      <c r="Y25" s="83">
        <f t="shared" si="45"/>
        <v>-0.34</v>
      </c>
      <c r="Z25" s="82" t="str">
        <f t="shared" si="16"/>
        <v>-0.34</v>
      </c>
      <c r="AA25" s="87">
        <f t="shared" si="46"/>
        <v>-29788</v>
      </c>
      <c r="AB25" s="82" t="str">
        <f t="shared" si="16"/>
        <v>-29,788</v>
      </c>
      <c r="AC25" s="82" t="str">
        <f t="shared" si="16"/>
        <v>-1.6</v>
      </c>
      <c r="AD25" s="83">
        <f t="shared" si="47"/>
        <v>-0.33</v>
      </c>
      <c r="AE25" s="82" t="str">
        <f t="shared" si="16"/>
        <v>-0.33</v>
      </c>
      <c r="AF25" s="87">
        <f t="shared" si="48"/>
        <v>-27677</v>
      </c>
      <c r="AG25" s="82" t="str">
        <f t="shared" si="16"/>
        <v>-27,677</v>
      </c>
      <c r="AH25" s="82" t="str">
        <f t="shared" si="16"/>
        <v>-1.6</v>
      </c>
      <c r="AI25" s="82"/>
      <c r="AJ25" s="14"/>
      <c r="AK25" s="84">
        <f>IFERROR((AR25-AW25)/ABS(AW25),"")</f>
        <v>-3.5050535825462636E-2</v>
      </c>
      <c r="AL25" s="85">
        <f t="shared" si="50"/>
        <v>-2646</v>
      </c>
      <c r="AM25" s="83">
        <f t="shared" si="51"/>
        <v>-1.2137718513557438E-2</v>
      </c>
      <c r="AN25" s="157"/>
      <c r="AO25" s="83">
        <f t="shared" si="52"/>
        <v>-0.3</v>
      </c>
      <c r="AP25" s="82" t="str">
        <f t="shared" si="24"/>
        <v>-0.30</v>
      </c>
      <c r="AQ25" s="87">
        <f t="shared" si="53"/>
        <v>-78137</v>
      </c>
      <c r="AR25" s="82" t="str">
        <f t="shared" si="24"/>
        <v>-78,137</v>
      </c>
      <c r="AS25" s="82" t="str">
        <f t="shared" si="24"/>
        <v>-1.4</v>
      </c>
      <c r="AT25" s="83">
        <f t="shared" si="54"/>
        <v>-0.28999999999999998</v>
      </c>
      <c r="AU25" s="82" t="str">
        <f t="shared" si="24"/>
        <v>-0.29</v>
      </c>
      <c r="AV25" s="87">
        <f t="shared" si="55"/>
        <v>-75491</v>
      </c>
      <c r="AW25" s="82" t="str">
        <f t="shared" si="24"/>
        <v>-75,491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-0.11531069827033953</v>
      </c>
      <c r="F26" s="85">
        <f t="shared" si="35"/>
        <v>-360</v>
      </c>
      <c r="G26" s="83">
        <f t="shared" si="36"/>
        <v>-5.914304945779103E-3</v>
      </c>
      <c r="H26" s="157"/>
      <c r="I26" s="83">
        <f t="shared" si="37"/>
        <v>-0.13</v>
      </c>
      <c r="J26" s="86" t="str">
        <f t="shared" si="38"/>
        <v>-0.13</v>
      </c>
      <c r="K26" s="87">
        <f t="shared" si="39"/>
        <v>-3482</v>
      </c>
      <c r="L26" s="82" t="str">
        <f t="shared" si="38"/>
        <v>-3,482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-3122</v>
      </c>
      <c r="Q26" s="82" t="str">
        <f t="shared" si="38"/>
        <v>-3,122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-7.6307929472974281E-2</v>
      </c>
      <c r="V26" s="85">
        <f t="shared" si="43"/>
        <v>-792</v>
      </c>
      <c r="W26" s="83">
        <f t="shared" si="44"/>
        <v>-4.3960935150991337E-3</v>
      </c>
      <c r="X26" s="163"/>
      <c r="Y26" s="83">
        <f t="shared" si="45"/>
        <v>-0.13</v>
      </c>
      <c r="Z26" s="82" t="str">
        <f t="shared" ref="Z26:AH41" si="58">IF(Z136="","",TRIM(LEFT(Z136,SEARCH(" ",Z136,1))))</f>
        <v>-0.13</v>
      </c>
      <c r="AA26" s="87">
        <f t="shared" si="46"/>
        <v>-11171</v>
      </c>
      <c r="AB26" s="82" t="str">
        <f t="shared" si="58"/>
        <v>-11,171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-10379</v>
      </c>
      <c r="AG26" s="82" t="str">
        <f t="shared" si="58"/>
        <v>-10,379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-3.5050845362099341E-2</v>
      </c>
      <c r="AL26" s="85">
        <f t="shared" si="50"/>
        <v>-1134</v>
      </c>
      <c r="AM26" s="83">
        <f t="shared" si="51"/>
        <v>-5.2018719803954699E-3</v>
      </c>
      <c r="AN26" s="157"/>
      <c r="AO26" s="83">
        <f t="shared" si="52"/>
        <v>-0.13</v>
      </c>
      <c r="AP26" s="82" t="str">
        <f t="shared" ref="AP26:AX41" si="60">IF(AP136="","",TRIM(LEFT(AP136,SEARCH(" ",AP136,1))))</f>
        <v>-0.13</v>
      </c>
      <c r="AQ26" s="87">
        <f t="shared" si="53"/>
        <v>-33487</v>
      </c>
      <c r="AR26" s="82" t="str">
        <f t="shared" si="60"/>
        <v>-33,487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-32353</v>
      </c>
      <c r="AW26" s="82" t="str">
        <f t="shared" si="60"/>
        <v>-32,353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-0.1155351136129608</v>
      </c>
      <c r="F27" s="85">
        <f t="shared" si="35"/>
        <v>-1683</v>
      </c>
      <c r="G27" s="83">
        <f t="shared" si="36"/>
        <v>-2.7717886413641035E-2</v>
      </c>
      <c r="H27" s="157"/>
      <c r="I27" s="83">
        <f t="shared" si="37"/>
        <v>-0.61</v>
      </c>
      <c r="J27" s="86" t="str">
        <f t="shared" si="38"/>
        <v>-0.61</v>
      </c>
      <c r="K27" s="87">
        <f t="shared" si="39"/>
        <v>-16250</v>
      </c>
      <c r="L27" s="82" t="str">
        <f t="shared" si="38"/>
        <v>-16,250</v>
      </c>
      <c r="M27" s="82" t="str">
        <f t="shared" si="38"/>
        <v>-2.8</v>
      </c>
      <c r="N27" s="83">
        <f t="shared" si="40"/>
        <v>-0.57999999999999996</v>
      </c>
      <c r="O27" s="86" t="str">
        <f t="shared" si="38"/>
        <v>-0.58</v>
      </c>
      <c r="P27" s="87">
        <f t="shared" si="41"/>
        <v>-14567</v>
      </c>
      <c r="Q27" s="82" t="str">
        <f t="shared" si="38"/>
        <v>-14,567</v>
      </c>
      <c r="R27" s="82" t="str">
        <f t="shared" si="38"/>
        <v>-2.8</v>
      </c>
      <c r="S27" s="82"/>
      <c r="T27" s="60"/>
      <c r="U27" s="84">
        <f t="shared" si="57"/>
        <v>-7.6289383490936113E-2</v>
      </c>
      <c r="V27" s="85">
        <f t="shared" si="43"/>
        <v>-3695</v>
      </c>
      <c r="W27" s="83">
        <f t="shared" si="44"/>
        <v>-2.0504196070846303E-2</v>
      </c>
      <c r="X27" s="163"/>
      <c r="Y27" s="83">
        <f t="shared" si="45"/>
        <v>-0.6</v>
      </c>
      <c r="Z27" s="82" t="str">
        <f t="shared" si="58"/>
        <v>-0.60</v>
      </c>
      <c r="AA27" s="87">
        <f t="shared" si="46"/>
        <v>-52129</v>
      </c>
      <c r="AB27" s="82" t="str">
        <f t="shared" si="58"/>
        <v>-52,129</v>
      </c>
      <c r="AC27" s="82" t="str">
        <f t="shared" si="58"/>
        <v>-2.8</v>
      </c>
      <c r="AD27" s="83">
        <f t="shared" si="47"/>
        <v>-0.57999999999999996</v>
      </c>
      <c r="AE27" s="82" t="str">
        <f t="shared" si="58"/>
        <v>-0.58</v>
      </c>
      <c r="AF27" s="87">
        <f t="shared" si="48"/>
        <v>-48434</v>
      </c>
      <c r="AG27" s="82" t="str">
        <f t="shared" si="58"/>
        <v>-48,434</v>
      </c>
      <c r="AH27" s="82" t="str">
        <f t="shared" si="58"/>
        <v>-2.8</v>
      </c>
      <c r="AI27" s="82"/>
      <c r="AJ27" s="14"/>
      <c r="AK27" s="84">
        <f t="shared" si="59"/>
        <v>-3.5057159131552107E-2</v>
      </c>
      <c r="AL27" s="85">
        <f t="shared" si="50"/>
        <v>-5293</v>
      </c>
      <c r="AM27" s="83">
        <f t="shared" si="51"/>
        <v>-2.4279287030964936E-2</v>
      </c>
      <c r="AN27" s="157"/>
      <c r="AO27" s="83">
        <f t="shared" si="52"/>
        <v>-0.6</v>
      </c>
      <c r="AP27" s="82" t="str">
        <f t="shared" si="60"/>
        <v>-0.60</v>
      </c>
      <c r="AQ27" s="87">
        <f t="shared" si="53"/>
        <v>-156275</v>
      </c>
      <c r="AR27" s="82" t="str">
        <f t="shared" si="60"/>
        <v>-156,275</v>
      </c>
      <c r="AS27" s="82" t="str">
        <f t="shared" si="60"/>
        <v>-2.8</v>
      </c>
      <c r="AT27" s="83">
        <f t="shared" si="54"/>
        <v>-0.57999999999999996</v>
      </c>
      <c r="AU27" s="82" t="str">
        <f t="shared" si="60"/>
        <v>-0.58</v>
      </c>
      <c r="AV27" s="87">
        <f t="shared" si="55"/>
        <v>-150982</v>
      </c>
      <c r="AW27" s="82" t="str">
        <f t="shared" si="60"/>
        <v>-150,982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-3.5051928783382792E-2</v>
      </c>
      <c r="AL28" s="85">
        <f t="shared" si="50"/>
        <v>-378</v>
      </c>
      <c r="AM28" s="83">
        <f t="shared" si="51"/>
        <v>-1.7339487138144857E-3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-11162</v>
      </c>
      <c r="AR28" s="82" t="str">
        <f t="shared" si="60"/>
        <v>-11,162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-10784</v>
      </c>
      <c r="AW28" s="82" t="str">
        <f t="shared" si="60"/>
        <v>-10,784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0.11554248641105999</v>
      </c>
      <c r="F29" s="134">
        <f t="shared" si="35"/>
        <v>60943</v>
      </c>
      <c r="G29" s="132">
        <f t="shared" si="36"/>
        <v>1.0037718643061453</v>
      </c>
      <c r="H29" s="156"/>
      <c r="I29" s="132">
        <f t="shared" si="37"/>
        <v>22</v>
      </c>
      <c r="J29" s="135" t="str">
        <f t="shared" si="38"/>
        <v>22.00</v>
      </c>
      <c r="K29" s="136">
        <f t="shared" si="39"/>
        <v>588394</v>
      </c>
      <c r="L29" s="137" t="str">
        <f t="shared" si="38"/>
        <v>588,394</v>
      </c>
      <c r="M29" s="137" t="str">
        <f t="shared" si="38"/>
        <v>100.0</v>
      </c>
      <c r="N29" s="132">
        <f t="shared" si="40"/>
        <v>20.99</v>
      </c>
      <c r="O29" s="135" t="str">
        <f t="shared" si="38"/>
        <v>20.99</v>
      </c>
      <c r="P29" s="136">
        <f t="shared" si="41"/>
        <v>527451</v>
      </c>
      <c r="Q29" s="137" t="str">
        <f t="shared" si="38"/>
        <v>527,451</v>
      </c>
      <c r="R29" s="137" t="str">
        <f t="shared" si="38"/>
        <v>100.0</v>
      </c>
      <c r="T29" s="152"/>
      <c r="U29" s="133">
        <f>IFERROR((AB29-AG29)/ABS(AG29),"")</f>
        <v>7.6300175913280741E-2</v>
      </c>
      <c r="V29" s="134">
        <f t="shared" si="43"/>
        <v>133808</v>
      </c>
      <c r="W29" s="132">
        <f t="shared" si="44"/>
        <v>0.74263669635281104</v>
      </c>
      <c r="X29" s="164"/>
      <c r="Y29" s="132">
        <f t="shared" si="45"/>
        <v>21.73</v>
      </c>
      <c r="Z29" s="137" t="str">
        <f t="shared" si="58"/>
        <v>21.73</v>
      </c>
      <c r="AA29" s="136">
        <f t="shared" si="46"/>
        <v>1887513</v>
      </c>
      <c r="AB29" s="137" t="str">
        <f t="shared" si="58"/>
        <v>1,887,513</v>
      </c>
      <c r="AC29" s="137" t="str">
        <f t="shared" si="58"/>
        <v>100.0</v>
      </c>
      <c r="AD29" s="132">
        <f t="shared" si="47"/>
        <v>20.99</v>
      </c>
      <c r="AE29" s="137" t="str">
        <f t="shared" si="58"/>
        <v>20.99</v>
      </c>
      <c r="AF29" s="136">
        <f t="shared" si="48"/>
        <v>1753705</v>
      </c>
      <c r="AG29" s="137" t="str">
        <f t="shared" si="58"/>
        <v>1,753,705</v>
      </c>
      <c r="AH29" s="137" t="str">
        <f t="shared" si="58"/>
        <v>100.0</v>
      </c>
      <c r="AJ29" s="13"/>
      <c r="AK29" s="133">
        <f>IFERROR((AR29-AW29)/ABS(AW29),"")</f>
        <v>3.5058708309271304E-2</v>
      </c>
      <c r="AL29" s="134">
        <f t="shared" si="50"/>
        <v>191658</v>
      </c>
      <c r="AM29" s="132">
        <f t="shared" si="51"/>
        <v>0.87913972309945265</v>
      </c>
      <c r="AN29" s="156"/>
      <c r="AO29" s="132">
        <f t="shared" si="52"/>
        <v>21.78</v>
      </c>
      <c r="AP29" s="137" t="str">
        <f t="shared" si="60"/>
        <v>21.78</v>
      </c>
      <c r="AQ29" s="136">
        <f t="shared" si="53"/>
        <v>5658431</v>
      </c>
      <c r="AR29" s="137" t="str">
        <f t="shared" si="60"/>
        <v>5,658,431</v>
      </c>
      <c r="AS29" s="137" t="str">
        <f t="shared" si="60"/>
        <v>100.0</v>
      </c>
      <c r="AT29" s="132">
        <f t="shared" si="54"/>
        <v>20.91</v>
      </c>
      <c r="AU29" s="137" t="str">
        <f t="shared" si="60"/>
        <v>20.91</v>
      </c>
      <c r="AV29" s="136">
        <f t="shared" si="55"/>
        <v>5466773</v>
      </c>
      <c r="AW29" s="137" t="str">
        <f t="shared" si="60"/>
        <v>5,466,773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-0.12170959524483442</v>
      </c>
      <c r="F31" s="85">
        <f t="shared" ref="F31:F41" si="61">IFERROR(((Q31)-(L31)),"")</f>
        <v>-2580</v>
      </c>
      <c r="G31" s="83">
        <f t="shared" ref="G31:G40" si="62">IFERROR(((Q31/Q$8)-(L31/L$8)),"")</f>
        <v>-4.5228586801657533E-2</v>
      </c>
      <c r="H31" s="157"/>
      <c r="I31" s="83">
        <f t="shared" ref="I31:I40" si="63">IFERROR(-J31,"")</f>
        <v>-0.89</v>
      </c>
      <c r="J31" s="86" t="str">
        <f t="shared" ref="J31:R41" si="64">IF(J141="","",TRIM(LEFT(J141,SEARCH(" ",J141,1))))</f>
        <v>0.89</v>
      </c>
      <c r="K31" s="87">
        <f t="shared" ref="K31:K40" si="65">IFERROR(-L31,"")</f>
        <v>-23778</v>
      </c>
      <c r="L31" s="82" t="str">
        <f t="shared" si="64"/>
        <v>23,778</v>
      </c>
      <c r="M31" s="82" t="str">
        <f t="shared" si="64"/>
        <v>4.0</v>
      </c>
      <c r="N31" s="83">
        <f t="shared" ref="N31:N40" si="66">IFERROR(-O31,"")</f>
        <v>-0.84</v>
      </c>
      <c r="O31" s="86" t="str">
        <f t="shared" si="64"/>
        <v>0.84</v>
      </c>
      <c r="P31" s="87">
        <f t="shared" ref="P31:P40" si="67">IFERROR(-Q31,"")</f>
        <v>-21198</v>
      </c>
      <c r="Q31" s="82" t="str">
        <f t="shared" si="64"/>
        <v>21,198</v>
      </c>
      <c r="R31" s="82" t="str">
        <f t="shared" si="64"/>
        <v>4.0</v>
      </c>
      <c r="S31" s="82"/>
      <c r="T31" s="60"/>
      <c r="U31" s="84">
        <f>IFERROR((AG31-AB31)/ABS(AG31),"")</f>
        <v>-5.6656144552084467E-2</v>
      </c>
      <c r="V31" s="85">
        <f t="shared" ref="V31:V41" si="68">IFERROR(((AG31)-(AB31)),"")</f>
        <v>-4164</v>
      </c>
      <c r="W31" s="83">
        <f t="shared" ref="W31:W40" si="69">IFERROR(((AG31/AG$8)-(AB31/AB$8)),"")</f>
        <v>-1.4500148064983009E-2</v>
      </c>
      <c r="X31" s="163"/>
      <c r="Y31" s="83">
        <f t="shared" ref="Y31:Y40" si="70">IFERROR(-Z31,"")</f>
        <v>-0.89</v>
      </c>
      <c r="Z31" s="82" t="str">
        <f t="shared" si="58"/>
        <v>0.89</v>
      </c>
      <c r="AA31" s="87">
        <f t="shared" ref="AA31:AA40" si="71">IFERROR(-AB31,"")</f>
        <v>-77660</v>
      </c>
      <c r="AB31" s="82" t="str">
        <f t="shared" si="58"/>
        <v>77,660</v>
      </c>
      <c r="AC31" s="82" t="str">
        <f t="shared" si="58"/>
        <v>4.1</v>
      </c>
      <c r="AD31" s="83">
        <f t="shared" ref="AD31:AD40" si="72">IFERROR(-AE31,"")</f>
        <v>-0.88</v>
      </c>
      <c r="AE31" s="82" t="str">
        <f t="shared" si="58"/>
        <v>0.88</v>
      </c>
      <c r="AF31" s="87">
        <f t="shared" ref="AF31:AF40" si="73">IFERROR(-AG31,"")</f>
        <v>-73496</v>
      </c>
      <c r="AG31" s="82" t="str">
        <f t="shared" si="58"/>
        <v>73,496</v>
      </c>
      <c r="AH31" s="82" t="str">
        <f t="shared" si="58"/>
        <v>4.2</v>
      </c>
      <c r="AI31" s="82"/>
      <c r="AJ31" s="14"/>
      <c r="AK31" s="84">
        <f>IFERROR((AW31-AR31)/ABS(AW31),"")</f>
        <v>-1.2313380772987303E-2</v>
      </c>
      <c r="AL31" s="85">
        <f t="shared" ref="AL31:AL41" si="74">IFERROR(((AW31)-(AR31)),"")</f>
        <v>-2824</v>
      </c>
      <c r="AM31" s="83">
        <f t="shared" ref="AM31:AM40" si="75">IFERROR(((AW31/AW$8)-(AR31/AR$8)),"")</f>
        <v>-1.6798419482983218E-2</v>
      </c>
      <c r="AN31" s="157"/>
      <c r="AO31" s="83">
        <f t="shared" ref="AO31:AO40" si="76">IFERROR(-AP31,"")</f>
        <v>-0.89</v>
      </c>
      <c r="AP31" s="82" t="str">
        <f t="shared" si="60"/>
        <v>0.89</v>
      </c>
      <c r="AQ31" s="87">
        <f t="shared" ref="AQ31:AQ40" si="77">IFERROR(-AR31,"")</f>
        <v>-232168</v>
      </c>
      <c r="AR31" s="82" t="str">
        <f t="shared" si="60"/>
        <v>232,168</v>
      </c>
      <c r="AS31" s="82" t="str">
        <f t="shared" si="60"/>
        <v>4.1</v>
      </c>
      <c r="AT31" s="83">
        <f t="shared" ref="AT31:AT40" si="78">IFERROR(-AU31,"")</f>
        <v>-0.88</v>
      </c>
      <c r="AU31" s="82" t="str">
        <f t="shared" si="60"/>
        <v>0.88</v>
      </c>
      <c r="AV31" s="87">
        <f t="shared" ref="AV31:AV40" si="79">IFERROR(-AW31,"")</f>
        <v>-229344</v>
      </c>
      <c r="AW31" s="82" t="str">
        <f t="shared" si="60"/>
        <v>229,344</v>
      </c>
      <c r="AX31" s="82" t="str">
        <f t="shared" si="60"/>
        <v>4.2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-0.11127979353271596</v>
      </c>
      <c r="F32" s="85">
        <f t="shared" si="61"/>
        <v>-1466</v>
      </c>
      <c r="G32" s="83">
        <f t="shared" si="62"/>
        <v>-2.2971463068527709E-2</v>
      </c>
      <c r="H32" s="157"/>
      <c r="I32" s="83">
        <f t="shared" si="63"/>
        <v>-0.55000000000000004</v>
      </c>
      <c r="J32" s="86" t="str">
        <f t="shared" si="64"/>
        <v>0.55</v>
      </c>
      <c r="K32" s="87">
        <f t="shared" si="65"/>
        <v>-14640</v>
      </c>
      <c r="L32" s="82" t="str">
        <f t="shared" si="64"/>
        <v>14,640</v>
      </c>
      <c r="M32" s="82" t="str">
        <f t="shared" si="64"/>
        <v>2.5</v>
      </c>
      <c r="N32" s="83">
        <f t="shared" si="66"/>
        <v>-0.52</v>
      </c>
      <c r="O32" s="86" t="str">
        <f t="shared" si="64"/>
        <v>0.52</v>
      </c>
      <c r="P32" s="87">
        <f t="shared" si="67"/>
        <v>-13174</v>
      </c>
      <c r="Q32" s="82" t="str">
        <f t="shared" si="64"/>
        <v>13,174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-0.13736019004256161</v>
      </c>
      <c r="V32" s="85">
        <f t="shared" si="68"/>
        <v>-5551</v>
      </c>
      <c r="W32" s="83">
        <f t="shared" si="69"/>
        <v>-4.552389177429933E-2</v>
      </c>
      <c r="X32" s="163"/>
      <c r="Y32" s="83">
        <f t="shared" si="70"/>
        <v>-0.53</v>
      </c>
      <c r="Z32" s="82" t="str">
        <f t="shared" si="58"/>
        <v>0.53</v>
      </c>
      <c r="AA32" s="87">
        <f t="shared" si="71"/>
        <v>-45963</v>
      </c>
      <c r="AB32" s="82" t="str">
        <f t="shared" si="58"/>
        <v>45,963</v>
      </c>
      <c r="AC32" s="82" t="str">
        <f t="shared" si="58"/>
        <v>2.4</v>
      </c>
      <c r="AD32" s="83">
        <f t="shared" si="72"/>
        <v>-0.48</v>
      </c>
      <c r="AE32" s="82" t="str">
        <f t="shared" si="58"/>
        <v>0.48</v>
      </c>
      <c r="AF32" s="87">
        <f t="shared" si="73"/>
        <v>-40412</v>
      </c>
      <c r="AG32" s="82" t="str">
        <f t="shared" si="58"/>
        <v>40,412</v>
      </c>
      <c r="AH32" s="82" t="str">
        <f t="shared" si="58"/>
        <v>2.3</v>
      </c>
      <c r="AI32" s="82"/>
      <c r="AJ32" s="14"/>
      <c r="AK32" s="84">
        <f t="shared" ref="AK32:AK40" si="82">IFERROR((AW32-AR32)/ABS(AW32),"")</f>
        <v>-1.3552659562765388E-2</v>
      </c>
      <c r="AL32" s="85">
        <f t="shared" si="74"/>
        <v>-1848</v>
      </c>
      <c r="AM32" s="83">
        <f t="shared" si="75"/>
        <v>-1.06381290945049E-2</v>
      </c>
      <c r="AN32" s="157"/>
      <c r="AO32" s="83">
        <f t="shared" si="76"/>
        <v>-0.53</v>
      </c>
      <c r="AP32" s="82" t="str">
        <f t="shared" si="60"/>
        <v>0.53</v>
      </c>
      <c r="AQ32" s="87">
        <f t="shared" si="77"/>
        <v>-138205</v>
      </c>
      <c r="AR32" s="82" t="str">
        <f t="shared" si="60"/>
        <v>138,205</v>
      </c>
      <c r="AS32" s="82" t="str">
        <f t="shared" si="60"/>
        <v>2.4</v>
      </c>
      <c r="AT32" s="83">
        <f t="shared" si="78"/>
        <v>-0.52</v>
      </c>
      <c r="AU32" s="82" t="str">
        <f t="shared" si="60"/>
        <v>0.52</v>
      </c>
      <c r="AV32" s="87">
        <f t="shared" si="79"/>
        <v>-136357</v>
      </c>
      <c r="AW32" s="82" t="str">
        <f t="shared" si="60"/>
        <v>136,357</v>
      </c>
      <c r="AX32" s="82" t="str">
        <f t="shared" si="60"/>
        <v>2.5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-0.11771209123705341</v>
      </c>
      <c r="F35" s="145">
        <f t="shared" si="61"/>
        <v>-4046</v>
      </c>
      <c r="G35" s="143">
        <f t="shared" si="62"/>
        <v>-6.8200049870185353E-2</v>
      </c>
      <c r="H35" s="159"/>
      <c r="I35" s="143">
        <f t="shared" si="63"/>
        <v>-1.44</v>
      </c>
      <c r="J35" s="146" t="str">
        <f t="shared" si="64"/>
        <v>1.44</v>
      </c>
      <c r="K35" s="147">
        <f t="shared" si="65"/>
        <v>-38418</v>
      </c>
      <c r="L35" s="142" t="str">
        <f t="shared" si="64"/>
        <v>38,418</v>
      </c>
      <c r="M35" s="142" t="str">
        <f t="shared" si="64"/>
        <v>6.5</v>
      </c>
      <c r="N35" s="143">
        <f t="shared" si="66"/>
        <v>-1.37</v>
      </c>
      <c r="O35" s="146" t="str">
        <f t="shared" si="64"/>
        <v>1.37</v>
      </c>
      <c r="P35" s="147">
        <f t="shared" si="67"/>
        <v>-34372</v>
      </c>
      <c r="Q35" s="142" t="str">
        <f t="shared" si="64"/>
        <v>34,372</v>
      </c>
      <c r="R35" s="142" t="str">
        <f t="shared" si="64"/>
        <v>6.5</v>
      </c>
      <c r="S35" s="142"/>
      <c r="T35" s="152"/>
      <c r="U35" s="144">
        <f t="shared" si="81"/>
        <v>-8.5288127260596272E-2</v>
      </c>
      <c r="V35" s="145">
        <f t="shared" si="68"/>
        <v>-9715</v>
      </c>
      <c r="W35" s="143">
        <f t="shared" si="69"/>
        <v>-6.0024039839282395E-2</v>
      </c>
      <c r="X35" s="162"/>
      <c r="Y35" s="143">
        <f t="shared" si="70"/>
        <v>-1.42</v>
      </c>
      <c r="Z35" s="142" t="str">
        <f t="shared" si="58"/>
        <v>1.42</v>
      </c>
      <c r="AA35" s="147">
        <f t="shared" si="71"/>
        <v>-123623</v>
      </c>
      <c r="AB35" s="142" t="str">
        <f t="shared" si="58"/>
        <v>123,623</v>
      </c>
      <c r="AC35" s="142" t="str">
        <f t="shared" si="58"/>
        <v>6.5</v>
      </c>
      <c r="AD35" s="143">
        <f t="shared" si="72"/>
        <v>-1.36</v>
      </c>
      <c r="AE35" s="142" t="str">
        <f t="shared" si="58"/>
        <v>1.36</v>
      </c>
      <c r="AF35" s="147">
        <f t="shared" si="73"/>
        <v>-113908</v>
      </c>
      <c r="AG35" s="142" t="str">
        <f t="shared" si="58"/>
        <v>113,908</v>
      </c>
      <c r="AH35" s="142" t="str">
        <f t="shared" si="58"/>
        <v>6.5</v>
      </c>
      <c r="AI35" s="142"/>
      <c r="AJ35" s="15"/>
      <c r="AK35" s="144">
        <f t="shared" si="82"/>
        <v>-1.2772694707712837E-2</v>
      </c>
      <c r="AL35" s="145">
        <f t="shared" si="74"/>
        <v>-4671</v>
      </c>
      <c r="AM35" s="143">
        <f t="shared" si="75"/>
        <v>-2.7432724412590037E-2</v>
      </c>
      <c r="AN35" s="159"/>
      <c r="AO35" s="143">
        <f t="shared" si="76"/>
        <v>-1.43</v>
      </c>
      <c r="AP35" s="142" t="str">
        <f t="shared" si="60"/>
        <v>1.43</v>
      </c>
      <c r="AQ35" s="147">
        <f t="shared" si="77"/>
        <v>-370373</v>
      </c>
      <c r="AR35" s="142" t="str">
        <f t="shared" si="60"/>
        <v>370,373</v>
      </c>
      <c r="AS35" s="142" t="str">
        <f t="shared" si="60"/>
        <v>6.5</v>
      </c>
      <c r="AT35" s="143">
        <f t="shared" si="78"/>
        <v>-1.4</v>
      </c>
      <c r="AU35" s="142" t="str">
        <f t="shared" si="60"/>
        <v>1.40</v>
      </c>
      <c r="AV35" s="147">
        <f t="shared" si="79"/>
        <v>-365702</v>
      </c>
      <c r="AW35" s="142" t="str">
        <f t="shared" si="60"/>
        <v>365,702</v>
      </c>
      <c r="AX35" s="142" t="str">
        <f t="shared" si="60"/>
        <v>6.7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-5.3484095621894441E-2</v>
      </c>
      <c r="F36" s="85">
        <f t="shared" si="61"/>
        <v>-1367</v>
      </c>
      <c r="G36" s="83">
        <f t="shared" si="62"/>
        <v>1.065941879972665E-2</v>
      </c>
      <c r="H36" s="157"/>
      <c r="I36" s="83">
        <f t="shared" si="63"/>
        <v>-1.01</v>
      </c>
      <c r="J36" s="86" t="str">
        <f t="shared" si="64"/>
        <v>1.01</v>
      </c>
      <c r="K36" s="87">
        <f t="shared" si="65"/>
        <v>-26926</v>
      </c>
      <c r="L36" s="82" t="str">
        <f t="shared" si="64"/>
        <v>26,926</v>
      </c>
      <c r="M36" s="82" t="str">
        <f t="shared" si="64"/>
        <v>4.6</v>
      </c>
      <c r="N36" s="83">
        <f t="shared" si="66"/>
        <v>-1.02</v>
      </c>
      <c r="O36" s="86" t="str">
        <f t="shared" si="64"/>
        <v>1.02</v>
      </c>
      <c r="P36" s="87">
        <f t="shared" si="67"/>
        <v>-25559</v>
      </c>
      <c r="Q36" s="82" t="str">
        <f t="shared" si="64"/>
        <v>25,559</v>
      </c>
      <c r="R36" s="82" t="str">
        <f t="shared" si="64"/>
        <v>4.8</v>
      </c>
      <c r="S36" s="82"/>
      <c r="T36" s="60"/>
      <c r="U36" s="84">
        <f t="shared" si="81"/>
        <v>-3.1966746666006879E-2</v>
      </c>
      <c r="V36" s="85">
        <f t="shared" si="68"/>
        <v>-2584</v>
      </c>
      <c r="W36" s="83">
        <f t="shared" si="69"/>
        <v>7.0305235647702968E-3</v>
      </c>
      <c r="X36" s="163"/>
      <c r="Y36" s="83">
        <f t="shared" si="70"/>
        <v>-0.96</v>
      </c>
      <c r="Z36" s="82" t="str">
        <f t="shared" si="58"/>
        <v>0.96</v>
      </c>
      <c r="AA36" s="87">
        <f t="shared" si="71"/>
        <v>-83418</v>
      </c>
      <c r="AB36" s="82" t="str">
        <f t="shared" si="58"/>
        <v>83,418</v>
      </c>
      <c r="AC36" s="82" t="str">
        <f t="shared" si="58"/>
        <v>4.4</v>
      </c>
      <c r="AD36" s="83">
        <f t="shared" si="72"/>
        <v>-0.97</v>
      </c>
      <c r="AE36" s="82" t="str">
        <f t="shared" si="58"/>
        <v>0.97</v>
      </c>
      <c r="AF36" s="87">
        <f t="shared" si="73"/>
        <v>-80834</v>
      </c>
      <c r="AG36" s="82" t="str">
        <f t="shared" si="58"/>
        <v>80,834</v>
      </c>
      <c r="AH36" s="82" t="str">
        <f t="shared" si="58"/>
        <v>4.6</v>
      </c>
      <c r="AI36" s="82"/>
      <c r="AJ36" s="14"/>
      <c r="AK36" s="84">
        <f t="shared" si="82"/>
        <v>-8.5007530900600078E-2</v>
      </c>
      <c r="AL36" s="85">
        <f t="shared" si="74"/>
        <v>-21334</v>
      </c>
      <c r="AM36" s="83">
        <f t="shared" si="75"/>
        <v>-8.8620680566989241E-2</v>
      </c>
      <c r="AN36" s="157"/>
      <c r="AO36" s="83">
        <f t="shared" si="76"/>
        <v>-1.05</v>
      </c>
      <c r="AP36" s="82" t="str">
        <f t="shared" si="60"/>
        <v>1.05</v>
      </c>
      <c r="AQ36" s="87">
        <f t="shared" si="77"/>
        <v>-272300</v>
      </c>
      <c r="AR36" s="82" t="str">
        <f t="shared" si="60"/>
        <v>272,300</v>
      </c>
      <c r="AS36" s="82" t="str">
        <f t="shared" si="60"/>
        <v>4.8</v>
      </c>
      <c r="AT36" s="83">
        <f t="shared" si="78"/>
        <v>-0.96</v>
      </c>
      <c r="AU36" s="82" t="str">
        <f t="shared" si="60"/>
        <v>0.96</v>
      </c>
      <c r="AV36" s="87">
        <f t="shared" si="79"/>
        <v>-250966</v>
      </c>
      <c r="AW36" s="82" t="str">
        <f t="shared" si="60"/>
        <v>250,966</v>
      </c>
      <c r="AX36" s="82" t="str">
        <f t="shared" si="60"/>
        <v>4.6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-0.2002090536302967</v>
      </c>
      <c r="F37" s="85">
        <f t="shared" si="61"/>
        <v>-2490</v>
      </c>
      <c r="G37" s="83">
        <f t="shared" si="62"/>
        <v>-6.3035738132908969E-2</v>
      </c>
      <c r="H37" s="157"/>
      <c r="I37" s="83">
        <f t="shared" si="63"/>
        <v>-0.56000000000000005</v>
      </c>
      <c r="J37" s="86" t="str">
        <f t="shared" si="64"/>
        <v>0.56</v>
      </c>
      <c r="K37" s="87">
        <f t="shared" si="65"/>
        <v>-14927</v>
      </c>
      <c r="L37" s="82" t="str">
        <f t="shared" si="64"/>
        <v>14,927</v>
      </c>
      <c r="M37" s="82" t="str">
        <f t="shared" si="64"/>
        <v>2.5</v>
      </c>
      <c r="N37" s="83">
        <f t="shared" si="66"/>
        <v>-0.5</v>
      </c>
      <c r="O37" s="86" t="str">
        <f t="shared" si="64"/>
        <v>0.50</v>
      </c>
      <c r="P37" s="87">
        <f t="shared" si="67"/>
        <v>-12437</v>
      </c>
      <c r="Q37" s="82" t="str">
        <f t="shared" si="64"/>
        <v>12,437</v>
      </c>
      <c r="R37" s="82" t="str">
        <f t="shared" si="64"/>
        <v>2.4</v>
      </c>
      <c r="S37" s="82"/>
      <c r="T37" s="60"/>
      <c r="U37" s="84">
        <f t="shared" si="81"/>
        <v>-4.0151597184623716E-2</v>
      </c>
      <c r="V37" s="85">
        <f t="shared" si="68"/>
        <v>-1854</v>
      </c>
      <c r="W37" s="83">
        <f t="shared" si="69"/>
        <v>-3.3537545866435536E-4</v>
      </c>
      <c r="X37" s="163"/>
      <c r="Y37" s="83">
        <f t="shared" si="70"/>
        <v>-0.55000000000000004</v>
      </c>
      <c r="Z37" s="82" t="str">
        <f t="shared" si="58"/>
        <v>0.55</v>
      </c>
      <c r="AA37" s="87">
        <f t="shared" si="71"/>
        <v>-48029</v>
      </c>
      <c r="AB37" s="82" t="str">
        <f t="shared" si="58"/>
        <v>48,029</v>
      </c>
      <c r="AC37" s="82" t="str">
        <f t="shared" si="58"/>
        <v>2.5</v>
      </c>
      <c r="AD37" s="83">
        <f t="shared" si="72"/>
        <v>-0.55000000000000004</v>
      </c>
      <c r="AE37" s="82" t="str">
        <f t="shared" si="58"/>
        <v>0.55</v>
      </c>
      <c r="AF37" s="87">
        <f t="shared" si="73"/>
        <v>-46175</v>
      </c>
      <c r="AG37" s="82" t="str">
        <f t="shared" si="58"/>
        <v>46,175</v>
      </c>
      <c r="AH37" s="82" t="str">
        <f t="shared" si="58"/>
        <v>2.6</v>
      </c>
      <c r="AI37" s="82"/>
      <c r="AJ37" s="14"/>
      <c r="AK37" s="84">
        <f t="shared" si="82"/>
        <v>-8.7768952189658841E-2</v>
      </c>
      <c r="AL37" s="85">
        <f t="shared" si="74"/>
        <v>-11536</v>
      </c>
      <c r="AM37" s="83">
        <f t="shared" si="75"/>
        <v>-4.780981291048414E-2</v>
      </c>
      <c r="AN37" s="157"/>
      <c r="AO37" s="83">
        <f t="shared" si="76"/>
        <v>-0.55000000000000004</v>
      </c>
      <c r="AP37" s="82" t="str">
        <f t="shared" si="60"/>
        <v>0.55</v>
      </c>
      <c r="AQ37" s="87">
        <f t="shared" si="77"/>
        <v>-142972</v>
      </c>
      <c r="AR37" s="82" t="str">
        <f t="shared" si="60"/>
        <v>142,972</v>
      </c>
      <c r="AS37" s="82" t="str">
        <f t="shared" si="60"/>
        <v>2.5</v>
      </c>
      <c r="AT37" s="83">
        <f t="shared" si="78"/>
        <v>-0.5</v>
      </c>
      <c r="AU37" s="82" t="str">
        <f t="shared" si="60"/>
        <v>0.50</v>
      </c>
      <c r="AV37" s="87">
        <f t="shared" si="79"/>
        <v>-131436</v>
      </c>
      <c r="AW37" s="82" t="str">
        <f t="shared" si="60"/>
        <v>131,436</v>
      </c>
      <c r="AX37" s="82" t="str">
        <f t="shared" si="60"/>
        <v>2.4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-0.11723138249682914</v>
      </c>
      <c r="F38" s="85">
        <f t="shared" si="61"/>
        <v>-647</v>
      </c>
      <c r="G38" s="83">
        <f t="shared" si="62"/>
        <v>-1.0851473535885892E-2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-6166</v>
      </c>
      <c r="L38" s="82" t="str">
        <f t="shared" si="64"/>
        <v>6,166</v>
      </c>
      <c r="M38" s="82" t="str">
        <f t="shared" si="64"/>
        <v>1.0</v>
      </c>
      <c r="N38" s="83">
        <f t="shared" si="66"/>
        <v>-0.22</v>
      </c>
      <c r="O38" s="86" t="str">
        <f t="shared" si="64"/>
        <v>0.22</v>
      </c>
      <c r="P38" s="87">
        <f t="shared" si="67"/>
        <v>-5519</v>
      </c>
      <c r="Q38" s="82" t="str">
        <f t="shared" si="64"/>
        <v>5,519</v>
      </c>
      <c r="R38" s="82" t="str">
        <f t="shared" si="64"/>
        <v>1.0</v>
      </c>
      <c r="S38" s="82"/>
      <c r="T38" s="60"/>
      <c r="U38" s="84">
        <f t="shared" si="81"/>
        <v>-9.373844121532364E-2</v>
      </c>
      <c r="V38" s="85">
        <f t="shared" si="68"/>
        <v>-1774</v>
      </c>
      <c r="W38" s="83">
        <f t="shared" si="69"/>
        <v>-1.1813862442758893E-2</v>
      </c>
      <c r="X38" s="163"/>
      <c r="Y38" s="83">
        <f t="shared" si="70"/>
        <v>-0.24</v>
      </c>
      <c r="Z38" s="82" t="str">
        <f t="shared" si="58"/>
        <v>0.24</v>
      </c>
      <c r="AA38" s="87">
        <f t="shared" si="71"/>
        <v>-20699</v>
      </c>
      <c r="AB38" s="82" t="str">
        <f t="shared" si="58"/>
        <v>20,699</v>
      </c>
      <c r="AC38" s="82" t="str">
        <f t="shared" si="58"/>
        <v>1.1</v>
      </c>
      <c r="AD38" s="83">
        <f t="shared" si="72"/>
        <v>-0.23</v>
      </c>
      <c r="AE38" s="82" t="str">
        <f t="shared" si="58"/>
        <v>0.23</v>
      </c>
      <c r="AF38" s="87">
        <f t="shared" si="73"/>
        <v>-18925</v>
      </c>
      <c r="AG38" s="82" t="str">
        <f t="shared" si="58"/>
        <v>18,925</v>
      </c>
      <c r="AH38" s="82" t="str">
        <f t="shared" si="58"/>
        <v>1.1</v>
      </c>
      <c r="AI38" s="82"/>
      <c r="AJ38" s="14"/>
      <c r="AK38" s="84">
        <f t="shared" si="82"/>
        <v>5.1991045811394521E-2</v>
      </c>
      <c r="AL38" s="85">
        <f t="shared" si="74"/>
        <v>3298</v>
      </c>
      <c r="AM38" s="83">
        <f t="shared" si="75"/>
        <v>1.105824461529159E-2</v>
      </c>
      <c r="AN38" s="157"/>
      <c r="AO38" s="83">
        <f t="shared" si="76"/>
        <v>-0.23</v>
      </c>
      <c r="AP38" s="82" t="str">
        <f t="shared" si="60"/>
        <v>0.23</v>
      </c>
      <c r="AQ38" s="87">
        <f t="shared" si="77"/>
        <v>-60136</v>
      </c>
      <c r="AR38" s="82" t="str">
        <f t="shared" si="60"/>
        <v>60,136</v>
      </c>
      <c r="AS38" s="82" t="str">
        <f t="shared" si="60"/>
        <v>1.1</v>
      </c>
      <c r="AT38" s="83">
        <f t="shared" si="78"/>
        <v>-0.24</v>
      </c>
      <c r="AU38" s="82" t="str">
        <f t="shared" si="60"/>
        <v>0.24</v>
      </c>
      <c r="AV38" s="87">
        <f t="shared" si="79"/>
        <v>-63434</v>
      </c>
      <c r="AW38" s="82" t="str">
        <f t="shared" si="60"/>
        <v>63,434</v>
      </c>
      <c r="AX38" s="82" t="str">
        <f>IF(AX148="","",TRIM(LEFT(AX148,SEARCH(" ",AX148,1))))</f>
        <v>1.2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-0.21735617323852618</v>
      </c>
      <c r="F39" s="85">
        <f t="shared" si="61"/>
        <v>-9415</v>
      </c>
      <c r="G39" s="83">
        <f t="shared" si="62"/>
        <v>-0.24731120988483934</v>
      </c>
      <c r="H39" s="157"/>
      <c r="I39" s="83">
        <f t="shared" si="63"/>
        <v>-1.97</v>
      </c>
      <c r="J39" s="86" t="str">
        <f t="shared" si="64"/>
        <v>1.97</v>
      </c>
      <c r="K39" s="87">
        <f t="shared" si="65"/>
        <v>-52731</v>
      </c>
      <c r="L39" s="82" t="str">
        <f t="shared" si="64"/>
        <v>52,731</v>
      </c>
      <c r="M39" s="82" t="str">
        <f t="shared" si="64"/>
        <v>9.0</v>
      </c>
      <c r="N39" s="83">
        <f t="shared" si="66"/>
        <v>-1.72</v>
      </c>
      <c r="O39" s="86" t="str">
        <f t="shared" si="64"/>
        <v>1.72</v>
      </c>
      <c r="P39" s="87">
        <f t="shared" si="67"/>
        <v>-43316</v>
      </c>
      <c r="Q39" s="82" t="str">
        <f t="shared" si="64"/>
        <v>43,316</v>
      </c>
      <c r="R39" s="82" t="str">
        <f t="shared" si="64"/>
        <v>8.2</v>
      </c>
      <c r="S39" s="82"/>
      <c r="T39" s="60"/>
      <c r="U39" s="84">
        <f t="shared" si="81"/>
        <v>-0.15866508138247715</v>
      </c>
      <c r="V39" s="85">
        <f t="shared" si="68"/>
        <v>-23220</v>
      </c>
      <c r="W39" s="83">
        <f t="shared" si="69"/>
        <v>-0.20075637155104253</v>
      </c>
      <c r="X39" s="163"/>
      <c r="Y39" s="83">
        <f t="shared" si="70"/>
        <v>-1.95</v>
      </c>
      <c r="Z39" s="82" t="str">
        <f t="shared" si="58"/>
        <v>1.95</v>
      </c>
      <c r="AA39" s="87">
        <f t="shared" si="71"/>
        <v>-169566</v>
      </c>
      <c r="AB39" s="82" t="str">
        <f t="shared" si="58"/>
        <v>169,566</v>
      </c>
      <c r="AC39" s="82" t="str">
        <f t="shared" si="58"/>
        <v>9.0</v>
      </c>
      <c r="AD39" s="83">
        <f t="shared" si="72"/>
        <v>-1.75</v>
      </c>
      <c r="AE39" s="82" t="str">
        <f t="shared" si="58"/>
        <v>1.75</v>
      </c>
      <c r="AF39" s="87">
        <f t="shared" si="73"/>
        <v>-146346</v>
      </c>
      <c r="AG39" s="82" t="str">
        <f t="shared" si="58"/>
        <v>146,346</v>
      </c>
      <c r="AH39" s="82" t="str">
        <f t="shared" si="58"/>
        <v>8.3</v>
      </c>
      <c r="AI39" s="82"/>
      <c r="AJ39" s="14"/>
      <c r="AK39" s="84">
        <f t="shared" si="82"/>
        <v>-8.1154532830787537E-2</v>
      </c>
      <c r="AL39" s="85">
        <f t="shared" si="74"/>
        <v>-36819</v>
      </c>
      <c r="AM39" s="83">
        <f t="shared" si="75"/>
        <v>-0.1534761658922732</v>
      </c>
      <c r="AN39" s="157"/>
      <c r="AO39" s="83">
        <f t="shared" si="76"/>
        <v>-1.89</v>
      </c>
      <c r="AP39" s="82" t="str">
        <f t="shared" si="60"/>
        <v>1.89</v>
      </c>
      <c r="AQ39" s="87">
        <f t="shared" si="77"/>
        <v>-490509</v>
      </c>
      <c r="AR39" s="82" t="str">
        <f t="shared" si="60"/>
        <v>490,509</v>
      </c>
      <c r="AS39" s="82" t="str">
        <f t="shared" si="60"/>
        <v>8.7</v>
      </c>
      <c r="AT39" s="83">
        <f t="shared" si="78"/>
        <v>-1.73</v>
      </c>
      <c r="AU39" s="82" t="str">
        <f t="shared" si="60"/>
        <v>1.73</v>
      </c>
      <c r="AV39" s="87">
        <f t="shared" si="79"/>
        <v>-453690</v>
      </c>
      <c r="AW39" s="82" t="str">
        <f t="shared" si="60"/>
        <v>453,690</v>
      </c>
      <c r="AX39" s="82" t="str">
        <f>IF(AX149="","",TRIM(LEFT(AX149,SEARCH(" ",AX149,1))))</f>
        <v>8.3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-0.14822240373588114</v>
      </c>
      <c r="F40" s="145">
        <f t="shared" si="61"/>
        <v>-17965</v>
      </c>
      <c r="G40" s="143">
        <f t="shared" si="62"/>
        <v>-0.37873905262409302</v>
      </c>
      <c r="H40" s="159"/>
      <c r="I40" s="143">
        <f t="shared" si="63"/>
        <v>-5.2</v>
      </c>
      <c r="J40" s="146" t="str">
        <f t="shared" si="64"/>
        <v>5.20</v>
      </c>
      <c r="K40" s="147">
        <f t="shared" si="65"/>
        <v>-139168</v>
      </c>
      <c r="L40" s="142" t="str">
        <f t="shared" si="64"/>
        <v>139,168</v>
      </c>
      <c r="M40" s="142" t="str">
        <f t="shared" si="64"/>
        <v>23.7</v>
      </c>
      <c r="N40" s="143">
        <f t="shared" si="66"/>
        <v>-4.82</v>
      </c>
      <c r="O40" s="146" t="str">
        <f t="shared" si="64"/>
        <v>4.82</v>
      </c>
      <c r="P40" s="147">
        <f t="shared" si="67"/>
        <v>-121203</v>
      </c>
      <c r="Q40" s="142" t="str">
        <f t="shared" si="64"/>
        <v>121,203</v>
      </c>
      <c r="R40" s="142" t="str">
        <f t="shared" si="64"/>
        <v>23.0</v>
      </c>
      <c r="S40" s="142"/>
      <c r="T40" s="152"/>
      <c r="U40" s="144">
        <f t="shared" si="81"/>
        <v>-9.6379253890449476E-2</v>
      </c>
      <c r="V40" s="145">
        <f t="shared" si="68"/>
        <v>-39148</v>
      </c>
      <c r="W40" s="143">
        <f t="shared" si="69"/>
        <v>-0.26591109446463523</v>
      </c>
      <c r="X40" s="162"/>
      <c r="Y40" s="143">
        <f t="shared" si="70"/>
        <v>-5.13</v>
      </c>
      <c r="Z40" s="142" t="str">
        <f t="shared" si="58"/>
        <v>5.13</v>
      </c>
      <c r="AA40" s="147">
        <f t="shared" si="71"/>
        <v>-445335</v>
      </c>
      <c r="AB40" s="142" t="str">
        <f t="shared" si="58"/>
        <v>445,335</v>
      </c>
      <c r="AC40" s="142" t="str">
        <f t="shared" si="58"/>
        <v>23.6</v>
      </c>
      <c r="AD40" s="143">
        <f t="shared" si="72"/>
        <v>-4.8600000000000003</v>
      </c>
      <c r="AE40" s="142" t="str">
        <f t="shared" si="58"/>
        <v>4.86</v>
      </c>
      <c r="AF40" s="147">
        <f t="shared" si="73"/>
        <v>-406187</v>
      </c>
      <c r="AG40" s="142" t="str">
        <f t="shared" si="58"/>
        <v>406,187</v>
      </c>
      <c r="AH40" s="142" t="str">
        <f t="shared" si="58"/>
        <v>23.2</v>
      </c>
      <c r="AI40" s="142"/>
      <c r="AJ40" s="15"/>
      <c r="AK40" s="144">
        <f t="shared" si="82"/>
        <v>-5.6166205748059438E-2</v>
      </c>
      <c r="AL40" s="145">
        <f t="shared" si="74"/>
        <v>-71063</v>
      </c>
      <c r="AM40" s="143">
        <f t="shared" si="75"/>
        <v>-0.30628496333194288</v>
      </c>
      <c r="AN40" s="159"/>
      <c r="AO40" s="143">
        <f t="shared" si="76"/>
        <v>-5.14</v>
      </c>
      <c r="AP40" s="142" t="str">
        <f t="shared" si="60"/>
        <v>5.14</v>
      </c>
      <c r="AQ40" s="147">
        <f t="shared" si="77"/>
        <v>-1336290</v>
      </c>
      <c r="AR40" s="142" t="str">
        <f t="shared" si="60"/>
        <v>1,336,290</v>
      </c>
      <c r="AS40" s="142" t="str">
        <f t="shared" si="60"/>
        <v>23.6</v>
      </c>
      <c r="AT40" s="143">
        <f t="shared" si="78"/>
        <v>-4.84</v>
      </c>
      <c r="AU40" s="142" t="str">
        <f t="shared" si="60"/>
        <v>4.84</v>
      </c>
      <c r="AV40" s="147">
        <f t="shared" si="79"/>
        <v>-1265227</v>
      </c>
      <c r="AW40" s="142" t="str">
        <f t="shared" si="60"/>
        <v>1,265,227</v>
      </c>
      <c r="AX40" s="142" t="str">
        <f>IF(AX150="","",TRIM(LEFT(AX150,SEARCH(" ",AX150,1))))</f>
        <v>23.1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-4.7828380516968527E-2</v>
      </c>
      <c r="F41" s="100">
        <f t="shared" si="61"/>
        <v>-272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5,959</v>
      </c>
      <c r="M41" s="89" t="str">
        <f t="shared" si="64"/>
        <v>4.3</v>
      </c>
      <c r="N41" s="98"/>
      <c r="O41" s="101" t="str">
        <f t="shared" si="64"/>
        <v/>
      </c>
      <c r="P41" s="100"/>
      <c r="Q41" s="89" t="str">
        <f t="shared" si="64"/>
        <v>5,687</v>
      </c>
      <c r="R41" s="89" t="str">
        <f t="shared" si="64"/>
        <v>4.7</v>
      </c>
      <c r="T41" s="60"/>
      <c r="U41" s="99">
        <f t="shared" si="81"/>
        <v>-6.9378657007522992E-2</v>
      </c>
      <c r="V41" s="100">
        <f t="shared" si="68"/>
        <v>-996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15,352</v>
      </c>
      <c r="AC41" s="89" t="str">
        <f t="shared" si="58"/>
        <v>3.4</v>
      </c>
      <c r="AD41" s="98"/>
      <c r="AE41" s="89" t="str">
        <f t="shared" si="58"/>
        <v/>
      </c>
      <c r="AF41" s="100"/>
      <c r="AG41" s="89" t="str">
        <f t="shared" si="58"/>
        <v>14,356</v>
      </c>
      <c r="AH41" s="89" t="str">
        <f t="shared" si="58"/>
        <v>3.5</v>
      </c>
      <c r="AJ41" s="16"/>
      <c r="AK41" s="99"/>
      <c r="AL41" s="100">
        <f t="shared" si="74"/>
        <v>-11140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58,305</v>
      </c>
      <c r="AS41" s="89" t="str">
        <f t="shared" si="60"/>
        <v>4.4</v>
      </c>
      <c r="AT41" s="98"/>
      <c r="AU41" s="89" t="str">
        <f t="shared" si="60"/>
        <v/>
      </c>
      <c r="AV41" s="100"/>
      <c r="AW41" s="89" t="str">
        <f t="shared" si="60"/>
        <v>47,165</v>
      </c>
      <c r="AX41" s="89" t="str">
        <f>IF(AX151="","",TRIM(LEFT(AX151,SEARCH(" ",AX151,1))))</f>
        <v>3.7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-0.19107891727030119</v>
      </c>
      <c r="F43" s="145">
        <f>IFERROR(((Q43)-(L43)),"")</f>
        <v>-2506</v>
      </c>
      <c r="G43" s="143">
        <f>IFERROR(((Q43/Q$8)-(L43/L$8)),"")</f>
        <v>-6.1995454541883155E-2</v>
      </c>
      <c r="H43" s="159"/>
      <c r="I43" s="143">
        <f>IFERROR(-J43,"")</f>
        <v>-0.57999999999999996</v>
      </c>
      <c r="J43" s="146" t="str">
        <f t="shared" ref="J43:R49" si="87">IF(J153="","",TRIM(LEFT(J153,SEARCH(" ",J153,1))))</f>
        <v>0.58</v>
      </c>
      <c r="K43" s="147">
        <f>IFERROR(-L43,"")</f>
        <v>-15621</v>
      </c>
      <c r="L43" s="142" t="str">
        <f t="shared" si="87"/>
        <v>15,621</v>
      </c>
      <c r="M43" s="142" t="str">
        <f t="shared" si="87"/>
        <v>17.7</v>
      </c>
      <c r="N43" s="143">
        <f>IFERROR(-O43,"")</f>
        <v>-0.52</v>
      </c>
      <c r="O43" s="146" t="str">
        <f t="shared" si="87"/>
        <v>0.52</v>
      </c>
      <c r="P43" s="147">
        <f>IFERROR(-Q43,"")</f>
        <v>-13115</v>
      </c>
      <c r="Q43" s="142" t="str">
        <f t="shared" si="87"/>
        <v>13,115</v>
      </c>
      <c r="R43" s="142" t="str">
        <f t="shared" si="87"/>
        <v>16.9</v>
      </c>
      <c r="S43" s="142"/>
      <c r="T43" s="152"/>
      <c r="U43" s="144">
        <f t="shared" ref="U43:U49" si="88">IFERROR((AG43-AB43)/ABS(AG43),"")</f>
        <v>-4.3299062457538839E-2</v>
      </c>
      <c r="V43" s="145">
        <f>IFERROR(((AG43)-(AB43)),"")</f>
        <v>-1912</v>
      </c>
      <c r="W43" s="143">
        <f>IFERROR(((AG43/AG$8)-(AB43/AB$8)),"")</f>
        <v>-1.9209671665852968E-3</v>
      </c>
      <c r="X43" s="162"/>
      <c r="Y43" s="143">
        <f>IFERROR(-Z43,"")</f>
        <v>-0.53</v>
      </c>
      <c r="Z43" s="142" t="str">
        <f t="shared" si="84"/>
        <v>0.53</v>
      </c>
      <c r="AA43" s="147">
        <f>IFERROR(-AB43,"")</f>
        <v>-46070</v>
      </c>
      <c r="AB43" s="142" t="str">
        <f t="shared" si="84"/>
        <v>46,070</v>
      </c>
      <c r="AC43" s="142" t="str">
        <f t="shared" si="84"/>
        <v>16.9</v>
      </c>
      <c r="AD43" s="143">
        <f>IFERROR(-AE43,"")</f>
        <v>-0.53</v>
      </c>
      <c r="AE43" s="142" t="str">
        <f t="shared" si="84"/>
        <v>0.53</v>
      </c>
      <c r="AF43" s="147">
        <f>IFERROR(-AG43,"")</f>
        <v>-44158</v>
      </c>
      <c r="AG43" s="142" t="str">
        <f t="shared" si="84"/>
        <v>44,158</v>
      </c>
      <c r="AH43" s="142" t="str">
        <f t="shared" si="84"/>
        <v>17.4</v>
      </c>
      <c r="AI43" s="142"/>
      <c r="AJ43" s="15"/>
      <c r="AK43" s="144">
        <f t="shared" ref="AK43:AK49" si="89">IFERROR((AW43-AR43)/ABS(AW43),"")</f>
        <v>-2.2511281031906097E-2</v>
      </c>
      <c r="AL43" s="145">
        <f>IFERROR(((AW43)-(AR43)),"")</f>
        <v>-3103</v>
      </c>
      <c r="AM43" s="143">
        <f>IFERROR(((AW43/AW$8)-(AR43/AR$8)),"")</f>
        <v>-1.550825476999973E-2</v>
      </c>
      <c r="AN43" s="159"/>
      <c r="AO43" s="143">
        <f>IFERROR(-AP43,"")</f>
        <v>-0.54</v>
      </c>
      <c r="AP43" s="142" t="str">
        <f t="shared" si="85"/>
        <v>0.54</v>
      </c>
      <c r="AQ43" s="147">
        <f>IFERROR(-AR43,"")</f>
        <v>-140945</v>
      </c>
      <c r="AR43" s="142" t="str">
        <f t="shared" si="85"/>
        <v>140,945</v>
      </c>
      <c r="AS43" s="142" t="str">
        <f t="shared" si="85"/>
        <v>17.2</v>
      </c>
      <c r="AT43" s="143">
        <f>IFERROR(-AU43,"")</f>
        <v>-0.53</v>
      </c>
      <c r="AU43" s="142" t="str">
        <f t="shared" si="85"/>
        <v>0.53</v>
      </c>
      <c r="AV43" s="147">
        <f>IFERROR(-AW43,"")</f>
        <v>-137842</v>
      </c>
      <c r="AW43" s="142" t="str">
        <f t="shared" si="85"/>
        <v>137,842</v>
      </c>
      <c r="AX43" s="142" t="str">
        <f t="shared" si="85"/>
        <v>17.4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-0.15447154471544716</v>
      </c>
      <c r="F44" s="85">
        <f>IFERROR(((Q44)-(L44)),"")</f>
        <v>-247</v>
      </c>
      <c r="G44" s="83">
        <f>IFERROR(((Q44/Q$8)-(L44/L$8)),"")</f>
        <v>-5.3701816052347529E-3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-1846</v>
      </c>
      <c r="L44" s="82" t="str">
        <f t="shared" si="87"/>
        <v>1,846</v>
      </c>
      <c r="M44" s="82" t="str">
        <f t="shared" si="87"/>
        <v>12.9</v>
      </c>
      <c r="N44" s="83">
        <f>IFERROR(-O44,"")</f>
        <v>-0.06</v>
      </c>
      <c r="O44" s="86" t="str">
        <f t="shared" si="87"/>
        <v>0.06</v>
      </c>
      <c r="P44" s="87">
        <f>IFERROR(-Q44,"")</f>
        <v>-1599</v>
      </c>
      <c r="Q44" s="82" t="str">
        <f t="shared" si="87"/>
        <v>1,599</v>
      </c>
      <c r="R44" s="82" t="str">
        <f t="shared" si="87"/>
        <v>12.3</v>
      </c>
      <c r="S44" s="82"/>
      <c r="T44" s="60"/>
      <c r="U44" s="84">
        <f t="shared" si="88"/>
        <v>7.8534953336855076E-2</v>
      </c>
      <c r="V44" s="85">
        <f>IFERROR(((AG44)-(AB44)),"")</f>
        <v>446</v>
      </c>
      <c r="W44" s="83">
        <f>IFERROR(((AG44/AG$8)-(AB44/AB$8)),"")</f>
        <v>7.7192320672323927E-3</v>
      </c>
      <c r="X44" s="163"/>
      <c r="Y44" s="83">
        <f>IFERROR(-Z44,"")</f>
        <v>-0.06</v>
      </c>
      <c r="Z44" s="82" t="str">
        <f t="shared" si="84"/>
        <v>0.06</v>
      </c>
      <c r="AA44" s="87">
        <f>IFERROR(-AB44,"")</f>
        <v>-5233</v>
      </c>
      <c r="AB44" s="82" t="str">
        <f t="shared" si="84"/>
        <v>5,233</v>
      </c>
      <c r="AC44" s="82" t="str">
        <f t="shared" si="84"/>
        <v>11.1</v>
      </c>
      <c r="AD44" s="83">
        <f>IFERROR(-AE44,"")</f>
        <v>-7.0000000000000007E-2</v>
      </c>
      <c r="AE44" s="82" t="str">
        <f t="shared" si="84"/>
        <v>0.07</v>
      </c>
      <c r="AF44" s="87">
        <f>IFERROR(-AG44,"")</f>
        <v>-5679</v>
      </c>
      <c r="AG44" s="82" t="str">
        <f t="shared" si="84"/>
        <v>5,679</v>
      </c>
      <c r="AH44" s="82" t="str">
        <f t="shared" si="84"/>
        <v>12.9</v>
      </c>
      <c r="AI44" s="82"/>
      <c r="AJ44" s="14"/>
      <c r="AK44" s="84">
        <f t="shared" si="89"/>
        <v>-2.9699490363774821E-2</v>
      </c>
      <c r="AL44" s="85">
        <f>IFERROR(((AW44)-(AR44)),"")</f>
        <v>-507</v>
      </c>
      <c r="AM44" s="83">
        <f>IFERROR(((AW44/AW$8)-(AR44/AR$8)),"")</f>
        <v>-2.3930487017735369E-3</v>
      </c>
      <c r="AN44" s="157"/>
      <c r="AO44" s="83">
        <f>IFERROR(-AP44,"")</f>
        <v>-7.0000000000000007E-2</v>
      </c>
      <c r="AP44" s="82" t="str">
        <f t="shared" si="85"/>
        <v>0.07</v>
      </c>
      <c r="AQ44" s="87">
        <f>IFERROR(-AR44,"")</f>
        <v>-17578</v>
      </c>
      <c r="AR44" s="82" t="str">
        <f t="shared" si="85"/>
        <v>17,578</v>
      </c>
      <c r="AS44" s="82" t="str">
        <f t="shared" si="85"/>
        <v>12.3</v>
      </c>
      <c r="AT44" s="83">
        <f>IFERROR(-AU44,"")</f>
        <v>-7.0000000000000007E-2</v>
      </c>
      <c r="AU44" s="82" t="str">
        <f t="shared" si="85"/>
        <v>0.07</v>
      </c>
      <c r="AV44" s="87">
        <f>IFERROR(-AW44,"")</f>
        <v>-17071</v>
      </c>
      <c r="AW44" s="82" t="str">
        <f t="shared" si="85"/>
        <v>17,071</v>
      </c>
      <c r="AX44" s="82" t="str">
        <f t="shared" si="85"/>
        <v>12.1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-0.16527777777777777</v>
      </c>
      <c r="F45" s="85">
        <f>IFERROR(((Q45)-(L45)),"")</f>
        <v>-238</v>
      </c>
      <c r="G45" s="83">
        <f>IFERROR(((Q45/Q$8)-(L45/L$8)),"")</f>
        <v>-5.417948271622855E-3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-1678</v>
      </c>
      <c r="L45" s="82" t="str">
        <f t="shared" si="87"/>
        <v>1,678</v>
      </c>
      <c r="M45" s="82" t="str">
        <f t="shared" si="87"/>
        <v>22.6</v>
      </c>
      <c r="N45" s="83">
        <f>IFERROR(-O45,"")</f>
        <v>-0.06</v>
      </c>
      <c r="O45" s="86" t="str">
        <f t="shared" si="87"/>
        <v>0.06</v>
      </c>
      <c r="P45" s="87">
        <f>IFERROR(-Q45,"")</f>
        <v>-1440</v>
      </c>
      <c r="Q45" s="82" t="str">
        <f t="shared" si="87"/>
        <v>1,440</v>
      </c>
      <c r="R45" s="82" t="str">
        <f t="shared" si="87"/>
        <v>22.0</v>
      </c>
      <c r="S45" s="82"/>
      <c r="T45" s="60"/>
      <c r="U45" s="84">
        <f t="shared" si="88"/>
        <v>-2.1739130434782608E-2</v>
      </c>
      <c r="V45" s="85">
        <f>IFERROR(((AG45)-(AB45)),"")</f>
        <v>-113</v>
      </c>
      <c r="W45" s="83">
        <f>IFERROR(((AG45/AG$8)-(AB45/AB$8)),"")</f>
        <v>1.0642001027756504E-3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-5311</v>
      </c>
      <c r="AB45" s="82" t="str">
        <f t="shared" si="84"/>
        <v>5,311</v>
      </c>
      <c r="AC45" s="82" t="str">
        <f t="shared" si="84"/>
        <v>21.7</v>
      </c>
      <c r="AD45" s="83">
        <f>IFERROR(-AE45,"")</f>
        <v>-0.06</v>
      </c>
      <c r="AE45" s="82" t="str">
        <f t="shared" si="84"/>
        <v>0.06</v>
      </c>
      <c r="AF45" s="87">
        <f>IFERROR(-AG45,"")</f>
        <v>-5198</v>
      </c>
      <c r="AG45" s="82" t="str">
        <f t="shared" si="84"/>
        <v>5,198</v>
      </c>
      <c r="AH45" s="82" t="str">
        <f t="shared" si="84"/>
        <v>22.9</v>
      </c>
      <c r="AI45" s="82"/>
      <c r="AJ45" s="14"/>
      <c r="AK45" s="84">
        <f t="shared" si="89"/>
        <v>-5.1365409622886864E-3</v>
      </c>
      <c r="AL45" s="85">
        <f>IFERROR(((AW45)-(AR45)),"")</f>
        <v>-79</v>
      </c>
      <c r="AM45" s="83">
        <f>IFERROR(((AW45/AW$8)-(AR45/AR$8)),"")</f>
        <v>-7.0155338611714579E-4</v>
      </c>
      <c r="AN45" s="157"/>
      <c r="AO45" s="83">
        <f>IFERROR(-AP45,"")</f>
        <v>-0.06</v>
      </c>
      <c r="AP45" s="82" t="str">
        <f t="shared" si="85"/>
        <v>0.06</v>
      </c>
      <c r="AQ45" s="87">
        <f>IFERROR(-AR45,"")</f>
        <v>-15459</v>
      </c>
      <c r="AR45" s="82" t="str">
        <f t="shared" si="85"/>
        <v>15,459</v>
      </c>
      <c r="AS45" s="82" t="str">
        <f t="shared" si="85"/>
        <v>21.3</v>
      </c>
      <c r="AT45" s="83">
        <f>IFERROR(-AU45,"")</f>
        <v>-0.06</v>
      </c>
      <c r="AU45" s="82" t="str">
        <f t="shared" si="85"/>
        <v>0.06</v>
      </c>
      <c r="AV45" s="87">
        <f>IFERROR(-AW45,"")</f>
        <v>-15380</v>
      </c>
      <c r="AW45" s="82" t="str">
        <f t="shared" si="85"/>
        <v>15,380</v>
      </c>
      <c r="AX45" s="82" t="str">
        <f t="shared" si="85"/>
        <v>23.0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-0.17454545454545456</v>
      </c>
      <c r="F46" s="85">
        <f>IFERROR(((Q46)-(L46)),"")</f>
        <v>-816</v>
      </c>
      <c r="G46" s="83">
        <f>IFERROR(((Q46/Q$8)-(L46/L$8)),"")</f>
        <v>-1.9209318758172861E-2</v>
      </c>
      <c r="H46" s="157"/>
      <c r="I46" s="83">
        <f>IFERROR(-J46,"")</f>
        <v>-0.21</v>
      </c>
      <c r="J46" s="86" t="str">
        <f t="shared" si="87"/>
        <v>0.21</v>
      </c>
      <c r="K46" s="87">
        <f>IFERROR(-L46,"")</f>
        <v>-5491</v>
      </c>
      <c r="L46" s="82" t="str">
        <f t="shared" si="87"/>
        <v>5,491</v>
      </c>
      <c r="M46" s="82" t="str">
        <f t="shared" si="87"/>
        <v>25.2</v>
      </c>
      <c r="N46" s="83">
        <f>IFERROR(-O46,"")</f>
        <v>-0.19</v>
      </c>
      <c r="O46" s="86" t="str">
        <f t="shared" si="87"/>
        <v>0.19</v>
      </c>
      <c r="P46" s="87">
        <f>IFERROR(-Q46,"")</f>
        <v>-4675</v>
      </c>
      <c r="Q46" s="82" t="str">
        <f t="shared" si="87"/>
        <v>4,675</v>
      </c>
      <c r="R46" s="82" t="str">
        <f t="shared" si="87"/>
        <v>25.5</v>
      </c>
      <c r="S46" s="82"/>
      <c r="T46" s="60"/>
      <c r="U46" s="84">
        <f t="shared" si="88"/>
        <v>-8.6929291664057121E-2</v>
      </c>
      <c r="V46" s="85">
        <f>IFERROR(((AG46)-(AB46)),"")</f>
        <v>-1388</v>
      </c>
      <c r="W46" s="83">
        <f>IFERROR(((AG46/AG$8)-(AB46/AB$8)),"")</f>
        <v>-8.7155519965953221E-3</v>
      </c>
      <c r="X46" s="163"/>
      <c r="Y46" s="83">
        <f>IFERROR(-Z46,"")</f>
        <v>-0.2</v>
      </c>
      <c r="Z46" s="82" t="str">
        <f t="shared" si="84"/>
        <v>0.20</v>
      </c>
      <c r="AA46" s="87">
        <f>IFERROR(-AB46,"")</f>
        <v>-17355</v>
      </c>
      <c r="AB46" s="82" t="str">
        <f t="shared" si="84"/>
        <v>17,355</v>
      </c>
      <c r="AC46" s="82" t="str">
        <f t="shared" si="84"/>
        <v>26.4</v>
      </c>
      <c r="AD46" s="83">
        <f>IFERROR(-AE46,"")</f>
        <v>-0.19</v>
      </c>
      <c r="AE46" s="82" t="str">
        <f t="shared" si="84"/>
        <v>0.19</v>
      </c>
      <c r="AF46" s="87">
        <f>IFERROR(-AG46,"")</f>
        <v>-15967</v>
      </c>
      <c r="AG46" s="82" t="str">
        <f t="shared" si="84"/>
        <v>15,967</v>
      </c>
      <c r="AH46" s="82" t="str">
        <f t="shared" si="84"/>
        <v>26.4</v>
      </c>
      <c r="AI46" s="82"/>
      <c r="AJ46" s="14"/>
      <c r="AK46" s="84">
        <f t="shared" si="89"/>
        <v>6.5127049434531813E-3</v>
      </c>
      <c r="AL46" s="85">
        <f>IFERROR(((AW46)-(AR46)),"")</f>
        <v>315</v>
      </c>
      <c r="AM46" s="83">
        <f>IFERROR(((AW46/AW$8)-(AR46/AR$8)),"")</f>
        <v>-3.7001379283252422E-5</v>
      </c>
      <c r="AN46" s="157"/>
      <c r="AO46" s="83">
        <f>IFERROR(-AP46,"")</f>
        <v>-0.18</v>
      </c>
      <c r="AP46" s="82" t="str">
        <f t="shared" si="85"/>
        <v>0.18</v>
      </c>
      <c r="AQ46" s="87">
        <f>IFERROR(-AR46,"")</f>
        <v>-48052</v>
      </c>
      <c r="AR46" s="82" t="str">
        <f t="shared" si="85"/>
        <v>48,052</v>
      </c>
      <c r="AS46" s="82" t="str">
        <f t="shared" si="85"/>
        <v>24.1</v>
      </c>
      <c r="AT46" s="83">
        <f>IFERROR(-AU46,"")</f>
        <v>-0.18</v>
      </c>
      <c r="AU46" s="82" t="str">
        <f t="shared" si="85"/>
        <v>0.18</v>
      </c>
      <c r="AV46" s="87">
        <f>IFERROR(-AW46,"")</f>
        <v>-48367</v>
      </c>
      <c r="AW46" s="82" t="str">
        <f t="shared" si="85"/>
        <v>48,367</v>
      </c>
      <c r="AX46" s="82" t="str">
        <f t="shared" si="85"/>
        <v>24.6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-0.22351851851851851</v>
      </c>
      <c r="F47" s="85">
        <f>IFERROR(((Q47)-(L47)),"")</f>
        <v>-1207</v>
      </c>
      <c r="G47" s="83">
        <f>IFERROR(((Q47/Q$8)-(L47/L$8)),"")</f>
        <v>-3.2075194458842882E-2</v>
      </c>
      <c r="H47" s="157"/>
      <c r="I47" s="83">
        <f>IFERROR(-J47,"")</f>
        <v>-0.25</v>
      </c>
      <c r="J47" s="86" t="str">
        <f t="shared" si="87"/>
        <v>0.25</v>
      </c>
      <c r="K47" s="87">
        <f>IFERROR(-L47,"")</f>
        <v>-6607</v>
      </c>
      <c r="L47" s="82" t="str">
        <f t="shared" si="87"/>
        <v>6,607</v>
      </c>
      <c r="M47" s="82" t="str">
        <f t="shared" si="87"/>
        <v>14.7</v>
      </c>
      <c r="N47" s="83">
        <f>IFERROR(-O47,"")</f>
        <v>-0.21</v>
      </c>
      <c r="O47" s="86" t="str">
        <f t="shared" si="87"/>
        <v>0.21</v>
      </c>
      <c r="P47" s="87">
        <f>IFERROR(-Q47,"")</f>
        <v>-5400</v>
      </c>
      <c r="Q47" s="82" t="str">
        <f t="shared" si="87"/>
        <v>5,400</v>
      </c>
      <c r="R47" s="82" t="str">
        <f t="shared" si="87"/>
        <v>13.6</v>
      </c>
      <c r="S47" s="82"/>
      <c r="T47" s="60"/>
      <c r="U47" s="84">
        <f t="shared" si="88"/>
        <v>-4.9497516460667669E-2</v>
      </c>
      <c r="V47" s="85">
        <f>IFERROR(((AG47)-(AB47)),"")</f>
        <v>-857</v>
      </c>
      <c r="W47" s="83">
        <f>IFERROR(((AG47/AG$8)-(AB47/AB$8)),"")</f>
        <v>-1.9888473399980455E-3</v>
      </c>
      <c r="X47" s="163"/>
      <c r="Y47" s="83">
        <f>IFERROR(-Z47,"")</f>
        <v>-0.21</v>
      </c>
      <c r="Z47" s="82" t="str">
        <f t="shared" si="84"/>
        <v>0.21</v>
      </c>
      <c r="AA47" s="87">
        <f>IFERROR(-AB47,"")</f>
        <v>-18171</v>
      </c>
      <c r="AB47" s="82" t="str">
        <f t="shared" si="84"/>
        <v>18,171</v>
      </c>
      <c r="AC47" s="82" t="str">
        <f t="shared" si="84"/>
        <v>13.5</v>
      </c>
      <c r="AD47" s="83">
        <f>IFERROR(-AE47,"")</f>
        <v>-0.21</v>
      </c>
      <c r="AE47" s="82" t="str">
        <f t="shared" si="84"/>
        <v>0.21</v>
      </c>
      <c r="AF47" s="87">
        <f>IFERROR(-AG47,"")</f>
        <v>-17314</v>
      </c>
      <c r="AG47" s="82" t="str">
        <f t="shared" si="84"/>
        <v>17,314</v>
      </c>
      <c r="AH47" s="82" t="str">
        <f t="shared" si="84"/>
        <v>13.6</v>
      </c>
      <c r="AI47" s="82"/>
      <c r="AJ47" s="14"/>
      <c r="AK47" s="84">
        <f t="shared" si="89"/>
        <v>-4.9663299663299666E-2</v>
      </c>
      <c r="AL47" s="85">
        <f>IFERROR(((AW47)-(AR47)),"")</f>
        <v>-2832</v>
      </c>
      <c r="AM47" s="83">
        <f>IFERROR(((AW47/AW$8)-(AR47/AR$8)),"")</f>
        <v>-1.2376651302825808E-2</v>
      </c>
      <c r="AN47" s="157"/>
      <c r="AO47" s="83">
        <f>IFERROR(-AP47,"")</f>
        <v>-0.23</v>
      </c>
      <c r="AP47" s="82" t="str">
        <f t="shared" si="85"/>
        <v>0.23</v>
      </c>
      <c r="AQ47" s="87">
        <f>IFERROR(-AR47,"")</f>
        <v>-59856</v>
      </c>
      <c r="AR47" s="82" t="str">
        <f t="shared" si="85"/>
        <v>59,856</v>
      </c>
      <c r="AS47" s="82" t="str">
        <f t="shared" si="85"/>
        <v>14.8</v>
      </c>
      <c r="AT47" s="83">
        <f>IFERROR(-AU47,"")</f>
        <v>-0.22</v>
      </c>
      <c r="AU47" s="82" t="str">
        <f t="shared" si="85"/>
        <v>0.22</v>
      </c>
      <c r="AV47" s="87">
        <f>IFERROR(-AW47,"")</f>
        <v>-57024</v>
      </c>
      <c r="AW47" s="82" t="str">
        <f t="shared" si="85"/>
        <v>57,024</v>
      </c>
      <c r="AX47" s="82" t="str">
        <f t="shared" si="85"/>
        <v>14.8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-0.43554952510176392</v>
      </c>
      <c r="F48" s="100">
        <f t="shared" ref="F48" si="90">IFERROR(((Q48)-(L48)),"")</f>
        <v>-321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1,058</v>
      </c>
      <c r="M48" s="89" t="str">
        <f t="shared" si="87"/>
        <v>6.8</v>
      </c>
      <c r="N48" s="98"/>
      <c r="O48" s="101" t="str">
        <f t="shared" si="87"/>
        <v/>
      </c>
      <c r="P48" s="100"/>
      <c r="Q48" s="89" t="str">
        <f t="shared" si="87"/>
        <v>737</v>
      </c>
      <c r="R48" s="89" t="str">
        <f t="shared" si="87"/>
        <v>5.6</v>
      </c>
      <c r="T48" s="60"/>
      <c r="U48" s="99">
        <f t="shared" si="88"/>
        <v>-7.9901153212520587E-2</v>
      </c>
      <c r="V48" s="100">
        <f t="shared" ref="V48" si="91">IFERROR(((AG48)-(AB48)),"")</f>
        <v>-388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5,244</v>
      </c>
      <c r="AC48" s="89" t="str">
        <f t="shared" si="84"/>
        <v>11.4</v>
      </c>
      <c r="AD48" s="98"/>
      <c r="AE48" s="89" t="str">
        <f t="shared" si="84"/>
        <v/>
      </c>
      <c r="AF48" s="100"/>
      <c r="AG48" s="89" t="str">
        <f t="shared" si="84"/>
        <v>4,856</v>
      </c>
      <c r="AH48" s="89" t="str">
        <f t="shared" si="84"/>
        <v>11.0</v>
      </c>
      <c r="AJ48" s="16"/>
      <c r="AK48" s="99">
        <f t="shared" si="89"/>
        <v>7.4468085106382975E-2</v>
      </c>
      <c r="AL48" s="100">
        <f t="shared" ref="AL48" si="92">IFERROR(((AW48)-(AR48)),"")</f>
        <v>882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10,962</v>
      </c>
      <c r="AS48" s="89" t="str">
        <f t="shared" si="85"/>
        <v>7.8</v>
      </c>
      <c r="AT48" s="98"/>
      <c r="AU48" s="89" t="str">
        <f t="shared" si="85"/>
        <v/>
      </c>
      <c r="AV48" s="100"/>
      <c r="AW48" s="89" t="str">
        <f t="shared" si="85"/>
        <v>11,844</v>
      </c>
      <c r="AX48" s="89" t="str">
        <f t="shared" si="85"/>
        <v>8.6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-0.15240697449336649</v>
      </c>
      <c r="F49" s="145">
        <f>IFERROR(((Q49)-(L49)),"")</f>
        <v>-20471</v>
      </c>
      <c r="G49" s="143">
        <f>IFERROR(((Q49/Q$8)-(L49/L$8)),"")</f>
        <v>-0.44073450716597673</v>
      </c>
      <c r="H49" s="159"/>
      <c r="I49" s="143">
        <f>IFERROR(-(-J49),"")</f>
        <v>5.79</v>
      </c>
      <c r="J49" s="146" t="str">
        <f t="shared" si="87"/>
        <v>5.79</v>
      </c>
      <c r="K49" s="147">
        <f>IFERROR(-L49,"")</f>
        <v>-154789</v>
      </c>
      <c r="L49" s="142" t="str">
        <f t="shared" si="87"/>
        <v>154,789</v>
      </c>
      <c r="M49" s="142" t="str">
        <f t="shared" si="87"/>
        <v>26.3</v>
      </c>
      <c r="N49" s="143">
        <f>IFERROR(-(-O49),"")</f>
        <v>5.35</v>
      </c>
      <c r="O49" s="146" t="str">
        <f t="shared" si="87"/>
        <v>5.35</v>
      </c>
      <c r="P49" s="147">
        <f>IFERROR(-Q49,"")</f>
        <v>-134318</v>
      </c>
      <c r="Q49" s="142" t="str">
        <f t="shared" si="87"/>
        <v>134,318</v>
      </c>
      <c r="R49" s="142" t="str">
        <f t="shared" si="87"/>
        <v>25.5</v>
      </c>
      <c r="S49" s="142"/>
      <c r="T49" s="152"/>
      <c r="U49" s="144">
        <f t="shared" si="88"/>
        <v>-9.1174543960741206E-2</v>
      </c>
      <c r="V49" s="145">
        <f>IFERROR(((AG49)-(AB49)),"")</f>
        <v>-41060</v>
      </c>
      <c r="W49" s="143">
        <f>IFERROR(((AG49/AG$8)-(AB49/AB$8)),"")</f>
        <v>-0.26783206163122042</v>
      </c>
      <c r="X49" s="162"/>
      <c r="Y49" s="143">
        <f>IFERROR(-(-Z49),"")</f>
        <v>5.66</v>
      </c>
      <c r="Z49" s="142" t="str">
        <f t="shared" si="84"/>
        <v>5.66</v>
      </c>
      <c r="AA49" s="147">
        <f>IFERROR(-AB49,"")</f>
        <v>-491405</v>
      </c>
      <c r="AB49" s="142" t="str">
        <f t="shared" si="84"/>
        <v>491,405</v>
      </c>
      <c r="AC49" s="142" t="str">
        <f t="shared" si="84"/>
        <v>26.0</v>
      </c>
      <c r="AD49" s="143">
        <f>IFERROR(-(-AE49),"")</f>
        <v>5.39</v>
      </c>
      <c r="AE49" s="142" t="str">
        <f t="shared" si="84"/>
        <v>5.39</v>
      </c>
      <c r="AF49" s="147">
        <f>IFERROR(-AG49,"")</f>
        <v>-450345</v>
      </c>
      <c r="AG49" s="142" t="str">
        <f t="shared" si="84"/>
        <v>450,345</v>
      </c>
      <c r="AH49" s="142" t="str">
        <f t="shared" si="84"/>
        <v>25.7</v>
      </c>
      <c r="AI49" s="142"/>
      <c r="AJ49" s="15"/>
      <c r="AK49" s="144">
        <f t="shared" si="89"/>
        <v>-5.285983796947976E-2</v>
      </c>
      <c r="AL49" s="145">
        <f>IFERROR(((AW49)-(AR49)),"")</f>
        <v>-74166</v>
      </c>
      <c r="AM49" s="143">
        <f>IFERROR(((AW49/AW$8)-(AR49/AR$8)),"")</f>
        <v>-0.32179321810194317</v>
      </c>
      <c r="AN49" s="159"/>
      <c r="AO49" s="143">
        <f>IFERROR(-(-AP49),"")</f>
        <v>5.69</v>
      </c>
      <c r="AP49" s="142" t="str">
        <f t="shared" si="85"/>
        <v>5.69</v>
      </c>
      <c r="AQ49" s="147">
        <f>IFERROR(-AR49,"")</f>
        <v>-1477235</v>
      </c>
      <c r="AR49" s="142" t="str">
        <f t="shared" si="85"/>
        <v>1,477,235</v>
      </c>
      <c r="AS49" s="142" t="str">
        <f t="shared" si="85"/>
        <v>26.1</v>
      </c>
      <c r="AT49" s="143">
        <f>IFERROR(-(-AU49),"")</f>
        <v>5.37</v>
      </c>
      <c r="AU49" s="142" t="str">
        <f t="shared" si="85"/>
        <v>5.37</v>
      </c>
      <c r="AV49" s="147">
        <f>IFERROR(-AW49,"")</f>
        <v>-1403069</v>
      </c>
      <c r="AW49" s="142" t="str">
        <f t="shared" si="85"/>
        <v>1,403,069</v>
      </c>
      <c r="AX49" s="142" t="str">
        <f t="shared" si="85"/>
        <v>25.7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-7.1647454543278144E-2</v>
      </c>
      <c r="F51" s="85">
        <f t="shared" ref="F51:F56" si="95">IFERROR(((Q51)-(L51)),"")</f>
        <v>-11971</v>
      </c>
      <c r="G51" s="83">
        <f>IFERROR(((Q51/Q$8)-(L51/L$8)),"")</f>
        <v>-4.3776045630481875E-2</v>
      </c>
      <c r="H51" s="157"/>
      <c r="I51" s="83">
        <f>IFERROR(-J51,"")</f>
        <v>-6.69</v>
      </c>
      <c r="J51" s="86" t="str">
        <f t="shared" ref="J51:R59" si="96">IF(J161="","",TRIM(LEFT(J161,SEARCH(" ",J161,1))))</f>
        <v>6.69</v>
      </c>
      <c r="K51" s="87">
        <f>IFERROR(-L51,"")</f>
        <v>-179053</v>
      </c>
      <c r="L51" s="82" t="str">
        <f t="shared" si="96"/>
        <v>179,053</v>
      </c>
      <c r="M51" s="82" t="str">
        <f t="shared" si="96"/>
        <v>30.4</v>
      </c>
      <c r="N51" s="83">
        <f>IFERROR(-O51,"")</f>
        <v>-6.65</v>
      </c>
      <c r="O51" s="86" t="str">
        <f t="shared" si="96"/>
        <v>6.65</v>
      </c>
      <c r="P51" s="87">
        <f>IFERROR(-Q51,"")</f>
        <v>-167082</v>
      </c>
      <c r="Q51" s="82" t="str">
        <f t="shared" si="96"/>
        <v>167,082</v>
      </c>
      <c r="R51" s="82" t="str">
        <f t="shared" si="96"/>
        <v>31.7</v>
      </c>
      <c r="S51" s="82"/>
      <c r="T51" s="60"/>
      <c r="U51" s="84">
        <f t="shared" ref="U51:U56" si="97">IFERROR((AG51-AB51)/ABS(AG51),"")</f>
        <v>-4.8527299112514494E-2</v>
      </c>
      <c r="V51" s="85">
        <f t="shared" ref="V51:V56" si="98">IFERROR(((AG51)-(AB51)),"")</f>
        <v>-26618</v>
      </c>
      <c r="W51" s="83">
        <f>IFERROR(((AG51/AG$8)-(AB51/AB$8)),"")</f>
        <v>-5.6880296201122782E-2</v>
      </c>
      <c r="X51" s="163"/>
      <c r="Y51" s="83">
        <f>IFERROR(-Z51,"")</f>
        <v>-6.62</v>
      </c>
      <c r="Z51" s="82" t="str">
        <f t="shared" si="84"/>
        <v>6.62</v>
      </c>
      <c r="AA51" s="87">
        <f>IFERROR(-AB51,"")</f>
        <v>-575134</v>
      </c>
      <c r="AB51" s="82" t="str">
        <f t="shared" si="84"/>
        <v>575,134</v>
      </c>
      <c r="AC51" s="82" t="str">
        <f t="shared" si="84"/>
        <v>30.5</v>
      </c>
      <c r="AD51" s="83">
        <f>IFERROR(-AE51,"")</f>
        <v>-6.57</v>
      </c>
      <c r="AE51" s="82" t="str">
        <f t="shared" si="84"/>
        <v>6.57</v>
      </c>
      <c r="AF51" s="87">
        <f>IFERROR(-AG51,"")</f>
        <v>-548516</v>
      </c>
      <c r="AG51" s="82" t="str">
        <f t="shared" si="84"/>
        <v>548,516</v>
      </c>
      <c r="AH51" s="82" t="str">
        <f t="shared" si="84"/>
        <v>31.3</v>
      </c>
      <c r="AI51" s="82"/>
      <c r="AJ51" s="14"/>
      <c r="AK51" s="84">
        <f t="shared" ref="AK51:AK56" si="99">IFERROR((AW51-AR51)/ABS(AW51),"")</f>
        <v>-4.0477640368133831E-2</v>
      </c>
      <c r="AL51" s="85">
        <f t="shared" ref="AL51:AL56" si="100">IFERROR(((AW51)-(AR51)),"")</f>
        <v>-69196</v>
      </c>
      <c r="AM51" s="83">
        <f>IFERROR(((AW51/AW$8)-(AR51/AR$8)),"")</f>
        <v>-0.31057621896548149</v>
      </c>
      <c r="AN51" s="157"/>
      <c r="AO51" s="83">
        <f>IFERROR(-AP51,"")</f>
        <v>-6.85</v>
      </c>
      <c r="AP51" s="82" t="str">
        <f t="shared" si="85"/>
        <v>6.85</v>
      </c>
      <c r="AQ51" s="87">
        <f>IFERROR(-AR51,"")</f>
        <v>-1778683</v>
      </c>
      <c r="AR51" s="82" t="str">
        <f t="shared" si="85"/>
        <v>1,778,683</v>
      </c>
      <c r="AS51" s="82" t="str">
        <f t="shared" si="85"/>
        <v>31.4</v>
      </c>
      <c r="AT51" s="83">
        <f>IFERROR(-AU51,"")</f>
        <v>-6.54</v>
      </c>
      <c r="AU51" s="82" t="str">
        <f t="shared" si="85"/>
        <v>6.54</v>
      </c>
      <c r="AV51" s="87">
        <f>IFERROR(-AW51,"")</f>
        <v>-1709487</v>
      </c>
      <c r="AW51" s="82" t="str">
        <f t="shared" si="85"/>
        <v>1,709,487</v>
      </c>
      <c r="AX51" s="82" t="str">
        <f t="shared" si="85"/>
        <v>31.3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-0.22335329341317364</v>
      </c>
      <c r="F52" s="85">
        <f t="shared" si="95"/>
        <v>-373</v>
      </c>
      <c r="G52" s="83">
        <f>IFERROR(((Q52/Q$8)-(L52/L$8)),"")</f>
        <v>-9.9092351197816592E-3</v>
      </c>
      <c r="H52" s="157"/>
      <c r="I52" s="83">
        <f>IFERROR(-J52,"")</f>
        <v>-0.08</v>
      </c>
      <c r="J52" s="86" t="str">
        <f t="shared" si="96"/>
        <v>0.08</v>
      </c>
      <c r="K52" s="87">
        <f>IFERROR(-L52,"")</f>
        <v>-2043</v>
      </c>
      <c r="L52" s="82" t="str">
        <f t="shared" si="96"/>
        <v>2,043</v>
      </c>
      <c r="M52" s="82" t="str">
        <f t="shared" si="96"/>
        <v>0.3</v>
      </c>
      <c r="N52" s="83">
        <f>IFERROR(-O52,"")</f>
        <v>-7.0000000000000007E-2</v>
      </c>
      <c r="O52" s="86" t="str">
        <f t="shared" si="96"/>
        <v>0.07</v>
      </c>
      <c r="P52" s="87">
        <f>IFERROR(-Q52,"")</f>
        <v>-1670</v>
      </c>
      <c r="Q52" s="82" t="str">
        <f t="shared" si="96"/>
        <v>1,670</v>
      </c>
      <c r="R52" s="82" t="str">
        <f t="shared" si="96"/>
        <v>0.3</v>
      </c>
      <c r="S52" s="82"/>
      <c r="T52" s="60"/>
      <c r="U52" s="84">
        <f t="shared" si="97"/>
        <v>-0.28901220865704774</v>
      </c>
      <c r="V52" s="85">
        <f t="shared" si="98"/>
        <v>-2604</v>
      </c>
      <c r="W52" s="83">
        <f>IFERROR(((AG52/AG$8)-(AB52/AB$8)),"")</f>
        <v>-2.5881867599101022E-2</v>
      </c>
      <c r="X52" s="163"/>
      <c r="Y52" s="83">
        <f>IFERROR(-Z52,"")</f>
        <v>-0.13</v>
      </c>
      <c r="Z52" s="82" t="str">
        <f t="shared" si="84"/>
        <v>0.13</v>
      </c>
      <c r="AA52" s="87">
        <f>IFERROR(-AB52,"")</f>
        <v>-11614</v>
      </c>
      <c r="AB52" s="82" t="str">
        <f t="shared" si="84"/>
        <v>11,614</v>
      </c>
      <c r="AC52" s="82" t="str">
        <f t="shared" si="84"/>
        <v>0.6</v>
      </c>
      <c r="AD52" s="83">
        <f>IFERROR(-AE52,"")</f>
        <v>-0.11</v>
      </c>
      <c r="AE52" s="82" t="str">
        <f t="shared" si="84"/>
        <v>0.11</v>
      </c>
      <c r="AF52" s="87">
        <f>IFERROR(-AG52,"")</f>
        <v>-9010</v>
      </c>
      <c r="AG52" s="82" t="str">
        <f t="shared" si="84"/>
        <v>9,010</v>
      </c>
      <c r="AH52" s="82" t="str">
        <f t="shared" si="84"/>
        <v>0.5</v>
      </c>
      <c r="AI52" s="82"/>
      <c r="AJ52" s="14"/>
      <c r="AK52" s="84">
        <f t="shared" si="99"/>
        <v>0.41870347814318581</v>
      </c>
      <c r="AL52" s="85">
        <f t="shared" si="100"/>
        <v>15469</v>
      </c>
      <c r="AM52" s="83">
        <f>IFERROR(((AW52/AW$8)-(AR52/AR$8)),"")</f>
        <v>5.860108947357269E-2</v>
      </c>
      <c r="AN52" s="157"/>
      <c r="AO52" s="83">
        <f>IFERROR(-AP52,"")</f>
        <v>-0.08</v>
      </c>
      <c r="AP52" s="82" t="str">
        <f t="shared" si="85"/>
        <v>0.08</v>
      </c>
      <c r="AQ52" s="87">
        <f>IFERROR(-AR52,"")</f>
        <v>-21476</v>
      </c>
      <c r="AR52" s="82" t="str">
        <f t="shared" si="85"/>
        <v>21,476</v>
      </c>
      <c r="AS52" s="82" t="str">
        <f t="shared" si="85"/>
        <v>0.4</v>
      </c>
      <c r="AT52" s="83">
        <f>IFERROR(-AU52,"")</f>
        <v>-0.14000000000000001</v>
      </c>
      <c r="AU52" s="82" t="str">
        <f t="shared" si="85"/>
        <v>0.14</v>
      </c>
      <c r="AV52" s="87">
        <f>IFERROR(-AW52,"")</f>
        <v>-36945</v>
      </c>
      <c r="AW52" s="82" t="str">
        <f t="shared" si="85"/>
        <v>36,945</v>
      </c>
      <c r="AX52" s="82" t="str">
        <f t="shared" si="85"/>
        <v>0.7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-7.3155122043721224E-2</v>
      </c>
      <c r="F54" s="145">
        <f t="shared" si="95"/>
        <v>-12345</v>
      </c>
      <c r="G54" s="143">
        <f>IFERROR(((Q54/Q$8)-(L54/L$8)),"")</f>
        <v>-5.3725083329470458E-2</v>
      </c>
      <c r="H54" s="159"/>
      <c r="I54" s="143">
        <f>IFERROR(-J54,"")</f>
        <v>-6.77</v>
      </c>
      <c r="J54" s="146" t="str">
        <f t="shared" si="96"/>
        <v>6.77</v>
      </c>
      <c r="K54" s="147">
        <f>IFERROR(-L54,"")</f>
        <v>-181096</v>
      </c>
      <c r="L54" s="142" t="str">
        <f t="shared" si="96"/>
        <v>181,096</v>
      </c>
      <c r="M54" s="142" t="str">
        <f t="shared" si="96"/>
        <v>30.8</v>
      </c>
      <c r="N54" s="143">
        <f>IFERROR(-O54,"")</f>
        <v>-6.72</v>
      </c>
      <c r="O54" s="146" t="str">
        <f t="shared" si="96"/>
        <v>6.72</v>
      </c>
      <c r="P54" s="147">
        <f>IFERROR(-Q54,"")</f>
        <v>-168751</v>
      </c>
      <c r="Q54" s="142" t="str">
        <f t="shared" si="96"/>
        <v>168,751</v>
      </c>
      <c r="R54" s="142" t="str">
        <f t="shared" si="96"/>
        <v>32.0</v>
      </c>
      <c r="S54" s="142"/>
      <c r="T54" s="152"/>
      <c r="U54" s="144">
        <f t="shared" si="97"/>
        <v>-5.2415492730383872E-2</v>
      </c>
      <c r="V54" s="145">
        <f t="shared" si="98"/>
        <v>-29223</v>
      </c>
      <c r="W54" s="143">
        <f>IFERROR(((AG54/AG$8)-(AB54/AB$8)),"")</f>
        <v>-8.2773677507292476E-2</v>
      </c>
      <c r="X54" s="162"/>
      <c r="Y54" s="143">
        <f>IFERROR(-Z54,"")</f>
        <v>-6.76</v>
      </c>
      <c r="Z54" s="142" t="str">
        <f t="shared" si="84"/>
        <v>6.76</v>
      </c>
      <c r="AA54" s="147">
        <f>IFERROR(-AB54,"")</f>
        <v>-586749</v>
      </c>
      <c r="AB54" s="142" t="str">
        <f t="shared" si="84"/>
        <v>586,749</v>
      </c>
      <c r="AC54" s="142" t="str">
        <f t="shared" si="84"/>
        <v>31.1</v>
      </c>
      <c r="AD54" s="143">
        <f>IFERROR(-AE54,"")</f>
        <v>-6.67</v>
      </c>
      <c r="AE54" s="142" t="str">
        <f t="shared" si="84"/>
        <v>6.67</v>
      </c>
      <c r="AF54" s="147">
        <f>IFERROR(-AG54,"")</f>
        <v>-557526</v>
      </c>
      <c r="AG54" s="142" t="str">
        <f t="shared" si="84"/>
        <v>557,526</v>
      </c>
      <c r="AH54" s="142" t="str">
        <f t="shared" si="84"/>
        <v>31.8</v>
      </c>
      <c r="AI54" s="142"/>
      <c r="AJ54" s="15"/>
      <c r="AK54" s="144">
        <f t="shared" si="99"/>
        <v>-3.0763275774106421E-2</v>
      </c>
      <c r="AL54" s="145">
        <f t="shared" si="100"/>
        <v>-53726</v>
      </c>
      <c r="AM54" s="143">
        <f>IFERROR(((AW54/AW$8)-(AR54/AR$8)),"")</f>
        <v>-0.25197130532701006</v>
      </c>
      <c r="AN54" s="159"/>
      <c r="AO54" s="143">
        <f>IFERROR(-AP54,"")</f>
        <v>-6.93</v>
      </c>
      <c r="AP54" s="142" t="str">
        <f t="shared" si="85"/>
        <v>6.93</v>
      </c>
      <c r="AQ54" s="147">
        <f>IFERROR(-AR54,"")</f>
        <v>-1800159</v>
      </c>
      <c r="AR54" s="142" t="str">
        <f t="shared" si="85"/>
        <v>1,800,159</v>
      </c>
      <c r="AS54" s="142" t="str">
        <f t="shared" si="85"/>
        <v>31.8</v>
      </c>
      <c r="AT54" s="143">
        <f>IFERROR(-AU54,"")</f>
        <v>-6.68</v>
      </c>
      <c r="AU54" s="142" t="str">
        <f t="shared" si="85"/>
        <v>6.68</v>
      </c>
      <c r="AV54" s="147">
        <f>IFERROR(-AW54,"")</f>
        <v>-1746433</v>
      </c>
      <c r="AW54" s="142" t="str">
        <f t="shared" si="85"/>
        <v>1,746,433</v>
      </c>
      <c r="AX54" s="142" t="str">
        <f t="shared" si="85"/>
        <v>31.9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-0.22323049001814882</v>
      </c>
      <c r="F55" s="100">
        <f t="shared" si="95"/>
        <v>-123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674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551</v>
      </c>
      <c r="R55" s="89" t="str">
        <f t="shared" si="96"/>
        <v/>
      </c>
      <c r="T55" s="60"/>
      <c r="U55" s="99">
        <f t="shared" si="97"/>
        <v>-0.28927009754456778</v>
      </c>
      <c r="V55" s="100">
        <f t="shared" si="98"/>
        <v>-860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3,833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2,973</v>
      </c>
      <c r="AH55" s="89" t="str">
        <f t="shared" si="84"/>
        <v/>
      </c>
      <c r="AJ55" s="16"/>
      <c r="AK55" s="99">
        <f t="shared" si="99"/>
        <v>0.41871719160104987</v>
      </c>
      <c r="AL55" s="100">
        <f t="shared" si="100"/>
        <v>5105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7,087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12,192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-0.22727272727272727</v>
      </c>
      <c r="F56" s="106">
        <f t="shared" si="95"/>
        <v>-20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108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88</v>
      </c>
      <c r="R56" s="89" t="str">
        <f t="shared" si="96"/>
        <v/>
      </c>
      <c r="T56" s="60"/>
      <c r="U56" s="99">
        <f t="shared" si="97"/>
        <v>-0.28902953586497893</v>
      </c>
      <c r="V56" s="106">
        <f t="shared" si="98"/>
        <v>-137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611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474</v>
      </c>
      <c r="AH56" s="89" t="str">
        <f t="shared" si="84"/>
        <v/>
      </c>
      <c r="AJ56" s="16"/>
      <c r="AK56" s="99">
        <f t="shared" si="99"/>
        <v>0.41872427983539096</v>
      </c>
      <c r="AL56" s="106">
        <f t="shared" si="100"/>
        <v>814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1,130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1,944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-3.5670604586518415</v>
      </c>
      <c r="F57" s="106">
        <f>IFERROR(O57-J57,"")</f>
        <v>-51.33</v>
      </c>
      <c r="G57" s="103">
        <f>IFERROR(O57-J57,"")</f>
        <v>-51.33</v>
      </c>
      <c r="H57" s="161"/>
      <c r="I57" s="98"/>
      <c r="J57" s="101" t="str">
        <f t="shared" si="96"/>
        <v>36.94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-14.39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1.0312213039485767</v>
      </c>
      <c r="V57" s="106">
        <f>IFERROR(AE57-Z57,"")</f>
        <v>44.92</v>
      </c>
      <c r="W57" s="103">
        <f>IFERROR(AE57-Z57,"")</f>
        <v>44.92</v>
      </c>
      <c r="X57" s="161"/>
      <c r="Y57" s="98"/>
      <c r="Z57" s="89" t="str">
        <f t="shared" si="84"/>
        <v>-1.36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43.56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1.0570824524312896E-2</v>
      </c>
      <c r="AL57" s="106">
        <f>IFERROR(AU57-AP57,"")</f>
        <v>0.5</v>
      </c>
      <c r="AM57" s="103">
        <f>IFERROR(AU57-AP57,"")</f>
        <v>0.5</v>
      </c>
      <c r="AN57" s="161"/>
      <c r="AO57" s="98"/>
      <c r="AP57" s="89" t="str">
        <f t="shared" si="85"/>
        <v>46.80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47.30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-3.8145100972326221E-2</v>
      </c>
      <c r="F58" s="98"/>
      <c r="G58" s="103">
        <f>IFERROR(O58-J58,"")</f>
        <v>-0.51000000000000156</v>
      </c>
      <c r="H58" s="161"/>
      <c r="I58" s="98"/>
      <c r="J58" s="101" t="str">
        <f t="shared" si="96"/>
        <v>13.88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13.37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-2.4096385542168697E-2</v>
      </c>
      <c r="V58" s="98"/>
      <c r="W58" s="103">
        <f>IFERROR(AE58-Z58,"")</f>
        <v>-0.32000000000000028</v>
      </c>
      <c r="X58" s="161"/>
      <c r="Y58" s="98"/>
      <c r="Z58" s="89" t="str">
        <f t="shared" ref="Z58:AH59" si="101">IF(Z168="","",TRIM(LEFT(Z168,SEARCH(" ",Z168,1))))</f>
        <v>13.60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13.28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-6.8111455108359198E-2</v>
      </c>
      <c r="AL58" s="98"/>
      <c r="AM58" s="104">
        <f>IFERROR(AU58-AP58,"")</f>
        <v>-0.88000000000000078</v>
      </c>
      <c r="AN58" s="161"/>
      <c r="AO58" s="98"/>
      <c r="AP58" s="89" t="str">
        <f t="shared" ref="AP58:AX59" si="102">IF(AP168="","",TRIM(LEFT(AP168,SEARCH(" ",AP168,1))))</f>
        <v>13.80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12.92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0.12536266439671809</v>
      </c>
      <c r="F59" s="134">
        <f>IFERROR(((L59)-(Q59)),"")</f>
        <v>28129</v>
      </c>
      <c r="G59" s="132">
        <f>IFERROR(((L59/L$8)-(Q59/Q$8)),"")</f>
        <v>0.50938946236268734</v>
      </c>
      <c r="H59" s="156"/>
      <c r="I59" s="132">
        <f>IFERROR(-(-J59),"")</f>
        <v>9.44</v>
      </c>
      <c r="J59" s="135" t="str">
        <f t="shared" si="96"/>
        <v>9.44</v>
      </c>
      <c r="K59" s="136">
        <f>IFERROR(-(-L59),"")</f>
        <v>252510</v>
      </c>
      <c r="L59" s="137" t="str">
        <f t="shared" si="96"/>
        <v>252,510</v>
      </c>
      <c r="M59" s="137" t="str">
        <f t="shared" si="96"/>
        <v>42.9</v>
      </c>
      <c r="N59" s="132">
        <f>IFERROR(-(-O59),"")</f>
        <v>8.93</v>
      </c>
      <c r="O59" s="135" t="str">
        <f t="shared" si="96"/>
        <v>8.93</v>
      </c>
      <c r="P59" s="136">
        <f>IFERROR(-(-Q59),"")</f>
        <v>224381</v>
      </c>
      <c r="Q59" s="137" t="str">
        <f t="shared" si="96"/>
        <v>224,381</v>
      </c>
      <c r="R59" s="137" t="str">
        <f t="shared" si="96"/>
        <v>42.5</v>
      </c>
      <c r="T59" s="152"/>
      <c r="U59" s="133">
        <f>IFERROR((AB59-AG59)/ABS(AG59),"")</f>
        <v>8.5173108225154656E-2</v>
      </c>
      <c r="V59" s="134">
        <f>IFERROR(((AB59)-(AG59)),"")</f>
        <v>63525</v>
      </c>
      <c r="W59" s="132">
        <f>IFERROR(((AB59/AB$8)-(AG59/AG$8)),"")</f>
        <v>0.39203095721429548</v>
      </c>
      <c r="X59" s="164"/>
      <c r="Y59" s="132">
        <f>IFERROR(-(-Z59),"")</f>
        <v>9.32</v>
      </c>
      <c r="Z59" s="137" t="str">
        <f t="shared" si="101"/>
        <v>9.32</v>
      </c>
      <c r="AA59" s="136">
        <f>IFERROR(-(-AB59),"")</f>
        <v>809359</v>
      </c>
      <c r="AB59" s="137" t="str">
        <f t="shared" si="101"/>
        <v>809,359</v>
      </c>
      <c r="AC59" s="137" t="str">
        <f t="shared" si="101"/>
        <v>42.9</v>
      </c>
      <c r="AD59" s="132">
        <f>IFERROR(-(-AE59),"")</f>
        <v>8.93</v>
      </c>
      <c r="AE59" s="137" t="str">
        <f t="shared" si="101"/>
        <v>8.93</v>
      </c>
      <c r="AF59" s="136">
        <f>IFERROR(-(-AG59),"")</f>
        <v>745834</v>
      </c>
      <c r="AG59" s="137" t="str">
        <f t="shared" si="101"/>
        <v>745,834</v>
      </c>
      <c r="AH59" s="137" t="str">
        <f t="shared" si="101"/>
        <v>42.5</v>
      </c>
      <c r="AJ59" s="13"/>
      <c r="AK59" s="133">
        <f>IFERROR((AR59-AW59)/ABS(AW59),"")</f>
        <v>2.7517270307499508E-2</v>
      </c>
      <c r="AL59" s="134">
        <f>IFERROR(((AR59)-(AW59)),"")</f>
        <v>63765</v>
      </c>
      <c r="AM59" s="132">
        <f>IFERROR(((AR59/AR$8)-(AW59/AW$8)),"")</f>
        <v>0.30537137550560267</v>
      </c>
      <c r="AN59" s="156"/>
      <c r="AO59" s="132">
        <f>IFERROR(-(-AP59),"")</f>
        <v>9.17</v>
      </c>
      <c r="AP59" s="137" t="str">
        <f t="shared" si="102"/>
        <v>9.17</v>
      </c>
      <c r="AQ59" s="136">
        <f>IFERROR(-(-AR59),"")</f>
        <v>2381037</v>
      </c>
      <c r="AR59" s="137" t="str">
        <f t="shared" si="102"/>
        <v>2,381,037</v>
      </c>
      <c r="AS59" s="137" t="str">
        <f t="shared" si="102"/>
        <v>42.1</v>
      </c>
      <c r="AT59" s="132">
        <f>IFERROR(-(-AU59),"")</f>
        <v>8.86</v>
      </c>
      <c r="AU59" s="137" t="str">
        <f t="shared" si="102"/>
        <v>8.86</v>
      </c>
      <c r="AV59" s="136">
        <f>IFERROR(-(-AW59),"")</f>
        <v>2317272</v>
      </c>
      <c r="AW59" s="137" t="str">
        <f t="shared" si="102"/>
        <v>2,317,272</v>
      </c>
      <c r="AX59" s="137" t="str">
        <f t="shared" si="102"/>
        <v>42.4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-0.11028901734104046</v>
      </c>
      <c r="F65" s="145">
        <f t="shared" ref="F65:F71" si="104">IFERROR(((Q65)-(L65)),"")</f>
        <v>-477</v>
      </c>
      <c r="G65" s="148">
        <f t="shared" ref="G65:G71" si="105">IFERROR(((Q65/Q$8)-(L65/L$8)),"")</f>
        <v>-7.3812862331741336E-3</v>
      </c>
      <c r="H65" s="162"/>
      <c r="I65" s="143">
        <f t="shared" ref="I65:I71" si="106">IFERROR(-J65,"")</f>
        <v>-0.18</v>
      </c>
      <c r="J65" s="146" t="str">
        <f t="shared" ref="J65:R72" si="107">IF(J257="","",TRIM(LEFT(J257,SEARCH(" ",J257,1))))</f>
        <v>0.18</v>
      </c>
      <c r="K65" s="147">
        <f t="shared" ref="K65:K71" si="108">IFERROR(-L65,"")</f>
        <v>-4802</v>
      </c>
      <c r="L65" s="142" t="str">
        <f t="shared" si="107"/>
        <v>4,802</v>
      </c>
      <c r="M65" s="142" t="str">
        <f t="shared" si="107"/>
        <v>0.8</v>
      </c>
      <c r="N65" s="143">
        <f t="shared" ref="N65:N71" si="109">IFERROR(-O65,"")</f>
        <v>-0.17</v>
      </c>
      <c r="O65" s="146" t="str">
        <f t="shared" si="107"/>
        <v>0.17</v>
      </c>
      <c r="P65" s="147">
        <f t="shared" ref="P65:P71" si="110">IFERROR(-Q65,"")</f>
        <v>-4325</v>
      </c>
      <c r="Q65" s="142" t="str">
        <f t="shared" si="107"/>
        <v>4,325</v>
      </c>
      <c r="R65" s="142" t="str">
        <f t="shared" si="107"/>
        <v>0.8</v>
      </c>
      <c r="S65" s="142"/>
      <c r="T65" s="152"/>
      <c r="U65" s="144">
        <f t="shared" ref="U65:U71" si="111">IFERROR((AG65-AB65)/ABS(AG65),"")</f>
        <v>-9.9170677956272116E-3</v>
      </c>
      <c r="V65" s="145">
        <f t="shared" ref="V65:V71" si="112">IFERROR(((AG65)-(AB65)),"")</f>
        <v>-171</v>
      </c>
      <c r="W65" s="148">
        <f t="shared" ref="W65:W71" si="113">IFERROR(((AG65/AG$8)-(AB65/AB$8)),"")</f>
        <v>5.8772485370144067E-3</v>
      </c>
      <c r="X65" s="162"/>
      <c r="Y65" s="143">
        <f t="shared" ref="Y65:Y71" si="114">IFERROR(-Z65,"")</f>
        <v>-0.2</v>
      </c>
      <c r="Z65" s="142" t="str">
        <f t="shared" ref="Z65:AG72" si="115">IF(Z257="","",TRIM(LEFT(Z257,SEARCH(" ",Z257,1))))</f>
        <v>0.20</v>
      </c>
      <c r="AA65" s="147">
        <f t="shared" ref="AA65:AA71" si="116">IFERROR(-AB65,"")</f>
        <v>-17414</v>
      </c>
      <c r="AB65" s="142" t="str">
        <f t="shared" ref="AB65:AH72" si="117">IF(AB257="","",TRIM(LEFT(AB257,SEARCH(" ",AB257,1))))</f>
        <v>17,414</v>
      </c>
      <c r="AC65" s="142" t="str">
        <f t="shared" si="117"/>
        <v>0.9</v>
      </c>
      <c r="AD65" s="143">
        <f t="shared" ref="AD65:AD71" si="118">IFERROR(-AE65,"")</f>
        <v>-0.21</v>
      </c>
      <c r="AE65" s="142" t="str">
        <f t="shared" si="117"/>
        <v>0.21</v>
      </c>
      <c r="AF65" s="147">
        <f t="shared" ref="AF65:AF71" si="119">IFERROR(-AG65,"")</f>
        <v>-17243</v>
      </c>
      <c r="AG65" s="142" t="str">
        <f t="shared" si="117"/>
        <v>17,243</v>
      </c>
      <c r="AH65" s="142" t="str">
        <f t="shared" si="117"/>
        <v>1.0</v>
      </c>
      <c r="AI65" s="142"/>
      <c r="AJ65" s="15"/>
      <c r="AK65" s="144">
        <f t="shared" ref="AK65:AK71" si="120">IFERROR((AW65-AR65)/ABS(AW65),"")</f>
        <v>-0.17340385341896486</v>
      </c>
      <c r="AL65" s="145">
        <f t="shared" ref="AL65:AL71" si="121">IFERROR(((AW65)-(AR65)),"")</f>
        <v>-8262</v>
      </c>
      <c r="AM65" s="148">
        <f t="shared" ref="AM65:AM71" si="122">IFERROR(((AW65/AW$8)-(AR65/AR$8)),"")</f>
        <v>-3.3039854516364597E-2</v>
      </c>
      <c r="AN65" s="162"/>
      <c r="AO65" s="143">
        <f t="shared" ref="AO65:AO71" si="123">IFERROR(-AP65,"")</f>
        <v>-0.22</v>
      </c>
      <c r="AP65" s="142" t="str">
        <f t="shared" ref="AP65:AX72" si="124">IF(AP257="","",TRIM(LEFT(AP257,SEARCH(" ",AP257,1))))</f>
        <v>0.22</v>
      </c>
      <c r="AQ65" s="147">
        <f t="shared" ref="AQ65:AQ71" si="125">IFERROR(-AR65,"")</f>
        <v>-55908</v>
      </c>
      <c r="AR65" s="142" t="str">
        <f t="shared" si="124"/>
        <v>55,908</v>
      </c>
      <c r="AS65" s="142" t="str">
        <f t="shared" si="124"/>
        <v>1.0</v>
      </c>
      <c r="AT65" s="143">
        <f t="shared" ref="AT65:AT71" si="126">IFERROR(-AU65,"")</f>
        <v>-0.18</v>
      </c>
      <c r="AU65" s="142" t="str">
        <f t="shared" si="124"/>
        <v>0.18</v>
      </c>
      <c r="AV65" s="147">
        <f t="shared" ref="AV65:AV71" si="127">IFERROR(-AW65,"")</f>
        <v>-47646</v>
      </c>
      <c r="AW65" s="142" t="str">
        <f t="shared" si="124"/>
        <v>47,646</v>
      </c>
      <c r="AX65" s="142" t="str">
        <f t="shared" si="124"/>
        <v>0.9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-5.4523903595416832E-2</v>
      </c>
      <c r="F66" s="85">
        <f t="shared" si="104"/>
        <v>-138</v>
      </c>
      <c r="G66" s="88">
        <f t="shared" si="105"/>
        <v>9.5716661539413384E-4</v>
      </c>
      <c r="H66" s="163"/>
      <c r="I66" s="83">
        <f t="shared" si="106"/>
        <v>-0.1</v>
      </c>
      <c r="J66" s="86" t="str">
        <f t="shared" si="107"/>
        <v>0.10</v>
      </c>
      <c r="K66" s="87">
        <f t="shared" si="108"/>
        <v>-2669</v>
      </c>
      <c r="L66" s="82" t="str">
        <f t="shared" si="107"/>
        <v>2,669</v>
      </c>
      <c r="M66" s="82" t="str">
        <f t="shared" si="107"/>
        <v>0.5</v>
      </c>
      <c r="N66" s="83">
        <f t="shared" si="109"/>
        <v>-0.1</v>
      </c>
      <c r="O66" s="86" t="str">
        <f t="shared" si="107"/>
        <v>0.10</v>
      </c>
      <c r="P66" s="87">
        <f t="shared" si="110"/>
        <v>-2531</v>
      </c>
      <c r="Q66" s="82" t="str">
        <f t="shared" si="107"/>
        <v>2,531</v>
      </c>
      <c r="R66" s="82" t="str">
        <f t="shared" si="107"/>
        <v>0.5</v>
      </c>
      <c r="S66" s="82"/>
      <c r="T66" s="60"/>
      <c r="U66" s="84">
        <f t="shared" si="111"/>
        <v>-0.1628346915017462</v>
      </c>
      <c r="V66" s="85">
        <f t="shared" si="112"/>
        <v>-1119</v>
      </c>
      <c r="W66" s="88">
        <f t="shared" si="113"/>
        <v>-9.7568680019553683E-3</v>
      </c>
      <c r="X66" s="163"/>
      <c r="Y66" s="83">
        <f t="shared" si="114"/>
        <v>-0.09</v>
      </c>
      <c r="Z66" s="82" t="str">
        <f t="shared" si="115"/>
        <v>0.09</v>
      </c>
      <c r="AA66" s="87">
        <f t="shared" si="116"/>
        <v>-7991</v>
      </c>
      <c r="AB66" s="82" t="str">
        <f t="shared" si="115"/>
        <v>7,991</v>
      </c>
      <c r="AC66" s="82" t="str">
        <f t="shared" si="115"/>
        <v>0.4</v>
      </c>
      <c r="AD66" s="83">
        <f t="shared" si="118"/>
        <v>-0.08</v>
      </c>
      <c r="AE66" s="82" t="str">
        <f t="shared" si="115"/>
        <v>0.08</v>
      </c>
      <c r="AF66" s="87">
        <f t="shared" si="119"/>
        <v>-6872</v>
      </c>
      <c r="AG66" s="82" t="str">
        <f t="shared" si="115"/>
        <v>6,872</v>
      </c>
      <c r="AH66" s="82" t="str">
        <f t="shared" si="117"/>
        <v>0.4</v>
      </c>
      <c r="AI66" s="82"/>
      <c r="AJ66" s="14"/>
      <c r="AK66" s="84">
        <f t="shared" si="120"/>
        <v>-0.16406749643331531</v>
      </c>
      <c r="AL66" s="85">
        <f t="shared" si="121"/>
        <v>-3335</v>
      </c>
      <c r="AM66" s="88">
        <f t="shared" si="122"/>
        <v>-1.3364991217340208E-2</v>
      </c>
      <c r="AN66" s="163"/>
      <c r="AO66" s="83">
        <f t="shared" si="123"/>
        <v>-0.09</v>
      </c>
      <c r="AP66" s="82" t="str">
        <f t="shared" si="124"/>
        <v>0.09</v>
      </c>
      <c r="AQ66" s="87">
        <f t="shared" si="125"/>
        <v>-23662</v>
      </c>
      <c r="AR66" s="82" t="str">
        <f t="shared" si="124"/>
        <v>23,662</v>
      </c>
      <c r="AS66" s="82" t="str">
        <f t="shared" si="124"/>
        <v>0.4</v>
      </c>
      <c r="AT66" s="83">
        <f t="shared" si="126"/>
        <v>-0.08</v>
      </c>
      <c r="AU66" s="82" t="str">
        <f t="shared" si="124"/>
        <v>0.08</v>
      </c>
      <c r="AV66" s="87">
        <f t="shared" si="127"/>
        <v>-20327</v>
      </c>
      <c r="AW66" s="82" t="str">
        <f t="shared" si="124"/>
        <v>20,327</v>
      </c>
      <c r="AX66" s="82" t="str">
        <f t="shared" si="124"/>
        <v>0.4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-0.1523226503420958</v>
      </c>
      <c r="F67" s="85">
        <f t="shared" si="104"/>
        <v>-423</v>
      </c>
      <c r="G67" s="88">
        <f t="shared" si="105"/>
        <v>-9.1033504474305055E-3</v>
      </c>
      <c r="H67" s="163"/>
      <c r="I67" s="83">
        <f t="shared" si="106"/>
        <v>-0.12</v>
      </c>
      <c r="J67" s="86" t="str">
        <f t="shared" si="107"/>
        <v>0.12</v>
      </c>
      <c r="K67" s="87">
        <f t="shared" si="108"/>
        <v>-3200</v>
      </c>
      <c r="L67" s="82" t="str">
        <f t="shared" si="107"/>
        <v>3,200</v>
      </c>
      <c r="M67" s="82" t="str">
        <f t="shared" si="107"/>
        <v>0.5</v>
      </c>
      <c r="N67" s="83">
        <f t="shared" si="109"/>
        <v>-0.11</v>
      </c>
      <c r="O67" s="86" t="str">
        <f t="shared" si="107"/>
        <v>0.11</v>
      </c>
      <c r="P67" s="87">
        <f t="shared" si="110"/>
        <v>-2777</v>
      </c>
      <c r="Q67" s="82" t="str">
        <f t="shared" si="107"/>
        <v>2,777</v>
      </c>
      <c r="R67" s="82" t="str">
        <f t="shared" si="107"/>
        <v>0.5</v>
      </c>
      <c r="S67" s="82"/>
      <c r="T67" s="60"/>
      <c r="U67" s="84">
        <f t="shared" si="111"/>
        <v>3.7357451828548957E-3</v>
      </c>
      <c r="V67" s="85">
        <f t="shared" si="112"/>
        <v>38</v>
      </c>
      <c r="W67" s="88">
        <f t="shared" si="113"/>
        <v>5.0660920196428927E-3</v>
      </c>
      <c r="X67" s="163"/>
      <c r="Y67" s="83">
        <f t="shared" si="114"/>
        <v>-0.12</v>
      </c>
      <c r="Z67" s="82" t="str">
        <f t="shared" si="115"/>
        <v>0.12</v>
      </c>
      <c r="AA67" s="87">
        <f t="shared" si="116"/>
        <v>-10134</v>
      </c>
      <c r="AB67" s="82" t="str">
        <f t="shared" si="115"/>
        <v>10,134</v>
      </c>
      <c r="AC67" s="82" t="str">
        <f t="shared" si="115"/>
        <v>0.5</v>
      </c>
      <c r="AD67" s="83">
        <f t="shared" si="118"/>
        <v>-0.12</v>
      </c>
      <c r="AE67" s="82" t="str">
        <f t="shared" si="115"/>
        <v>0.12</v>
      </c>
      <c r="AF67" s="87">
        <f t="shared" si="119"/>
        <v>-10172</v>
      </c>
      <c r="AG67" s="82" t="str">
        <f t="shared" si="115"/>
        <v>10,172</v>
      </c>
      <c r="AH67" s="82" t="str">
        <f t="shared" si="117"/>
        <v>0.6</v>
      </c>
      <c r="AI67" s="82"/>
      <c r="AJ67" s="14"/>
      <c r="AK67" s="84">
        <f t="shared" si="120"/>
        <v>-0.31289758565529557</v>
      </c>
      <c r="AL67" s="85">
        <f t="shared" si="121"/>
        <v>-8411</v>
      </c>
      <c r="AM67" s="88">
        <f t="shared" si="122"/>
        <v>-3.3076959251455887E-2</v>
      </c>
      <c r="AN67" s="163"/>
      <c r="AO67" s="83">
        <f t="shared" si="123"/>
        <v>-0.14000000000000001</v>
      </c>
      <c r="AP67" s="82" t="str">
        <f t="shared" si="124"/>
        <v>0.14</v>
      </c>
      <c r="AQ67" s="87">
        <f t="shared" si="125"/>
        <v>-35292</v>
      </c>
      <c r="AR67" s="82" t="str">
        <f t="shared" si="124"/>
        <v>35,292</v>
      </c>
      <c r="AS67" s="82" t="str">
        <f t="shared" si="124"/>
        <v>0.6</v>
      </c>
      <c r="AT67" s="83">
        <f t="shared" si="126"/>
        <v>-0.1</v>
      </c>
      <c r="AU67" s="82" t="str">
        <f t="shared" si="124"/>
        <v>0.10</v>
      </c>
      <c r="AV67" s="87">
        <f t="shared" si="127"/>
        <v>-26881</v>
      </c>
      <c r="AW67" s="82" t="str">
        <f t="shared" si="124"/>
        <v>26,881</v>
      </c>
      <c r="AX67" s="82" t="str">
        <f t="shared" si="124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-9.9459459459459457E-2</v>
      </c>
      <c r="F68" s="85">
        <f t="shared" si="104"/>
        <v>-920</v>
      </c>
      <c r="G68" s="88">
        <f t="shared" si="105"/>
        <v>-1.2041485537253371E-2</v>
      </c>
      <c r="H68" s="163"/>
      <c r="I68" s="83">
        <f t="shared" si="106"/>
        <v>-0.38</v>
      </c>
      <c r="J68" s="86" t="str">
        <f t="shared" si="107"/>
        <v>0.38</v>
      </c>
      <c r="K68" s="87">
        <f t="shared" si="108"/>
        <v>-10170</v>
      </c>
      <c r="L68" s="82" t="str">
        <f t="shared" si="107"/>
        <v>10,170</v>
      </c>
      <c r="M68" s="82" t="str">
        <f t="shared" si="107"/>
        <v>1.7</v>
      </c>
      <c r="N68" s="83">
        <f t="shared" si="109"/>
        <v>-0.37</v>
      </c>
      <c r="O68" s="86" t="str">
        <f t="shared" si="107"/>
        <v>0.37</v>
      </c>
      <c r="P68" s="87">
        <f t="shared" si="110"/>
        <v>-9250</v>
      </c>
      <c r="Q68" s="82" t="str">
        <f t="shared" si="107"/>
        <v>9,250</v>
      </c>
      <c r="R68" s="82" t="str">
        <f t="shared" si="107"/>
        <v>1.8</v>
      </c>
      <c r="S68" s="82"/>
      <c r="T68" s="60"/>
      <c r="U68" s="84">
        <f t="shared" si="111"/>
        <v>-0.30773346650495825</v>
      </c>
      <c r="V68" s="85">
        <f t="shared" si="112"/>
        <v>-8627</v>
      </c>
      <c r="W68" s="88">
        <f t="shared" si="113"/>
        <v>-8.6572423346608418E-2</v>
      </c>
      <c r="X68" s="163"/>
      <c r="Y68" s="83">
        <f t="shared" si="114"/>
        <v>-0.42</v>
      </c>
      <c r="Z68" s="82" t="str">
        <f t="shared" si="115"/>
        <v>0.42</v>
      </c>
      <c r="AA68" s="87">
        <f t="shared" si="116"/>
        <v>-36661</v>
      </c>
      <c r="AB68" s="82" t="str">
        <f t="shared" si="115"/>
        <v>36,661</v>
      </c>
      <c r="AC68" s="82" t="str">
        <f t="shared" si="115"/>
        <v>1.9</v>
      </c>
      <c r="AD68" s="83">
        <f t="shared" si="118"/>
        <v>-0.34</v>
      </c>
      <c r="AE68" s="82" t="str">
        <f t="shared" si="115"/>
        <v>0.34</v>
      </c>
      <c r="AF68" s="87">
        <f t="shared" si="119"/>
        <v>-28034</v>
      </c>
      <c r="AG68" s="82" t="str">
        <f t="shared" si="115"/>
        <v>28,034</v>
      </c>
      <c r="AH68" s="82" t="str">
        <f t="shared" si="117"/>
        <v>1.6</v>
      </c>
      <c r="AI68" s="82"/>
      <c r="AJ68" s="14"/>
      <c r="AK68" s="84">
        <f t="shared" si="120"/>
        <v>1.6845299270787453E-2</v>
      </c>
      <c r="AL68" s="85">
        <f t="shared" si="121"/>
        <v>1721</v>
      </c>
      <c r="AM68" s="88">
        <f t="shared" si="122"/>
        <v>3.986020093402598E-3</v>
      </c>
      <c r="AN68" s="163"/>
      <c r="AO68" s="83">
        <f t="shared" si="123"/>
        <v>-0.39</v>
      </c>
      <c r="AP68" s="82" t="str">
        <f t="shared" si="124"/>
        <v>0.39</v>
      </c>
      <c r="AQ68" s="87">
        <f t="shared" si="125"/>
        <v>-100444</v>
      </c>
      <c r="AR68" s="82" t="str">
        <f t="shared" si="124"/>
        <v>100,444</v>
      </c>
      <c r="AS68" s="82" t="str">
        <f t="shared" si="124"/>
        <v>1.8</v>
      </c>
      <c r="AT68" s="83">
        <f t="shared" si="126"/>
        <v>-0.39</v>
      </c>
      <c r="AU68" s="82" t="str">
        <f t="shared" si="124"/>
        <v>0.39</v>
      </c>
      <c r="AV68" s="87">
        <f t="shared" si="127"/>
        <v>-102165</v>
      </c>
      <c r="AW68" s="82" t="str">
        <f t="shared" si="124"/>
        <v>102,165</v>
      </c>
      <c r="AX68" s="82" t="str">
        <f t="shared" si="124"/>
        <v>1.9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7.6523994811932561E-2</v>
      </c>
      <c r="F69" s="85">
        <f t="shared" si="104"/>
        <v>118</v>
      </c>
      <c r="G69" s="88">
        <f t="shared" si="105"/>
        <v>8.1379518943896778E-3</v>
      </c>
      <c r="H69" s="163"/>
      <c r="I69" s="83">
        <f t="shared" si="106"/>
        <v>-0.05</v>
      </c>
      <c r="J69" s="86" t="str">
        <f t="shared" si="107"/>
        <v>0.05</v>
      </c>
      <c r="K69" s="87">
        <f t="shared" si="108"/>
        <v>-1424</v>
      </c>
      <c r="L69" s="82" t="str">
        <f t="shared" si="107"/>
        <v>1,424</v>
      </c>
      <c r="M69" s="82" t="str">
        <f t="shared" si="107"/>
        <v>0.2</v>
      </c>
      <c r="N69" s="83">
        <f t="shared" si="109"/>
        <v>-0.06</v>
      </c>
      <c r="O69" s="86" t="str">
        <f t="shared" si="107"/>
        <v>0.06</v>
      </c>
      <c r="P69" s="87">
        <f t="shared" si="110"/>
        <v>-1542</v>
      </c>
      <c r="Q69" s="82" t="str">
        <f t="shared" si="107"/>
        <v>1,542</v>
      </c>
      <c r="R69" s="82" t="str">
        <f t="shared" si="107"/>
        <v>0.3</v>
      </c>
      <c r="S69" s="82"/>
      <c r="T69" s="60"/>
      <c r="U69" s="84">
        <f t="shared" si="111"/>
        <v>8.2961814305097886E-2</v>
      </c>
      <c r="V69" s="85">
        <f t="shared" si="112"/>
        <v>428</v>
      </c>
      <c r="W69" s="88">
        <f t="shared" si="113"/>
        <v>7.2753694337368766E-3</v>
      </c>
      <c r="X69" s="163"/>
      <c r="Y69" s="83">
        <f t="shared" si="114"/>
        <v>-0.05</v>
      </c>
      <c r="Z69" s="82" t="str">
        <f t="shared" si="115"/>
        <v>0.05</v>
      </c>
      <c r="AA69" s="87">
        <f t="shared" si="116"/>
        <v>-4731</v>
      </c>
      <c r="AB69" s="82" t="str">
        <f t="shared" si="115"/>
        <v>4,731</v>
      </c>
      <c r="AC69" s="82" t="str">
        <f t="shared" si="115"/>
        <v>0.3</v>
      </c>
      <c r="AD69" s="83">
        <f t="shared" si="118"/>
        <v>-0.06</v>
      </c>
      <c r="AE69" s="82" t="str">
        <f t="shared" si="115"/>
        <v>0.06</v>
      </c>
      <c r="AF69" s="87">
        <f t="shared" si="119"/>
        <v>-5159</v>
      </c>
      <c r="AG69" s="82" t="str">
        <f t="shared" si="115"/>
        <v>5,159</v>
      </c>
      <c r="AH69" s="82" t="str">
        <f t="shared" si="117"/>
        <v>0.3</v>
      </c>
      <c r="AI69" s="82"/>
      <c r="AJ69" s="14"/>
      <c r="AK69" s="84">
        <f t="shared" si="120"/>
        <v>-9.6376915365888591E-2</v>
      </c>
      <c r="AL69" s="85">
        <f t="shared" si="121"/>
        <v>-1346</v>
      </c>
      <c r="AM69" s="88">
        <f t="shared" si="122"/>
        <v>-5.542971985925009E-3</v>
      </c>
      <c r="AN69" s="163"/>
      <c r="AO69" s="83">
        <f t="shared" si="123"/>
        <v>-0.06</v>
      </c>
      <c r="AP69" s="82" t="str">
        <f t="shared" si="124"/>
        <v>0.06</v>
      </c>
      <c r="AQ69" s="87">
        <f t="shared" si="125"/>
        <v>-15312</v>
      </c>
      <c r="AR69" s="82" t="str">
        <f t="shared" si="124"/>
        <v>15,312</v>
      </c>
      <c r="AS69" s="82" t="str">
        <f t="shared" si="124"/>
        <v>0.3</v>
      </c>
      <c r="AT69" s="83">
        <f t="shared" si="126"/>
        <v>-0.05</v>
      </c>
      <c r="AU69" s="82" t="str">
        <f t="shared" si="124"/>
        <v>0.05</v>
      </c>
      <c r="AV69" s="87">
        <f t="shared" si="127"/>
        <v>-13966</v>
      </c>
      <c r="AW69" s="82" t="str">
        <f t="shared" si="124"/>
        <v>13,966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-0.14845844504021447</v>
      </c>
      <c r="F70" s="85">
        <f t="shared" si="104"/>
        <v>-443</v>
      </c>
      <c r="G70" s="88">
        <f t="shared" si="105"/>
        <v>-9.3508323732977294E-3</v>
      </c>
      <c r="H70" s="163"/>
      <c r="I70" s="83">
        <f t="shared" si="106"/>
        <v>-0.13</v>
      </c>
      <c r="J70" s="86" t="str">
        <f t="shared" si="107"/>
        <v>0.13</v>
      </c>
      <c r="K70" s="87">
        <f t="shared" si="108"/>
        <v>-3427</v>
      </c>
      <c r="L70" s="82" t="str">
        <f t="shared" si="107"/>
        <v>3,427</v>
      </c>
      <c r="M70" s="82" t="str">
        <f t="shared" si="107"/>
        <v>0.6</v>
      </c>
      <c r="N70" s="83">
        <f t="shared" si="109"/>
        <v>-0.12</v>
      </c>
      <c r="O70" s="86" t="str">
        <f t="shared" si="107"/>
        <v>0.12</v>
      </c>
      <c r="P70" s="87">
        <f t="shared" si="110"/>
        <v>-2984</v>
      </c>
      <c r="Q70" s="82" t="str">
        <f t="shared" si="107"/>
        <v>2,984</v>
      </c>
      <c r="R70" s="82" t="str">
        <f t="shared" si="107"/>
        <v>0.6</v>
      </c>
      <c r="S70" s="82"/>
      <c r="T70" s="60"/>
      <c r="U70" s="84">
        <f t="shared" si="111"/>
        <v>2.3807161987898025E-3</v>
      </c>
      <c r="V70" s="85">
        <f t="shared" si="112"/>
        <v>24</v>
      </c>
      <c r="W70" s="88">
        <f t="shared" si="113"/>
        <v>4.8634923370905192E-3</v>
      </c>
      <c r="X70" s="163"/>
      <c r="Y70" s="83">
        <f t="shared" si="114"/>
        <v>-0.12</v>
      </c>
      <c r="Z70" s="82" t="str">
        <f t="shared" si="115"/>
        <v>0.12</v>
      </c>
      <c r="AA70" s="87">
        <f t="shared" si="116"/>
        <v>-10057</v>
      </c>
      <c r="AB70" s="82" t="str">
        <f t="shared" si="115"/>
        <v>10,057</v>
      </c>
      <c r="AC70" s="82" t="str">
        <f t="shared" si="115"/>
        <v>0.5</v>
      </c>
      <c r="AD70" s="83">
        <f t="shared" si="118"/>
        <v>-0.12</v>
      </c>
      <c r="AE70" s="82" t="str">
        <f t="shared" si="115"/>
        <v>0.12</v>
      </c>
      <c r="AF70" s="87">
        <f t="shared" si="119"/>
        <v>-10081</v>
      </c>
      <c r="AG70" s="82" t="str">
        <f t="shared" si="115"/>
        <v>10,081</v>
      </c>
      <c r="AH70" s="82" t="str">
        <f t="shared" si="117"/>
        <v>0.6</v>
      </c>
      <c r="AI70" s="82"/>
      <c r="AJ70" s="14"/>
      <c r="AK70" s="84">
        <f t="shared" si="120"/>
        <v>-0.29368754569826955</v>
      </c>
      <c r="AL70" s="85">
        <f t="shared" si="121"/>
        <v>-7230</v>
      </c>
      <c r="AM70" s="88">
        <f t="shared" si="122"/>
        <v>-2.8471631156194915E-2</v>
      </c>
      <c r="AN70" s="163"/>
      <c r="AO70" s="83">
        <f t="shared" si="123"/>
        <v>-0.12</v>
      </c>
      <c r="AP70" s="82" t="str">
        <f t="shared" si="124"/>
        <v>0.12</v>
      </c>
      <c r="AQ70" s="87">
        <f t="shared" si="125"/>
        <v>-31848</v>
      </c>
      <c r="AR70" s="82" t="str">
        <f t="shared" si="124"/>
        <v>31,848</v>
      </c>
      <c r="AS70" s="82" t="str">
        <f t="shared" si="124"/>
        <v>0.6</v>
      </c>
      <c r="AT70" s="83">
        <f t="shared" si="126"/>
        <v>-0.09</v>
      </c>
      <c r="AU70" s="82" t="str">
        <f t="shared" si="124"/>
        <v>0.09</v>
      </c>
      <c r="AV70" s="87">
        <f t="shared" si="127"/>
        <v>-24618</v>
      </c>
      <c r="AW70" s="82" t="str">
        <f t="shared" si="124"/>
        <v>24,618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-0.1285887726770627</v>
      </c>
      <c r="F71" s="85">
        <f t="shared" si="104"/>
        <v>-25843</v>
      </c>
      <c r="G71" s="88">
        <f t="shared" si="105"/>
        <v>-0.48049063515011792</v>
      </c>
      <c r="H71" s="163"/>
      <c r="I71" s="83">
        <f t="shared" si="106"/>
        <v>-8.48</v>
      </c>
      <c r="J71" s="86" t="str">
        <f t="shared" si="107"/>
        <v>8.48</v>
      </c>
      <c r="K71" s="87">
        <f t="shared" si="108"/>
        <v>-226817</v>
      </c>
      <c r="L71" s="82" t="str">
        <f t="shared" si="107"/>
        <v>226,817</v>
      </c>
      <c r="M71" s="82" t="str">
        <f t="shared" si="107"/>
        <v>38.5</v>
      </c>
      <c r="N71" s="83">
        <f t="shared" si="109"/>
        <v>-8</v>
      </c>
      <c r="O71" s="86" t="str">
        <f t="shared" si="107"/>
        <v>8.00</v>
      </c>
      <c r="P71" s="87">
        <f t="shared" si="110"/>
        <v>-200974</v>
      </c>
      <c r="Q71" s="82" t="str">
        <f t="shared" si="107"/>
        <v>200,974</v>
      </c>
      <c r="R71" s="82" t="str">
        <f t="shared" si="107"/>
        <v>38.1</v>
      </c>
      <c r="S71" s="82"/>
      <c r="T71" s="60"/>
      <c r="U71" s="84">
        <f t="shared" si="111"/>
        <v>-8.0953442679862875E-2</v>
      </c>
      <c r="V71" s="85">
        <f t="shared" si="112"/>
        <v>-54099</v>
      </c>
      <c r="W71" s="88">
        <f t="shared" si="113"/>
        <v>-0.31879538190028622</v>
      </c>
      <c r="X71" s="163"/>
      <c r="Y71" s="83">
        <f t="shared" si="114"/>
        <v>-8.32</v>
      </c>
      <c r="Z71" s="82" t="str">
        <f t="shared" si="115"/>
        <v>8.32</v>
      </c>
      <c r="AA71" s="87">
        <f t="shared" si="116"/>
        <v>-722372</v>
      </c>
      <c r="AB71" s="82" t="str">
        <f t="shared" si="115"/>
        <v>722,372</v>
      </c>
      <c r="AC71" s="82" t="str">
        <f t="shared" si="115"/>
        <v>38.3</v>
      </c>
      <c r="AD71" s="83">
        <f t="shared" si="118"/>
        <v>-8</v>
      </c>
      <c r="AE71" s="82" t="str">
        <f t="shared" si="115"/>
        <v>8.00</v>
      </c>
      <c r="AF71" s="87">
        <f t="shared" si="119"/>
        <v>-668273</v>
      </c>
      <c r="AG71" s="82" t="str">
        <f t="shared" si="115"/>
        <v>668,273</v>
      </c>
      <c r="AH71" s="82" t="str">
        <f t="shared" si="117"/>
        <v>38.1</v>
      </c>
      <c r="AI71" s="82"/>
      <c r="AJ71" s="14"/>
      <c r="AK71" s="84">
        <f t="shared" si="120"/>
        <v>-1.7727610742923464E-2</v>
      </c>
      <c r="AL71" s="85">
        <f t="shared" si="121"/>
        <v>-36903</v>
      </c>
      <c r="AM71" s="88">
        <f t="shared" si="122"/>
        <v>-0.19586481163662395</v>
      </c>
      <c r="AN71" s="163"/>
      <c r="AO71" s="83">
        <f t="shared" si="123"/>
        <v>-8.16</v>
      </c>
      <c r="AP71" s="82" t="str">
        <f t="shared" si="124"/>
        <v>8.16</v>
      </c>
      <c r="AQ71" s="87">
        <f t="shared" si="125"/>
        <v>-2118571</v>
      </c>
      <c r="AR71" s="82" t="str">
        <f t="shared" si="124"/>
        <v>2,118,571</v>
      </c>
      <c r="AS71" s="82" t="str">
        <f t="shared" si="124"/>
        <v>37.4</v>
      </c>
      <c r="AT71" s="83">
        <f t="shared" si="126"/>
        <v>-7.96</v>
      </c>
      <c r="AU71" s="82" t="str">
        <f t="shared" si="124"/>
        <v>7.96</v>
      </c>
      <c r="AV71" s="87">
        <f t="shared" si="127"/>
        <v>-2081668</v>
      </c>
      <c r="AW71" s="82" t="str">
        <f t="shared" si="124"/>
        <v>2,081,668</v>
      </c>
      <c r="AX71" s="82" t="str">
        <f t="shared" si="124"/>
        <v>38.1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8.013834719258224E-2</v>
      </c>
      <c r="F72" s="134">
        <f>IFERROR(((L72)-(Q72)),"")</f>
        <v>1089</v>
      </c>
      <c r="G72" s="141">
        <f>IFERROR(((L72/L$8)-(Q72/Q$8)),"")</f>
        <v>7.8740596633222193E-3</v>
      </c>
      <c r="H72" s="164"/>
      <c r="I72" s="132">
        <f>IFERROR(-(-J72),"")</f>
        <v>3669.44</v>
      </c>
      <c r="J72" s="135" t="str">
        <f t="shared" si="107"/>
        <v>3,669.44</v>
      </c>
      <c r="K72" s="136" t="str">
        <f>IFERROR(L72,"")</f>
        <v>14,678</v>
      </c>
      <c r="L72" s="137" t="str">
        <f t="shared" si="107"/>
        <v>14,678</v>
      </c>
      <c r="M72" s="137" t="str">
        <f t="shared" si="107"/>
        <v>2.5</v>
      </c>
      <c r="N72" s="132">
        <f>IFERROR(-(-O72),"")</f>
        <v>3397.2</v>
      </c>
      <c r="O72" s="135" t="str">
        <f t="shared" si="107"/>
        <v>3,397.20</v>
      </c>
      <c r="P72" s="136" t="str">
        <f>IFERROR(Q72,"")</f>
        <v>13,589</v>
      </c>
      <c r="Q72" s="137" t="str">
        <f t="shared" si="107"/>
        <v>13,589</v>
      </c>
      <c r="R72" s="137" t="str">
        <f t="shared" si="107"/>
        <v>2.6</v>
      </c>
      <c r="T72" s="152"/>
      <c r="U72" s="133">
        <f>IFERROR((AB72-AG72)/ABS(AG72),"")</f>
        <v>5.5011812352345597E-2</v>
      </c>
      <c r="V72" s="134">
        <f>IFERROR(((AB72)-(AG72)),"")</f>
        <v>2934</v>
      </c>
      <c r="W72" s="141">
        <f>IFERROR(((AB72/AB$8)-(AG72/AG$8)),"")</f>
        <v>9.5126151059217179E-3</v>
      </c>
      <c r="X72" s="164"/>
      <c r="Y72" s="132">
        <f>IFERROR(-(-Z72),"")</f>
        <v>4328.28</v>
      </c>
      <c r="Z72" s="137" t="str">
        <f t="shared" si="115"/>
        <v>4,328.28</v>
      </c>
      <c r="AA72" s="136" t="str">
        <f>IFERROR(AB72,"")</f>
        <v>56,268</v>
      </c>
      <c r="AB72" s="137" t="str">
        <f t="shared" si="115"/>
        <v>56,268</v>
      </c>
      <c r="AC72" s="137" t="str">
        <f t="shared" si="115"/>
        <v>3.0</v>
      </c>
      <c r="AD72" s="132">
        <f>IFERROR(-(-AE72),"")</f>
        <v>4102.62</v>
      </c>
      <c r="AE72" s="137" t="str">
        <f t="shared" si="115"/>
        <v>4,102.62</v>
      </c>
      <c r="AF72" s="136" t="str">
        <f>IFERROR(AG72,"")</f>
        <v>53,334</v>
      </c>
      <c r="AG72" s="137" t="str">
        <f t="shared" si="115"/>
        <v>53,334</v>
      </c>
      <c r="AH72" s="137" t="str">
        <f t="shared" si="117"/>
        <v>3.0</v>
      </c>
      <c r="AJ72" s="13"/>
      <c r="AK72" s="133">
        <f>IFERROR((AR72-AW72)/ABS(AW72),"")</f>
        <v>-0.18476038713582488</v>
      </c>
      <c r="AL72" s="134">
        <f>IFERROR(((AR72)-(AW72)),"")</f>
        <v>-29914</v>
      </c>
      <c r="AM72" s="141">
        <f>IFERROR(((AR72/AR$8)-(AW72/AW$8)),"")</f>
        <v>-0.11098550796537376</v>
      </c>
      <c r="AN72" s="164"/>
      <c r="AO72" s="132">
        <f>IFERROR(-(-AP72),"")</f>
        <v>3384.43</v>
      </c>
      <c r="AP72" s="137" t="str">
        <f t="shared" si="124"/>
        <v>3,384.43</v>
      </c>
      <c r="AQ72" s="136" t="str">
        <f>IFERROR(AR72,"")</f>
        <v>131,993</v>
      </c>
      <c r="AR72" s="137" t="str">
        <f t="shared" si="124"/>
        <v>131,993</v>
      </c>
      <c r="AS72" s="137" t="str">
        <f t="shared" si="124"/>
        <v>2.3</v>
      </c>
      <c r="AT72" s="132">
        <f>IFERROR(-(-AU72),"")</f>
        <v>4151.47</v>
      </c>
      <c r="AU72" s="137" t="str">
        <f t="shared" si="124"/>
        <v>4,151.47</v>
      </c>
      <c r="AV72" s="136" t="str">
        <f>IFERROR(AW72,"")</f>
        <v>161,907</v>
      </c>
      <c r="AW72" s="137" t="str">
        <f t="shared" si="124"/>
        <v>161,907</v>
      </c>
      <c r="AX72" s="137" t="str">
        <f t="shared" si="124"/>
        <v>3.0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5.7275541795665637E-2</v>
      </c>
      <c r="F74" s="145">
        <f>IFERROR(((Q74)-(L74)),"")</f>
        <v>37</v>
      </c>
      <c r="G74" s="148">
        <f>IFERROR(((Q74/Q$8)-(L74/L$8)),"")</f>
        <v>2.944408742953479E-3</v>
      </c>
      <c r="H74" s="162"/>
      <c r="I74" s="143">
        <f>IFERROR((-L74/L$8),"")</f>
        <v>-2.2768057424854195E-2</v>
      </c>
      <c r="J74" s="146" t="str">
        <f t="shared" ref="J74:R89" si="131">IF(J266="","",TRIM(LEFT(J266,SEARCH(" ",J266,1))))</f>
        <v>152.36</v>
      </c>
      <c r="K74" s="147">
        <f>IFERROR(-L74,"")</f>
        <v>-609</v>
      </c>
      <c r="L74" s="142" t="str">
        <f t="shared" si="131"/>
        <v>609</v>
      </c>
      <c r="M74" s="142" t="str">
        <f t="shared" si="131"/>
        <v>0.1</v>
      </c>
      <c r="N74" s="143">
        <f>IFERROR((-Q74/L$8),"")</f>
        <v>-2.4151338417825633E-2</v>
      </c>
      <c r="O74" s="146" t="str">
        <f t="shared" si="131"/>
        <v>161.46</v>
      </c>
      <c r="P74" s="147">
        <f>IFERROR(-Q74,"")</f>
        <v>-646</v>
      </c>
      <c r="Q74" s="142" t="str">
        <f t="shared" si="131"/>
        <v>646</v>
      </c>
      <c r="R74" s="142" t="str">
        <f>IF(R266="","",TRIM(LEFT(R266,SEARCH(" ",R266,1))))</f>
        <v>0.1</v>
      </c>
      <c r="S74" s="142"/>
      <c r="T74" s="152"/>
      <c r="U74" s="144">
        <f t="shared" ref="U74:U78" si="132">IFERROR((AG74-AB74)/ABS(AG74),"")</f>
        <v>6.1197916666666664E-2</v>
      </c>
      <c r="V74" s="145">
        <f>IFERROR(((AG74)-(AB74)),"")</f>
        <v>141</v>
      </c>
      <c r="W74" s="148">
        <f>IFERROR(((AG74/AG$8)-(AB74/AB$8)),"")</f>
        <v>2.6718231736226304E-3</v>
      </c>
      <c r="X74" s="162"/>
      <c r="Y74" s="143">
        <f>IFERROR((-AB74/AB$8),"")</f>
        <v>-2.4904148388656695E-2</v>
      </c>
      <c r="Z74" s="142" t="str">
        <f t="shared" ref="Z74:AH89" si="133">IF(Z266="","",TRIM(LEFT(Z266,SEARCH(" ",Z266,1))))</f>
        <v>166.36</v>
      </c>
      <c r="AA74" s="147">
        <f>IFERROR(-AB74,"")</f>
        <v>-2163</v>
      </c>
      <c r="AB74" s="142" t="str">
        <f t="shared" si="133"/>
        <v>2,163</v>
      </c>
      <c r="AC74" s="142" t="str">
        <f t="shared" si="133"/>
        <v>0.1</v>
      </c>
      <c r="AD74" s="143">
        <f>IFERROR((-AG74/AB$8),"")</f>
        <v>-2.6527581085282029E-2</v>
      </c>
      <c r="AE74" s="142" t="str">
        <f t="shared" si="133"/>
        <v>177.25</v>
      </c>
      <c r="AF74" s="147">
        <f>IFERROR(-AG74,"")</f>
        <v>-2304</v>
      </c>
      <c r="AG74" s="142" t="str">
        <f t="shared" si="133"/>
        <v>2,304</v>
      </c>
      <c r="AH74" s="142" t="str">
        <f t="shared" si="133"/>
        <v>0.1</v>
      </c>
      <c r="AI74" s="142"/>
      <c r="AJ74" s="15"/>
      <c r="AK74" s="144">
        <f t="shared" ref="AK74:AK78" si="134">IFERROR((AW74-AR74)/ABS(AW74),"")</f>
        <v>0.11789641012054576</v>
      </c>
      <c r="AL74" s="145">
        <f>IFERROR(((AW74)-(AR74)),"")</f>
        <v>890</v>
      </c>
      <c r="AM74" s="148">
        <f>IFERROR(((AW74/AW$8)-(AR74/AR$8)),"")</f>
        <v>3.2314451777539013E-3</v>
      </c>
      <c r="AN74" s="162"/>
      <c r="AO74" s="143">
        <f>IFERROR((-AR74/AR$8),"")</f>
        <v>-2.5637175637175637E-2</v>
      </c>
      <c r="AP74" s="142" t="str">
        <f t="shared" ref="AP74:AX89" si="135">IF(AP266="","",TRIM(LEFT(AP266,SEARCH(" ",AP266,1))))</f>
        <v>170.74</v>
      </c>
      <c r="AQ74" s="147">
        <f>IFERROR(-AR74,"")</f>
        <v>-6659</v>
      </c>
      <c r="AR74" s="142" t="str">
        <f t="shared" si="135"/>
        <v>6,659</v>
      </c>
      <c r="AS74" s="142" t="str">
        <f t="shared" si="135"/>
        <v>0.1</v>
      </c>
      <c r="AT74" s="143">
        <f>IFERROR((-AW74/AR$8),"")</f>
        <v>-2.9063679063679064E-2</v>
      </c>
      <c r="AU74" s="142" t="str">
        <f t="shared" si="135"/>
        <v>193.55</v>
      </c>
      <c r="AV74" s="147">
        <f>IFERROR(-AW74,"")</f>
        <v>-7549</v>
      </c>
      <c r="AW74" s="142" t="str">
        <f t="shared" si="135"/>
        <v>7,549</v>
      </c>
      <c r="AX74" s="142" t="str">
        <f>IF(AX266="","",TRIM(LEFT(AX266,SEARCH(" ",AX266,1))))</f>
        <v>0.1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-0.10404380791912385</v>
      </c>
      <c r="F75" s="85">
        <f>IFERROR(((Q75)-(L75)),"")</f>
        <v>-1235</v>
      </c>
      <c r="G75" s="88">
        <f>IFERROR(((Q75/Q$8)-(L75/L$8)),"")</f>
        <v>-1.748655813270561E-2</v>
      </c>
      <c r="H75" s="163"/>
      <c r="I75" s="83">
        <f>IFERROR((-L75/L$8),"")</f>
        <v>-0.48994317332136983</v>
      </c>
      <c r="J75" s="86" t="str">
        <f t="shared" si="131"/>
        <v>3,276.30</v>
      </c>
      <c r="K75" s="87">
        <f>IFERROR(-L75,"")</f>
        <v>-13105</v>
      </c>
      <c r="L75" s="82" t="str">
        <f t="shared" si="131"/>
        <v>13,105</v>
      </c>
      <c r="M75" s="82" t="str">
        <f t="shared" si="131"/>
        <v>2.2</v>
      </c>
      <c r="N75" s="83">
        <f>IFERROR((-Q75/L$8),"")</f>
        <v>-0.44377149693435025</v>
      </c>
      <c r="O75" s="86" t="str">
        <f t="shared" si="131"/>
        <v>2,967.38</v>
      </c>
      <c r="P75" s="87">
        <f>IFERROR(-Q75,"")</f>
        <v>-11870</v>
      </c>
      <c r="Q75" s="82" t="str">
        <f t="shared" si="131"/>
        <v>11,870</v>
      </c>
      <c r="R75" s="82" t="str">
        <f>IF(R267="","",TRIM(LEFT(R267,SEARCH(" ",R267,1))))</f>
        <v>2.3</v>
      </c>
      <c r="S75" s="82"/>
      <c r="T75" s="60"/>
      <c r="U75" s="84">
        <f t="shared" si="132"/>
        <v>-6.2874126166855032E-2</v>
      </c>
      <c r="V75" s="85">
        <f>IFERROR(((AG75)-(AB75)),"")</f>
        <v>-3004</v>
      </c>
      <c r="W75" s="88">
        <f>IFERROR(((AG75/AG$8)-(AB75/AB$8)),"")</f>
        <v>-1.2846724553042699E-2</v>
      </c>
      <c r="X75" s="163"/>
      <c r="Y75" s="83">
        <f>IFERROR((-AB75/AB$8),"")</f>
        <v>-0.58468907234062151</v>
      </c>
      <c r="Z75" s="82" t="str">
        <f t="shared" si="133"/>
        <v>3,906.33</v>
      </c>
      <c r="AA75" s="87">
        <f>IFERROR(-AB75,"")</f>
        <v>-50782</v>
      </c>
      <c r="AB75" s="82" t="str">
        <f t="shared" si="133"/>
        <v>50,782</v>
      </c>
      <c r="AC75" s="82" t="str">
        <f t="shared" si="133"/>
        <v>2.7</v>
      </c>
      <c r="AD75" s="83">
        <f>IFERROR((-AG75/AB$8),"")</f>
        <v>-0.55010189630755413</v>
      </c>
      <c r="AE75" s="82" t="str">
        <f t="shared" si="133"/>
        <v>3,675.26</v>
      </c>
      <c r="AF75" s="87">
        <f>IFERROR(-AG75,"")</f>
        <v>-47778</v>
      </c>
      <c r="AG75" s="82" t="str">
        <f t="shared" si="133"/>
        <v>47,778</v>
      </c>
      <c r="AH75" s="82" t="str">
        <f t="shared" si="133"/>
        <v>2.7</v>
      </c>
      <c r="AI75" s="82"/>
      <c r="AJ75" s="14"/>
      <c r="AK75" s="84">
        <f t="shared" si="134"/>
        <v>0.20476484590241295</v>
      </c>
      <c r="AL75" s="85">
        <f>IFERROR(((AW75)-(AR75)),"")</f>
        <v>29506</v>
      </c>
      <c r="AM75" s="88">
        <f>IFERROR(((AW75/AW$8)-(AR75/AR$8)),"")</f>
        <v>0.10987489812993168</v>
      </c>
      <c r="AN75" s="163"/>
      <c r="AO75" s="83">
        <f>IFERROR((-AR75/AR$8),"")</f>
        <v>-0.4411757911757912</v>
      </c>
      <c r="AP75" s="82" t="str">
        <f t="shared" si="135"/>
        <v>2,938.24</v>
      </c>
      <c r="AQ75" s="87">
        <f>IFERROR(-AR75,"")</f>
        <v>-114591</v>
      </c>
      <c r="AR75" s="82" t="str">
        <f t="shared" si="135"/>
        <v>114,591</v>
      </c>
      <c r="AS75" s="82" t="str">
        <f t="shared" si="135"/>
        <v>2.0</v>
      </c>
      <c r="AT75" s="83">
        <f>IFERROR((-AW75/AR$8),"")</f>
        <v>-0.55477400477400474</v>
      </c>
      <c r="AU75" s="82" t="str">
        <f t="shared" si="135"/>
        <v>3,694.78</v>
      </c>
      <c r="AV75" s="87">
        <f>IFERROR(-AW75,"")</f>
        <v>-144097</v>
      </c>
      <c r="AW75" s="82" t="str">
        <f t="shared" si="135"/>
        <v>144,097</v>
      </c>
      <c r="AX75" s="82" t="str">
        <f>IF(AX267="","",TRIM(LEFT(AX267,SEARCH(" ",AX267,1))))</f>
        <v>2.6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0.15584415584415584</v>
      </c>
      <c r="F76" s="85">
        <f>IFERROR(((Q76)-(L76)),"")</f>
        <v>36</v>
      </c>
      <c r="G76" s="88">
        <f>IFERROR(((Q76/Q$8)-(L76/L$8)),"")</f>
        <v>1.9041311041603321E-3</v>
      </c>
      <c r="H76" s="163"/>
      <c r="I76" s="83">
        <f>IFERROR((-L76/L$8),"")</f>
        <v>-7.2902646926873036E-3</v>
      </c>
      <c r="J76" s="86" t="str">
        <f t="shared" si="131"/>
        <v>48.71</v>
      </c>
      <c r="K76" s="87">
        <f>IFERROR(-L76,"")</f>
        <v>-195</v>
      </c>
      <c r="L76" s="82" t="str">
        <f t="shared" si="131"/>
        <v>195</v>
      </c>
      <c r="M76" s="82" t="str">
        <f t="shared" si="131"/>
        <v>0.0</v>
      </c>
      <c r="N76" s="83">
        <f>IFERROR((-Q76/L$8),"")</f>
        <v>-8.6361597128757298E-3</v>
      </c>
      <c r="O76" s="86" t="str">
        <f t="shared" si="131"/>
        <v>57.69</v>
      </c>
      <c r="P76" s="87">
        <f>IFERROR(-Q76,"")</f>
        <v>-231</v>
      </c>
      <c r="Q76" s="82" t="str">
        <f t="shared" si="131"/>
        <v>231</v>
      </c>
      <c r="R76" s="82" t="str">
        <f>IF(R268="","",TRIM(LEFT(R268,SEARCH(" ",R268,1))))</f>
        <v>0.0</v>
      </c>
      <c r="S76" s="82"/>
      <c r="T76" s="60"/>
      <c r="U76" s="84">
        <f t="shared" si="132"/>
        <v>0.10726256983240223</v>
      </c>
      <c r="V76" s="85">
        <f>IFERROR(((AG76)-(AB76)),"")</f>
        <v>96</v>
      </c>
      <c r="W76" s="88">
        <f>IFERROR(((AG76/AG$8)-(AB76/AB$8)),"")</f>
        <v>1.5125682556856139E-3</v>
      </c>
      <c r="X76" s="163"/>
      <c r="Y76" s="83">
        <f>IFERROR((-AB76/AB$8),"")</f>
        <v>-9.1994519475435514E-3</v>
      </c>
      <c r="Z76" s="82" t="str">
        <f t="shared" si="133"/>
        <v>61.50</v>
      </c>
      <c r="AA76" s="87">
        <f>IFERROR(-AB76,"")</f>
        <v>-799</v>
      </c>
      <c r="AB76" s="82" t="str">
        <f t="shared" si="133"/>
        <v>799</v>
      </c>
      <c r="AC76" s="82" t="str">
        <f t="shared" si="133"/>
        <v>0.0</v>
      </c>
      <c r="AD76" s="83">
        <f>IFERROR((-AG76/AB$8),"")</f>
        <v>-1.0304767826096968E-2</v>
      </c>
      <c r="AE76" s="82" t="str">
        <f t="shared" si="133"/>
        <v>68.86</v>
      </c>
      <c r="AF76" s="87">
        <f>IFERROR(-AG76,"")</f>
        <v>-895</v>
      </c>
      <c r="AG76" s="82" t="str">
        <f t="shared" si="133"/>
        <v>895</v>
      </c>
      <c r="AH76" s="82" t="str">
        <f t="shared" si="133"/>
        <v>0.1</v>
      </c>
      <c r="AI76" s="82"/>
      <c r="AJ76" s="14"/>
      <c r="AK76" s="84">
        <f t="shared" si="134"/>
        <v>-0.12102272727272727</v>
      </c>
      <c r="AL76" s="85">
        <f>IFERROR(((AW76)-(AR76)),"")</f>
        <v>-213</v>
      </c>
      <c r="AM76" s="88">
        <f>IFERROR(((AW76/AW$8)-(AR76/AR$8)),"")</f>
        <v>-8.6552737559449002E-4</v>
      </c>
      <c r="AN76" s="163"/>
      <c r="AO76" s="83">
        <f>IFERROR((-AR76/AR$8),"")</f>
        <v>-7.5960575960575963E-3</v>
      </c>
      <c r="AP76" s="82" t="str">
        <f t="shared" si="135"/>
        <v>50.59</v>
      </c>
      <c r="AQ76" s="87">
        <f>IFERROR(-AR76,"")</f>
        <v>-1973</v>
      </c>
      <c r="AR76" s="82" t="str">
        <f t="shared" si="135"/>
        <v>1,973</v>
      </c>
      <c r="AS76" s="82" t="str">
        <f t="shared" si="135"/>
        <v>0.0</v>
      </c>
      <c r="AT76" s="83">
        <f>IFERROR((-AW76/AR$8),"")</f>
        <v>-6.7760067760067764E-3</v>
      </c>
      <c r="AU76" s="82" t="str">
        <f t="shared" si="135"/>
        <v>45.14</v>
      </c>
      <c r="AV76" s="87">
        <f>IFERROR(-AW76,"")</f>
        <v>-1760</v>
      </c>
      <c r="AW76" s="82" t="str">
        <f t="shared" si="135"/>
        <v>1,760</v>
      </c>
      <c r="AX76" s="82" t="str">
        <f>IF(AX268="","",TRIM(LEFT(AX268,SEARCH(" ",AX268,1))))</f>
        <v>0.0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8.8967971530249115E-2</v>
      </c>
      <c r="F77" s="85">
        <f>IFERROR(((Q77)-(L77)),"")</f>
        <v>75</v>
      </c>
      <c r="G77" s="88">
        <f>IFERROR(((Q77/Q$8)-(L77/L$8)),"")</f>
        <v>4.8411471742597252E-3</v>
      </c>
      <c r="H77" s="163"/>
      <c r="I77" s="83">
        <f>IFERROR((-L77/L$8),"")</f>
        <v>-2.8712427097353072E-2</v>
      </c>
      <c r="J77" s="86" t="str">
        <f t="shared" si="131"/>
        <v>192.07</v>
      </c>
      <c r="K77" s="87">
        <f>IFERROR(-L77,"")</f>
        <v>-768</v>
      </c>
      <c r="L77" s="82" t="str">
        <f t="shared" si="131"/>
        <v>768</v>
      </c>
      <c r="M77" s="82" t="str">
        <f t="shared" si="131"/>
        <v>0.1</v>
      </c>
      <c r="N77" s="83">
        <f>IFERROR((-Q77/L$8),"")</f>
        <v>-3.151637505607896E-2</v>
      </c>
      <c r="O77" s="86" t="str">
        <f t="shared" si="131"/>
        <v>210.68</v>
      </c>
      <c r="P77" s="87">
        <f>IFERROR(-Q77,"")</f>
        <v>-843</v>
      </c>
      <c r="Q77" s="82" t="str">
        <f t="shared" si="131"/>
        <v>843</v>
      </c>
      <c r="R77" s="82" t="str">
        <f>IF(R269="","",TRIM(LEFT(R269,SEARCH(" ",R269,1))))</f>
        <v>0.2</v>
      </c>
      <c r="S77" s="82"/>
      <c r="T77" s="60"/>
      <c r="U77" s="84">
        <f t="shared" si="132"/>
        <v>-7.0882852292020376E-2</v>
      </c>
      <c r="V77" s="85">
        <f>IFERROR(((AG77)-(AB77)),"")</f>
        <v>-167</v>
      </c>
      <c r="W77" s="88">
        <f>IFERROR(((AG77/AG$8)-(AB77/AB$8)),"")</f>
        <v>-8.5073701277624258E-4</v>
      </c>
      <c r="X77" s="163"/>
      <c r="Y77" s="83">
        <f>IFERROR((-AB77/AB$8),"")</f>
        <v>-2.9049082933232013E-2</v>
      </c>
      <c r="Z77" s="82" t="str">
        <f t="shared" si="133"/>
        <v>194.09</v>
      </c>
      <c r="AA77" s="87">
        <f>IFERROR(-AB77,"")</f>
        <v>-2523</v>
      </c>
      <c r="AB77" s="82" t="str">
        <f t="shared" si="133"/>
        <v>2,523</v>
      </c>
      <c r="AC77" s="82" t="str">
        <f t="shared" si="133"/>
        <v>0.1</v>
      </c>
      <c r="AD77" s="83">
        <f>IFERROR((-AG77/AB$8),"")</f>
        <v>-2.7126293852831797E-2</v>
      </c>
      <c r="AE77" s="82" t="str">
        <f t="shared" si="133"/>
        <v>181.25</v>
      </c>
      <c r="AF77" s="87">
        <f>IFERROR(-AG77,"")</f>
        <v>-2356</v>
      </c>
      <c r="AG77" s="82" t="str">
        <f t="shared" si="133"/>
        <v>2,356</v>
      </c>
      <c r="AH77" s="82" t="str">
        <f t="shared" si="133"/>
        <v>0.1</v>
      </c>
      <c r="AI77" s="82"/>
      <c r="AJ77" s="14"/>
      <c r="AK77" s="84">
        <f t="shared" si="134"/>
        <v>-3.1521994824747115E-2</v>
      </c>
      <c r="AL77" s="85">
        <f>IFERROR(((AW77)-(AR77)),"")</f>
        <v>-268</v>
      </c>
      <c r="AM77" s="88">
        <f>IFERROR(((AW77/AW$8)-(AR77/AR$8)),"")</f>
        <v>-1.2514838018193725E-3</v>
      </c>
      <c r="AN77" s="163"/>
      <c r="AO77" s="83">
        <f>IFERROR((-AR77/AR$8),"")</f>
        <v>-3.3764533764533762E-2</v>
      </c>
      <c r="AP77" s="82" t="str">
        <f t="shared" si="135"/>
        <v>224.86</v>
      </c>
      <c r="AQ77" s="87">
        <f>IFERROR(-AR77,"")</f>
        <v>-8770</v>
      </c>
      <c r="AR77" s="82" t="str">
        <f t="shared" si="135"/>
        <v>8,770</v>
      </c>
      <c r="AS77" s="82" t="str">
        <f t="shared" si="135"/>
        <v>0.2</v>
      </c>
      <c r="AT77" s="83">
        <f>IFERROR((-AW77/AR$8),"")</f>
        <v>-3.2732732732732736E-2</v>
      </c>
      <c r="AU77" s="82" t="str">
        <f t="shared" si="135"/>
        <v>218.00</v>
      </c>
      <c r="AV77" s="87">
        <f>IFERROR(-AW77,"")</f>
        <v>-8502</v>
      </c>
      <c r="AW77" s="82" t="str">
        <f t="shared" si="135"/>
        <v>8,502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-0.1212296854448581</v>
      </c>
      <c r="F78" s="85">
        <f>IFERROR(((Q78)-(L78)),"")</f>
        <v>-5438</v>
      </c>
      <c r="G78" s="88">
        <f>IFERROR(((Q78/Q$8)-(L78/L$8)),"")</f>
        <v>-9.4903205627231202E-2</v>
      </c>
      <c r="H78" s="163"/>
      <c r="I78" s="83">
        <f>IFERROR((-L78/L$8),"")</f>
        <v>-1.8803275011215792</v>
      </c>
      <c r="J78" s="86" t="str">
        <f t="shared" si="131"/>
        <v>12,573.85</v>
      </c>
      <c r="K78" s="87">
        <f>IFERROR(-L78,"")</f>
        <v>-50295</v>
      </c>
      <c r="L78" s="82" t="str">
        <f t="shared" si="131"/>
        <v>50,295</v>
      </c>
      <c r="M78" s="82" t="str">
        <f t="shared" si="131"/>
        <v>8.5</v>
      </c>
      <c r="N78" s="83">
        <f>IFERROR((-Q78/L$8),"")</f>
        <v>-1.677022581127561</v>
      </c>
      <c r="O78" s="86" t="str">
        <f t="shared" si="131"/>
        <v>11,214.30</v>
      </c>
      <c r="P78" s="87">
        <f>IFERROR(-Q78,"")</f>
        <v>-44857</v>
      </c>
      <c r="Q78" s="82" t="str">
        <f t="shared" si="131"/>
        <v>44,857</v>
      </c>
      <c r="R78" s="82" t="str">
        <f>IF(R270="","",TRIM(LEFT(R270,SEARCH(" ",R270,1))))</f>
        <v>8.5</v>
      </c>
      <c r="S78" s="82"/>
      <c r="T78" s="60"/>
      <c r="U78" s="84">
        <f t="shared" si="132"/>
        <v>-9.0570493573091326E-2</v>
      </c>
      <c r="V78" s="85">
        <f>IFERROR(((AG78)-(AB78)),"")</f>
        <v>-13423</v>
      </c>
      <c r="W78" s="88">
        <f>IFERROR(((AG78/AG$8)-(AB78/AB$8)),"")</f>
        <v>-8.7110681538348889E-2</v>
      </c>
      <c r="X78" s="163"/>
      <c r="Y78" s="83">
        <f>IFERROR((-AB78/AB$8),"")</f>
        <v>-1.8609374460294981</v>
      </c>
      <c r="Z78" s="82" t="str">
        <f t="shared" si="133"/>
        <v>12,432.90</v>
      </c>
      <c r="AA78" s="87">
        <f>IFERROR(-AB78,"")</f>
        <v>-161628</v>
      </c>
      <c r="AB78" s="82" t="str">
        <f t="shared" si="133"/>
        <v>161,628</v>
      </c>
      <c r="AC78" s="82" t="str">
        <f t="shared" si="133"/>
        <v>8.6</v>
      </c>
      <c r="AD78" s="83">
        <f>IFERROR((-AG78/AB$8),"")</f>
        <v>-1.7063889560521801</v>
      </c>
      <c r="AE78" s="82" t="str">
        <f t="shared" si="133"/>
        <v>11,400.35</v>
      </c>
      <c r="AF78" s="87">
        <f>IFERROR(-AG78,"")</f>
        <v>-148205</v>
      </c>
      <c r="AG78" s="82" t="str">
        <f t="shared" si="133"/>
        <v>148,205</v>
      </c>
      <c r="AH78" s="82" t="str">
        <f t="shared" si="133"/>
        <v>8.5</v>
      </c>
      <c r="AI78" s="82"/>
      <c r="AJ78" s="14"/>
      <c r="AK78" s="84">
        <f t="shared" si="134"/>
        <v>-2.7236184760183465E-2</v>
      </c>
      <c r="AL78" s="85">
        <f>IFERROR(((AW78)-(AR78)),"")</f>
        <v>-12779</v>
      </c>
      <c r="AM78" s="88">
        <f>IFERROR(((AW78/AW$8)-(AR78/AR$8)),"")</f>
        <v>-6.132262877229322E-2</v>
      </c>
      <c r="AN78" s="163"/>
      <c r="AO78" s="83">
        <f>IFERROR((-AR78/AR$8),"")</f>
        <v>-1.8555902055902056</v>
      </c>
      <c r="AP78" s="82" t="str">
        <f t="shared" si="135"/>
        <v>12,358.22</v>
      </c>
      <c r="AQ78" s="87">
        <f>IFERROR(-AR78,"")</f>
        <v>-481971</v>
      </c>
      <c r="AR78" s="82" t="str">
        <f t="shared" si="135"/>
        <v>481,971</v>
      </c>
      <c r="AS78" s="82" t="str">
        <f t="shared" si="135"/>
        <v>8.5</v>
      </c>
      <c r="AT78" s="83">
        <f>IFERROR((-AW78/AR$8),"")</f>
        <v>-1.8063910063910065</v>
      </c>
      <c r="AU78" s="82" t="str">
        <f t="shared" si="135"/>
        <v>12,030.55</v>
      </c>
      <c r="AV78" s="87">
        <f>IFERROR(-AW78,"")</f>
        <v>-469192</v>
      </c>
      <c r="AW78" s="82" t="str">
        <f t="shared" si="135"/>
        <v>469,192</v>
      </c>
      <c r="AX78" s="82" t="str">
        <f>IF(AX270="","",TRIM(LEFT(AX270,SEARCH(" ",AX270,1))))</f>
        <v>8.6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-0.14255816816447126</v>
      </c>
      <c r="F80" s="145">
        <f t="shared" ref="F80:F85" si="137">IFERROR(((Q80)-(L80)),"")</f>
        <v>-2316</v>
      </c>
      <c r="G80" s="148">
        <f t="shared" ref="G80:G85" si="138">IFERROR(((Q80/Q$8)-(L80/L$8)),"")</f>
        <v>-4.7325724999188634E-2</v>
      </c>
      <c r="H80" s="162"/>
      <c r="I80" s="143">
        <f t="shared" ref="I80:I85" si="139">IFERROR((-L80/L$8),"")</f>
        <v>-0.69395842679826525</v>
      </c>
      <c r="J80" s="146" t="str">
        <f t="shared" si="131"/>
        <v>4,640.47</v>
      </c>
      <c r="K80" s="147">
        <f t="shared" ref="K80:K85" si="140">IFERROR(-L80,"")</f>
        <v>-18562</v>
      </c>
      <c r="L80" s="142" t="str">
        <f t="shared" si="131"/>
        <v>18,562</v>
      </c>
      <c r="M80" s="142" t="str">
        <f t="shared" si="131"/>
        <v>3.2</v>
      </c>
      <c r="N80" s="143">
        <f t="shared" ref="N80:N85" si="141">IFERROR((-Q80/L$8),"")</f>
        <v>-0.60737251383280988</v>
      </c>
      <c r="O80" s="146" t="str">
        <f t="shared" si="131"/>
        <v>4,061.55</v>
      </c>
      <c r="P80" s="147">
        <f t="shared" ref="P80:P85" si="142">IFERROR(-Q80,"")</f>
        <v>-16246</v>
      </c>
      <c r="Q80" s="142" t="str">
        <f t="shared" si="131"/>
        <v>16,246</v>
      </c>
      <c r="R80" s="142" t="str">
        <f t="shared" si="131"/>
        <v>3.1</v>
      </c>
      <c r="S80" s="142"/>
      <c r="T80" s="152"/>
      <c r="U80" s="144">
        <f t="shared" ref="U80:U85" si="143">IFERROR((AG80-AB80)/ABS(AG80),"")</f>
        <v>-3.4633900984407558E-2</v>
      </c>
      <c r="V80" s="145">
        <f t="shared" ref="V80:V85" si="144">IFERROR(((AG80)-(AB80)),"")</f>
        <v>-1928</v>
      </c>
      <c r="W80" s="148">
        <f t="shared" ref="W80:W85" si="145">IFERROR(((AG80/AG$8)-(AB80/AB$8)),"")</f>
        <v>3.1322155994191192E-3</v>
      </c>
      <c r="X80" s="162"/>
      <c r="Y80" s="143">
        <f t="shared" ref="Y80:Y85" si="146">IFERROR((-AB80/AB$8),"")</f>
        <v>-0.66314347230377768</v>
      </c>
      <c r="Z80" s="142" t="str">
        <f t="shared" si="133"/>
        <v>4,430.45</v>
      </c>
      <c r="AA80" s="147">
        <f t="shared" ref="AA80:AA85" si="147">IFERROR(-AB80,"")</f>
        <v>-57596</v>
      </c>
      <c r="AB80" s="142" t="str">
        <f t="shared" si="133"/>
        <v>57,596</v>
      </c>
      <c r="AC80" s="142" t="str">
        <f t="shared" si="133"/>
        <v>3.1</v>
      </c>
      <c r="AD80" s="143">
        <f t="shared" ref="AD80:AD85" si="148">IFERROR((-AG80/AB$8),"")</f>
        <v>-0.64094504507616312</v>
      </c>
      <c r="AE80" s="142" t="str">
        <f t="shared" si="133"/>
        <v>4,282.16</v>
      </c>
      <c r="AF80" s="147">
        <f t="shared" ref="AF80:AF85" si="149">IFERROR(-AG80,"")</f>
        <v>-55668</v>
      </c>
      <c r="AG80" s="142" t="str">
        <f t="shared" si="133"/>
        <v>55,668</v>
      </c>
      <c r="AH80" s="142" t="str">
        <f t="shared" si="133"/>
        <v>3.2</v>
      </c>
      <c r="AI80" s="142"/>
      <c r="AJ80" s="15"/>
      <c r="AK80" s="144">
        <f t="shared" ref="AK80:AK85" si="150">IFERROR((AW80-AR80)/ABS(AW80),"")</f>
        <v>4.0630420548401547E-2</v>
      </c>
      <c r="AL80" s="145">
        <f t="shared" ref="AL80:AL85" si="151">IFERROR(((AW80)-(AR80)),"")</f>
        <v>7074</v>
      </c>
      <c r="AM80" s="148">
        <f t="shared" ref="AM80:AM85" si="152">IFERROR(((AW80/AW$8)-(AR80/AR$8)),"")</f>
        <v>2.2736210655673772E-2</v>
      </c>
      <c r="AN80" s="162"/>
      <c r="AO80" s="143">
        <f t="shared" ref="AO80:AO85" si="153">IFERROR((-AR80/AR$8),"")</f>
        <v>-0.64307384307384308</v>
      </c>
      <c r="AP80" s="142" t="str">
        <f t="shared" si="135"/>
        <v>4,282.86</v>
      </c>
      <c r="AQ80" s="147">
        <f t="shared" ref="AQ80:AQ85" si="154">IFERROR(-AR80,"")</f>
        <v>-167032</v>
      </c>
      <c r="AR80" s="142" t="str">
        <f t="shared" si="135"/>
        <v>167,032</v>
      </c>
      <c r="AS80" s="142" t="str">
        <f t="shared" si="135"/>
        <v>3.0</v>
      </c>
      <c r="AT80" s="143">
        <f t="shared" ref="AT80:AT85" si="155">IFERROR((-AW80/AR$8),"")</f>
        <v>-0.67030877030877034</v>
      </c>
      <c r="AU80" s="142" t="str">
        <f t="shared" si="135"/>
        <v>4,464.25</v>
      </c>
      <c r="AV80" s="147">
        <f t="shared" ref="AV80:AV85" si="156">IFERROR(-AW80,"")</f>
        <v>-174106</v>
      </c>
      <c r="AW80" s="142" t="str">
        <f t="shared" si="135"/>
        <v>174,106</v>
      </c>
      <c r="AX80" s="142" t="str">
        <f t="shared" si="135"/>
        <v>3.2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-0.14318216290004551</v>
      </c>
      <c r="F81" s="85">
        <f t="shared" si="137"/>
        <v>-944</v>
      </c>
      <c r="G81" s="88">
        <f t="shared" si="138"/>
        <v>-1.9359672152934659E-2</v>
      </c>
      <c r="H81" s="163"/>
      <c r="I81" s="83">
        <f t="shared" si="139"/>
        <v>-0.28177807686556006</v>
      </c>
      <c r="J81" s="86" t="str">
        <f t="shared" si="131"/>
        <v>1,884.23</v>
      </c>
      <c r="K81" s="87">
        <f t="shared" si="140"/>
        <v>-7537</v>
      </c>
      <c r="L81" s="82" t="str">
        <f t="shared" si="131"/>
        <v>7,537</v>
      </c>
      <c r="M81" s="82" t="str">
        <f t="shared" si="131"/>
        <v>1.3</v>
      </c>
      <c r="N81" s="83">
        <f t="shared" si="141"/>
        <v>-0.24648571855839688</v>
      </c>
      <c r="O81" s="86" t="str">
        <f t="shared" si="131"/>
        <v>1,648.37</v>
      </c>
      <c r="P81" s="87">
        <f t="shared" si="142"/>
        <v>-6593</v>
      </c>
      <c r="Q81" s="82" t="str">
        <f t="shared" si="131"/>
        <v>6,593</v>
      </c>
      <c r="R81" s="82" t="str">
        <f t="shared" si="131"/>
        <v>1.3</v>
      </c>
      <c r="S81" s="82"/>
      <c r="T81" s="60"/>
      <c r="U81" s="84">
        <f t="shared" si="143"/>
        <v>-0.12861323612465986</v>
      </c>
      <c r="V81" s="85">
        <f t="shared" si="144"/>
        <v>-2505</v>
      </c>
      <c r="W81" s="88">
        <f t="shared" si="145"/>
        <v>-1.9979205424546481E-2</v>
      </c>
      <c r="X81" s="163"/>
      <c r="Y81" s="83">
        <f t="shared" si="146"/>
        <v>-0.25309430877459616</v>
      </c>
      <c r="Z81" s="82" t="str">
        <f t="shared" si="133"/>
        <v>1,690.91</v>
      </c>
      <c r="AA81" s="87">
        <f t="shared" si="147"/>
        <v>-21982</v>
      </c>
      <c r="AB81" s="82" t="str">
        <f t="shared" si="133"/>
        <v>21,982</v>
      </c>
      <c r="AC81" s="82" t="str">
        <f t="shared" si="133"/>
        <v>1.2</v>
      </c>
      <c r="AD81" s="83">
        <f t="shared" si="148"/>
        <v>-0.2242524725685929</v>
      </c>
      <c r="AE81" s="82" t="str">
        <f t="shared" si="133"/>
        <v>1,498.23</v>
      </c>
      <c r="AF81" s="87">
        <f t="shared" si="149"/>
        <v>-19477</v>
      </c>
      <c r="AG81" s="82" t="str">
        <f t="shared" si="133"/>
        <v>19,477</v>
      </c>
      <c r="AH81" s="82" t="str">
        <f t="shared" si="133"/>
        <v>1.1</v>
      </c>
      <c r="AI81" s="82"/>
      <c r="AJ81" s="14"/>
      <c r="AK81" s="84">
        <f t="shared" si="150"/>
        <v>-1.4118415848394697E-2</v>
      </c>
      <c r="AL81" s="85">
        <f t="shared" si="151"/>
        <v>-821</v>
      </c>
      <c r="AM81" s="88">
        <f t="shared" si="152"/>
        <v>-4.663414059387222E-3</v>
      </c>
      <c r="AN81" s="163"/>
      <c r="AO81" s="83">
        <f t="shared" si="153"/>
        <v>-0.22704242704242705</v>
      </c>
      <c r="AP81" s="82" t="str">
        <f t="shared" si="135"/>
        <v>1,512.11</v>
      </c>
      <c r="AQ81" s="87">
        <f t="shared" si="154"/>
        <v>-58972</v>
      </c>
      <c r="AR81" s="82" t="str">
        <f t="shared" si="135"/>
        <v>58,972</v>
      </c>
      <c r="AS81" s="82" t="str">
        <f t="shared" si="135"/>
        <v>1.0</v>
      </c>
      <c r="AT81" s="83">
        <f t="shared" si="155"/>
        <v>-0.22388157388157387</v>
      </c>
      <c r="AU81" s="82" t="str">
        <f t="shared" si="135"/>
        <v>1,491.06</v>
      </c>
      <c r="AV81" s="87">
        <f t="shared" si="156"/>
        <v>-58151</v>
      </c>
      <c r="AW81" s="82" t="str">
        <f t="shared" si="135"/>
        <v>58,151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0.18527869489221208</v>
      </c>
      <c r="F82" s="85">
        <f t="shared" si="137"/>
        <v>954</v>
      </c>
      <c r="G82" s="88">
        <f t="shared" si="138"/>
        <v>4.8109324512791318E-2</v>
      </c>
      <c r="H82" s="163"/>
      <c r="I82" s="83">
        <f t="shared" si="139"/>
        <v>-0.15683415582473456</v>
      </c>
      <c r="J82" s="86" t="str">
        <f t="shared" si="131"/>
        <v>1,048.77</v>
      </c>
      <c r="K82" s="87">
        <f t="shared" si="140"/>
        <v>-4195</v>
      </c>
      <c r="L82" s="82" t="str">
        <f t="shared" si="131"/>
        <v>4,195</v>
      </c>
      <c r="M82" s="82" t="str">
        <f t="shared" si="131"/>
        <v>0.7</v>
      </c>
      <c r="N82" s="83">
        <f t="shared" si="141"/>
        <v>-0.19250037385972782</v>
      </c>
      <c r="O82" s="86" t="str">
        <f t="shared" si="131"/>
        <v>1,287.33</v>
      </c>
      <c r="P82" s="87">
        <f t="shared" si="142"/>
        <v>-5149</v>
      </c>
      <c r="Q82" s="82" t="str">
        <f t="shared" si="131"/>
        <v>5,149</v>
      </c>
      <c r="R82" s="82" t="str">
        <f t="shared" si="131"/>
        <v>1.0</v>
      </c>
      <c r="S82" s="82"/>
      <c r="T82" s="60"/>
      <c r="U82" s="84">
        <f t="shared" si="143"/>
        <v>-0.1224007561436673</v>
      </c>
      <c r="V82" s="85">
        <f t="shared" si="144"/>
        <v>-2072</v>
      </c>
      <c r="W82" s="88">
        <f t="shared" si="145"/>
        <v>-1.6153643235283899E-2</v>
      </c>
      <c r="X82" s="163"/>
      <c r="Y82" s="83">
        <f t="shared" si="146"/>
        <v>-0.21876043429703063</v>
      </c>
      <c r="Z82" s="82" t="str">
        <f t="shared" si="133"/>
        <v>1,461.54</v>
      </c>
      <c r="AA82" s="87">
        <f t="shared" si="147"/>
        <v>-19000</v>
      </c>
      <c r="AB82" s="82" t="str">
        <f t="shared" si="133"/>
        <v>19,000</v>
      </c>
      <c r="AC82" s="82" t="str">
        <f t="shared" si="133"/>
        <v>1.0</v>
      </c>
      <c r="AD82" s="83">
        <f t="shared" si="148"/>
        <v>-0.19490403325158601</v>
      </c>
      <c r="AE82" s="82" t="str">
        <f t="shared" si="133"/>
        <v>1,302.12</v>
      </c>
      <c r="AF82" s="87">
        <f t="shared" si="149"/>
        <v>-16928</v>
      </c>
      <c r="AG82" s="82" t="str">
        <f t="shared" si="133"/>
        <v>16,928</v>
      </c>
      <c r="AH82" s="82" t="str">
        <f t="shared" si="133"/>
        <v>1.0</v>
      </c>
      <c r="AI82" s="82"/>
      <c r="AJ82" s="14"/>
      <c r="AK82" s="84">
        <f t="shared" si="150"/>
        <v>-5.5443729556809603E-2</v>
      </c>
      <c r="AL82" s="85">
        <f t="shared" si="151"/>
        <v>-3085</v>
      </c>
      <c r="AM82" s="88">
        <f t="shared" si="152"/>
        <v>-1.331499284519419E-2</v>
      </c>
      <c r="AN82" s="163"/>
      <c r="AO82" s="83">
        <f t="shared" si="153"/>
        <v>-0.2260991760991761</v>
      </c>
      <c r="AP82" s="82" t="str">
        <f t="shared" si="135"/>
        <v>1,505.82</v>
      </c>
      <c r="AQ82" s="87">
        <f t="shared" si="154"/>
        <v>-58727</v>
      </c>
      <c r="AR82" s="82" t="str">
        <f t="shared" si="135"/>
        <v>58,727</v>
      </c>
      <c r="AS82" s="82" t="str">
        <f t="shared" si="135"/>
        <v>1.0</v>
      </c>
      <c r="AT82" s="83">
        <f t="shared" si="155"/>
        <v>-0.21422191422191422</v>
      </c>
      <c r="AU82" s="82" t="str">
        <f t="shared" si="135"/>
        <v>1,426.73</v>
      </c>
      <c r="AV82" s="87">
        <f t="shared" si="156"/>
        <v>-55642</v>
      </c>
      <c r="AW82" s="82" t="str">
        <f t="shared" si="135"/>
        <v>55,642</v>
      </c>
      <c r="AX82" s="82" t="str">
        <f t="shared" si="135"/>
        <v>1.0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-0.19869942196531792</v>
      </c>
      <c r="F83" s="85">
        <f t="shared" si="137"/>
        <v>-1100</v>
      </c>
      <c r="G83" s="88">
        <f t="shared" si="138"/>
        <v>-2.7746236897380205E-2</v>
      </c>
      <c r="H83" s="163"/>
      <c r="I83" s="83">
        <f t="shared" si="139"/>
        <v>-0.24809331538806639</v>
      </c>
      <c r="J83" s="86" t="str">
        <f t="shared" si="131"/>
        <v>1,659.10</v>
      </c>
      <c r="K83" s="87">
        <f t="shared" si="140"/>
        <v>-6636</v>
      </c>
      <c r="L83" s="82" t="str">
        <f t="shared" si="131"/>
        <v>6,636</v>
      </c>
      <c r="M83" s="82" t="str">
        <f t="shared" si="131"/>
        <v>1.1</v>
      </c>
      <c r="N83" s="83">
        <f t="shared" si="141"/>
        <v>-0.20696874532675341</v>
      </c>
      <c r="O83" s="86" t="str">
        <f t="shared" si="131"/>
        <v>1,384.09</v>
      </c>
      <c r="P83" s="87">
        <f t="shared" si="142"/>
        <v>-5536</v>
      </c>
      <c r="Q83" s="82" t="str">
        <f t="shared" si="131"/>
        <v>5,536</v>
      </c>
      <c r="R83" s="82" t="str">
        <f t="shared" si="131"/>
        <v>1.0</v>
      </c>
      <c r="S83" s="82"/>
      <c r="T83" s="60"/>
      <c r="U83" s="84">
        <f t="shared" si="143"/>
        <v>6.3918435370815152E-2</v>
      </c>
      <c r="V83" s="85">
        <f t="shared" si="144"/>
        <v>1304</v>
      </c>
      <c r="W83" s="88">
        <f t="shared" si="145"/>
        <v>2.4296953062686477E-2</v>
      </c>
      <c r="X83" s="163"/>
      <c r="Y83" s="83">
        <f t="shared" si="146"/>
        <v>-0.2198772638826523</v>
      </c>
      <c r="Z83" s="82" t="str">
        <f t="shared" si="133"/>
        <v>1,469.03</v>
      </c>
      <c r="AA83" s="87">
        <f t="shared" si="147"/>
        <v>-19097</v>
      </c>
      <c r="AB83" s="82" t="str">
        <f t="shared" si="133"/>
        <v>19,097</v>
      </c>
      <c r="AC83" s="82" t="str">
        <f t="shared" si="133"/>
        <v>1.0</v>
      </c>
      <c r="AD83" s="83">
        <f t="shared" si="148"/>
        <v>-0.23489113789966956</v>
      </c>
      <c r="AE83" s="82" t="str">
        <f t="shared" si="133"/>
        <v>1,569.29</v>
      </c>
      <c r="AF83" s="87">
        <f t="shared" si="149"/>
        <v>-20401</v>
      </c>
      <c r="AG83" s="82" t="str">
        <f t="shared" si="133"/>
        <v>20,401</v>
      </c>
      <c r="AH83" s="82" t="str">
        <f t="shared" si="133"/>
        <v>1.2</v>
      </c>
      <c r="AI83" s="82"/>
      <c r="AJ83" s="14"/>
      <c r="AK83" s="84">
        <f t="shared" si="150"/>
        <v>-0.12713393476752255</v>
      </c>
      <c r="AL83" s="85">
        <f t="shared" si="151"/>
        <v>-7328</v>
      </c>
      <c r="AM83" s="88">
        <f t="shared" si="152"/>
        <v>-2.970218540688338E-2</v>
      </c>
      <c r="AN83" s="163"/>
      <c r="AO83" s="83">
        <f t="shared" si="153"/>
        <v>-0.25012705012705011</v>
      </c>
      <c r="AP83" s="82" t="str">
        <f t="shared" si="135"/>
        <v>1,665.85</v>
      </c>
      <c r="AQ83" s="87">
        <f t="shared" si="154"/>
        <v>-64968</v>
      </c>
      <c r="AR83" s="82" t="str">
        <f t="shared" si="135"/>
        <v>64,968</v>
      </c>
      <c r="AS83" s="82" t="str">
        <f t="shared" si="135"/>
        <v>1.1</v>
      </c>
      <c r="AT83" s="83">
        <f t="shared" si="155"/>
        <v>-0.22191422191422192</v>
      </c>
      <c r="AU83" s="82" t="str">
        <f t="shared" si="135"/>
        <v>1,477.95</v>
      </c>
      <c r="AV83" s="87">
        <f t="shared" si="156"/>
        <v>-57640</v>
      </c>
      <c r="AW83" s="82" t="str">
        <f t="shared" si="135"/>
        <v>57,640</v>
      </c>
      <c r="AX83" s="82" t="str">
        <f t="shared" si="135"/>
        <v>1.1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-0.17940345923049772</v>
      </c>
      <c r="F84" s="85">
        <f t="shared" si="137"/>
        <v>-2033</v>
      </c>
      <c r="G84" s="88">
        <f t="shared" si="138"/>
        <v>-4.8620698669726015E-2</v>
      </c>
      <c r="H84" s="163"/>
      <c r="I84" s="83">
        <f t="shared" si="139"/>
        <v>-0.49966352624495292</v>
      </c>
      <c r="J84" s="86" t="str">
        <f t="shared" si="131"/>
        <v>3,341.28</v>
      </c>
      <c r="K84" s="87">
        <f t="shared" si="140"/>
        <v>-13365</v>
      </c>
      <c r="L84" s="82" t="str">
        <f t="shared" si="131"/>
        <v>13,365</v>
      </c>
      <c r="M84" s="82" t="str">
        <f t="shared" si="131"/>
        <v>2.3</v>
      </c>
      <c r="N84" s="83">
        <f t="shared" si="141"/>
        <v>-0.42365784357708985</v>
      </c>
      <c r="O84" s="86" t="str">
        <f t="shared" si="131"/>
        <v>2,832.96</v>
      </c>
      <c r="P84" s="87">
        <f t="shared" si="142"/>
        <v>-11332</v>
      </c>
      <c r="Q84" s="82" t="str">
        <f t="shared" si="131"/>
        <v>11,332</v>
      </c>
      <c r="R84" s="82" t="str">
        <f t="shared" si="131"/>
        <v>2.1</v>
      </c>
      <c r="S84" s="82"/>
      <c r="T84" s="60"/>
      <c r="U84" s="84">
        <f t="shared" si="143"/>
        <v>-0.23010830931124235</v>
      </c>
      <c r="V84" s="85">
        <f t="shared" si="144"/>
        <v>-8222</v>
      </c>
      <c r="W84" s="88">
        <f t="shared" si="145"/>
        <v>-7.8407001540624355E-2</v>
      </c>
      <c r="X84" s="163"/>
      <c r="Y84" s="83">
        <f t="shared" si="146"/>
        <v>-0.50606196677144144</v>
      </c>
      <c r="Z84" s="82" t="str">
        <f t="shared" si="133"/>
        <v>3,380.97</v>
      </c>
      <c r="AA84" s="87">
        <f t="shared" si="147"/>
        <v>-43953</v>
      </c>
      <c r="AB84" s="82" t="str">
        <f t="shared" si="133"/>
        <v>43,953</v>
      </c>
      <c r="AC84" s="82" t="str">
        <f t="shared" si="133"/>
        <v>2.3</v>
      </c>
      <c r="AD84" s="83">
        <f t="shared" si="148"/>
        <v>-0.41139626725616846</v>
      </c>
      <c r="AE84" s="82" t="str">
        <f t="shared" si="133"/>
        <v>2,748.55</v>
      </c>
      <c r="AF84" s="87">
        <f t="shared" si="149"/>
        <v>-35731</v>
      </c>
      <c r="AG84" s="82" t="str">
        <f t="shared" si="133"/>
        <v>35,731</v>
      </c>
      <c r="AH84" s="82" t="str">
        <f t="shared" si="133"/>
        <v>2.0</v>
      </c>
      <c r="AI84" s="82"/>
      <c r="AJ84" s="14"/>
      <c r="AK84" s="84">
        <f t="shared" si="150"/>
        <v>-6.9711771746514412E-2</v>
      </c>
      <c r="AL84" s="85">
        <f t="shared" si="151"/>
        <v>-8620</v>
      </c>
      <c r="AM84" s="88">
        <f t="shared" si="152"/>
        <v>-3.6382071281400141E-2</v>
      </c>
      <c r="AN84" s="163"/>
      <c r="AO84" s="83">
        <f t="shared" si="153"/>
        <v>-0.50924770924770923</v>
      </c>
      <c r="AP84" s="82" t="str">
        <f t="shared" si="135"/>
        <v>3,391.58</v>
      </c>
      <c r="AQ84" s="87">
        <f t="shared" si="154"/>
        <v>-132272</v>
      </c>
      <c r="AR84" s="82" t="str">
        <f t="shared" si="135"/>
        <v>132,272</v>
      </c>
      <c r="AS84" s="82" t="str">
        <f t="shared" si="135"/>
        <v>2.3</v>
      </c>
      <c r="AT84" s="83">
        <f t="shared" si="155"/>
        <v>-0.47606067606067604</v>
      </c>
      <c r="AU84" s="82" t="str">
        <f t="shared" si="135"/>
        <v>3,170.57</v>
      </c>
      <c r="AV84" s="87">
        <f t="shared" si="156"/>
        <v>-123652</v>
      </c>
      <c r="AW84" s="82" t="str">
        <f t="shared" si="135"/>
        <v>123,652</v>
      </c>
      <c r="AX84" s="82" t="str">
        <f t="shared" si="135"/>
        <v>2.3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-9.6716460227172049E-2</v>
      </c>
      <c r="F85" s="85">
        <f t="shared" si="137"/>
        <v>-5458</v>
      </c>
      <c r="G85" s="88">
        <f t="shared" si="138"/>
        <v>-6.7676289117268862E-2</v>
      </c>
      <c r="H85" s="163"/>
      <c r="I85" s="83">
        <f t="shared" si="139"/>
        <v>-2.3138552415133842</v>
      </c>
      <c r="J85" s="86" t="str">
        <f t="shared" si="131"/>
        <v>15,472.70</v>
      </c>
      <c r="K85" s="87">
        <f t="shared" si="140"/>
        <v>-61891</v>
      </c>
      <c r="L85" s="82" t="str">
        <f t="shared" si="131"/>
        <v>61,891</v>
      </c>
      <c r="M85" s="82" t="str">
        <f t="shared" si="131"/>
        <v>10.5</v>
      </c>
      <c r="N85" s="83">
        <f t="shared" si="141"/>
        <v>-2.1098026020637057</v>
      </c>
      <c r="O85" s="86" t="str">
        <f t="shared" si="131"/>
        <v>14,108.32</v>
      </c>
      <c r="P85" s="87">
        <f t="shared" si="142"/>
        <v>-56433</v>
      </c>
      <c r="Q85" s="82" t="str">
        <f t="shared" si="131"/>
        <v>56,433</v>
      </c>
      <c r="R85" s="82" t="str">
        <f t="shared" si="131"/>
        <v>10.7</v>
      </c>
      <c r="S85" s="82"/>
      <c r="T85" s="60"/>
      <c r="U85" s="84">
        <f t="shared" si="143"/>
        <v>-3.2072739483100556E-2</v>
      </c>
      <c r="V85" s="85">
        <f t="shared" si="144"/>
        <v>-6113</v>
      </c>
      <c r="W85" s="88">
        <f t="shared" si="145"/>
        <v>1.6344628889063184E-2</v>
      </c>
      <c r="X85" s="163"/>
      <c r="Y85" s="83">
        <f t="shared" si="146"/>
        <v>-2.2648728311054311</v>
      </c>
      <c r="Z85" s="82" t="str">
        <f t="shared" si="133"/>
        <v>15,131.62</v>
      </c>
      <c r="AA85" s="87">
        <f t="shared" si="147"/>
        <v>-196711</v>
      </c>
      <c r="AB85" s="82" t="str">
        <f t="shared" si="133"/>
        <v>196,711</v>
      </c>
      <c r="AC85" s="82" t="str">
        <f t="shared" si="133"/>
        <v>10.4</v>
      </c>
      <c r="AD85" s="83">
        <f t="shared" si="148"/>
        <v>-2.1944895397971287</v>
      </c>
      <c r="AE85" s="82" t="str">
        <f t="shared" si="133"/>
        <v>14,661.41</v>
      </c>
      <c r="AF85" s="87">
        <f t="shared" si="149"/>
        <v>-190598</v>
      </c>
      <c r="AG85" s="82" t="str">
        <f t="shared" si="133"/>
        <v>190,598</v>
      </c>
      <c r="AH85" s="82" t="str">
        <f t="shared" si="133"/>
        <v>10.9</v>
      </c>
      <c r="AI85" s="82"/>
      <c r="AJ85" s="14"/>
      <c r="AK85" s="84">
        <f t="shared" si="150"/>
        <v>-9.6591221690386309E-2</v>
      </c>
      <c r="AL85" s="85">
        <f t="shared" si="151"/>
        <v>-54425</v>
      </c>
      <c r="AM85" s="88">
        <f t="shared" si="152"/>
        <v>-0.22409559792110123</v>
      </c>
      <c r="AN85" s="163"/>
      <c r="AO85" s="83">
        <f t="shared" si="153"/>
        <v>-2.3788480788480788</v>
      </c>
      <c r="AP85" s="82" t="str">
        <f t="shared" si="135"/>
        <v>15,843.14</v>
      </c>
      <c r="AQ85" s="87">
        <f t="shared" si="154"/>
        <v>-617882</v>
      </c>
      <c r="AR85" s="82" t="str">
        <f t="shared" si="135"/>
        <v>617,882</v>
      </c>
      <c r="AS85" s="82" t="str">
        <f t="shared" si="135"/>
        <v>10.9</v>
      </c>
      <c r="AT85" s="83">
        <f t="shared" si="155"/>
        <v>-2.1693116193116193</v>
      </c>
      <c r="AU85" s="82" t="str">
        <f t="shared" si="135"/>
        <v>14,447.61</v>
      </c>
      <c r="AV85" s="87">
        <f t="shared" si="156"/>
        <v>-563457</v>
      </c>
      <c r="AW85" s="82" t="str">
        <f t="shared" si="135"/>
        <v>563,457</v>
      </c>
      <c r="AX85" s="82" t="str">
        <f t="shared" si="135"/>
        <v>10.3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4.63988433431195E-2</v>
      </c>
      <c r="H87" s="162"/>
      <c r="I87" s="143">
        <f>IFERROR((-L87/L$8),"")</f>
        <v>-0.71781067743382687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3.3</v>
      </c>
      <c r="N87" s="143">
        <f>IFERROR((-Q87/L$8),"")</f>
        <v>-0.71781067743382687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3.6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2.8393908752010089E-2</v>
      </c>
      <c r="X87" s="162"/>
      <c r="Y87" s="143">
        <f>IFERROR((-AB87/AB$8),"")</f>
        <v>-0.71845532105972165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3.3</v>
      </c>
      <c r="AD87" s="143">
        <f>IFERROR((-AG87/AB$8),"")</f>
        <v>-0.71845532105972165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3.6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-4.8370518169175147E-3</v>
      </c>
      <c r="AN87" s="162"/>
      <c r="AO87" s="143">
        <f>IFERROR((-AR87/AR$8),"")</f>
        <v>-0.72072072072072069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3.3</v>
      </c>
      <c r="AT87" s="143">
        <f>IFERROR((-AW87/AR$8),"")</f>
        <v>-0.72072072072072069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3.4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0.20157756354075373</v>
      </c>
      <c r="F88" s="85">
        <f>IFERROR(((Q88)-(L88)),"")</f>
        <v>230</v>
      </c>
      <c r="G88" s="88">
        <f>IFERROR(((Q88/Q$8)-(L88/L$8)),"")</f>
        <v>1.1356121670014561E-2</v>
      </c>
      <c r="H88" s="163"/>
      <c r="I88" s="83">
        <f>IFERROR((-L88/L$8),"")</f>
        <v>-3.4058621205323762E-2</v>
      </c>
      <c r="J88" s="86" t="str">
        <f t="shared" si="131"/>
        <v>227.75</v>
      </c>
      <c r="K88" s="87">
        <f>IFERROR(-L88,"")</f>
        <v>-911</v>
      </c>
      <c r="L88" s="82" t="str">
        <f t="shared" si="131"/>
        <v>911</v>
      </c>
      <c r="M88" s="82" t="str">
        <f t="shared" si="131"/>
        <v>0.2</v>
      </c>
      <c r="N88" s="83">
        <f>IFERROR((-Q88/L$8),"")</f>
        <v>-4.2657394945416482E-2</v>
      </c>
      <c r="O88" s="86" t="str">
        <f t="shared" si="131"/>
        <v>285.24</v>
      </c>
      <c r="P88" s="87">
        <f>IFERROR(-Q88,"")</f>
        <v>-1141</v>
      </c>
      <c r="Q88" s="82" t="str">
        <f t="shared" si="131"/>
        <v>1,141</v>
      </c>
      <c r="R88" s="82" t="str">
        <f>IF(R280="","",TRIM(LEFT(R280,SEARCH(" ",R280,1))))</f>
        <v>0.2</v>
      </c>
      <c r="S88" s="82"/>
      <c r="T88" s="60"/>
      <c r="U88" s="84">
        <f t="shared" si="158"/>
        <v>-0.9349457881567973</v>
      </c>
      <c r="V88" s="85">
        <f>IFERROR(((AG88)-(AB88)),"")</f>
        <v>-3363</v>
      </c>
      <c r="W88" s="88">
        <f>IFERROR(((AG88/AG$8)-(AB88/AB$8)),"")</f>
        <v>-3.7083851842033055E-2</v>
      </c>
      <c r="X88" s="163"/>
      <c r="Y88" s="83">
        <f>IFERROR((-AB88/AB$8),"")</f>
        <v>-8.0135401195122788E-2</v>
      </c>
      <c r="Z88" s="82" t="str">
        <f t="shared" si="133"/>
        <v>535.37</v>
      </c>
      <c r="AA88" s="87">
        <f>IFERROR(-AB88,"")</f>
        <v>-6960</v>
      </c>
      <c r="AB88" s="82" t="str">
        <f t="shared" si="133"/>
        <v>6,960</v>
      </c>
      <c r="AC88" s="82" t="str">
        <f t="shared" si="133"/>
        <v>0.4</v>
      </c>
      <c r="AD88" s="83">
        <f>IFERROR((-AG88/AB$8),"")</f>
        <v>-4.1414804324548374E-2</v>
      </c>
      <c r="AE88" s="82" t="str">
        <f t="shared" si="133"/>
        <v>276.66</v>
      </c>
      <c r="AF88" s="87">
        <f>IFERROR(-AG88,"")</f>
        <v>-3597</v>
      </c>
      <c r="AG88" s="82" t="str">
        <f t="shared" si="133"/>
        <v>3,597</v>
      </c>
      <c r="AH88" s="82" t="str">
        <f t="shared" si="133"/>
        <v>0.2</v>
      </c>
      <c r="AI88" s="82"/>
      <c r="AJ88" s="14"/>
      <c r="AK88" s="84">
        <f t="shared" si="159"/>
        <v>-3.3001217532467533</v>
      </c>
      <c r="AL88" s="85">
        <f>IFERROR(((AW88)-(AR88)),"")</f>
        <v>-16263</v>
      </c>
      <c r="AM88" s="88">
        <f>IFERROR(((AW88/AW$8)-(AR88/AR$8)),"")</f>
        <v>-6.2739946968134896E-2</v>
      </c>
      <c r="AN88" s="163"/>
      <c r="AO88" s="83">
        <f>IFERROR((-AR88/AR$8),"")</f>
        <v>-8.1585431585431592E-2</v>
      </c>
      <c r="AP88" s="82" t="str">
        <f t="shared" si="135"/>
        <v>543.37</v>
      </c>
      <c r="AQ88" s="87">
        <f>IFERROR(-AR88,"")</f>
        <v>-21191</v>
      </c>
      <c r="AR88" s="82" t="str">
        <f t="shared" si="135"/>
        <v>21,191</v>
      </c>
      <c r="AS88" s="82" t="str">
        <f t="shared" si="135"/>
        <v>0.4</v>
      </c>
      <c r="AT88" s="83">
        <f>IFERROR((-AW88/AR$8),"")</f>
        <v>-1.8972818972818974E-2</v>
      </c>
      <c r="AU88" s="82" t="str">
        <f t="shared" si="135"/>
        <v>126.36</v>
      </c>
      <c r="AV88" s="87">
        <f>IFERROR(-AW88,"")</f>
        <v>-4928</v>
      </c>
      <c r="AW88" s="82" t="str">
        <f t="shared" si="135"/>
        <v>4,928</v>
      </c>
      <c r="AX88" s="82" t="str">
        <f>IF(AX280="","",TRIM(LEFT(AX280,SEARCH(" ",AX280,1))))</f>
        <v>0.1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-0.15759725146846948</v>
      </c>
      <c r="F89" s="85">
        <f>IFERROR(((Q89)-(L89)),"")</f>
        <v>-5688</v>
      </c>
      <c r="G89" s="88">
        <f>IFERROR(((Q89/Q$8)-(L89/L$8)),"")</f>
        <v>-0.12543125413040301</v>
      </c>
      <c r="H89" s="163"/>
      <c r="I89" s="83">
        <f>IFERROR((-L89/L$8),"")</f>
        <v>-1.5619859428742335</v>
      </c>
      <c r="J89" s="86" t="str">
        <f t="shared" si="131"/>
        <v>10,444.96</v>
      </c>
      <c r="K89" s="87">
        <f>IFERROR(-L89,"")</f>
        <v>-41780</v>
      </c>
      <c r="L89" s="82" t="str">
        <f t="shared" si="131"/>
        <v>41,780</v>
      </c>
      <c r="M89" s="82" t="str">
        <f t="shared" si="131"/>
        <v>7.1</v>
      </c>
      <c r="N89" s="83">
        <f>IFERROR((-Q89/L$8),"")</f>
        <v>-1.3493345296844623</v>
      </c>
      <c r="O89" s="86" t="str">
        <f t="shared" si="131"/>
        <v>9,023.08</v>
      </c>
      <c r="P89" s="87">
        <f>IFERROR(-Q89,"")</f>
        <v>-36092</v>
      </c>
      <c r="Q89" s="82" t="str">
        <f t="shared" si="131"/>
        <v>36,092</v>
      </c>
      <c r="R89" s="82" t="str">
        <f>IF(R281="","",TRIM(LEFT(R281,SEARCH(" ",R281,1))))</f>
        <v>6.8</v>
      </c>
      <c r="S89" s="82"/>
      <c r="T89" s="60"/>
      <c r="U89" s="84">
        <f t="shared" si="158"/>
        <v>-2.206224619187493E-2</v>
      </c>
      <c r="V89" s="85">
        <f>IFERROR(((AG89)-(AB89)),"")</f>
        <v>-2749</v>
      </c>
      <c r="W89" s="88">
        <f>IFERROR(((AG89/AG$8)-(AB89/AB$8)),"")</f>
        <v>2.5046540716743504E-2</v>
      </c>
      <c r="X89" s="163"/>
      <c r="Y89" s="83">
        <f>IFERROR((-AB89/AB$8),"")</f>
        <v>-1.4662821088505866</v>
      </c>
      <c r="Z89" s="82" t="str">
        <f t="shared" si="133"/>
        <v>9,796.26</v>
      </c>
      <c r="AA89" s="87">
        <f>IFERROR(-AB89,"")</f>
        <v>-127351</v>
      </c>
      <c r="AB89" s="82" t="str">
        <f t="shared" si="133"/>
        <v>127,351</v>
      </c>
      <c r="AC89" s="82" t="str">
        <f t="shared" si="133"/>
        <v>6.7</v>
      </c>
      <c r="AD89" s="83">
        <f>IFERROR((-AG89/AB$8),"")</f>
        <v>-1.4346309281199268</v>
      </c>
      <c r="AE89" s="82" t="str">
        <f t="shared" si="133"/>
        <v>9,584.75</v>
      </c>
      <c r="AF89" s="87">
        <f>IFERROR(-AG89,"")</f>
        <v>-124602</v>
      </c>
      <c r="AG89" s="82" t="str">
        <f t="shared" si="133"/>
        <v>124,602</v>
      </c>
      <c r="AH89" s="82" t="str">
        <f t="shared" si="133"/>
        <v>7.1</v>
      </c>
      <c r="AI89" s="82"/>
      <c r="AJ89" s="14"/>
      <c r="AK89" s="84">
        <f t="shared" si="159"/>
        <v>-0.10277139679367892</v>
      </c>
      <c r="AL89" s="85">
        <f>IFERROR(((AW89)-(AR89)),"")</f>
        <v>-38162</v>
      </c>
      <c r="AM89" s="88">
        <f>IFERROR(((AW89/AW$8)-(AR89/AR$8)),"")</f>
        <v>-0.15651859913604871</v>
      </c>
      <c r="AN89" s="163"/>
      <c r="AO89" s="83">
        <f>IFERROR((-AR89/AR$8),"")</f>
        <v>-1.5765419265419265</v>
      </c>
      <c r="AP89" s="82" t="str">
        <f t="shared" si="135"/>
        <v>10,499.77</v>
      </c>
      <c r="AQ89" s="87">
        <f>IFERROR(-AR89,"")</f>
        <v>-409491</v>
      </c>
      <c r="AR89" s="82" t="str">
        <f t="shared" si="135"/>
        <v>409,491</v>
      </c>
      <c r="AS89" s="82" t="str">
        <f t="shared" si="135"/>
        <v>7.2</v>
      </c>
      <c r="AT89" s="83">
        <f>IFERROR((-AW89/AR$8),"")</f>
        <v>-1.4296180796180795</v>
      </c>
      <c r="AU89" s="82" t="str">
        <f t="shared" si="135"/>
        <v>9,521.25</v>
      </c>
      <c r="AV89" s="87">
        <f>IFERROR(-AW89,"")</f>
        <v>-371329</v>
      </c>
      <c r="AW89" s="82" t="str">
        <f t="shared" si="135"/>
        <v>371,329</v>
      </c>
      <c r="AX89" s="82" t="str">
        <f>IF(AX281="","",TRIM(LEFT(AX281,SEARCH(" ",AX281,1))))</f>
        <v>6.8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-0.4061323292092523</v>
      </c>
      <c r="F90" s="85">
        <f>IFERROR(((Q90)-(L90)),"")</f>
        <v>-755</v>
      </c>
      <c r="G90" s="88">
        <f>IFERROR(((Q90/Q$8)-(L90/L$8)),"")</f>
        <v>-2.3733938108733338E-2</v>
      </c>
      <c r="H90" s="163"/>
      <c r="I90" s="83">
        <f>IFERROR((-L90/L$8),"")</f>
        <v>-9.7726932854792878E-2</v>
      </c>
      <c r="J90" s="86" t="str">
        <f t="shared" ref="J90:Q102" si="160">IF(J282="","",TRIM(LEFT(J282,SEARCH(" ",J282,1))))</f>
        <v>653.49</v>
      </c>
      <c r="K90" s="87">
        <f>IFERROR(-L90,"")</f>
        <v>-2614</v>
      </c>
      <c r="L90" s="82" t="str">
        <f t="shared" si="160"/>
        <v>2,614</v>
      </c>
      <c r="M90" s="82" t="str">
        <f t="shared" si="160"/>
        <v>0.4</v>
      </c>
      <c r="N90" s="83">
        <f>IFERROR((-Q90/L$8),"")</f>
        <v>-6.9500523403618966E-2</v>
      </c>
      <c r="O90" s="86" t="str">
        <f t="shared" si="160"/>
        <v>464.86</v>
      </c>
      <c r="P90" s="87">
        <f>IFERROR(-Q90,"")</f>
        <v>-1859</v>
      </c>
      <c r="Q90" s="82" t="str">
        <f t="shared" si="160"/>
        <v>1,859</v>
      </c>
      <c r="R90" s="82" t="str">
        <f>IF(R282="","",TRIM(LEFT(R282,SEARCH(" ",R282,1))))</f>
        <v>0.4</v>
      </c>
      <c r="S90" s="82"/>
      <c r="T90" s="60"/>
      <c r="U90" s="84">
        <f t="shared" si="158"/>
        <v>-0.21141051230871591</v>
      </c>
      <c r="V90" s="85">
        <f>IFERROR(((AG90)-(AB90)),"")</f>
        <v>-1271</v>
      </c>
      <c r="W90" s="88">
        <f>IFERROR(((AG90/AG$8)-(AB90/AB$8)),"")</f>
        <v>-1.1898277782849687E-2</v>
      </c>
      <c r="X90" s="163"/>
      <c r="Y90" s="83">
        <f>IFERROR((-AB90/AB$8),"")</f>
        <v>-8.3854328578172307E-2</v>
      </c>
      <c r="Z90" s="82" t="str">
        <f t="shared" ref="Z90:AH102" si="161">IF(Z282="","",TRIM(LEFT(Z282,SEARCH(" ",Z282,1))))</f>
        <v>560.23</v>
      </c>
      <c r="AA90" s="87">
        <f>IFERROR(-AB90,"")</f>
        <v>-7283</v>
      </c>
      <c r="AB90" s="82" t="str">
        <f t="shared" si="161"/>
        <v>7,283</v>
      </c>
      <c r="AC90" s="82" t="str">
        <f t="shared" si="161"/>
        <v>0.4</v>
      </c>
      <c r="AD90" s="83">
        <f>IFERROR((-AG90/AB$8),"")</f>
        <v>-6.9220406894407796E-2</v>
      </c>
      <c r="AE90" s="82" t="str">
        <f t="shared" si="161"/>
        <v>462.47</v>
      </c>
      <c r="AF90" s="87">
        <f>IFERROR(-AG90,"")</f>
        <v>-6012</v>
      </c>
      <c r="AG90" s="82" t="str">
        <f t="shared" si="161"/>
        <v>6,012</v>
      </c>
      <c r="AH90" s="82" t="str">
        <f t="shared" si="161"/>
        <v>0.3</v>
      </c>
      <c r="AI90" s="82"/>
      <c r="AJ90" s="14"/>
      <c r="AK90" s="84">
        <f t="shared" si="159"/>
        <v>-0.15756963829660867</v>
      </c>
      <c r="AL90" s="85">
        <f>IFERROR(((AW90)-(AR90)),"")</f>
        <v>-2653</v>
      </c>
      <c r="AM90" s="88">
        <f>IFERROR(((AW90/AW$8)-(AR90/AR$8)),"")</f>
        <v>-1.0649110649110657E-2</v>
      </c>
      <c r="AN90" s="163"/>
      <c r="AO90" s="83">
        <f>IFERROR((-AR90/AR$8),"")</f>
        <v>-7.5036575036575043E-2</v>
      </c>
      <c r="AP90" s="82" t="str">
        <f t="shared" ref="AP90:AW102" si="162">IF(AP282="","",TRIM(LEFT(AP282,SEARCH(" ",AP282,1))))</f>
        <v>499.74</v>
      </c>
      <c r="AQ90" s="87">
        <f>IFERROR(-AR90,"")</f>
        <v>-19490</v>
      </c>
      <c r="AR90" s="82" t="str">
        <f t="shared" si="162"/>
        <v>19,490</v>
      </c>
      <c r="AS90" s="82" t="str">
        <f t="shared" si="162"/>
        <v>0.3</v>
      </c>
      <c r="AT90" s="83">
        <f>IFERROR((-AW90/AR$8),"")</f>
        <v>-6.4822514822514818E-2</v>
      </c>
      <c r="AU90" s="82" t="str">
        <f t="shared" si="162"/>
        <v>431.71</v>
      </c>
      <c r="AV90" s="87">
        <f>IFERROR(-AW90,"")</f>
        <v>-16837</v>
      </c>
      <c r="AW90" s="82" t="str">
        <f t="shared" si="162"/>
        <v>16,837</v>
      </c>
      <c r="AX90" s="82" t="str">
        <f>IF(AX282="","",TRIM(LEFT(AX282,SEARCH(" ",AX282,1))))</f>
        <v>0.3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-0.4061323292092523</v>
      </c>
      <c r="F93" s="85">
        <f>IFERROR(((Q93)-(L93)),"")</f>
        <v>-755</v>
      </c>
      <c r="G93" s="88">
        <f>IFERROR(((Q93/Q$8)-(L93/L$8)),"")</f>
        <v>-2.3733938108733338E-2</v>
      </c>
      <c r="H93" s="163"/>
      <c r="I93" s="83">
        <f>IFERROR((-L93/L$8),"")</f>
        <v>-9.7726932854792878E-2</v>
      </c>
      <c r="J93" s="86" t="str">
        <f t="shared" si="160"/>
        <v>653.49</v>
      </c>
      <c r="K93" s="87">
        <f>IFERROR(-L93,"")</f>
        <v>-2614</v>
      </c>
      <c r="L93" s="82" t="str">
        <f t="shared" si="160"/>
        <v>2,614</v>
      </c>
      <c r="M93" s="82" t="str">
        <f t="shared" si="160"/>
        <v>0.4</v>
      </c>
      <c r="N93" s="83">
        <f>IFERROR((-Q93/L$8),"")</f>
        <v>-6.9500523403618966E-2</v>
      </c>
      <c r="O93" s="86" t="str">
        <f t="shared" si="160"/>
        <v>464.86</v>
      </c>
      <c r="P93" s="87">
        <f>IFERROR(-Q93,"")</f>
        <v>-1859</v>
      </c>
      <c r="Q93" s="82" t="str">
        <f t="shared" si="160"/>
        <v>1,859</v>
      </c>
      <c r="R93" s="82" t="str">
        <f>IF(R285="","",TRIM(LEFT(R285,SEARCH(" ",R285,1))))</f>
        <v>0.4</v>
      </c>
      <c r="S93" s="82"/>
      <c r="T93" s="60"/>
      <c r="U93" s="84">
        <f t="shared" si="164"/>
        <v>-0.21141051230871591</v>
      </c>
      <c r="V93" s="85">
        <f>IFERROR(((AG93)-(AB93)),"")</f>
        <v>-1271</v>
      </c>
      <c r="W93" s="88">
        <f>IFERROR(((AG93/AG$8)-(AB93/AB$8)),"")</f>
        <v>-1.1898277782849687E-2</v>
      </c>
      <c r="X93" s="163"/>
      <c r="Y93" s="83">
        <f>IFERROR((-AB93/AB$8),"")</f>
        <v>-8.3854328578172307E-2</v>
      </c>
      <c r="Z93" s="82" t="str">
        <f t="shared" si="161"/>
        <v>560.23</v>
      </c>
      <c r="AA93" s="87">
        <f>IFERROR(-AB93,"")</f>
        <v>-7283</v>
      </c>
      <c r="AB93" s="82" t="str">
        <f t="shared" si="161"/>
        <v>7,283</v>
      </c>
      <c r="AC93" s="82" t="str">
        <f t="shared" si="161"/>
        <v>0.4</v>
      </c>
      <c r="AD93" s="83">
        <f>IFERROR((-AG93/AB$8),"")</f>
        <v>-6.9220406894407796E-2</v>
      </c>
      <c r="AE93" s="82" t="str">
        <f t="shared" si="161"/>
        <v>462.47</v>
      </c>
      <c r="AF93" s="87">
        <f>IFERROR(-AG93,"")</f>
        <v>-6012</v>
      </c>
      <c r="AG93" s="82" t="str">
        <f t="shared" si="161"/>
        <v>6,012</v>
      </c>
      <c r="AH93" s="82" t="str">
        <f t="shared" si="161"/>
        <v>0.3</v>
      </c>
      <c r="AI93" s="82"/>
      <c r="AJ93" s="14"/>
      <c r="AK93" s="84">
        <f t="shared" si="165"/>
        <v>-0.15756963829660867</v>
      </c>
      <c r="AL93" s="85">
        <f>IFERROR(((AW93)-(AR93)),"")</f>
        <v>-2653</v>
      </c>
      <c r="AM93" s="88">
        <f>IFERROR(((AW93/AW$8)-(AR93/AR$8)),"")</f>
        <v>-1.0649110649110657E-2</v>
      </c>
      <c r="AN93" s="163"/>
      <c r="AO93" s="83">
        <f>IFERROR((-AR93/AR$8),"")</f>
        <v>-7.5036575036575043E-2</v>
      </c>
      <c r="AP93" s="82" t="str">
        <f t="shared" si="162"/>
        <v>499.74</v>
      </c>
      <c r="AQ93" s="87">
        <f>IFERROR(-AR93,"")</f>
        <v>-19490</v>
      </c>
      <c r="AR93" s="82" t="str">
        <f t="shared" si="162"/>
        <v>19,490</v>
      </c>
      <c r="AS93" s="82" t="str">
        <f t="shared" si="162"/>
        <v>0.3</v>
      </c>
      <c r="AT93" s="83">
        <f>IFERROR((-AW93/AR$8),"")</f>
        <v>-6.4822514822514818E-2</v>
      </c>
      <c r="AU93" s="82" t="str">
        <f t="shared" si="162"/>
        <v>431.71</v>
      </c>
      <c r="AV93" s="87">
        <f>IFERROR(-AW93,"")</f>
        <v>-16837</v>
      </c>
      <c r="AW93" s="82" t="str">
        <f t="shared" si="162"/>
        <v>16,837</v>
      </c>
      <c r="AX93" s="82" t="str">
        <f>IF(AX285="","",TRIM(LEFT(AX285,SEARCH(" ",AX285,1))))</f>
        <v>0.3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-0.16170548756415318</v>
      </c>
      <c r="F94" s="85">
        <f>IFERROR(((Q94)-(L94)),"")</f>
        <v>-4096</v>
      </c>
      <c r="G94" s="88">
        <f>IFERROR(((Q94/Q$8)-(L94/L$8)),"")</f>
        <v>-9.1920303796236391E-2</v>
      </c>
      <c r="H94" s="163"/>
      <c r="I94" s="83">
        <f>IFERROR((-L94/L$8),"")</f>
        <v>-1.1001196351129057</v>
      </c>
      <c r="J94" s="86" t="str">
        <f t="shared" si="160"/>
        <v>7,356.41</v>
      </c>
      <c r="K94" s="87">
        <f>IFERROR(-L94,"")</f>
        <v>-29426</v>
      </c>
      <c r="L94" s="82" t="str">
        <f t="shared" si="160"/>
        <v>29,426</v>
      </c>
      <c r="M94" s="82" t="str">
        <f t="shared" si="160"/>
        <v>5.0</v>
      </c>
      <c r="N94" s="83">
        <f>IFERROR((-Q94/L$8),"")</f>
        <v>-0.94698669059368923</v>
      </c>
      <c r="O94" s="86" t="str">
        <f t="shared" si="160"/>
        <v>6,332.42</v>
      </c>
      <c r="P94" s="87">
        <f>IFERROR(-Q94,"")</f>
        <v>-25330</v>
      </c>
      <c r="Q94" s="82" t="str">
        <f t="shared" si="160"/>
        <v>25,330</v>
      </c>
      <c r="R94" s="82" t="str">
        <f>IF(R286="","",TRIM(LEFT(R286,SEARCH(" ",R286,1))))</f>
        <v>4.8</v>
      </c>
      <c r="S94" s="82"/>
      <c r="T94" s="60"/>
      <c r="U94" s="84">
        <f t="shared" si="164"/>
        <v>4.6790213047104316E-3</v>
      </c>
      <c r="V94" s="85">
        <f>IFERROR(((AG94)-(AB94)),"")</f>
        <v>432</v>
      </c>
      <c r="W94" s="88">
        <f>IFERROR(((AG94/AG$8)-(AB94/AB$8)),"")</f>
        <v>4.6985530641741269E-2</v>
      </c>
      <c r="X94" s="163"/>
      <c r="Y94" s="83">
        <f>IFERROR((-AB94/AB$8),"")</f>
        <v>-1.0580521110381909</v>
      </c>
      <c r="Z94" s="82" t="str">
        <f t="shared" si="161"/>
        <v>7,068.87</v>
      </c>
      <c r="AA94" s="87">
        <f>IFERROR(-AB94,"")</f>
        <v>-91895</v>
      </c>
      <c r="AB94" s="82" t="str">
        <f t="shared" si="161"/>
        <v>91,895</v>
      </c>
      <c r="AC94" s="82" t="str">
        <f t="shared" si="161"/>
        <v>4.9</v>
      </c>
      <c r="AD94" s="83">
        <f>IFERROR((-AG94/AB$8),"")</f>
        <v>-1.0630260324916814</v>
      </c>
      <c r="AE94" s="82" t="str">
        <f t="shared" si="161"/>
        <v>7,102.05</v>
      </c>
      <c r="AF94" s="87">
        <f>IFERROR(-AG94,"")</f>
        <v>-92327</v>
      </c>
      <c r="AG94" s="82" t="str">
        <f t="shared" si="161"/>
        <v>92,327</v>
      </c>
      <c r="AH94" s="82" t="str">
        <f t="shared" si="161"/>
        <v>5.3</v>
      </c>
      <c r="AI94" s="82"/>
      <c r="AJ94" s="14"/>
      <c r="AK94" s="84">
        <f t="shared" si="165"/>
        <v>-7.4434248528497782E-2</v>
      </c>
      <c r="AL94" s="85">
        <f>IFERROR(((AW94)-(AR94)),"")</f>
        <v>-20360</v>
      </c>
      <c r="AM94" s="88">
        <f>IFERROR(((AW94/AW$8)-(AR94/AR$8)),"")</f>
        <v>-8.5453806930317011E-2</v>
      </c>
      <c r="AN94" s="163"/>
      <c r="AO94" s="83">
        <f>IFERROR((-AR94/AR$8),"")</f>
        <v>-1.1314776314776316</v>
      </c>
      <c r="AP94" s="82" t="str">
        <f t="shared" si="162"/>
        <v>7,535.64</v>
      </c>
      <c r="AQ94" s="87">
        <f>IFERROR(-AR94,"")</f>
        <v>-293890</v>
      </c>
      <c r="AR94" s="82" t="str">
        <f t="shared" si="162"/>
        <v>293,890</v>
      </c>
      <c r="AS94" s="82" t="str">
        <f t="shared" si="162"/>
        <v>5.2</v>
      </c>
      <c r="AT94" s="83">
        <f>IFERROR((-AW94/AR$8),"")</f>
        <v>-1.053091553091553</v>
      </c>
      <c r="AU94" s="82" t="str">
        <f t="shared" si="162"/>
        <v>7,013.59</v>
      </c>
      <c r="AV94" s="87">
        <f>IFERROR(-AW94,"")</f>
        <v>-273530</v>
      </c>
      <c r="AW94" s="82" t="str">
        <f t="shared" si="162"/>
        <v>273,530</v>
      </c>
      <c r="AX94" s="82" t="str">
        <f>IF(AX286="","",TRIM(LEFT(AX286,SEARCH(" ",AX286,1))))</f>
        <v>5.0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-0.15292419998302351</v>
      </c>
      <c r="F96" s="85">
        <f>IFERROR((Q96)-(L96),"")</f>
        <v>-9008</v>
      </c>
      <c r="G96" s="88">
        <f>IFERROR((Q96/Q$8)-(L96/L$8),"")</f>
        <v>-0.19442264141653443</v>
      </c>
      <c r="H96" s="163"/>
      <c r="I96" s="83">
        <f>IFERROR((-L96/L$8),"")</f>
        <v>-2.5389935696126815</v>
      </c>
      <c r="J96" s="86" t="str">
        <f t="shared" si="160"/>
        <v>16,978.28</v>
      </c>
      <c r="K96" s="87">
        <f>IFERROR(-L96,"")</f>
        <v>-67913</v>
      </c>
      <c r="L96" s="82" t="str">
        <f t="shared" si="160"/>
        <v>67,913</v>
      </c>
      <c r="M96" s="82" t="str">
        <f t="shared" si="160"/>
        <v>11.5</v>
      </c>
      <c r="N96" s="83">
        <f>IFERROR((-Q96/L$8),"")</f>
        <v>-2.2022207267833109</v>
      </c>
      <c r="O96" s="86" t="str">
        <f t="shared" si="160"/>
        <v>14,726.28</v>
      </c>
      <c r="P96" s="87">
        <f>IFERROR(-Q96,"")</f>
        <v>-58905</v>
      </c>
      <c r="Q96" s="82" t="str">
        <f t="shared" si="160"/>
        <v>58,905</v>
      </c>
      <c r="R96" s="82" t="str">
        <f>IF(R288="","",TRIM(LEFT(R288,SEARCH(" ",R288,1))))</f>
        <v>11.2</v>
      </c>
      <c r="S96" s="82"/>
      <c r="T96" s="60"/>
      <c r="U96" s="84">
        <f>IFERROR((AG96-AB96)/ABS(AG96),"")</f>
        <v>-0.17317502545037317</v>
      </c>
      <c r="V96" s="85">
        <f>IFERROR((AG96)-(AB96),"")</f>
        <v>-30790</v>
      </c>
      <c r="W96" s="88">
        <f>IFERROR((AG96/AG$8)-(AB96/AB$8),"")</f>
        <v>-0.27360396700396894</v>
      </c>
      <c r="X96" s="163"/>
      <c r="Y96" s="83">
        <f>IFERROR((-AB96/AB$8),"")</f>
        <v>-2.4016096162481433</v>
      </c>
      <c r="Z96" s="82" t="str">
        <f t="shared" si="161"/>
        <v>16,045.15</v>
      </c>
      <c r="AA96" s="87">
        <f>IFERROR(-AB96,"")</f>
        <v>-208587</v>
      </c>
      <c r="AB96" s="82" t="str">
        <f t="shared" si="161"/>
        <v>208,587</v>
      </c>
      <c r="AC96" s="82" t="str">
        <f t="shared" si="161"/>
        <v>11.1</v>
      </c>
      <c r="AD96" s="83">
        <f>IFERROR((-AG96/AB$8),"")</f>
        <v>-2.0471025756162713</v>
      </c>
      <c r="AE96" s="82" t="str">
        <f t="shared" si="161"/>
        <v>13,676.72</v>
      </c>
      <c r="AF96" s="87">
        <f>IFERROR(-AG96,"")</f>
        <v>-177797</v>
      </c>
      <c r="AG96" s="82" t="str">
        <f t="shared" si="161"/>
        <v>177,797</v>
      </c>
      <c r="AH96" s="82" t="str">
        <f>IF(AH288="","",TRIM(LEFT(AH288,SEARCH(" ",AH288,1))))</f>
        <v>10.1</v>
      </c>
      <c r="AI96" s="82"/>
      <c r="AJ96" s="14"/>
      <c r="AK96" s="84">
        <f>IFERROR((AW96-AR96)/ABS(AW96),"")</f>
        <v>3.9212729055124046E-2</v>
      </c>
      <c r="AL96" s="85">
        <f>IFERROR((AW96)-(AR96),"")</f>
        <v>23400</v>
      </c>
      <c r="AM96" s="88">
        <f>IFERROR((AW96/AW$8)-(AR96/AR$8),"")</f>
        <v>7.4670824670824754E-2</v>
      </c>
      <c r="AN96" s="163"/>
      <c r="AO96" s="83">
        <f>IFERROR((-AR96/AR$8),"")</f>
        <v>-2.2073804573804572</v>
      </c>
      <c r="AP96" s="82" t="str">
        <f t="shared" si="162"/>
        <v>14,701.16</v>
      </c>
      <c r="AQ96" s="87">
        <f>IFERROR(-AR96,"")</f>
        <v>-573345</v>
      </c>
      <c r="AR96" s="82" t="str">
        <f t="shared" si="162"/>
        <v>573,345</v>
      </c>
      <c r="AS96" s="82" t="str">
        <f t="shared" si="162"/>
        <v>10.1</v>
      </c>
      <c r="AT96" s="83">
        <f>IFERROR((-AW96/AR$8),"")</f>
        <v>-2.2974705474705477</v>
      </c>
      <c r="AU96" s="82" t="str">
        <f t="shared" si="162"/>
        <v>15,301.16</v>
      </c>
      <c r="AV96" s="87">
        <f>IFERROR(-AW96,"")</f>
        <v>-596745</v>
      </c>
      <c r="AW96" s="82" t="str">
        <f t="shared" si="162"/>
        <v>596,745</v>
      </c>
      <c r="AX96" s="82" t="str">
        <f>IF(AX288="","",TRIM(LEFT(AX288,SEARCH(" ",AX288,1))))</f>
        <v>10.9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-2.1304762784397031E-2</v>
      </c>
      <c r="F98" s="134">
        <f>IFERROR((L98)-(Q98),"")</f>
        <v>-692</v>
      </c>
      <c r="G98" s="141">
        <f>IFERROR((L98/L$8)-(Q98/Q$8),"")</f>
        <v>-0.10436488642771224</v>
      </c>
      <c r="H98" s="164"/>
      <c r="I98" s="132">
        <f>IFERROR((-(-L98)/L$8),"")</f>
        <v>1.1884626887991625</v>
      </c>
      <c r="J98" s="135" t="str">
        <f t="shared" si="160"/>
        <v>7,947.24</v>
      </c>
      <c r="K98" s="136">
        <f>IFERROR(-(-L98),"")</f>
        <v>31789</v>
      </c>
      <c r="L98" s="137" t="str">
        <f t="shared" si="160"/>
        <v>31,789</v>
      </c>
      <c r="M98" s="137" t="str">
        <f t="shared" si="160"/>
        <v>5.4</v>
      </c>
      <c r="N98" s="132">
        <f>IFERROR((-(-Q98)/L$8),"")</f>
        <v>1.2143337819650066</v>
      </c>
      <c r="O98" s="135" t="str">
        <f t="shared" si="160"/>
        <v>8,120.19</v>
      </c>
      <c r="P98" s="136">
        <f>IFERROR(-(-Q98),"")</f>
        <v>32481</v>
      </c>
      <c r="Q98" s="137" t="str">
        <f t="shared" si="160"/>
        <v>32,481</v>
      </c>
      <c r="R98" s="137" t="str">
        <f>IF(R290="","",TRIM(LEFT(R290,SEARCH(" ",R290,1))))</f>
        <v>6.2</v>
      </c>
      <c r="T98" s="152"/>
      <c r="U98" s="133">
        <f>IFERROR((AB98-AG98)/ABS(AG98),"")</f>
        <v>7.0101869868786609E-2</v>
      </c>
      <c r="V98" s="134">
        <f>IFERROR((AB98)-(AG98),"")</f>
        <v>6737</v>
      </c>
      <c r="W98" s="141">
        <f>IFERROR((AB98/AB$8)-(AG98/AG$8),"")</f>
        <v>3.3838039826681099E-2</v>
      </c>
      <c r="X98" s="164"/>
      <c r="Y98" s="132">
        <f>IFERROR((-(-AB98)/AB$8),"")</f>
        <v>1.1840696349003488</v>
      </c>
      <c r="Z98" s="137" t="str">
        <f t="shared" si="161"/>
        <v>7,910.77</v>
      </c>
      <c r="AA98" s="136">
        <f>IFERROR(-(-AB98),"")</f>
        <v>102840</v>
      </c>
      <c r="AB98" s="137" t="str">
        <f t="shared" si="161"/>
        <v>102,840</v>
      </c>
      <c r="AC98" s="137" t="str">
        <f t="shared" si="161"/>
        <v>5.4</v>
      </c>
      <c r="AD98" s="132">
        <f>IFERROR((-(-AG98)/AB$8),"")</f>
        <v>1.1065017903814491</v>
      </c>
      <c r="AE98" s="137" t="str">
        <f t="shared" si="161"/>
        <v>7,392.53</v>
      </c>
      <c r="AF98" s="136">
        <f>IFERROR(-(-AG98),"")</f>
        <v>96103</v>
      </c>
      <c r="AG98" s="137" t="str">
        <f t="shared" si="161"/>
        <v>96,103</v>
      </c>
      <c r="AH98" s="137" t="str">
        <f>IF(AH290="","",TRIM(LEFT(AH290,SEARCH(" ",AH290,1))))</f>
        <v>5.5</v>
      </c>
      <c r="AJ98" s="13"/>
      <c r="AK98" s="133">
        <f>IFERROR((AR98-AW98)/ABS(AW98),"")</f>
        <v>-8.2433103570445684E-2</v>
      </c>
      <c r="AL98" s="134">
        <f>IFERROR((AR98)-(AW98),"")</f>
        <v>-26059</v>
      </c>
      <c r="AM98" s="141">
        <f>IFERROR((AR98/AR$8)-(AW98/AW$8),"")</f>
        <v>-9.2158963299902918E-2</v>
      </c>
      <c r="AN98" s="164"/>
      <c r="AO98" s="132">
        <f>IFERROR((-(-AR98)/AR$8),"")</f>
        <v>1.1167475167475167</v>
      </c>
      <c r="AP98" s="137" t="str">
        <f t="shared" si="162"/>
        <v>7,437.55</v>
      </c>
      <c r="AQ98" s="136">
        <f>IFERROR(-(-AR98),"")</f>
        <v>290064</v>
      </c>
      <c r="AR98" s="137" t="str">
        <f t="shared" si="162"/>
        <v>290,064</v>
      </c>
      <c r="AS98" s="137" t="str">
        <f t="shared" si="162"/>
        <v>5.1</v>
      </c>
      <c r="AT98" s="132">
        <f>IFERROR((-(-AW98)/AR$8),"")</f>
        <v>1.217074767074767</v>
      </c>
      <c r="AU98" s="137" t="str">
        <f t="shared" si="162"/>
        <v>8,105.71</v>
      </c>
      <c r="AV98" s="136">
        <f>IFERROR(-(-AW98),"")</f>
        <v>316123</v>
      </c>
      <c r="AW98" s="137" t="str">
        <f t="shared" si="162"/>
        <v>316,123</v>
      </c>
      <c r="AX98" s="137" t="str">
        <f>IF(AX290="","",TRIM(LEFT(AX290,SEARCH(" ",AX290,1))))</f>
        <v>5.8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 t="shared" ref="E100" si="166">IFERROR((Q100-L100)/ABS(Q100),"")</f>
        <v>-0.3670905237662731</v>
      </c>
      <c r="F100" s="85">
        <f>IFERROR((Q100)-(L100),"")</f>
        <v>-9700</v>
      </c>
      <c r="G100" s="88">
        <f>IFERROR((Q100/Q$8)-(L100/L$8),"")</f>
        <v>-0.29878752784424645</v>
      </c>
      <c r="H100" s="163"/>
      <c r="I100" s="83">
        <f>IFERROR((-L100/L$8),"")</f>
        <v>-1.3505308808135188</v>
      </c>
      <c r="J100" s="86" t="str">
        <f t="shared" si="160"/>
        <v>9,031.04</v>
      </c>
      <c r="K100" s="87">
        <f>IFERROR(-L100,"")</f>
        <v>-36124</v>
      </c>
      <c r="L100" s="82" t="str">
        <f t="shared" si="160"/>
        <v>36,124</v>
      </c>
      <c r="M100" s="82" t="str">
        <f t="shared" si="160"/>
        <v>6.1</v>
      </c>
      <c r="N100" s="83">
        <f>IFERROR((-Q100/L$8),"")</f>
        <v>-0.98788694481830419</v>
      </c>
      <c r="O100" s="86" t="str">
        <f t="shared" si="160"/>
        <v>6,606.09</v>
      </c>
      <c r="P100" s="87">
        <f>IFERROR(-Q100,"")</f>
        <v>-26424</v>
      </c>
      <c r="Q100" s="82" t="str">
        <f t="shared" si="160"/>
        <v>26,424</v>
      </c>
      <c r="R100" s="82" t="str">
        <f>IF(R292="","",TRIM(LEFT(R292,SEARCH(" ",R292,1))))</f>
        <v>5.0</v>
      </c>
      <c r="S100" s="82"/>
      <c r="T100" s="60"/>
      <c r="U100" s="84">
        <f>IFERROR((AG100-AB100)/ABS(AG100),"")</f>
        <v>-0.29441214272599303</v>
      </c>
      <c r="V100" s="85">
        <f>IFERROR((AG100)-(AB100),"")</f>
        <v>-24052</v>
      </c>
      <c r="W100" s="88">
        <f>IFERROR((AG100/AG$8)-(AB100/AB$8),"")</f>
        <v>-0.23975395843963065</v>
      </c>
      <c r="X100" s="163"/>
      <c r="Y100" s="83">
        <f>IFERROR((-AB100/AB$8),"")</f>
        <v>-1.2175399813477945</v>
      </c>
      <c r="Z100" s="82" t="str">
        <f t="shared" si="161"/>
        <v>8,134.38</v>
      </c>
      <c r="AA100" s="87">
        <f>IFERROR(-AB100,"")</f>
        <v>-105747</v>
      </c>
      <c r="AB100" s="82" t="str">
        <f t="shared" si="161"/>
        <v>105,747</v>
      </c>
      <c r="AC100" s="82" t="str">
        <f t="shared" si="161"/>
        <v>5.6</v>
      </c>
      <c r="AD100" s="83">
        <f>IFERROR((-AG100/AB$8),"")</f>
        <v>-0.94061229894189036</v>
      </c>
      <c r="AE100" s="82" t="str">
        <f t="shared" si="161"/>
        <v>6,284.19</v>
      </c>
      <c r="AF100" s="87">
        <f>IFERROR(-AG100,"")</f>
        <v>-81695</v>
      </c>
      <c r="AG100" s="82" t="str">
        <f t="shared" si="161"/>
        <v>81,695</v>
      </c>
      <c r="AH100" s="82" t="str">
        <f>IF(AH292="","",TRIM(LEFT(AH292,SEARCH(" ",AH292,1))))</f>
        <v>4.7</v>
      </c>
      <c r="AI100" s="82"/>
      <c r="AJ100" s="14"/>
      <c r="AK100" s="84">
        <f>IFERROR((AW100-AR100)/ABS(AW100),"")</f>
        <v>-9.4717824269571638E-3</v>
      </c>
      <c r="AL100" s="85">
        <f>IFERROR((AW100)-(AR100),"")</f>
        <v>-2658</v>
      </c>
      <c r="AM100" s="88">
        <f>IFERROR((AW100/AW$8)-(AR100/AR$8),"")</f>
        <v>-1.7484314464180306E-2</v>
      </c>
      <c r="AN100" s="163"/>
      <c r="AO100" s="83">
        <f>IFERROR((-AR100/AR$8),"")</f>
        <v>-1.0906329406329407</v>
      </c>
      <c r="AP100" s="82" t="str">
        <f t="shared" si="162"/>
        <v>7,263.61</v>
      </c>
      <c r="AQ100" s="87">
        <f>IFERROR(-AR100,"")</f>
        <v>-283281</v>
      </c>
      <c r="AR100" s="82" t="str">
        <f t="shared" si="162"/>
        <v>283,281</v>
      </c>
      <c r="AS100" s="82" t="str">
        <f t="shared" si="162"/>
        <v>5.0</v>
      </c>
      <c r="AT100" s="83">
        <f>IFERROR((-AW100/AR$8),"")</f>
        <v>-1.0803996303996304</v>
      </c>
      <c r="AU100" s="82" t="str">
        <f t="shared" si="162"/>
        <v>7,195.45</v>
      </c>
      <c r="AV100" s="87">
        <f>IFERROR(-AW100,"")</f>
        <v>-280623</v>
      </c>
      <c r="AW100" s="82" t="str">
        <f t="shared" si="162"/>
        <v>280,623</v>
      </c>
      <c r="AX100" s="82" t="str">
        <f>IF(AX292="","",TRIM(LEFT(AX292,SEARCH(" ",AX292,1))))</f>
        <v>5.1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154,353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138,366 152,354 141,553 152,243 147,087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154,353 138,366 152,354 141,553 152,243 147,087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152,354 141,553 152,243 147,087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141,553 152,243 147,087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152,243 147,087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147,087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6,687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26,748 6,281 25,124 6,681 86,853 6,427 83,551 6,660 259,740 6,705 261,495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6,281 25,124 6,681 86,853 6,427 83,551 6,660 259,740 6,705 261,495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25,124 6,681 86,853 6,427 83,551 6,660 259,740 6,705 261,495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6,687 26,748 6,281 25,124 6,681 86,853 6,427 83,551 6,660 259,740 6,705 261,495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6,681 86,853 6,427 83,551 6,660 259,740 6,705 261,495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86,853 6,427 83,551 6,660 259,740 6,705 261,495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6,427 83,551 6,660 259,740 6,705 261,495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83,551 6,660 259,740 6,705 261,495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6,660 259,740 6,705 261,495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259,740 6,705 261,495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6,705 261,495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261,495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7">IF(C211="","",IF(RIGHT(D120,1)="-",LEFT(D120,AY120-2),D120))</f>
        <v xml:space="preserve">SALES - Food </v>
      </c>
      <c r="D120" s="47" t="str">
        <f t="shared" ref="D120:D128" si="168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9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15.68 </v>
      </c>
      <c r="K120" s="47"/>
      <c r="L120" s="47" t="str">
        <f t="shared" ref="L120:L128" si="170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419,312 71.3 15.10 379,351 71.9 15.76 1,368,986 72.5 15.23 1,272,137 72.5 15.70 4,077,894 72.1 15.19 3,971,422 72.6  </v>
      </c>
      <c r="M120" s="47" t="str">
        <f t="shared" ref="M120:M128" si="171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71.3 15.10 379,351 71.9 15.76 1,368,986 72.5 15.23 1,272,137 72.5 15.70 4,077,894 72.1 15.19 3,971,422 72.6  </v>
      </c>
      <c r="N120" s="47"/>
      <c r="O120" s="47" t="str">
        <f t="shared" ref="O120:O128" si="172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15.10 379,351 71.9 15.76 1,368,986 72.5 15.23 1,272,137 72.5 15.70 4,077,894 72.1 15.19 3,971,422 72.6  </v>
      </c>
      <c r="P120" s="47"/>
      <c r="Q120" s="47" t="str">
        <f t="shared" ref="Q120:Q128" si="173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379,351 71.9 15.76 1,368,986 72.5 15.23 1,272,137 72.5 15.70 4,077,894 72.1 15.19 3,971,422 72.6  </v>
      </c>
      <c r="R120" s="47" t="str">
        <f t="shared" ref="R120:R128" si="174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71.9 15.76 1,368,986 72.5 15.23 1,272,137 72.5 15.70 4,077,894 72.1 15.19 3,971,422 72.6  </v>
      </c>
      <c r="S120" s="47" t="str">
        <f t="shared" ref="S120:S128" si="175">(RIGHT(C211,LEN(C211) - LEN(C120)))&amp;" "</f>
        <v xml:space="preserve">15.68 419,312 71.3 15.10 379,351 71.9 15.76 1,368,986 72.5 15.23 1,272,137 72.5 15.70 4,077,894 72.1 15.19 3,971,422 72.6  </v>
      </c>
      <c r="T120" s="47"/>
      <c r="U120" s="47"/>
      <c r="V120" s="47"/>
      <c r="W120" s="11"/>
      <c r="X120" s="11"/>
      <c r="Y120" s="11"/>
      <c r="Z120" s="47" t="str">
        <f t="shared" ref="Z120:Z128" si="176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15.76 1,368,986 72.5 15.23 1,272,137 72.5 15.70 4,077,894 72.1 15.19 3,971,422 72.6  </v>
      </c>
      <c r="AA120" s="47"/>
      <c r="AB120" s="47" t="str">
        <f t="shared" ref="AB120:AB128" si="177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1,368,986 72.5 15.23 1,272,137 72.5 15.70 4,077,894 72.1 15.19 3,971,422 72.6  </v>
      </c>
      <c r="AC120" s="47" t="str">
        <f t="shared" ref="AC120:AC128" si="178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72.5 15.23 1,272,137 72.5 15.70 4,077,894 72.1 15.19 3,971,422 72.6  </v>
      </c>
      <c r="AD120" s="47"/>
      <c r="AE120" s="47" t="str">
        <f t="shared" ref="AE120:AE128" si="179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15.23 1,272,137 72.5 15.70 4,077,894 72.1 15.19 3,971,422 72.6  </v>
      </c>
      <c r="AF120" s="47"/>
      <c r="AG120" s="47" t="str">
        <f t="shared" ref="AG120:AG128" si="180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1,272,137 72.5 15.70 4,077,894 72.1 15.19 3,971,422 72.6  </v>
      </c>
      <c r="AH120" s="47" t="str">
        <f t="shared" ref="AH120:AH128" si="181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72.5 15.70 4,077,894 72.1 15.19 3,971,422 72.6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2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15.70 4,077,894 72.1 15.19 3,971,422 72.6  </v>
      </c>
      <c r="AQ120" s="47"/>
      <c r="AR120" s="47" t="str">
        <f t="shared" ref="AR120:AR128" si="183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4,077,894 72.1 15.19 3,971,422 72.6  </v>
      </c>
      <c r="AS120" s="48" t="str">
        <f t="shared" ref="AS120:AS128" si="184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72.1 15.19 3,971,422 72.6  </v>
      </c>
      <c r="AT120" s="48"/>
      <c r="AU120" s="47" t="str">
        <f t="shared" ref="AU120:AU128" si="185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15.19 3,971,422 72.6  </v>
      </c>
      <c r="AV120" s="47"/>
      <c r="AW120" s="47" t="str">
        <f t="shared" ref="AW120:AW128" si="186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3,971,422 72.6  </v>
      </c>
      <c r="AX120" s="48" t="str">
        <f t="shared" ref="AX120:AX128" si="187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72.6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7"/>
        <v xml:space="preserve">- Appetizers </v>
      </c>
      <c r="D121" s="47" t="str">
        <f t="shared" si="168"/>
        <v xml:space="preserve">- Appetizers </v>
      </c>
      <c r="E121" s="22"/>
      <c r="F121" s="45"/>
      <c r="G121" s="11"/>
      <c r="H121" s="11"/>
      <c r="I121" s="11"/>
      <c r="J121" s="47" t="str">
        <f t="shared" si="169"/>
        <v xml:space="preserve">2.16 </v>
      </c>
      <c r="K121" s="47"/>
      <c r="L121" s="47" t="str">
        <f t="shared" si="170"/>
        <v xml:space="preserve">57,707 9.8 2.03 51,091 9.7 2.05 178,327 9.4 1.94 161,967 9.2 2.12 551,747 9.8 1.90 495,855 9.1  </v>
      </c>
      <c r="M121" s="47" t="str">
        <f t="shared" si="171"/>
        <v xml:space="preserve">9.8 2.03 51,091 9.7 2.05 178,327 9.4 1.94 161,967 9.2 2.12 551,747 9.8 1.90 495,855 9.1  </v>
      </c>
      <c r="N121" s="47"/>
      <c r="O121" s="47" t="str">
        <f t="shared" si="172"/>
        <v xml:space="preserve">2.03 51,091 9.7 2.05 178,327 9.4 1.94 161,967 9.2 2.12 551,747 9.8 1.90 495,855 9.1  </v>
      </c>
      <c r="P121" s="47"/>
      <c r="Q121" s="47" t="str">
        <f t="shared" si="173"/>
        <v xml:space="preserve">51,091 9.7 2.05 178,327 9.4 1.94 161,967 9.2 2.12 551,747 9.8 1.90 495,855 9.1  </v>
      </c>
      <c r="R121" s="47" t="str">
        <f t="shared" si="174"/>
        <v xml:space="preserve">9.7 2.05 178,327 9.4 1.94 161,967 9.2 2.12 551,747 9.8 1.90 495,855 9.1  </v>
      </c>
      <c r="S121" s="47" t="str">
        <f t="shared" si="175"/>
        <v xml:space="preserve">2.16 57,707 9.8 2.03 51,091 9.7 2.05 178,327 9.4 1.94 161,967 9.2 2.12 551,747 9.8 1.90 495,855 9.1  </v>
      </c>
      <c r="T121" s="47"/>
      <c r="U121" s="47"/>
      <c r="V121" s="47"/>
      <c r="W121" s="11"/>
      <c r="X121" s="11"/>
      <c r="Y121" s="11"/>
      <c r="Z121" s="47" t="str">
        <f t="shared" si="176"/>
        <v xml:space="preserve">2.05 178,327 9.4 1.94 161,967 9.2 2.12 551,747 9.8 1.90 495,855 9.1  </v>
      </c>
      <c r="AA121" s="47"/>
      <c r="AB121" s="47" t="str">
        <f t="shared" si="177"/>
        <v xml:space="preserve">178,327 9.4 1.94 161,967 9.2 2.12 551,747 9.8 1.90 495,855 9.1  </v>
      </c>
      <c r="AC121" s="47" t="str">
        <f t="shared" si="178"/>
        <v xml:space="preserve">9.4 1.94 161,967 9.2 2.12 551,747 9.8 1.90 495,855 9.1  </v>
      </c>
      <c r="AD121" s="47"/>
      <c r="AE121" s="47" t="str">
        <f t="shared" si="179"/>
        <v xml:space="preserve">1.94 161,967 9.2 2.12 551,747 9.8 1.90 495,855 9.1  </v>
      </c>
      <c r="AF121" s="47"/>
      <c r="AG121" s="47" t="str">
        <f t="shared" si="180"/>
        <v xml:space="preserve">161,967 9.2 2.12 551,747 9.8 1.90 495,855 9.1  </v>
      </c>
      <c r="AH121" s="47" t="str">
        <f t="shared" si="181"/>
        <v xml:space="preserve">9.2 2.12 551,747 9.8 1.90 495,855 9.1  </v>
      </c>
      <c r="AI121" s="47"/>
      <c r="AJ121" s="47"/>
      <c r="AK121" s="47"/>
      <c r="AL121" s="47"/>
      <c r="AM121" s="11"/>
      <c r="AN121" s="11"/>
      <c r="AO121" s="11"/>
      <c r="AP121" s="47" t="str">
        <f t="shared" si="182"/>
        <v xml:space="preserve">2.12 551,747 9.8 1.90 495,855 9.1  </v>
      </c>
      <c r="AQ121" s="47"/>
      <c r="AR121" s="47" t="str">
        <f t="shared" si="183"/>
        <v xml:space="preserve">551,747 9.8 1.90 495,855 9.1  </v>
      </c>
      <c r="AS121" s="48" t="str">
        <f t="shared" si="184"/>
        <v xml:space="preserve">9.8 1.90 495,855 9.1  </v>
      </c>
      <c r="AT121" s="48"/>
      <c r="AU121" s="47" t="str">
        <f t="shared" si="185"/>
        <v xml:space="preserve">1.90 495,855 9.1  </v>
      </c>
      <c r="AV121" s="47"/>
      <c r="AW121" s="47" t="str">
        <f t="shared" si="186"/>
        <v xml:space="preserve">495,855 9.1  </v>
      </c>
      <c r="AX121" s="48" t="str">
        <f t="shared" si="187"/>
        <v xml:space="preserve">9.1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7"/>
        <v xml:space="preserve">- Desserts </v>
      </c>
      <c r="D122" s="47" t="str">
        <f t="shared" si="168"/>
        <v xml:space="preserve">- Desserts </v>
      </c>
      <c r="E122" s="22"/>
      <c r="F122" s="45"/>
      <c r="G122" s="11"/>
      <c r="H122" s="11"/>
      <c r="I122" s="11"/>
      <c r="J122" s="47" t="str">
        <f t="shared" si="169"/>
        <v xml:space="preserve">0.78 </v>
      </c>
      <c r="K122" s="47"/>
      <c r="L122" s="47" t="str">
        <f t="shared" si="170"/>
        <v xml:space="preserve">20,907 3.6 0.73 18,272 3.5 0.78 67,608 3.6 0.74 62,027 3.5 0.75 193,515 3.4 0.72 188,383 3.4  </v>
      </c>
      <c r="M122" s="47" t="str">
        <f t="shared" si="171"/>
        <v xml:space="preserve">3.6 0.73 18,272 3.5 0.78 67,608 3.6 0.74 62,027 3.5 0.75 193,515 3.4 0.72 188,383 3.4  </v>
      </c>
      <c r="N122" s="47"/>
      <c r="O122" s="47" t="str">
        <f t="shared" si="172"/>
        <v xml:space="preserve">0.73 18,272 3.5 0.78 67,608 3.6 0.74 62,027 3.5 0.75 193,515 3.4 0.72 188,383 3.4  </v>
      </c>
      <c r="P122" s="47"/>
      <c r="Q122" s="47" t="str">
        <f t="shared" si="173"/>
        <v xml:space="preserve">18,272 3.5 0.78 67,608 3.6 0.74 62,027 3.5 0.75 193,515 3.4 0.72 188,383 3.4  </v>
      </c>
      <c r="R122" s="47" t="str">
        <f t="shared" si="174"/>
        <v xml:space="preserve">3.5 0.78 67,608 3.6 0.74 62,027 3.5 0.75 193,515 3.4 0.72 188,383 3.4  </v>
      </c>
      <c r="S122" s="47" t="str">
        <f t="shared" si="175"/>
        <v xml:space="preserve">0.78 20,907 3.6 0.73 18,272 3.5 0.78 67,608 3.6 0.74 62,027 3.5 0.75 193,515 3.4 0.72 188,383 3.4  </v>
      </c>
      <c r="T122" s="47"/>
      <c r="U122" s="47"/>
      <c r="V122" s="47"/>
      <c r="W122" s="11"/>
      <c r="X122" s="11"/>
      <c r="Y122" s="11"/>
      <c r="Z122" s="47" t="str">
        <f t="shared" si="176"/>
        <v xml:space="preserve">0.78 67,608 3.6 0.74 62,027 3.5 0.75 193,515 3.4 0.72 188,383 3.4  </v>
      </c>
      <c r="AA122" s="47"/>
      <c r="AB122" s="47" t="str">
        <f t="shared" si="177"/>
        <v xml:space="preserve">67,608 3.6 0.74 62,027 3.5 0.75 193,515 3.4 0.72 188,383 3.4  </v>
      </c>
      <c r="AC122" s="47" t="str">
        <f t="shared" si="178"/>
        <v xml:space="preserve">3.6 0.74 62,027 3.5 0.75 193,515 3.4 0.72 188,383 3.4  </v>
      </c>
      <c r="AD122" s="47"/>
      <c r="AE122" s="47" t="str">
        <f t="shared" si="179"/>
        <v xml:space="preserve">0.74 62,027 3.5 0.75 193,515 3.4 0.72 188,383 3.4  </v>
      </c>
      <c r="AF122" s="47"/>
      <c r="AG122" s="47" t="str">
        <f t="shared" si="180"/>
        <v xml:space="preserve">62,027 3.5 0.75 193,515 3.4 0.72 188,383 3.4  </v>
      </c>
      <c r="AH122" s="47" t="str">
        <f t="shared" si="181"/>
        <v xml:space="preserve">3.5 0.75 193,515 3.4 0.72 188,383 3.4  </v>
      </c>
      <c r="AI122" s="47"/>
      <c r="AJ122" s="47"/>
      <c r="AK122" s="47"/>
      <c r="AL122" s="47"/>
      <c r="AM122" s="11"/>
      <c r="AN122" s="11"/>
      <c r="AO122" s="11"/>
      <c r="AP122" s="47" t="str">
        <f t="shared" si="182"/>
        <v xml:space="preserve">0.75 193,515 3.4 0.72 188,383 3.4  </v>
      </c>
      <c r="AQ122" s="47"/>
      <c r="AR122" s="47" t="str">
        <f t="shared" si="183"/>
        <v xml:space="preserve">193,515 3.4 0.72 188,383 3.4  </v>
      </c>
      <c r="AS122" s="48" t="str">
        <f t="shared" si="184"/>
        <v xml:space="preserve">3.4 0.72 188,383 3.4  </v>
      </c>
      <c r="AT122" s="48"/>
      <c r="AU122" s="47" t="str">
        <f t="shared" si="185"/>
        <v xml:space="preserve">0.72 188,383 3.4  </v>
      </c>
      <c r="AV122" s="47"/>
      <c r="AW122" s="47" t="str">
        <f t="shared" si="186"/>
        <v xml:space="preserve">188,383 3.4  </v>
      </c>
      <c r="AX122" s="48" t="str">
        <f t="shared" si="187"/>
        <v xml:space="preserve">3.4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7"/>
        <v xml:space="preserve">- Total Alc Bev </v>
      </c>
      <c r="D123" s="47" t="str">
        <f t="shared" si="168"/>
        <v xml:space="preserve">- Total Alc Bev </v>
      </c>
      <c r="E123" s="22"/>
      <c r="F123" s="45"/>
      <c r="G123" s="11"/>
      <c r="H123" s="11"/>
      <c r="I123" s="11"/>
      <c r="J123" s="47" t="str">
        <f t="shared" si="169"/>
        <v xml:space="preserve">1.63 </v>
      </c>
      <c r="K123" s="47"/>
      <c r="L123" s="47" t="str">
        <f t="shared" si="170"/>
        <v xml:space="preserve">43,565 7.4 1.51 37,885 7.2 1.58 137,309 7.3 1.52 127,268 7.3 1.60 414,543 7.3 1.55 405,112 7.4  </v>
      </c>
      <c r="M123" s="47" t="str">
        <f t="shared" si="171"/>
        <v xml:space="preserve">7.4 1.51 37,885 7.2 1.58 137,309 7.3 1.52 127,268 7.3 1.60 414,543 7.3 1.55 405,112 7.4  </v>
      </c>
      <c r="N123" s="47"/>
      <c r="O123" s="47" t="str">
        <f t="shared" si="172"/>
        <v xml:space="preserve">1.51 37,885 7.2 1.58 137,309 7.3 1.52 127,268 7.3 1.60 414,543 7.3 1.55 405,112 7.4  </v>
      </c>
      <c r="P123" s="47"/>
      <c r="Q123" s="47" t="str">
        <f t="shared" si="173"/>
        <v xml:space="preserve">37,885 7.2 1.58 137,309 7.3 1.52 127,268 7.3 1.60 414,543 7.3 1.55 405,112 7.4  </v>
      </c>
      <c r="R123" s="47" t="str">
        <f t="shared" si="174"/>
        <v xml:space="preserve">7.2 1.58 137,309 7.3 1.52 127,268 7.3 1.60 414,543 7.3 1.55 405,112 7.4  </v>
      </c>
      <c r="S123" s="47" t="str">
        <f t="shared" si="175"/>
        <v xml:space="preserve">1.63 43,565 7.4 1.51 37,885 7.2 1.58 137,309 7.3 1.52 127,268 7.3 1.60 414,543 7.3 1.55 405,112 7.4  </v>
      </c>
      <c r="T123" s="47"/>
      <c r="U123" s="47"/>
      <c r="V123" s="47"/>
      <c r="W123" s="11"/>
      <c r="X123" s="11"/>
      <c r="Y123" s="11"/>
      <c r="Z123" s="47" t="str">
        <f t="shared" si="176"/>
        <v xml:space="preserve">1.58 137,309 7.3 1.52 127,268 7.3 1.60 414,543 7.3 1.55 405,112 7.4  </v>
      </c>
      <c r="AA123" s="47"/>
      <c r="AB123" s="47" t="str">
        <f t="shared" si="177"/>
        <v xml:space="preserve">137,309 7.3 1.52 127,268 7.3 1.60 414,543 7.3 1.55 405,112 7.4  </v>
      </c>
      <c r="AC123" s="47" t="str">
        <f t="shared" si="178"/>
        <v xml:space="preserve">7.3 1.52 127,268 7.3 1.60 414,543 7.3 1.55 405,112 7.4  </v>
      </c>
      <c r="AD123" s="47"/>
      <c r="AE123" s="47" t="str">
        <f t="shared" si="179"/>
        <v xml:space="preserve">1.52 127,268 7.3 1.60 414,543 7.3 1.55 405,112 7.4  </v>
      </c>
      <c r="AF123" s="47"/>
      <c r="AG123" s="47" t="str">
        <f t="shared" si="180"/>
        <v xml:space="preserve">127,268 7.3 1.60 414,543 7.3 1.55 405,112 7.4  </v>
      </c>
      <c r="AH123" s="47" t="str">
        <f t="shared" si="181"/>
        <v xml:space="preserve">7.3 1.60 414,543 7.3 1.55 405,112 7.4  </v>
      </c>
      <c r="AI123" s="47"/>
      <c r="AJ123" s="47"/>
      <c r="AK123" s="47"/>
      <c r="AL123" s="47"/>
      <c r="AM123" s="11"/>
      <c r="AN123" s="11"/>
      <c r="AO123" s="11"/>
      <c r="AP123" s="47" t="str">
        <f t="shared" si="182"/>
        <v xml:space="preserve">1.60 414,543 7.3 1.55 405,112 7.4  </v>
      </c>
      <c r="AQ123" s="47"/>
      <c r="AR123" s="47" t="str">
        <f t="shared" si="183"/>
        <v xml:space="preserve">414,543 7.3 1.55 405,112 7.4  </v>
      </c>
      <c r="AS123" s="48" t="str">
        <f t="shared" si="184"/>
        <v xml:space="preserve">7.3 1.55 405,112 7.4  </v>
      </c>
      <c r="AT123" s="48"/>
      <c r="AU123" s="47" t="str">
        <f t="shared" si="185"/>
        <v xml:space="preserve">1.55 405,112 7.4  </v>
      </c>
      <c r="AV123" s="47"/>
      <c r="AW123" s="47" t="str">
        <f t="shared" si="186"/>
        <v xml:space="preserve">405,112 7.4  </v>
      </c>
      <c r="AX123" s="48" t="str">
        <f t="shared" si="187"/>
        <v xml:space="preserve">7.4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7"/>
        <v xml:space="preserve">- Liquor </v>
      </c>
      <c r="D124" s="47" t="str">
        <f t="shared" si="168"/>
        <v xml:space="preserve">- Liquor </v>
      </c>
      <c r="E124" s="22"/>
      <c r="F124" s="45"/>
      <c r="G124" s="11"/>
      <c r="H124" s="11"/>
      <c r="I124" s="11"/>
      <c r="J124" s="47" t="str">
        <f t="shared" si="169"/>
        <v xml:space="preserve">0.54 </v>
      </c>
      <c r="K124" s="47"/>
      <c r="L124" s="47" t="str">
        <f t="shared" si="170"/>
        <v xml:space="preserve">14,338 2.4 0.52 13,003 2.5 0.54 47,014 2.5 0.53 44,143 2.5 0.55 142,565 2.5 0.54 141,295 2.6  </v>
      </c>
      <c r="M124" s="47" t="str">
        <f t="shared" si="171"/>
        <v xml:space="preserve">2.4 0.52 13,003 2.5 0.54 47,014 2.5 0.53 44,143 2.5 0.55 142,565 2.5 0.54 141,295 2.6  </v>
      </c>
      <c r="N124" s="47"/>
      <c r="O124" s="47" t="str">
        <f t="shared" si="172"/>
        <v xml:space="preserve">0.52 13,003 2.5 0.54 47,014 2.5 0.53 44,143 2.5 0.55 142,565 2.5 0.54 141,295 2.6  </v>
      </c>
      <c r="P124" s="47"/>
      <c r="Q124" s="47" t="str">
        <f t="shared" si="173"/>
        <v xml:space="preserve">13,003 2.5 0.54 47,014 2.5 0.53 44,143 2.5 0.55 142,565 2.5 0.54 141,295 2.6  </v>
      </c>
      <c r="R124" s="47" t="str">
        <f t="shared" si="174"/>
        <v xml:space="preserve">2.5 0.54 47,014 2.5 0.53 44,143 2.5 0.55 142,565 2.5 0.54 141,295 2.6  </v>
      </c>
      <c r="S124" s="47" t="str">
        <f t="shared" si="175"/>
        <v xml:space="preserve">0.54 14,338 2.4 0.52 13,003 2.5 0.54 47,014 2.5 0.53 44,143 2.5 0.55 142,565 2.5 0.54 141,295 2.6  </v>
      </c>
      <c r="T124" s="47"/>
      <c r="U124" s="47"/>
      <c r="V124" s="47"/>
      <c r="W124" s="11"/>
      <c r="X124" s="11"/>
      <c r="Y124" s="11"/>
      <c r="Z124" s="47" t="str">
        <f t="shared" si="176"/>
        <v xml:space="preserve">0.54 47,014 2.5 0.53 44,143 2.5 0.55 142,565 2.5 0.54 141,295 2.6  </v>
      </c>
      <c r="AA124" s="47"/>
      <c r="AB124" s="47" t="str">
        <f t="shared" si="177"/>
        <v xml:space="preserve">47,014 2.5 0.53 44,143 2.5 0.55 142,565 2.5 0.54 141,295 2.6  </v>
      </c>
      <c r="AC124" s="47" t="str">
        <f t="shared" si="178"/>
        <v xml:space="preserve">2.5 0.53 44,143 2.5 0.55 142,565 2.5 0.54 141,295 2.6  </v>
      </c>
      <c r="AD124" s="47"/>
      <c r="AE124" s="47" t="str">
        <f t="shared" si="179"/>
        <v xml:space="preserve">0.53 44,143 2.5 0.55 142,565 2.5 0.54 141,295 2.6  </v>
      </c>
      <c r="AF124" s="47"/>
      <c r="AG124" s="47" t="str">
        <f t="shared" si="180"/>
        <v xml:space="preserve">44,143 2.5 0.55 142,565 2.5 0.54 141,295 2.6  </v>
      </c>
      <c r="AH124" s="47" t="str">
        <f t="shared" si="181"/>
        <v xml:space="preserve">2.5 0.55 142,565 2.5 0.54 141,295 2.6  </v>
      </c>
      <c r="AI124" s="47"/>
      <c r="AJ124" s="47"/>
      <c r="AK124" s="47"/>
      <c r="AL124" s="47"/>
      <c r="AM124" s="11"/>
      <c r="AN124" s="11"/>
      <c r="AO124" s="11"/>
      <c r="AP124" s="47" t="str">
        <f t="shared" si="182"/>
        <v xml:space="preserve">0.55 142,565 2.5 0.54 141,295 2.6  </v>
      </c>
      <c r="AQ124" s="47"/>
      <c r="AR124" s="47" t="str">
        <f t="shared" si="183"/>
        <v xml:space="preserve">142,565 2.5 0.54 141,295 2.6  </v>
      </c>
      <c r="AS124" s="48" t="str">
        <f t="shared" si="184"/>
        <v xml:space="preserve">2.5 0.54 141,295 2.6  </v>
      </c>
      <c r="AT124" s="48"/>
      <c r="AU124" s="47" t="str">
        <f t="shared" si="185"/>
        <v xml:space="preserve">0.54 141,295 2.6  </v>
      </c>
      <c r="AV124" s="47"/>
      <c r="AW124" s="47" t="str">
        <f t="shared" si="186"/>
        <v xml:space="preserve">141,295 2.6  </v>
      </c>
      <c r="AX124" s="48" t="str">
        <f t="shared" si="187"/>
        <v xml:space="preserve">2.6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7"/>
        <v xml:space="preserve">- Beer </v>
      </c>
      <c r="D125" s="47" t="str">
        <f t="shared" si="168"/>
        <v xml:space="preserve">- Beer </v>
      </c>
      <c r="E125" s="22"/>
      <c r="F125" s="45"/>
      <c r="G125" s="11"/>
      <c r="H125" s="11"/>
      <c r="I125" s="11"/>
      <c r="J125" s="47" t="str">
        <f t="shared" si="169"/>
        <v xml:space="preserve">0.28 </v>
      </c>
      <c r="K125" s="47"/>
      <c r="L125" s="47" t="str">
        <f t="shared" si="170"/>
        <v xml:space="preserve">7,414 1.3 0.26 6,537 1.2 0.28 24,512 1.3 0.27 22,668 1.3 0.28 72,699 1.3 0.26 66,983 1.2  </v>
      </c>
      <c r="M125" s="47" t="str">
        <f t="shared" si="171"/>
        <v xml:space="preserve">1.3 0.26 6,537 1.2 0.28 24,512 1.3 0.27 22,668 1.3 0.28 72,699 1.3 0.26 66,983 1.2  </v>
      </c>
      <c r="N125" s="47"/>
      <c r="O125" s="47" t="str">
        <f t="shared" si="172"/>
        <v xml:space="preserve">0.26 6,537 1.2 0.28 24,512 1.3 0.27 22,668 1.3 0.28 72,699 1.3 0.26 66,983 1.2  </v>
      </c>
      <c r="P125" s="47"/>
      <c r="Q125" s="47" t="str">
        <f t="shared" si="173"/>
        <v xml:space="preserve">6,537 1.2 0.28 24,512 1.3 0.27 22,668 1.3 0.28 72,699 1.3 0.26 66,983 1.2  </v>
      </c>
      <c r="R125" s="47" t="str">
        <f t="shared" si="174"/>
        <v xml:space="preserve">1.2 0.28 24,512 1.3 0.27 22,668 1.3 0.28 72,699 1.3 0.26 66,983 1.2  </v>
      </c>
      <c r="S125" s="47" t="str">
        <f t="shared" si="175"/>
        <v xml:space="preserve">0.28 7,414 1.3 0.26 6,537 1.2 0.28 24,512 1.3 0.27 22,668 1.3 0.28 72,699 1.3 0.26 66,983 1.2  </v>
      </c>
      <c r="T125" s="47"/>
      <c r="U125" s="47"/>
      <c r="V125" s="47"/>
      <c r="W125" s="11"/>
      <c r="X125" s="11"/>
      <c r="Y125" s="11"/>
      <c r="Z125" s="47" t="str">
        <f t="shared" si="176"/>
        <v xml:space="preserve">0.28 24,512 1.3 0.27 22,668 1.3 0.28 72,699 1.3 0.26 66,983 1.2  </v>
      </c>
      <c r="AA125" s="47"/>
      <c r="AB125" s="47" t="str">
        <f t="shared" si="177"/>
        <v xml:space="preserve">24,512 1.3 0.27 22,668 1.3 0.28 72,699 1.3 0.26 66,983 1.2  </v>
      </c>
      <c r="AC125" s="47" t="str">
        <f t="shared" si="178"/>
        <v xml:space="preserve">1.3 0.27 22,668 1.3 0.28 72,699 1.3 0.26 66,983 1.2  </v>
      </c>
      <c r="AD125" s="47"/>
      <c r="AE125" s="47" t="str">
        <f t="shared" si="179"/>
        <v xml:space="preserve">0.27 22,668 1.3 0.28 72,699 1.3 0.26 66,983 1.2  </v>
      </c>
      <c r="AF125" s="47"/>
      <c r="AG125" s="47" t="str">
        <f t="shared" si="180"/>
        <v xml:space="preserve">22,668 1.3 0.28 72,699 1.3 0.26 66,983 1.2  </v>
      </c>
      <c r="AH125" s="47" t="str">
        <f t="shared" si="181"/>
        <v xml:space="preserve">1.3 0.28 72,699 1.3 0.26 66,983 1.2  </v>
      </c>
      <c r="AI125" s="47"/>
      <c r="AJ125" s="47"/>
      <c r="AK125" s="47"/>
      <c r="AL125" s="47"/>
      <c r="AM125" s="11"/>
      <c r="AN125" s="11"/>
      <c r="AO125" s="11"/>
      <c r="AP125" s="47" t="str">
        <f t="shared" si="182"/>
        <v xml:space="preserve">0.28 72,699 1.3 0.26 66,983 1.2  </v>
      </c>
      <c r="AQ125" s="47"/>
      <c r="AR125" s="47" t="str">
        <f t="shared" si="183"/>
        <v xml:space="preserve">72,699 1.3 0.26 66,983 1.2  </v>
      </c>
      <c r="AS125" s="48" t="str">
        <f t="shared" si="184"/>
        <v xml:space="preserve">1.3 0.26 66,983 1.2  </v>
      </c>
      <c r="AT125" s="48"/>
      <c r="AU125" s="47" t="str">
        <f t="shared" si="185"/>
        <v xml:space="preserve">0.26 66,983 1.2  </v>
      </c>
      <c r="AV125" s="47"/>
      <c r="AW125" s="47" t="str">
        <f t="shared" si="186"/>
        <v xml:space="preserve">66,983 1.2  </v>
      </c>
      <c r="AX125" s="48" t="str">
        <f t="shared" si="187"/>
        <v xml:space="preserve">1.2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7"/>
        <v xml:space="preserve">- Wine </v>
      </c>
      <c r="D126" s="47" t="str">
        <f t="shared" si="168"/>
        <v xml:space="preserve">- Wine </v>
      </c>
      <c r="E126" s="22"/>
      <c r="F126" s="45"/>
      <c r="G126" s="11"/>
      <c r="H126" s="11"/>
      <c r="I126" s="11"/>
      <c r="J126" s="47" t="str">
        <f t="shared" si="169"/>
        <v xml:space="preserve">0.82 </v>
      </c>
      <c r="K126" s="47"/>
      <c r="L126" s="47" t="str">
        <f t="shared" si="170"/>
        <v xml:space="preserve">21,813 3.7 0.73 18,345 3.5 0.76 65,784 3.5 0.72 60,457 3.4 0.77 199,279 3.5 0.75 196,834 3.6  </v>
      </c>
      <c r="M126" s="47" t="str">
        <f t="shared" si="171"/>
        <v xml:space="preserve">3.7 0.73 18,345 3.5 0.76 65,784 3.5 0.72 60,457 3.4 0.77 199,279 3.5 0.75 196,834 3.6  </v>
      </c>
      <c r="N126" s="47"/>
      <c r="O126" s="47" t="str">
        <f t="shared" si="172"/>
        <v xml:space="preserve">0.73 18,345 3.5 0.76 65,784 3.5 0.72 60,457 3.4 0.77 199,279 3.5 0.75 196,834 3.6  </v>
      </c>
      <c r="P126" s="47"/>
      <c r="Q126" s="47" t="str">
        <f t="shared" si="173"/>
        <v xml:space="preserve">18,345 3.5 0.76 65,784 3.5 0.72 60,457 3.4 0.77 199,279 3.5 0.75 196,834 3.6  </v>
      </c>
      <c r="R126" s="47" t="str">
        <f t="shared" si="174"/>
        <v xml:space="preserve">3.5 0.76 65,784 3.5 0.72 60,457 3.4 0.77 199,279 3.5 0.75 196,834 3.6  </v>
      </c>
      <c r="S126" s="47" t="str">
        <f t="shared" si="175"/>
        <v xml:space="preserve">0.82 21,813 3.7 0.73 18,345 3.5 0.76 65,784 3.5 0.72 60,457 3.4 0.77 199,279 3.5 0.75 196,834 3.6  </v>
      </c>
      <c r="T126" s="47"/>
      <c r="U126" s="47"/>
      <c r="V126" s="47"/>
      <c r="W126" s="11"/>
      <c r="X126" s="11"/>
      <c r="Y126" s="11"/>
      <c r="Z126" s="47" t="str">
        <f t="shared" si="176"/>
        <v xml:space="preserve">0.76 65,784 3.5 0.72 60,457 3.4 0.77 199,279 3.5 0.75 196,834 3.6  </v>
      </c>
      <c r="AA126" s="47"/>
      <c r="AB126" s="47" t="str">
        <f t="shared" si="177"/>
        <v xml:space="preserve">65,784 3.5 0.72 60,457 3.4 0.77 199,279 3.5 0.75 196,834 3.6  </v>
      </c>
      <c r="AC126" s="47" t="str">
        <f t="shared" si="178"/>
        <v xml:space="preserve">3.5 0.72 60,457 3.4 0.77 199,279 3.5 0.75 196,834 3.6  </v>
      </c>
      <c r="AD126" s="47"/>
      <c r="AE126" s="47" t="str">
        <f t="shared" si="179"/>
        <v xml:space="preserve">0.72 60,457 3.4 0.77 199,279 3.5 0.75 196,834 3.6  </v>
      </c>
      <c r="AF126" s="47"/>
      <c r="AG126" s="47" t="str">
        <f t="shared" si="180"/>
        <v xml:space="preserve">60,457 3.4 0.77 199,279 3.5 0.75 196,834 3.6  </v>
      </c>
      <c r="AH126" s="47" t="str">
        <f t="shared" si="181"/>
        <v xml:space="preserve">3.4 0.77 199,279 3.5 0.75 196,834 3.6  </v>
      </c>
      <c r="AI126" s="47"/>
      <c r="AJ126" s="47"/>
      <c r="AK126" s="47"/>
      <c r="AL126" s="47"/>
      <c r="AM126" s="11"/>
      <c r="AN126" s="11"/>
      <c r="AO126" s="11"/>
      <c r="AP126" s="47" t="str">
        <f t="shared" si="182"/>
        <v xml:space="preserve">0.77 199,279 3.5 0.75 196,834 3.6  </v>
      </c>
      <c r="AQ126" s="47"/>
      <c r="AR126" s="47" t="str">
        <f t="shared" si="183"/>
        <v xml:space="preserve">199,279 3.5 0.75 196,834 3.6  </v>
      </c>
      <c r="AS126" s="48" t="str">
        <f t="shared" si="184"/>
        <v xml:space="preserve">3.5 0.75 196,834 3.6  </v>
      </c>
      <c r="AT126" s="48"/>
      <c r="AU126" s="47" t="str">
        <f t="shared" si="185"/>
        <v xml:space="preserve">0.75 196,834 3.6  </v>
      </c>
      <c r="AV126" s="47"/>
      <c r="AW126" s="47" t="str">
        <f t="shared" si="186"/>
        <v xml:space="preserve">196,834 3.6  </v>
      </c>
      <c r="AX126" s="48" t="str">
        <f t="shared" si="187"/>
        <v xml:space="preserve">3.6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7"/>
        <v xml:space="preserve">- Non-Alch Bev </v>
      </c>
      <c r="D127" s="47" t="str">
        <f t="shared" si="168"/>
        <v xml:space="preserve">- Non-Alch Bev </v>
      </c>
      <c r="E127" s="22"/>
      <c r="F127" s="45"/>
      <c r="G127" s="11"/>
      <c r="H127" s="11"/>
      <c r="I127" s="11"/>
      <c r="J127" s="47" t="str">
        <f t="shared" si="169"/>
        <v xml:space="preserve">1.68 </v>
      </c>
      <c r="K127" s="47"/>
      <c r="L127" s="47" t="str">
        <f t="shared" si="170"/>
        <v xml:space="preserve">44,821 7.6 1.58 39,665 7.5 1.55 134,784 7.1 1.52 127,210 7.3 1.56 404,796 7.2 1.48 386,545 7.1  </v>
      </c>
      <c r="M127" s="47" t="str">
        <f t="shared" si="171"/>
        <v xml:space="preserve">7.6 1.58 39,665 7.5 1.55 134,784 7.1 1.52 127,210 7.3 1.56 404,796 7.2 1.48 386,545 7.1  </v>
      </c>
      <c r="N127" s="47"/>
      <c r="O127" s="47" t="str">
        <f t="shared" si="172"/>
        <v xml:space="preserve">1.58 39,665 7.5 1.55 134,784 7.1 1.52 127,210 7.3 1.56 404,796 7.2 1.48 386,545 7.1  </v>
      </c>
      <c r="P127" s="47"/>
      <c r="Q127" s="47" t="str">
        <f t="shared" si="173"/>
        <v xml:space="preserve">39,665 7.5 1.55 134,784 7.1 1.52 127,210 7.3 1.56 404,796 7.2 1.48 386,545 7.1  </v>
      </c>
      <c r="R127" s="47" t="str">
        <f t="shared" si="174"/>
        <v xml:space="preserve">7.5 1.55 134,784 7.1 1.52 127,210 7.3 1.56 404,796 7.2 1.48 386,545 7.1  </v>
      </c>
      <c r="S127" s="47" t="str">
        <f t="shared" si="175"/>
        <v xml:space="preserve">1.68 44,821 7.6 1.58 39,665 7.5 1.55 134,784 7.1 1.52 127,210 7.3 1.56 404,796 7.2 1.48 386,545 7.1  </v>
      </c>
      <c r="T127" s="47"/>
      <c r="U127" s="47"/>
      <c r="V127" s="47"/>
      <c r="W127" s="11"/>
      <c r="X127" s="11"/>
      <c r="Y127" s="11"/>
      <c r="Z127" s="47" t="str">
        <f t="shared" si="176"/>
        <v xml:space="preserve">1.55 134,784 7.1 1.52 127,210 7.3 1.56 404,796 7.2 1.48 386,545 7.1  </v>
      </c>
      <c r="AA127" s="47"/>
      <c r="AB127" s="47" t="str">
        <f t="shared" si="177"/>
        <v xml:space="preserve">134,784 7.1 1.52 127,210 7.3 1.56 404,796 7.2 1.48 386,545 7.1  </v>
      </c>
      <c r="AC127" s="47" t="str">
        <f t="shared" si="178"/>
        <v xml:space="preserve">7.1 1.52 127,210 7.3 1.56 404,796 7.2 1.48 386,545 7.1  </v>
      </c>
      <c r="AD127" s="47"/>
      <c r="AE127" s="47" t="str">
        <f t="shared" si="179"/>
        <v xml:space="preserve">1.52 127,210 7.3 1.56 404,796 7.2 1.48 386,545 7.1  </v>
      </c>
      <c r="AF127" s="47"/>
      <c r="AG127" s="47" t="str">
        <f t="shared" si="180"/>
        <v xml:space="preserve">127,210 7.3 1.56 404,796 7.2 1.48 386,545 7.1  </v>
      </c>
      <c r="AH127" s="47" t="str">
        <f t="shared" si="181"/>
        <v xml:space="preserve">7.3 1.56 404,796 7.2 1.48 386,545 7.1  </v>
      </c>
      <c r="AI127" s="47"/>
      <c r="AJ127" s="47"/>
      <c r="AK127" s="47"/>
      <c r="AL127" s="47"/>
      <c r="AM127" s="11"/>
      <c r="AN127" s="11"/>
      <c r="AO127" s="11"/>
      <c r="AP127" s="47" t="str">
        <f t="shared" si="182"/>
        <v xml:space="preserve">1.56 404,796 7.2 1.48 386,545 7.1  </v>
      </c>
      <c r="AQ127" s="47"/>
      <c r="AR127" s="47" t="str">
        <f t="shared" si="183"/>
        <v xml:space="preserve">404,796 7.2 1.48 386,545 7.1  </v>
      </c>
      <c r="AS127" s="48" t="str">
        <f t="shared" si="184"/>
        <v xml:space="preserve">7.2 1.48 386,545 7.1  </v>
      </c>
      <c r="AT127" s="48"/>
      <c r="AU127" s="47" t="str">
        <f t="shared" si="185"/>
        <v xml:space="preserve">1.48 386,545 7.1  </v>
      </c>
      <c r="AV127" s="47"/>
      <c r="AW127" s="47" t="str">
        <f t="shared" si="186"/>
        <v xml:space="preserve">386,545 7.1  </v>
      </c>
      <c r="AX127" s="48" t="str">
        <f t="shared" si="187"/>
        <v xml:space="preserve">7.1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7"/>
        <v xml:space="preserve">- Other </v>
      </c>
      <c r="D128" s="47" t="str">
        <f t="shared" si="168"/>
        <v xml:space="preserve">- Other </v>
      </c>
      <c r="E128" s="22"/>
      <c r="F128" s="45"/>
      <c r="G128" s="11"/>
      <c r="H128" s="11"/>
      <c r="I128" s="11"/>
      <c r="J128" s="47" t="str">
        <f t="shared" si="169"/>
        <v xml:space="preserve">1.16 </v>
      </c>
      <c r="K128" s="47"/>
      <c r="L128" s="47" t="str">
        <f t="shared" si="170"/>
        <v xml:space="preserve">31,101 5.3 1.08 27,200 5.2 1.08 93,587 5.0 1.07 89,584 5.1 1.14 294,998 5.2 1.11 289,066 5.3  </v>
      </c>
      <c r="M128" s="47" t="str">
        <f t="shared" si="171"/>
        <v xml:space="preserve">5.3 1.08 27,200 5.2 1.08 93,587 5.0 1.07 89,584 5.1 1.14 294,998 5.2 1.11 289,066 5.3  </v>
      </c>
      <c r="N128" s="47"/>
      <c r="O128" s="47" t="str">
        <f t="shared" si="172"/>
        <v xml:space="preserve">1.08 27,200 5.2 1.08 93,587 5.0 1.07 89,584 5.1 1.14 294,998 5.2 1.11 289,066 5.3  </v>
      </c>
      <c r="P128" s="47"/>
      <c r="Q128" s="47" t="str">
        <f t="shared" si="173"/>
        <v xml:space="preserve">27,200 5.2 1.08 93,587 5.0 1.07 89,584 5.1 1.14 294,998 5.2 1.11 289,066 5.3  </v>
      </c>
      <c r="R128" s="47" t="str">
        <f t="shared" si="174"/>
        <v xml:space="preserve">5.2 1.08 93,587 5.0 1.07 89,584 5.1 1.14 294,998 5.2 1.11 289,066 5.3  </v>
      </c>
      <c r="S128" s="47" t="str">
        <f t="shared" si="175"/>
        <v xml:space="preserve">1.16 31,101 5.3 1.08 27,200 5.2 1.08 93,587 5.0 1.07 89,584 5.1 1.14 294,998 5.2 1.11 289,066 5.3  </v>
      </c>
      <c r="T128" s="47"/>
      <c r="U128" s="47"/>
      <c r="V128" s="47"/>
      <c r="W128" s="11"/>
      <c r="X128" s="11"/>
      <c r="Y128" s="11"/>
      <c r="Z128" s="47" t="str">
        <f t="shared" si="176"/>
        <v xml:space="preserve">1.08 93,587 5.0 1.07 89,584 5.1 1.14 294,998 5.2 1.11 289,066 5.3  </v>
      </c>
      <c r="AA128" s="47"/>
      <c r="AB128" s="47" t="str">
        <f t="shared" si="177"/>
        <v xml:space="preserve">93,587 5.0 1.07 89,584 5.1 1.14 294,998 5.2 1.11 289,066 5.3  </v>
      </c>
      <c r="AC128" s="47" t="str">
        <f t="shared" si="178"/>
        <v xml:space="preserve">5.0 1.07 89,584 5.1 1.14 294,998 5.2 1.11 289,066 5.3  </v>
      </c>
      <c r="AD128" s="47"/>
      <c r="AE128" s="47" t="str">
        <f t="shared" si="179"/>
        <v xml:space="preserve">1.07 89,584 5.1 1.14 294,998 5.2 1.11 289,066 5.3  </v>
      </c>
      <c r="AF128" s="47"/>
      <c r="AG128" s="47" t="str">
        <f t="shared" si="180"/>
        <v xml:space="preserve">89,584 5.1 1.14 294,998 5.2 1.11 289,066 5.3  </v>
      </c>
      <c r="AH128" s="47" t="str">
        <f t="shared" si="181"/>
        <v xml:space="preserve">5.1 1.14 294,998 5.2 1.11 289,066 5.3  </v>
      </c>
      <c r="AI128" s="47"/>
      <c r="AJ128" s="47"/>
      <c r="AK128" s="47"/>
      <c r="AL128" s="47"/>
      <c r="AM128" s="11"/>
      <c r="AN128" s="11"/>
      <c r="AO128" s="11"/>
      <c r="AP128" s="47" t="str">
        <f t="shared" si="182"/>
        <v xml:space="preserve">1.14 294,998 5.2 1.11 289,066 5.3  </v>
      </c>
      <c r="AQ128" s="47"/>
      <c r="AR128" s="47" t="str">
        <f t="shared" si="183"/>
        <v xml:space="preserve">294,998 5.2 1.11 289,066 5.3  </v>
      </c>
      <c r="AS128" s="48" t="str">
        <f t="shared" si="184"/>
        <v xml:space="preserve">5.2 1.11 289,066 5.3  </v>
      </c>
      <c r="AT128" s="48"/>
      <c r="AU128" s="47" t="str">
        <f t="shared" si="185"/>
        <v xml:space="preserve">1.11 289,066 5.3  </v>
      </c>
      <c r="AV128" s="47"/>
      <c r="AW128" s="47" t="str">
        <f t="shared" si="186"/>
        <v xml:space="preserve">289,066 5.3  </v>
      </c>
      <c r="AX128" s="48" t="str">
        <f t="shared" si="187"/>
        <v xml:space="preserve">5.3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7.41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198,101 33.7 6.93 174,112 33.0 7.04 611,615 32.4 6.80 568,057 32.4 7.16 1,859,599 32.9 6.75 1,764,961 32.3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33.7 6.93 174,112 33.0 7.04 611,615 32.4 6.80 568,057 32.4 7.16 1,859,599 32.9 6.75 1,764,961 32.3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6.93 174,112 33.0 7.04 611,615 32.4 6.80 568,057 32.4 7.16 1,859,599 32.9 6.75 1,764,961 32.3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174,112 33.0 7.04 611,615 32.4 6.80 568,057 32.4 7.16 1,859,599 32.9 6.75 1,764,961 32.3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33.0 7.04 611,615 32.4 6.80 568,057 32.4 7.16 1,859,599 32.9 6.75 1,764,961 32.3  </v>
      </c>
      <c r="S130" s="47" t="str">
        <f>(RIGHT(C220,LEN(C220) - LEN(C130)))&amp;" "</f>
        <v xml:space="preserve">7.41 198,101 33.7 6.93 174,112 33.0 7.04 611,615 32.4 6.80 568,057 32.4 7.16 1,859,599 32.9 6.75 1,764,961 32.3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7.04 611,615 32.4 6.80 568,057 32.4 7.16 1,859,599 32.9 6.75 1,764,961 32.3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611,615 32.4 6.80 568,057 32.4 7.16 1,859,599 32.9 6.75 1,764,961 32.3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32.4 6.80 568,057 32.4 7.16 1,859,599 32.9 6.75 1,764,961 32.3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6.80 568,057 32.4 7.16 1,859,599 32.9 6.75 1,764,961 32.3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568,057 32.4 7.16 1,859,599 32.9 6.75 1,764,961 32.3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32.4 7.16 1,859,599 32.9 6.75 1,764,961 32.3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7.16 1,859,599 32.9 6.75 1,764,961 32.3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1,859,599 32.9 6.75 1,764,961 32.3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32.9 6.75 1,764,961 32.3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6.75 1,764,961 32.3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1,764,961 32.3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32.3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96,147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75,572 316,497 261,506 861,385 859,798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96,147 75,572 316,497 261,506 861,385 859,798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316,497 261,506 861,385 859,798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261,506 861,385 859,798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861,385 859,798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859,798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8">IF(C223="","",IF(RIGHT(D134,1)="-",LEFT(D134,AY134-2),D134))</f>
        <v xml:space="preserve">Total Gross Sales </v>
      </c>
      <c r="D134" s="47" t="str">
        <f t="shared" ref="D134:D139" si="189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90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23.08 </v>
      </c>
      <c r="K134" s="47"/>
      <c r="L134" s="47" t="str">
        <f t="shared" ref="L134:L139" si="191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617,413 104.9 22.03 553,464 104.9 22.80 1,980,601 104.9 22.02 1,840,194 104.9 22.86 5,937,494 104.9 21.94 5,736,383 104.9  </v>
      </c>
      <c r="M134" s="47" t="str">
        <f t="shared" ref="M134:M139" si="192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104.9 22.03 553,464 104.9 22.80 1,980,601 104.9 22.02 1,840,194 104.9 22.86 5,937,494 104.9 21.94 5,736,383 104.9  </v>
      </c>
      <c r="N134" s="47"/>
      <c r="O134" s="47" t="str">
        <f t="shared" ref="O134:O139" si="193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22.03 553,464 104.9 22.80 1,980,601 104.9 22.02 1,840,194 104.9 22.86 5,937,494 104.9 21.94 5,736,383 104.9  </v>
      </c>
      <c r="P134" s="47"/>
      <c r="Q134" s="47" t="str">
        <f t="shared" ref="Q134:Q139" si="194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553,464 104.9 22.80 1,980,601 104.9 22.02 1,840,194 104.9 22.86 5,937,494 104.9 21.94 5,736,383 104.9  </v>
      </c>
      <c r="R134" s="47" t="str">
        <f t="shared" ref="R134:R139" si="195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104.9 22.80 1,980,601 104.9 22.02 1,840,194 104.9 22.86 5,937,494 104.9 21.94 5,736,383 104.9  </v>
      </c>
      <c r="S134" s="47" t="str">
        <f t="shared" ref="S134:S139" si="196">(RIGHT(C223,LEN(C223) - LEN(C134)))&amp;" "</f>
        <v xml:space="preserve">23.08 617,413 104.9 22.03 553,464 104.9 22.80 1,980,601 104.9 22.02 1,840,194 104.9 22.86 5,937,494 104.9 21.94 5,736,383 104.9  </v>
      </c>
      <c r="T134" s="47"/>
      <c r="U134" s="47"/>
      <c r="V134" s="47"/>
      <c r="W134" s="11"/>
      <c r="X134" s="11"/>
      <c r="Y134" s="11"/>
      <c r="Z134" s="47" t="str">
        <f t="shared" ref="Z134:Z139" si="197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22.80 1,980,601 104.9 22.02 1,840,194 104.9 22.86 5,937,494 104.9 21.94 5,736,383 104.9  </v>
      </c>
      <c r="AA134" s="47"/>
      <c r="AB134" s="47" t="str">
        <f t="shared" ref="AB134:AB139" si="198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1,980,601 104.9 22.02 1,840,194 104.9 22.86 5,937,494 104.9 21.94 5,736,383 104.9  </v>
      </c>
      <c r="AC134" s="47" t="str">
        <f t="shared" ref="AC134:AC139" si="199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104.9 22.02 1,840,194 104.9 22.86 5,937,494 104.9 21.94 5,736,383 104.9  </v>
      </c>
      <c r="AD134" s="47"/>
      <c r="AE134" s="47" t="str">
        <f t="shared" ref="AE134:AE139" si="200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22.02 1,840,194 104.9 22.86 5,937,494 104.9 21.94 5,736,383 104.9  </v>
      </c>
      <c r="AF134" s="47"/>
      <c r="AG134" s="47" t="str">
        <f t="shared" ref="AG134:AG139" si="201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1,840,194 104.9 22.86 5,937,494 104.9 21.94 5,736,383 104.9  </v>
      </c>
      <c r="AH134" s="47" t="str">
        <f t="shared" ref="AH134:AH139" si="202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104.9 22.86 5,937,494 104.9 21.94 5,736,383 104.9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3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22.86 5,937,494 104.9 21.94 5,736,383 104.9  </v>
      </c>
      <c r="AQ134" s="47"/>
      <c r="AR134" s="47" t="str">
        <f t="shared" ref="AR134:AR139" si="204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5,937,494 104.9 21.94 5,736,383 104.9  </v>
      </c>
      <c r="AS134" s="48" t="str">
        <f t="shared" ref="AS134:AS139" si="205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104.9 21.94 5,736,383 104.9  </v>
      </c>
      <c r="AT134" s="48"/>
      <c r="AU134" s="47" t="str">
        <f t="shared" ref="AU134:AU139" si="206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21.94 5,736,383 104.9  </v>
      </c>
      <c r="AV134" s="47"/>
      <c r="AW134" s="47" t="str">
        <f t="shared" ref="AW134:AW139" si="207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5,736,383 104.9  </v>
      </c>
      <c r="AX134" s="48" t="str">
        <f t="shared" ref="AX134:AX139" si="208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8"/>
        <v xml:space="preserve">- Mgr/Empl Meal </v>
      </c>
      <c r="D135" s="47" t="str">
        <f t="shared" si="189"/>
        <v>- Mgr/Empl Meal -</v>
      </c>
      <c r="E135" s="22"/>
      <c r="F135" s="45"/>
      <c r="G135" s="11"/>
      <c r="H135" s="11"/>
      <c r="I135" s="11"/>
      <c r="J135" s="47" t="str">
        <f t="shared" si="190"/>
        <v xml:space="preserve">-0.35 </v>
      </c>
      <c r="K135" s="47"/>
      <c r="L135" s="47" t="str">
        <f t="shared" si="191"/>
        <v xml:space="preserve">-9,286 -1.6 -0.33 -8,324 -1.6 -0.34 -29,788 -1.6 -0.33 -27,677 -1.6 -0.30 -78,137 -1.4 -0.29 -75,491 -1.4  </v>
      </c>
      <c r="M135" s="47" t="str">
        <f t="shared" si="192"/>
        <v xml:space="preserve">-1.6 -0.33 -8,324 -1.6 -0.34 -29,788 -1.6 -0.33 -27,677 -1.6 -0.30 -78,137 -1.4 -0.29 -75,491 -1.4  </v>
      </c>
      <c r="N135" s="47"/>
      <c r="O135" s="47" t="str">
        <f t="shared" si="193"/>
        <v xml:space="preserve">-0.33 -8,324 -1.6 -0.34 -29,788 -1.6 -0.33 -27,677 -1.6 -0.30 -78,137 -1.4 -0.29 -75,491 -1.4  </v>
      </c>
      <c r="P135" s="47"/>
      <c r="Q135" s="47" t="str">
        <f t="shared" si="194"/>
        <v xml:space="preserve">-8,324 -1.6 -0.34 -29,788 -1.6 -0.33 -27,677 -1.6 -0.30 -78,137 -1.4 -0.29 -75,491 -1.4  </v>
      </c>
      <c r="R135" s="47" t="str">
        <f t="shared" si="195"/>
        <v xml:space="preserve">-1.6 -0.34 -29,788 -1.6 -0.33 -27,677 -1.6 -0.30 -78,137 -1.4 -0.29 -75,491 -1.4  </v>
      </c>
      <c r="S135" s="47" t="str">
        <f t="shared" si="196"/>
        <v xml:space="preserve">-0.35 -9,286 -1.6 -0.33 -8,324 -1.6 -0.34 -29,788 -1.6 -0.33 -27,677 -1.6 -0.30 -78,137 -1.4 -0.29 -75,491 -1.4  </v>
      </c>
      <c r="T135" s="47"/>
      <c r="U135" s="47"/>
      <c r="V135" s="47"/>
      <c r="W135" s="11"/>
      <c r="X135" s="11"/>
      <c r="Y135" s="11"/>
      <c r="Z135" s="47" t="str">
        <f t="shared" si="197"/>
        <v xml:space="preserve">-0.34 -29,788 -1.6 -0.33 -27,677 -1.6 -0.30 -78,137 -1.4 -0.29 -75,491 -1.4  </v>
      </c>
      <c r="AA135" s="47"/>
      <c r="AB135" s="47" t="str">
        <f t="shared" si="198"/>
        <v xml:space="preserve">-29,788 -1.6 -0.33 -27,677 -1.6 -0.30 -78,137 -1.4 -0.29 -75,491 -1.4  </v>
      </c>
      <c r="AC135" s="47" t="str">
        <f t="shared" si="199"/>
        <v xml:space="preserve">-1.6 -0.33 -27,677 -1.6 -0.30 -78,137 -1.4 -0.29 -75,491 -1.4  </v>
      </c>
      <c r="AD135" s="47"/>
      <c r="AE135" s="47" t="str">
        <f t="shared" si="200"/>
        <v xml:space="preserve">-0.33 -27,677 -1.6 -0.30 -78,137 -1.4 -0.29 -75,491 -1.4  </v>
      </c>
      <c r="AF135" s="47"/>
      <c r="AG135" s="47" t="str">
        <f t="shared" si="201"/>
        <v xml:space="preserve">-27,677 -1.6 -0.30 -78,137 -1.4 -0.29 -75,491 -1.4  </v>
      </c>
      <c r="AH135" s="47" t="str">
        <f t="shared" si="202"/>
        <v xml:space="preserve">-1.6 -0.30 -78,137 -1.4 -0.29 -75,491 -1.4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3"/>
        <v xml:space="preserve">-0.30 -78,137 -1.4 -0.29 -75,491 -1.4  </v>
      </c>
      <c r="AQ135" s="47"/>
      <c r="AR135" s="47" t="str">
        <f t="shared" si="204"/>
        <v xml:space="preserve">-78,137 -1.4 -0.29 -75,491 -1.4  </v>
      </c>
      <c r="AS135" s="48" t="str">
        <f t="shared" si="205"/>
        <v xml:space="preserve">-1.4 -0.29 -75,491 -1.4  </v>
      </c>
      <c r="AT135" s="48"/>
      <c r="AU135" s="47" t="str">
        <f t="shared" si="206"/>
        <v xml:space="preserve">-0.29 -75,491 -1.4  </v>
      </c>
      <c r="AV135" s="47"/>
      <c r="AW135" s="47" t="str">
        <f t="shared" si="207"/>
        <v xml:space="preserve">-75,491 -1.4  </v>
      </c>
      <c r="AX135" s="48" t="str">
        <f t="shared" si="208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8"/>
        <v xml:space="preserve">- Coupons </v>
      </c>
      <c r="D136" s="47" t="str">
        <f t="shared" si="189"/>
        <v>- Coupons -</v>
      </c>
      <c r="E136" s="22"/>
      <c r="F136" s="45"/>
      <c r="G136" s="11"/>
      <c r="H136" s="11"/>
      <c r="I136" s="11"/>
      <c r="J136" s="47" t="str">
        <f t="shared" si="190"/>
        <v xml:space="preserve">-0.13 </v>
      </c>
      <c r="K136" s="47"/>
      <c r="L136" s="47" t="str">
        <f t="shared" si="191"/>
        <v xml:space="preserve">-3,482 -0.6 -0.12 -3,122 -0.6 -0.13 -11,171 -0.6 -0.12 -10,379 -0.6 -0.13 -33,487 -0.6 -0.12 -32,353 -0.6  </v>
      </c>
      <c r="M136" s="47" t="str">
        <f t="shared" si="192"/>
        <v xml:space="preserve">-0.6 -0.12 -3,122 -0.6 -0.13 -11,171 -0.6 -0.12 -10,379 -0.6 -0.13 -33,487 -0.6 -0.12 -32,353 -0.6  </v>
      </c>
      <c r="N136" s="47"/>
      <c r="O136" s="47" t="str">
        <f t="shared" si="193"/>
        <v xml:space="preserve">-0.12 -3,122 -0.6 -0.13 -11,171 -0.6 -0.12 -10,379 -0.6 -0.13 -33,487 -0.6 -0.12 -32,353 -0.6  </v>
      </c>
      <c r="P136" s="47"/>
      <c r="Q136" s="47" t="str">
        <f t="shared" si="194"/>
        <v xml:space="preserve">-3,122 -0.6 -0.13 -11,171 -0.6 -0.12 -10,379 -0.6 -0.13 -33,487 -0.6 -0.12 -32,353 -0.6  </v>
      </c>
      <c r="R136" s="47" t="str">
        <f t="shared" si="195"/>
        <v xml:space="preserve">-0.6 -0.13 -11,171 -0.6 -0.12 -10,379 -0.6 -0.13 -33,487 -0.6 -0.12 -32,353 -0.6  </v>
      </c>
      <c r="S136" s="47" t="str">
        <f t="shared" si="196"/>
        <v xml:space="preserve">-0.13 -3,482 -0.6 -0.12 -3,122 -0.6 -0.13 -11,171 -0.6 -0.12 -10,379 -0.6 -0.13 -33,487 -0.6 -0.12 -32,353 -0.6  </v>
      </c>
      <c r="T136" s="47"/>
      <c r="U136" s="47"/>
      <c r="V136" s="47"/>
      <c r="W136" s="11"/>
      <c r="X136" s="11"/>
      <c r="Y136" s="11"/>
      <c r="Z136" s="47" t="str">
        <f t="shared" si="197"/>
        <v xml:space="preserve">-0.13 -11,171 -0.6 -0.12 -10,379 -0.6 -0.13 -33,487 -0.6 -0.12 -32,353 -0.6  </v>
      </c>
      <c r="AA136" s="47"/>
      <c r="AB136" s="47" t="str">
        <f t="shared" si="198"/>
        <v xml:space="preserve">-11,171 -0.6 -0.12 -10,379 -0.6 -0.13 -33,487 -0.6 -0.12 -32,353 -0.6  </v>
      </c>
      <c r="AC136" s="47" t="str">
        <f t="shared" si="199"/>
        <v xml:space="preserve">-0.6 -0.12 -10,379 -0.6 -0.13 -33,487 -0.6 -0.12 -32,353 -0.6  </v>
      </c>
      <c r="AD136" s="47"/>
      <c r="AE136" s="47" t="str">
        <f t="shared" si="200"/>
        <v xml:space="preserve">-0.12 -10,379 -0.6 -0.13 -33,487 -0.6 -0.12 -32,353 -0.6  </v>
      </c>
      <c r="AF136" s="47"/>
      <c r="AG136" s="47" t="str">
        <f t="shared" si="201"/>
        <v xml:space="preserve">-10,379 -0.6 -0.13 -33,487 -0.6 -0.12 -32,353 -0.6  </v>
      </c>
      <c r="AH136" s="47" t="str">
        <f t="shared" si="202"/>
        <v xml:space="preserve">-0.6 -0.13 -33,487 -0.6 -0.12 -32,353 -0.6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3"/>
        <v xml:space="preserve">-0.13 -33,487 -0.6 -0.12 -32,353 -0.6  </v>
      </c>
      <c r="AQ136" s="47"/>
      <c r="AR136" s="47" t="str">
        <f t="shared" si="204"/>
        <v xml:space="preserve">-33,487 -0.6 -0.12 -32,353 -0.6  </v>
      </c>
      <c r="AS136" s="48" t="str">
        <f t="shared" si="205"/>
        <v xml:space="preserve">-0.6 -0.12 -32,353 -0.6  </v>
      </c>
      <c r="AT136" s="48"/>
      <c r="AU136" s="47" t="str">
        <f t="shared" si="206"/>
        <v xml:space="preserve">-0.12 -32,353 -0.6  </v>
      </c>
      <c r="AV136" s="47"/>
      <c r="AW136" s="47" t="str">
        <f t="shared" si="207"/>
        <v xml:space="preserve">-32,353 -0.6  </v>
      </c>
      <c r="AX136" s="48" t="str">
        <f t="shared" si="208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8"/>
        <v xml:space="preserve">- Returns/Comps </v>
      </c>
      <c r="D137" s="47" t="str">
        <f t="shared" si="189"/>
        <v>- Returns/Comps -</v>
      </c>
      <c r="E137" s="22"/>
      <c r="F137" s="45"/>
      <c r="G137" s="11"/>
      <c r="H137" s="11"/>
      <c r="I137" s="11"/>
      <c r="J137" s="47" t="str">
        <f t="shared" si="190"/>
        <v xml:space="preserve">-0.61 </v>
      </c>
      <c r="K137" s="47"/>
      <c r="L137" s="47" t="str">
        <f t="shared" si="191"/>
        <v xml:space="preserve">-16,250 -2.8 -0.58 -14,567 -2.8 -0.60 -52,129 -2.8 -0.58 -48,434 -2.8 -0.60 -156,275 -2.8 -0.58 -150,982 -2.8  </v>
      </c>
      <c r="M137" s="47" t="str">
        <f t="shared" si="192"/>
        <v xml:space="preserve">-2.8 -0.58 -14,567 -2.8 -0.60 -52,129 -2.8 -0.58 -48,434 -2.8 -0.60 -156,275 -2.8 -0.58 -150,982 -2.8  </v>
      </c>
      <c r="N137" s="47"/>
      <c r="O137" s="47" t="str">
        <f t="shared" si="193"/>
        <v xml:space="preserve">-0.58 -14,567 -2.8 -0.60 -52,129 -2.8 -0.58 -48,434 -2.8 -0.60 -156,275 -2.8 -0.58 -150,982 -2.8  </v>
      </c>
      <c r="P137" s="47"/>
      <c r="Q137" s="47" t="str">
        <f t="shared" si="194"/>
        <v xml:space="preserve">-14,567 -2.8 -0.60 -52,129 -2.8 -0.58 -48,434 -2.8 -0.60 -156,275 -2.8 -0.58 -150,982 -2.8  </v>
      </c>
      <c r="R137" s="47" t="str">
        <f t="shared" si="195"/>
        <v xml:space="preserve">-2.8 -0.60 -52,129 -2.8 -0.58 -48,434 -2.8 -0.60 -156,275 -2.8 -0.58 -150,982 -2.8  </v>
      </c>
      <c r="S137" s="47" t="str">
        <f t="shared" si="196"/>
        <v xml:space="preserve">-0.61 -16,250 -2.8 -0.58 -14,567 -2.8 -0.60 -52,129 -2.8 -0.58 -48,434 -2.8 -0.60 -156,275 -2.8 -0.58 -150,982 -2.8  </v>
      </c>
      <c r="T137" s="47"/>
      <c r="U137" s="47"/>
      <c r="V137" s="47"/>
      <c r="W137" s="11"/>
      <c r="X137" s="11"/>
      <c r="Y137" s="11"/>
      <c r="Z137" s="47" t="str">
        <f t="shared" si="197"/>
        <v xml:space="preserve">-0.60 -52,129 -2.8 -0.58 -48,434 -2.8 -0.60 -156,275 -2.8 -0.58 -150,982 -2.8  </v>
      </c>
      <c r="AA137" s="47"/>
      <c r="AB137" s="47" t="str">
        <f t="shared" si="198"/>
        <v xml:space="preserve">-52,129 -2.8 -0.58 -48,434 -2.8 -0.60 -156,275 -2.8 -0.58 -150,982 -2.8  </v>
      </c>
      <c r="AC137" s="47" t="str">
        <f t="shared" si="199"/>
        <v xml:space="preserve">-2.8 -0.58 -48,434 -2.8 -0.60 -156,275 -2.8 -0.58 -150,982 -2.8  </v>
      </c>
      <c r="AD137" s="47"/>
      <c r="AE137" s="47" t="str">
        <f t="shared" si="200"/>
        <v xml:space="preserve">-0.58 -48,434 -2.8 -0.60 -156,275 -2.8 -0.58 -150,982 -2.8  </v>
      </c>
      <c r="AF137" s="47"/>
      <c r="AG137" s="47" t="str">
        <f t="shared" si="201"/>
        <v xml:space="preserve">-48,434 -2.8 -0.60 -156,275 -2.8 -0.58 -150,982 -2.8  </v>
      </c>
      <c r="AH137" s="47" t="str">
        <f t="shared" si="202"/>
        <v xml:space="preserve">-2.8 -0.60 -156,275 -2.8 -0.58 -150,982 -2.8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3"/>
        <v xml:space="preserve">-0.60 -156,275 -2.8 -0.58 -150,982 -2.8  </v>
      </c>
      <c r="AQ137" s="47"/>
      <c r="AR137" s="47" t="str">
        <f t="shared" si="204"/>
        <v xml:space="preserve">-156,275 -2.8 -0.58 -150,982 -2.8  </v>
      </c>
      <c r="AS137" s="48" t="str">
        <f t="shared" si="205"/>
        <v xml:space="preserve">-2.8 -0.58 -150,982 -2.8  </v>
      </c>
      <c r="AT137" s="48"/>
      <c r="AU137" s="47" t="str">
        <f t="shared" si="206"/>
        <v xml:space="preserve">-0.58 -150,982 -2.8  </v>
      </c>
      <c r="AV137" s="47"/>
      <c r="AW137" s="47" t="str">
        <f t="shared" si="207"/>
        <v xml:space="preserve">-150,982 -2.8  </v>
      </c>
      <c r="AX137" s="48" t="str">
        <f t="shared" si="208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8"/>
        <v xml:space="preserve">- Other </v>
      </c>
      <c r="D138" s="47" t="str">
        <f t="shared" si="189"/>
        <v>- Other -</v>
      </c>
      <c r="E138" s="22"/>
      <c r="F138" s="45"/>
      <c r="G138" s="11"/>
      <c r="H138" s="11"/>
      <c r="I138" s="11"/>
      <c r="J138" s="47" t="str">
        <f t="shared" si="190"/>
        <v xml:space="preserve">-0.00 </v>
      </c>
      <c r="K138" s="47"/>
      <c r="L138" s="47" t="str">
        <f t="shared" si="191"/>
        <v xml:space="preserve">0 -0.0 -0.00 0 -0.0 -0.00 0 -0.0 -0.00 0 -0.0 -0.04 -11,162 -0.2 -0.04 -10,784 -0.2  </v>
      </c>
      <c r="M138" s="47" t="str">
        <f t="shared" si="192"/>
        <v xml:space="preserve">-0.0 -0.00 0 -0.0 -0.00 0 -0.0 -0.00 0 -0.0 -0.04 -11,162 -0.2 -0.04 -10,784 -0.2  </v>
      </c>
      <c r="N138" s="47"/>
      <c r="O138" s="47" t="str">
        <f t="shared" si="193"/>
        <v xml:space="preserve">-0.00 0 -0.0 -0.00 0 -0.0 -0.00 0 -0.0 -0.04 -11,162 -0.2 -0.04 -10,784 -0.2  </v>
      </c>
      <c r="P138" s="47"/>
      <c r="Q138" s="47" t="str">
        <f t="shared" si="194"/>
        <v xml:space="preserve">0 -0.0 -0.00 0 -0.0 -0.00 0 -0.0 -0.04 -11,162 -0.2 -0.04 -10,784 -0.2  </v>
      </c>
      <c r="R138" s="47" t="str">
        <f t="shared" si="195"/>
        <v xml:space="preserve">-0.0 -0.00 0 -0.0 -0.00 0 -0.0 -0.04 -11,162 -0.2 -0.04 -10,784 -0.2  </v>
      </c>
      <c r="S138" s="47" t="str">
        <f t="shared" si="196"/>
        <v xml:space="preserve">-0.00 0 -0.0 -0.00 0 -0.0 -0.00 0 -0.0 -0.00 0 -0.0 -0.04 -11,162 -0.2 -0.04 -10,784 -0.2  </v>
      </c>
      <c r="T138" s="47"/>
      <c r="U138" s="47"/>
      <c r="V138" s="47"/>
      <c r="W138" s="11"/>
      <c r="X138" s="11"/>
      <c r="Y138" s="11"/>
      <c r="Z138" s="47" t="str">
        <f t="shared" si="197"/>
        <v xml:space="preserve">-0.00 0 -0.0 -0.00 0 -0.0 -0.04 -11,162 -0.2 -0.04 -10,784 -0.2  </v>
      </c>
      <c r="AA138" s="47"/>
      <c r="AB138" s="47" t="str">
        <f t="shared" si="198"/>
        <v xml:space="preserve">0 -0.0 -0.00 0 -0.0 -0.04 -11,162 -0.2 -0.04 -10,784 -0.2  </v>
      </c>
      <c r="AC138" s="47" t="str">
        <f t="shared" si="199"/>
        <v xml:space="preserve">-0.0 -0.00 0 -0.0 -0.04 -11,162 -0.2 -0.04 -10,784 -0.2  </v>
      </c>
      <c r="AD138" s="47"/>
      <c r="AE138" s="47" t="str">
        <f t="shared" si="200"/>
        <v xml:space="preserve">-0.00 0 -0.0 -0.04 -11,162 -0.2 -0.04 -10,784 -0.2  </v>
      </c>
      <c r="AF138" s="47"/>
      <c r="AG138" s="47" t="str">
        <f t="shared" si="201"/>
        <v xml:space="preserve">0 -0.0 -0.04 -11,162 -0.2 -0.04 -10,784 -0.2  </v>
      </c>
      <c r="AH138" s="47" t="str">
        <f t="shared" si="202"/>
        <v xml:space="preserve">-0.0 -0.04 -11,162 -0.2 -0.04 -10,784 -0.2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3"/>
        <v xml:space="preserve">-0.04 -11,162 -0.2 -0.04 -10,784 -0.2  </v>
      </c>
      <c r="AQ138" s="47"/>
      <c r="AR138" s="47" t="str">
        <f t="shared" si="204"/>
        <v xml:space="preserve">-11,162 -0.2 -0.04 -10,784 -0.2  </v>
      </c>
      <c r="AS138" s="48" t="str">
        <f t="shared" si="205"/>
        <v xml:space="preserve">-0.2 -0.04 -10,784 -0.2  </v>
      </c>
      <c r="AT138" s="48"/>
      <c r="AU138" s="47" t="str">
        <f t="shared" si="206"/>
        <v xml:space="preserve">-0.04 -10,784 -0.2  </v>
      </c>
      <c r="AV138" s="47"/>
      <c r="AW138" s="47" t="str">
        <f t="shared" si="207"/>
        <v xml:space="preserve">-10,784 -0.2  </v>
      </c>
      <c r="AX138" s="48" t="str">
        <f t="shared" si="208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8"/>
        <v xml:space="preserve">Net Sales </v>
      </c>
      <c r="D139" s="47" t="str">
        <f t="shared" si="189"/>
        <v xml:space="preserve">Net Sales </v>
      </c>
      <c r="E139" s="22"/>
      <c r="F139" s="45"/>
      <c r="G139" s="11"/>
      <c r="H139" s="11"/>
      <c r="I139" s="11"/>
      <c r="J139" s="47" t="str">
        <f t="shared" si="190"/>
        <v xml:space="preserve">22.00 </v>
      </c>
      <c r="K139" s="47"/>
      <c r="L139" s="47" t="str">
        <f t="shared" si="191"/>
        <v xml:space="preserve">588,394 100.0 20.99 527,451 100.0 21.73 1,887,513 100.0 20.99 1,753,705 100.0 21.78 5,658,431 100.0 20.91 5,466,773 100.0  </v>
      </c>
      <c r="M139" s="47" t="str">
        <f t="shared" si="192"/>
        <v xml:space="preserve">100.0 20.99 527,451 100.0 21.73 1,887,513 100.0 20.99 1,753,705 100.0 21.78 5,658,431 100.0 20.91 5,466,773 100.0  </v>
      </c>
      <c r="N139" s="47"/>
      <c r="O139" s="47" t="str">
        <f t="shared" si="193"/>
        <v xml:space="preserve">20.99 527,451 100.0 21.73 1,887,513 100.0 20.99 1,753,705 100.0 21.78 5,658,431 100.0 20.91 5,466,773 100.0  </v>
      </c>
      <c r="P139" s="47"/>
      <c r="Q139" s="47" t="str">
        <f t="shared" si="194"/>
        <v xml:space="preserve">527,451 100.0 21.73 1,887,513 100.0 20.99 1,753,705 100.0 21.78 5,658,431 100.0 20.91 5,466,773 100.0  </v>
      </c>
      <c r="R139" s="47" t="str">
        <f t="shared" si="195"/>
        <v xml:space="preserve">100.0 21.73 1,887,513 100.0 20.99 1,753,705 100.0 21.78 5,658,431 100.0 20.91 5,466,773 100.0  </v>
      </c>
      <c r="S139" s="47" t="str">
        <f t="shared" si="196"/>
        <v xml:space="preserve">22.00 588,394 100.0 20.99 527,451 100.0 21.73 1,887,513 100.0 20.99 1,753,705 100.0 21.78 5,658,431 100.0 20.91 5,466,773 100.0  </v>
      </c>
      <c r="T139" s="47"/>
      <c r="U139" s="47"/>
      <c r="V139" s="47"/>
      <c r="W139" s="11"/>
      <c r="X139" s="11"/>
      <c r="Y139" s="11"/>
      <c r="Z139" s="47" t="str">
        <f t="shared" si="197"/>
        <v xml:space="preserve">21.73 1,887,513 100.0 20.99 1,753,705 100.0 21.78 5,658,431 100.0 20.91 5,466,773 100.0  </v>
      </c>
      <c r="AA139" s="47"/>
      <c r="AB139" s="47" t="str">
        <f t="shared" si="198"/>
        <v xml:space="preserve">1,887,513 100.0 20.99 1,753,705 100.0 21.78 5,658,431 100.0 20.91 5,466,773 100.0  </v>
      </c>
      <c r="AC139" s="47" t="str">
        <f t="shared" si="199"/>
        <v xml:space="preserve">100.0 20.99 1,753,705 100.0 21.78 5,658,431 100.0 20.91 5,466,773 100.0  </v>
      </c>
      <c r="AD139" s="47"/>
      <c r="AE139" s="47" t="str">
        <f t="shared" si="200"/>
        <v xml:space="preserve">20.99 1,753,705 100.0 21.78 5,658,431 100.0 20.91 5,466,773 100.0  </v>
      </c>
      <c r="AF139" s="47"/>
      <c r="AG139" s="47" t="str">
        <f t="shared" si="201"/>
        <v xml:space="preserve">1,753,705 100.0 21.78 5,658,431 100.0 20.91 5,466,773 100.0  </v>
      </c>
      <c r="AH139" s="47" t="str">
        <f t="shared" si="202"/>
        <v xml:space="preserve">100.0 21.78 5,658,431 100.0 20.91 5,466,773 100.0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3"/>
        <v xml:space="preserve">21.78 5,658,431 100.0 20.91 5,466,773 100.0  </v>
      </c>
      <c r="AQ139" s="47"/>
      <c r="AR139" s="47" t="str">
        <f t="shared" si="204"/>
        <v xml:space="preserve">5,658,431 100.0 20.91 5,466,773 100.0  </v>
      </c>
      <c r="AS139" s="48" t="str">
        <f t="shared" si="205"/>
        <v xml:space="preserve">100.0 20.91 5,466,773 100.0  </v>
      </c>
      <c r="AT139" s="48"/>
      <c r="AU139" s="47" t="str">
        <f t="shared" si="206"/>
        <v xml:space="preserve">20.91 5,466,773 100.0  </v>
      </c>
      <c r="AV139" s="47"/>
      <c r="AW139" s="47" t="str">
        <f t="shared" si="207"/>
        <v xml:space="preserve">5,466,773 100.0  </v>
      </c>
      <c r="AX139" s="48" t="str">
        <f t="shared" si="208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9">IF(C229="","",IF(RIGHT(D141,1)="-",LEFT(D141,AY141-2),D141))</f>
        <v xml:space="preserve">COS - Beef and Chicken </v>
      </c>
      <c r="D141" s="47" t="str">
        <f t="shared" ref="D141:D151" si="210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1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0.89 </v>
      </c>
      <c r="K141" s="47"/>
      <c r="L141" s="47" t="str">
        <f t="shared" ref="L141:L151" si="212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23,778 4.0 0.84 21,198 4.0 0.89 77,660 4.1 0.88 73,496 4.2 0.89 232,168 4.1 0.88 229,344 4.2  </v>
      </c>
      <c r="M141" s="47" t="str">
        <f t="shared" ref="M141:M151" si="213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4.0 0.84 21,198 4.0 0.89 77,660 4.1 0.88 73,496 4.2 0.89 232,168 4.1 0.88 229,344 4.2  </v>
      </c>
      <c r="N141" s="47"/>
      <c r="O141" s="47" t="str">
        <f t="shared" ref="O141:O151" si="214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0.84 21,198 4.0 0.89 77,660 4.1 0.88 73,496 4.2 0.89 232,168 4.1 0.88 229,344 4.2  </v>
      </c>
      <c r="P141" s="47"/>
      <c r="Q141" s="47" t="str">
        <f t="shared" ref="Q141:Q151" si="215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21,198 4.0 0.89 77,660 4.1 0.88 73,496 4.2 0.89 232,168 4.1 0.88 229,344 4.2  </v>
      </c>
      <c r="R141" s="47" t="str">
        <f t="shared" ref="R141:R151" si="216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4.0 0.89 77,660 4.1 0.88 73,496 4.2 0.89 232,168 4.1 0.88 229,344 4.2  </v>
      </c>
      <c r="S141" s="47" t="str">
        <f t="shared" ref="S141:S151" si="217">(RIGHT(C229,LEN(C229) - LEN(C141)))&amp;" "</f>
        <v xml:space="preserve">0.89 23,778 4.0 0.84 21,198 4.0 0.89 77,660 4.1 0.88 73,496 4.2 0.89 232,168 4.1 0.88 229,344 4.2  </v>
      </c>
      <c r="T141" s="47"/>
      <c r="U141" s="47"/>
      <c r="V141" s="47"/>
      <c r="W141" s="11"/>
      <c r="X141" s="11"/>
      <c r="Y141" s="11"/>
      <c r="Z141" s="47" t="str">
        <f t="shared" ref="Z141:Z151" si="218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0.89 77,660 4.1 0.88 73,496 4.2 0.89 232,168 4.1 0.88 229,344 4.2  </v>
      </c>
      <c r="AA141" s="47"/>
      <c r="AB141" s="47" t="str">
        <f t="shared" ref="AB141:AB151" si="219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77,660 4.1 0.88 73,496 4.2 0.89 232,168 4.1 0.88 229,344 4.2  </v>
      </c>
      <c r="AC141" s="47" t="str">
        <f t="shared" ref="AC141:AC151" si="220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4.1 0.88 73,496 4.2 0.89 232,168 4.1 0.88 229,344 4.2  </v>
      </c>
      <c r="AD141" s="47"/>
      <c r="AE141" s="47" t="str">
        <f t="shared" ref="AE141:AE151" si="221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0.88 73,496 4.2 0.89 232,168 4.1 0.88 229,344 4.2  </v>
      </c>
      <c r="AF141" s="47"/>
      <c r="AG141" s="47" t="str">
        <f t="shared" ref="AG141:AG151" si="222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73,496 4.2 0.89 232,168 4.1 0.88 229,344 4.2  </v>
      </c>
      <c r="AH141" s="47" t="str">
        <f t="shared" ref="AH141:AH151" si="223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4.2 0.89 232,168 4.1 0.88 229,344 4.2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4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0.89 232,168 4.1 0.88 229,344 4.2  </v>
      </c>
      <c r="AQ141" s="47"/>
      <c r="AR141" s="47" t="str">
        <f t="shared" ref="AR141:AR151" si="225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232,168 4.1 0.88 229,344 4.2  </v>
      </c>
      <c r="AS141" s="48" t="str">
        <f t="shared" ref="AS141:AS151" si="226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4.1 0.88 229,344 4.2  </v>
      </c>
      <c r="AT141" s="48"/>
      <c r="AU141" s="47" t="str">
        <f t="shared" ref="AU141:AU151" si="227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0.88 229,344 4.2  </v>
      </c>
      <c r="AV141" s="47"/>
      <c r="AW141" s="47" t="str">
        <f t="shared" ref="AW141:AW151" si="228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229,344 4.2  </v>
      </c>
      <c r="AX141" s="48" t="str">
        <f t="shared" ref="AX141:AX151" si="229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4.2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9"/>
        <v xml:space="preserve">- Seafood </v>
      </c>
      <c r="D142" s="47" t="str">
        <f t="shared" si="210"/>
        <v xml:space="preserve">- Seafood </v>
      </c>
      <c r="E142" s="22"/>
      <c r="F142" s="45"/>
      <c r="G142" s="11"/>
      <c r="H142" s="11"/>
      <c r="I142" s="11"/>
      <c r="J142" s="47" t="str">
        <f t="shared" si="211"/>
        <v xml:space="preserve">0.55 </v>
      </c>
      <c r="K142" s="47"/>
      <c r="L142" s="47" t="str">
        <f t="shared" si="212"/>
        <v xml:space="preserve">14,640 2.5 0.52 13,174 2.5 0.53 45,963 2.4 0.48 40,412 2.3 0.53 138,205 2.4 0.52 136,357 2.5  </v>
      </c>
      <c r="M142" s="47" t="str">
        <f t="shared" si="213"/>
        <v xml:space="preserve">2.5 0.52 13,174 2.5 0.53 45,963 2.4 0.48 40,412 2.3 0.53 138,205 2.4 0.52 136,357 2.5  </v>
      </c>
      <c r="N142" s="47"/>
      <c r="O142" s="47" t="str">
        <f t="shared" si="214"/>
        <v xml:space="preserve">0.52 13,174 2.5 0.53 45,963 2.4 0.48 40,412 2.3 0.53 138,205 2.4 0.52 136,357 2.5  </v>
      </c>
      <c r="P142" s="47"/>
      <c r="Q142" s="47" t="str">
        <f t="shared" si="215"/>
        <v xml:space="preserve">13,174 2.5 0.53 45,963 2.4 0.48 40,412 2.3 0.53 138,205 2.4 0.52 136,357 2.5  </v>
      </c>
      <c r="R142" s="47" t="str">
        <f t="shared" si="216"/>
        <v xml:space="preserve">2.5 0.53 45,963 2.4 0.48 40,412 2.3 0.53 138,205 2.4 0.52 136,357 2.5  </v>
      </c>
      <c r="S142" s="47" t="str">
        <f t="shared" si="217"/>
        <v xml:space="preserve">0.55 14,640 2.5 0.52 13,174 2.5 0.53 45,963 2.4 0.48 40,412 2.3 0.53 138,205 2.4 0.52 136,357 2.5  </v>
      </c>
      <c r="T142" s="47"/>
      <c r="U142" s="47"/>
      <c r="V142" s="47"/>
      <c r="W142" s="11"/>
      <c r="X142" s="11"/>
      <c r="Y142" s="11"/>
      <c r="Z142" s="47" t="str">
        <f t="shared" si="218"/>
        <v xml:space="preserve">0.53 45,963 2.4 0.48 40,412 2.3 0.53 138,205 2.4 0.52 136,357 2.5  </v>
      </c>
      <c r="AA142" s="47"/>
      <c r="AB142" s="47" t="str">
        <f t="shared" si="219"/>
        <v xml:space="preserve">45,963 2.4 0.48 40,412 2.3 0.53 138,205 2.4 0.52 136,357 2.5  </v>
      </c>
      <c r="AC142" s="47" t="str">
        <f t="shared" si="220"/>
        <v xml:space="preserve">2.4 0.48 40,412 2.3 0.53 138,205 2.4 0.52 136,357 2.5  </v>
      </c>
      <c r="AD142" s="47"/>
      <c r="AE142" s="47" t="str">
        <f t="shared" si="221"/>
        <v xml:space="preserve">0.48 40,412 2.3 0.53 138,205 2.4 0.52 136,357 2.5  </v>
      </c>
      <c r="AF142" s="47"/>
      <c r="AG142" s="47" t="str">
        <f t="shared" si="222"/>
        <v xml:space="preserve">40,412 2.3 0.53 138,205 2.4 0.52 136,357 2.5  </v>
      </c>
      <c r="AH142" s="47" t="str">
        <f t="shared" si="223"/>
        <v xml:space="preserve">2.3 0.53 138,205 2.4 0.52 136,357 2.5  </v>
      </c>
      <c r="AI142" s="47"/>
      <c r="AJ142" s="47"/>
      <c r="AK142" s="47"/>
      <c r="AL142" s="47"/>
      <c r="AM142" s="11"/>
      <c r="AN142" s="11"/>
      <c r="AO142" s="11"/>
      <c r="AP142" s="47" t="str">
        <f t="shared" si="224"/>
        <v xml:space="preserve">0.53 138,205 2.4 0.52 136,357 2.5  </v>
      </c>
      <c r="AQ142" s="47"/>
      <c r="AR142" s="47" t="str">
        <f t="shared" si="225"/>
        <v xml:space="preserve">138,205 2.4 0.52 136,357 2.5  </v>
      </c>
      <c r="AS142" s="48" t="str">
        <f t="shared" si="226"/>
        <v xml:space="preserve">2.4 0.52 136,357 2.5  </v>
      </c>
      <c r="AT142" s="48"/>
      <c r="AU142" s="47" t="str">
        <f t="shared" si="227"/>
        <v xml:space="preserve">0.52 136,357 2.5  </v>
      </c>
      <c r="AV142" s="47"/>
      <c r="AW142" s="47" t="str">
        <f t="shared" si="228"/>
        <v xml:space="preserve">136,357 2.5  </v>
      </c>
      <c r="AX142" s="48" t="str">
        <f t="shared" si="229"/>
        <v xml:space="preserve">2.5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9"/>
        <v xml:space="preserve">- Fresh Seafood </v>
      </c>
      <c r="D143" s="47" t="str">
        <f t="shared" si="210"/>
        <v xml:space="preserve">- Fresh Seafood </v>
      </c>
      <c r="E143" s="22"/>
      <c r="F143" s="45"/>
      <c r="G143" s="11"/>
      <c r="H143" s="11"/>
      <c r="I143" s="11"/>
      <c r="J143" s="47" t="str">
        <f t="shared" si="211"/>
        <v xml:space="preserve">0.00 </v>
      </c>
      <c r="K143" s="47"/>
      <c r="L143" s="47" t="str">
        <f t="shared" si="212"/>
        <v xml:space="preserve">0 0.0 0.00 0 0.0 0.00 0 0.0 0.00 0 0.0 0.00 0 0.0 0.00 0 0.0  </v>
      </c>
      <c r="M143" s="47" t="str">
        <f t="shared" si="213"/>
        <v xml:space="preserve">0.0 0.00 0 0.0 0.00 0 0.0 0.00 0 0.0 0.00 0 0.0 0.00 0 0.0  </v>
      </c>
      <c r="N143" s="47"/>
      <c r="O143" s="47" t="str">
        <f t="shared" si="214"/>
        <v xml:space="preserve">0.00 0 0.0 0.00 0 0.0 0.00 0 0.0 0.00 0 0.0 0.00 0 0.0  </v>
      </c>
      <c r="P143" s="47"/>
      <c r="Q143" s="47" t="str">
        <f t="shared" si="215"/>
        <v xml:space="preserve">0 0.0 0.00 0 0.0 0.00 0 0.0 0.00 0 0.0 0.00 0 0.0  </v>
      </c>
      <c r="R143" s="47" t="str">
        <f t="shared" si="216"/>
        <v xml:space="preserve">0.0 0.00 0 0.0 0.00 0 0.0 0.00 0 0.0 0.00 0 0.0  </v>
      </c>
      <c r="S143" s="47" t="str">
        <f t="shared" si="217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8"/>
        <v xml:space="preserve">0.00 0 0.0 0.00 0 0.0 0.00 0 0.0 0.00 0 0.0  </v>
      </c>
      <c r="AA143" s="47"/>
      <c r="AB143" s="47" t="str">
        <f t="shared" si="219"/>
        <v xml:space="preserve">0 0.0 0.00 0 0.0 0.00 0 0.0 0.00 0 0.0  </v>
      </c>
      <c r="AC143" s="47" t="str">
        <f t="shared" si="220"/>
        <v xml:space="preserve">0.0 0.00 0 0.0 0.00 0 0.0 0.00 0 0.0  </v>
      </c>
      <c r="AD143" s="47"/>
      <c r="AE143" s="47" t="str">
        <f t="shared" si="221"/>
        <v xml:space="preserve">0.00 0 0.0 0.00 0 0.0 0.00 0 0.0  </v>
      </c>
      <c r="AF143" s="47"/>
      <c r="AG143" s="47" t="str">
        <f t="shared" si="222"/>
        <v xml:space="preserve">0 0.0 0.00 0 0.0 0.00 0 0.0  </v>
      </c>
      <c r="AH143" s="47" t="str">
        <f t="shared" si="223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4"/>
        <v xml:space="preserve">0.00 0 0.0 0.00 0 0.0  </v>
      </c>
      <c r="AQ143" s="47"/>
      <c r="AR143" s="47" t="str">
        <f t="shared" si="225"/>
        <v xml:space="preserve">0 0.0 0.00 0 0.0  </v>
      </c>
      <c r="AS143" s="48" t="str">
        <f t="shared" si="226"/>
        <v xml:space="preserve">0.0 0.00 0 0.0  </v>
      </c>
      <c r="AT143" s="48"/>
      <c r="AU143" s="47" t="str">
        <f t="shared" si="227"/>
        <v xml:space="preserve">0.00 0 0.0  </v>
      </c>
      <c r="AV143" s="47"/>
      <c r="AW143" s="47" t="str">
        <f t="shared" si="228"/>
        <v xml:space="preserve">0 0.0  </v>
      </c>
      <c r="AX143" s="48" t="str">
        <f t="shared" si="229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9"/>
        <v xml:space="preserve">- Other Protein </v>
      </c>
      <c r="D144" s="47" t="str">
        <f t="shared" si="210"/>
        <v xml:space="preserve">- Other Protein </v>
      </c>
      <c r="E144" s="22"/>
      <c r="F144" s="45"/>
      <c r="G144" s="11"/>
      <c r="H144" s="11"/>
      <c r="I144" s="11"/>
      <c r="J144" s="47" t="str">
        <f t="shared" si="211"/>
        <v xml:space="preserve">0.00 </v>
      </c>
      <c r="K144" s="47"/>
      <c r="L144" s="47" t="str">
        <f t="shared" si="212"/>
        <v xml:space="preserve">0 0.0 0.00 0 0.0 0.00 0 0.0 0.00 0 0.0 0.00 0 0.0 0.00 0 0.0  </v>
      </c>
      <c r="M144" s="47" t="str">
        <f t="shared" si="213"/>
        <v xml:space="preserve">0.0 0.00 0 0.0 0.00 0 0.0 0.00 0 0.0 0.00 0 0.0 0.00 0 0.0  </v>
      </c>
      <c r="N144" s="47"/>
      <c r="O144" s="47" t="str">
        <f t="shared" si="214"/>
        <v xml:space="preserve">0.00 0 0.0 0.00 0 0.0 0.00 0 0.0 0.00 0 0.0 0.00 0 0.0  </v>
      </c>
      <c r="P144" s="47"/>
      <c r="Q144" s="47" t="str">
        <f t="shared" si="215"/>
        <v xml:space="preserve">0 0.0 0.00 0 0.0 0.00 0 0.0 0.00 0 0.0 0.00 0 0.0  </v>
      </c>
      <c r="R144" s="47" t="str">
        <f t="shared" si="216"/>
        <v xml:space="preserve">0.0 0.00 0 0.0 0.00 0 0.0 0.00 0 0.0 0.00 0 0.0  </v>
      </c>
      <c r="S144" s="47" t="str">
        <f t="shared" si="217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8"/>
        <v xml:space="preserve">0.00 0 0.0 0.00 0 0.0 0.00 0 0.0 0.00 0 0.0  </v>
      </c>
      <c r="AA144" s="47"/>
      <c r="AB144" s="47" t="str">
        <f t="shared" si="219"/>
        <v xml:space="preserve">0 0.0 0.00 0 0.0 0.00 0 0.0 0.00 0 0.0  </v>
      </c>
      <c r="AC144" s="47" t="str">
        <f t="shared" si="220"/>
        <v xml:space="preserve">0.0 0.00 0 0.0 0.00 0 0.0 0.00 0 0.0  </v>
      </c>
      <c r="AD144" s="47"/>
      <c r="AE144" s="47" t="str">
        <f t="shared" si="221"/>
        <v xml:space="preserve">0.00 0 0.0 0.00 0 0.0 0.00 0 0.0  </v>
      </c>
      <c r="AF144" s="47"/>
      <c r="AG144" s="47" t="str">
        <f t="shared" si="222"/>
        <v xml:space="preserve">0 0.0 0.00 0 0.0 0.00 0 0.0  </v>
      </c>
      <c r="AH144" s="47" t="str">
        <f t="shared" si="223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4"/>
        <v xml:space="preserve">0.00 0 0.0 0.00 0 0.0  </v>
      </c>
      <c r="AQ144" s="47"/>
      <c r="AR144" s="47" t="str">
        <f t="shared" si="225"/>
        <v xml:space="preserve">0 0.0 0.00 0 0.0  </v>
      </c>
      <c r="AS144" s="48" t="str">
        <f t="shared" si="226"/>
        <v xml:space="preserve">0.0 0.00 0 0.0  </v>
      </c>
      <c r="AT144" s="48"/>
      <c r="AU144" s="47" t="str">
        <f t="shared" si="227"/>
        <v xml:space="preserve">0.00 0 0.0  </v>
      </c>
      <c r="AV144" s="47"/>
      <c r="AW144" s="47" t="str">
        <f t="shared" si="228"/>
        <v xml:space="preserve">0 0.0  </v>
      </c>
      <c r="AX144" s="48" t="str">
        <f t="shared" si="229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9"/>
        <v xml:space="preserve">- Total Protein </v>
      </c>
      <c r="D145" s="47" t="str">
        <f t="shared" si="210"/>
        <v xml:space="preserve">- Total Protein </v>
      </c>
      <c r="E145" s="22"/>
      <c r="F145" s="45"/>
      <c r="G145" s="11"/>
      <c r="H145" s="11"/>
      <c r="I145" s="11"/>
      <c r="J145" s="47" t="str">
        <f t="shared" si="211"/>
        <v xml:space="preserve">1.44 </v>
      </c>
      <c r="K145" s="47"/>
      <c r="L145" s="47" t="str">
        <f t="shared" si="212"/>
        <v xml:space="preserve">38,418 6.5 1.37 34,372 6.5 1.42 123,623 6.5 1.36 113,908 6.5 1.43 370,373 6.5 1.40 365,702 6.7  </v>
      </c>
      <c r="M145" s="47" t="str">
        <f t="shared" si="213"/>
        <v xml:space="preserve">6.5 1.37 34,372 6.5 1.42 123,623 6.5 1.36 113,908 6.5 1.43 370,373 6.5 1.40 365,702 6.7  </v>
      </c>
      <c r="N145" s="47"/>
      <c r="O145" s="47" t="str">
        <f t="shared" si="214"/>
        <v xml:space="preserve">1.37 34,372 6.5 1.42 123,623 6.5 1.36 113,908 6.5 1.43 370,373 6.5 1.40 365,702 6.7  </v>
      </c>
      <c r="P145" s="47"/>
      <c r="Q145" s="47" t="str">
        <f t="shared" si="215"/>
        <v xml:space="preserve">34,372 6.5 1.42 123,623 6.5 1.36 113,908 6.5 1.43 370,373 6.5 1.40 365,702 6.7  </v>
      </c>
      <c r="R145" s="47" t="str">
        <f t="shared" si="216"/>
        <v xml:space="preserve">6.5 1.42 123,623 6.5 1.36 113,908 6.5 1.43 370,373 6.5 1.40 365,702 6.7  </v>
      </c>
      <c r="S145" s="47" t="str">
        <f t="shared" si="217"/>
        <v xml:space="preserve">1.44 38,418 6.5 1.37 34,372 6.5 1.42 123,623 6.5 1.36 113,908 6.5 1.43 370,373 6.5 1.40 365,702 6.7  </v>
      </c>
      <c r="T145" s="47"/>
      <c r="U145" s="47"/>
      <c r="V145" s="47"/>
      <c r="W145" s="11"/>
      <c r="X145" s="11"/>
      <c r="Y145" s="11"/>
      <c r="Z145" s="47" t="str">
        <f t="shared" si="218"/>
        <v xml:space="preserve">1.42 123,623 6.5 1.36 113,908 6.5 1.43 370,373 6.5 1.40 365,702 6.7  </v>
      </c>
      <c r="AA145" s="47"/>
      <c r="AB145" s="47" t="str">
        <f t="shared" si="219"/>
        <v xml:space="preserve">123,623 6.5 1.36 113,908 6.5 1.43 370,373 6.5 1.40 365,702 6.7  </v>
      </c>
      <c r="AC145" s="47" t="str">
        <f t="shared" si="220"/>
        <v xml:space="preserve">6.5 1.36 113,908 6.5 1.43 370,373 6.5 1.40 365,702 6.7  </v>
      </c>
      <c r="AD145" s="47"/>
      <c r="AE145" s="47" t="str">
        <f t="shared" si="221"/>
        <v xml:space="preserve">1.36 113,908 6.5 1.43 370,373 6.5 1.40 365,702 6.7  </v>
      </c>
      <c r="AF145" s="47"/>
      <c r="AG145" s="47" t="str">
        <f t="shared" si="222"/>
        <v xml:space="preserve">113,908 6.5 1.43 370,373 6.5 1.40 365,702 6.7  </v>
      </c>
      <c r="AH145" s="47" t="str">
        <f t="shared" si="223"/>
        <v xml:space="preserve">6.5 1.43 370,373 6.5 1.40 365,702 6.7  </v>
      </c>
      <c r="AI145" s="47"/>
      <c r="AJ145" s="47"/>
      <c r="AK145" s="47"/>
      <c r="AL145" s="47"/>
      <c r="AM145" s="11"/>
      <c r="AN145" s="11"/>
      <c r="AO145" s="11"/>
      <c r="AP145" s="47" t="str">
        <f t="shared" si="224"/>
        <v xml:space="preserve">1.43 370,373 6.5 1.40 365,702 6.7  </v>
      </c>
      <c r="AQ145" s="47"/>
      <c r="AR145" s="47" t="str">
        <f t="shared" si="225"/>
        <v xml:space="preserve">370,373 6.5 1.40 365,702 6.7  </v>
      </c>
      <c r="AS145" s="48" t="str">
        <f t="shared" si="226"/>
        <v xml:space="preserve">6.5 1.40 365,702 6.7  </v>
      </c>
      <c r="AT145" s="48"/>
      <c r="AU145" s="47" t="str">
        <f t="shared" si="227"/>
        <v xml:space="preserve">1.40 365,702 6.7  </v>
      </c>
      <c r="AV145" s="47"/>
      <c r="AW145" s="47" t="str">
        <f t="shared" si="228"/>
        <v xml:space="preserve">365,702 6.7  </v>
      </c>
      <c r="AX145" s="48" t="str">
        <f t="shared" si="229"/>
        <v xml:space="preserve">6.7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9"/>
        <v xml:space="preserve">- Non-Perishable </v>
      </c>
      <c r="D146" s="47" t="str">
        <f t="shared" si="210"/>
        <v xml:space="preserve">- Non-Perishable </v>
      </c>
      <c r="E146" s="22"/>
      <c r="F146" s="45"/>
      <c r="G146" s="11"/>
      <c r="H146" s="11"/>
      <c r="I146" s="11"/>
      <c r="J146" s="47" t="str">
        <f t="shared" si="211"/>
        <v xml:space="preserve">1.01 </v>
      </c>
      <c r="K146" s="47"/>
      <c r="L146" s="47" t="str">
        <f t="shared" si="212"/>
        <v xml:space="preserve">26,926 4.6 1.02 25,559 4.8 0.96 83,418 4.4 0.97 80,834 4.6 1.05 272,300 4.8 0.96 250,966 4.6  </v>
      </c>
      <c r="M146" s="47" t="str">
        <f t="shared" si="213"/>
        <v xml:space="preserve">4.6 1.02 25,559 4.8 0.96 83,418 4.4 0.97 80,834 4.6 1.05 272,300 4.8 0.96 250,966 4.6  </v>
      </c>
      <c r="N146" s="47"/>
      <c r="O146" s="47" t="str">
        <f t="shared" si="214"/>
        <v xml:space="preserve">1.02 25,559 4.8 0.96 83,418 4.4 0.97 80,834 4.6 1.05 272,300 4.8 0.96 250,966 4.6  </v>
      </c>
      <c r="P146" s="47"/>
      <c r="Q146" s="47" t="str">
        <f t="shared" si="215"/>
        <v xml:space="preserve">25,559 4.8 0.96 83,418 4.4 0.97 80,834 4.6 1.05 272,300 4.8 0.96 250,966 4.6  </v>
      </c>
      <c r="R146" s="47" t="str">
        <f t="shared" si="216"/>
        <v xml:space="preserve">4.8 0.96 83,418 4.4 0.97 80,834 4.6 1.05 272,300 4.8 0.96 250,966 4.6  </v>
      </c>
      <c r="S146" s="47" t="str">
        <f t="shared" si="217"/>
        <v xml:space="preserve">1.01 26,926 4.6 1.02 25,559 4.8 0.96 83,418 4.4 0.97 80,834 4.6 1.05 272,300 4.8 0.96 250,966 4.6  </v>
      </c>
      <c r="T146" s="47"/>
      <c r="U146" s="47"/>
      <c r="V146" s="47"/>
      <c r="W146" s="11"/>
      <c r="X146" s="11"/>
      <c r="Y146" s="11"/>
      <c r="Z146" s="47" t="str">
        <f t="shared" si="218"/>
        <v xml:space="preserve">0.96 83,418 4.4 0.97 80,834 4.6 1.05 272,300 4.8 0.96 250,966 4.6  </v>
      </c>
      <c r="AA146" s="47"/>
      <c r="AB146" s="47" t="str">
        <f t="shared" si="219"/>
        <v xml:space="preserve">83,418 4.4 0.97 80,834 4.6 1.05 272,300 4.8 0.96 250,966 4.6  </v>
      </c>
      <c r="AC146" s="47" t="str">
        <f t="shared" si="220"/>
        <v xml:space="preserve">4.4 0.97 80,834 4.6 1.05 272,300 4.8 0.96 250,966 4.6  </v>
      </c>
      <c r="AD146" s="47"/>
      <c r="AE146" s="47" t="str">
        <f t="shared" si="221"/>
        <v xml:space="preserve">0.97 80,834 4.6 1.05 272,300 4.8 0.96 250,966 4.6  </v>
      </c>
      <c r="AF146" s="47"/>
      <c r="AG146" s="47" t="str">
        <f t="shared" si="222"/>
        <v xml:space="preserve">80,834 4.6 1.05 272,300 4.8 0.96 250,966 4.6  </v>
      </c>
      <c r="AH146" s="47" t="str">
        <f t="shared" si="223"/>
        <v xml:space="preserve">4.6 1.05 272,300 4.8 0.96 250,966 4.6  </v>
      </c>
      <c r="AI146" s="47"/>
      <c r="AJ146" s="47"/>
      <c r="AK146" s="47"/>
      <c r="AL146" s="47"/>
      <c r="AM146" s="11"/>
      <c r="AN146" s="11"/>
      <c r="AO146" s="11"/>
      <c r="AP146" s="47" t="str">
        <f t="shared" si="224"/>
        <v xml:space="preserve">1.05 272,300 4.8 0.96 250,966 4.6  </v>
      </c>
      <c r="AQ146" s="47"/>
      <c r="AR146" s="47" t="str">
        <f t="shared" si="225"/>
        <v xml:space="preserve">272,300 4.8 0.96 250,966 4.6  </v>
      </c>
      <c r="AS146" s="48" t="str">
        <f t="shared" si="226"/>
        <v xml:space="preserve">4.8 0.96 250,966 4.6  </v>
      </c>
      <c r="AT146" s="48"/>
      <c r="AU146" s="47" t="str">
        <f t="shared" si="227"/>
        <v xml:space="preserve">0.96 250,966 4.6  </v>
      </c>
      <c r="AV146" s="47"/>
      <c r="AW146" s="47" t="str">
        <f t="shared" si="228"/>
        <v xml:space="preserve">250,966 4.6  </v>
      </c>
      <c r="AX146" s="48" t="str">
        <f t="shared" si="229"/>
        <v xml:space="preserve">4.6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9"/>
        <v xml:space="preserve">- Produce </v>
      </c>
      <c r="D147" s="47" t="str">
        <f t="shared" si="210"/>
        <v xml:space="preserve">- Produce </v>
      </c>
      <c r="E147" s="22"/>
      <c r="F147" s="45"/>
      <c r="G147" s="11"/>
      <c r="H147" s="11"/>
      <c r="I147" s="11"/>
      <c r="J147" s="47" t="str">
        <f t="shared" si="211"/>
        <v xml:space="preserve">0.56 </v>
      </c>
      <c r="K147" s="47"/>
      <c r="L147" s="47" t="str">
        <f t="shared" si="212"/>
        <v xml:space="preserve">14,927 2.5 0.50 12,437 2.4 0.55 48,029 2.5 0.55 46,175 2.6 0.55 142,972 2.5 0.50 131,436 2.4  </v>
      </c>
      <c r="M147" s="47" t="str">
        <f t="shared" si="213"/>
        <v xml:space="preserve">2.5 0.50 12,437 2.4 0.55 48,029 2.5 0.55 46,175 2.6 0.55 142,972 2.5 0.50 131,436 2.4  </v>
      </c>
      <c r="N147" s="47"/>
      <c r="O147" s="47" t="str">
        <f t="shared" si="214"/>
        <v xml:space="preserve">0.50 12,437 2.4 0.55 48,029 2.5 0.55 46,175 2.6 0.55 142,972 2.5 0.50 131,436 2.4  </v>
      </c>
      <c r="P147" s="47"/>
      <c r="Q147" s="47" t="str">
        <f t="shared" si="215"/>
        <v xml:space="preserve">12,437 2.4 0.55 48,029 2.5 0.55 46,175 2.6 0.55 142,972 2.5 0.50 131,436 2.4  </v>
      </c>
      <c r="R147" s="47" t="str">
        <f t="shared" si="216"/>
        <v xml:space="preserve">2.4 0.55 48,029 2.5 0.55 46,175 2.6 0.55 142,972 2.5 0.50 131,436 2.4  </v>
      </c>
      <c r="S147" s="47" t="str">
        <f t="shared" si="217"/>
        <v xml:space="preserve">0.56 14,927 2.5 0.50 12,437 2.4 0.55 48,029 2.5 0.55 46,175 2.6 0.55 142,972 2.5 0.50 131,436 2.4  </v>
      </c>
      <c r="T147" s="47"/>
      <c r="U147" s="47"/>
      <c r="V147" s="47"/>
      <c r="W147" s="11"/>
      <c r="X147" s="11"/>
      <c r="Y147" s="11"/>
      <c r="Z147" s="47" t="str">
        <f t="shared" si="218"/>
        <v xml:space="preserve">0.55 48,029 2.5 0.55 46,175 2.6 0.55 142,972 2.5 0.50 131,436 2.4  </v>
      </c>
      <c r="AA147" s="47"/>
      <c r="AB147" s="47" t="str">
        <f t="shared" si="219"/>
        <v xml:space="preserve">48,029 2.5 0.55 46,175 2.6 0.55 142,972 2.5 0.50 131,436 2.4  </v>
      </c>
      <c r="AC147" s="47" t="str">
        <f t="shared" si="220"/>
        <v xml:space="preserve">2.5 0.55 46,175 2.6 0.55 142,972 2.5 0.50 131,436 2.4  </v>
      </c>
      <c r="AD147" s="47"/>
      <c r="AE147" s="47" t="str">
        <f t="shared" si="221"/>
        <v xml:space="preserve">0.55 46,175 2.6 0.55 142,972 2.5 0.50 131,436 2.4  </v>
      </c>
      <c r="AF147" s="47"/>
      <c r="AG147" s="47" t="str">
        <f t="shared" si="222"/>
        <v xml:space="preserve">46,175 2.6 0.55 142,972 2.5 0.50 131,436 2.4  </v>
      </c>
      <c r="AH147" s="47" t="str">
        <f t="shared" si="223"/>
        <v xml:space="preserve">2.6 0.55 142,972 2.5 0.50 131,436 2.4  </v>
      </c>
      <c r="AI147" s="47"/>
      <c r="AJ147" s="47"/>
      <c r="AK147" s="47"/>
      <c r="AL147" s="47"/>
      <c r="AM147" s="11"/>
      <c r="AN147" s="11"/>
      <c r="AO147" s="11"/>
      <c r="AP147" s="47" t="str">
        <f t="shared" si="224"/>
        <v xml:space="preserve">0.55 142,972 2.5 0.50 131,436 2.4  </v>
      </c>
      <c r="AQ147" s="47"/>
      <c r="AR147" s="47" t="str">
        <f t="shared" si="225"/>
        <v xml:space="preserve">142,972 2.5 0.50 131,436 2.4  </v>
      </c>
      <c r="AS147" s="48" t="str">
        <f t="shared" si="226"/>
        <v xml:space="preserve">2.5 0.50 131,436 2.4  </v>
      </c>
      <c r="AT147" s="48"/>
      <c r="AU147" s="47" t="str">
        <f t="shared" si="227"/>
        <v xml:space="preserve">0.50 131,436 2.4  </v>
      </c>
      <c r="AV147" s="47"/>
      <c r="AW147" s="47" t="str">
        <f t="shared" si="228"/>
        <v xml:space="preserve">131,436 2.4  </v>
      </c>
      <c r="AX147" s="48" t="str">
        <f t="shared" si="229"/>
        <v xml:space="preserve">2.4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9"/>
        <v xml:space="preserve">- Dessert </v>
      </c>
      <c r="D148" s="47" t="str">
        <f t="shared" si="210"/>
        <v xml:space="preserve">- Dessert </v>
      </c>
      <c r="E148" s="22"/>
      <c r="F148" s="45"/>
      <c r="G148" s="11"/>
      <c r="H148" s="11"/>
      <c r="I148" s="11"/>
      <c r="J148" s="47" t="str">
        <f t="shared" si="211"/>
        <v xml:space="preserve">0.23 </v>
      </c>
      <c r="K148" s="47"/>
      <c r="L148" s="47" t="str">
        <f t="shared" si="212"/>
        <v xml:space="preserve">6,166 1.0 0.22 5,519 1.0 0.24 20,699 1.1 0.23 18,925 1.1 0.23 60,136 1.1 0.24 63,434 1.2  </v>
      </c>
      <c r="M148" s="47" t="str">
        <f t="shared" si="213"/>
        <v xml:space="preserve">1.0 0.22 5,519 1.0 0.24 20,699 1.1 0.23 18,925 1.1 0.23 60,136 1.1 0.24 63,434 1.2  </v>
      </c>
      <c r="N148" s="47"/>
      <c r="O148" s="47" t="str">
        <f t="shared" si="214"/>
        <v xml:space="preserve">0.22 5,519 1.0 0.24 20,699 1.1 0.23 18,925 1.1 0.23 60,136 1.1 0.24 63,434 1.2  </v>
      </c>
      <c r="P148" s="47"/>
      <c r="Q148" s="47" t="str">
        <f t="shared" si="215"/>
        <v xml:space="preserve">5,519 1.0 0.24 20,699 1.1 0.23 18,925 1.1 0.23 60,136 1.1 0.24 63,434 1.2  </v>
      </c>
      <c r="R148" s="47" t="str">
        <f t="shared" si="216"/>
        <v xml:space="preserve">1.0 0.24 20,699 1.1 0.23 18,925 1.1 0.23 60,136 1.1 0.24 63,434 1.2  </v>
      </c>
      <c r="S148" s="47" t="str">
        <f t="shared" si="217"/>
        <v xml:space="preserve">0.23 6,166 1.0 0.22 5,519 1.0 0.24 20,699 1.1 0.23 18,925 1.1 0.23 60,136 1.1 0.24 63,434 1.2  </v>
      </c>
      <c r="T148" s="47"/>
      <c r="U148" s="47"/>
      <c r="V148" s="47"/>
      <c r="W148" s="11"/>
      <c r="X148" s="11"/>
      <c r="Y148" s="11"/>
      <c r="Z148" s="47" t="str">
        <f t="shared" si="218"/>
        <v xml:space="preserve">0.24 20,699 1.1 0.23 18,925 1.1 0.23 60,136 1.1 0.24 63,434 1.2  </v>
      </c>
      <c r="AA148" s="47"/>
      <c r="AB148" s="47" t="str">
        <f t="shared" si="219"/>
        <v xml:space="preserve">20,699 1.1 0.23 18,925 1.1 0.23 60,136 1.1 0.24 63,434 1.2  </v>
      </c>
      <c r="AC148" s="47" t="str">
        <f t="shared" si="220"/>
        <v xml:space="preserve">1.1 0.23 18,925 1.1 0.23 60,136 1.1 0.24 63,434 1.2  </v>
      </c>
      <c r="AD148" s="47"/>
      <c r="AE148" s="47" t="str">
        <f t="shared" si="221"/>
        <v xml:space="preserve">0.23 18,925 1.1 0.23 60,136 1.1 0.24 63,434 1.2  </v>
      </c>
      <c r="AF148" s="47"/>
      <c r="AG148" s="47" t="str">
        <f t="shared" si="222"/>
        <v xml:space="preserve">18,925 1.1 0.23 60,136 1.1 0.24 63,434 1.2  </v>
      </c>
      <c r="AH148" s="47" t="str">
        <f t="shared" si="223"/>
        <v xml:space="preserve">1.1 0.23 60,136 1.1 0.24 63,434 1.2  </v>
      </c>
      <c r="AI148" s="47"/>
      <c r="AJ148" s="47"/>
      <c r="AK148" s="47"/>
      <c r="AL148" s="47"/>
      <c r="AM148" s="11"/>
      <c r="AN148" s="11"/>
      <c r="AO148" s="11"/>
      <c r="AP148" s="47" t="str">
        <f t="shared" si="224"/>
        <v xml:space="preserve">0.23 60,136 1.1 0.24 63,434 1.2  </v>
      </c>
      <c r="AQ148" s="47"/>
      <c r="AR148" s="47" t="str">
        <f t="shared" si="225"/>
        <v xml:space="preserve">60,136 1.1 0.24 63,434 1.2  </v>
      </c>
      <c r="AS148" s="48" t="str">
        <f t="shared" si="226"/>
        <v xml:space="preserve">1.1 0.24 63,434 1.2  </v>
      </c>
      <c r="AT148" s="48"/>
      <c r="AU148" s="47" t="str">
        <f t="shared" si="227"/>
        <v xml:space="preserve">0.24 63,434 1.2  </v>
      </c>
      <c r="AV148" s="47"/>
      <c r="AW148" s="47" t="str">
        <f t="shared" si="228"/>
        <v xml:space="preserve">63,434 1.2  </v>
      </c>
      <c r="AX148" s="48" t="str">
        <f t="shared" si="229"/>
        <v xml:space="preserve">1.2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9"/>
        <v xml:space="preserve">- Other/Freight </v>
      </c>
      <c r="D149" s="47" t="str">
        <f t="shared" si="210"/>
        <v xml:space="preserve">- Other/Freight </v>
      </c>
      <c r="E149" s="22"/>
      <c r="F149" s="45"/>
      <c r="G149" s="11"/>
      <c r="H149" s="11"/>
      <c r="I149" s="11"/>
      <c r="J149" s="47" t="str">
        <f t="shared" si="211"/>
        <v xml:space="preserve">1.97 </v>
      </c>
      <c r="K149" s="47"/>
      <c r="L149" s="47" t="str">
        <f t="shared" si="212"/>
        <v xml:space="preserve">52,731 9.0 1.72 43,316 8.2 1.95 169,566 9.0 1.75 146,346 8.3 1.89 490,509 8.7 1.73 453,690 8.3  </v>
      </c>
      <c r="M149" s="47" t="str">
        <f t="shared" si="213"/>
        <v xml:space="preserve">9.0 1.72 43,316 8.2 1.95 169,566 9.0 1.75 146,346 8.3 1.89 490,509 8.7 1.73 453,690 8.3  </v>
      </c>
      <c r="N149" s="47"/>
      <c r="O149" s="47" t="str">
        <f t="shared" si="214"/>
        <v xml:space="preserve">1.72 43,316 8.2 1.95 169,566 9.0 1.75 146,346 8.3 1.89 490,509 8.7 1.73 453,690 8.3  </v>
      </c>
      <c r="P149" s="47"/>
      <c r="Q149" s="47" t="str">
        <f t="shared" si="215"/>
        <v xml:space="preserve">43,316 8.2 1.95 169,566 9.0 1.75 146,346 8.3 1.89 490,509 8.7 1.73 453,690 8.3  </v>
      </c>
      <c r="R149" s="47" t="str">
        <f t="shared" si="216"/>
        <v xml:space="preserve">8.2 1.95 169,566 9.0 1.75 146,346 8.3 1.89 490,509 8.7 1.73 453,690 8.3  </v>
      </c>
      <c r="S149" s="47" t="str">
        <f t="shared" si="217"/>
        <v xml:space="preserve">1.97 52,731 9.0 1.72 43,316 8.2 1.95 169,566 9.0 1.75 146,346 8.3 1.89 490,509 8.7 1.73 453,690 8.3  </v>
      </c>
      <c r="T149" s="47"/>
      <c r="U149" s="47"/>
      <c r="V149" s="47"/>
      <c r="W149" s="11"/>
      <c r="X149" s="11"/>
      <c r="Y149" s="11"/>
      <c r="Z149" s="47" t="str">
        <f t="shared" si="218"/>
        <v xml:space="preserve">1.95 169,566 9.0 1.75 146,346 8.3 1.89 490,509 8.7 1.73 453,690 8.3  </v>
      </c>
      <c r="AA149" s="47"/>
      <c r="AB149" s="47" t="str">
        <f t="shared" si="219"/>
        <v xml:space="preserve">169,566 9.0 1.75 146,346 8.3 1.89 490,509 8.7 1.73 453,690 8.3  </v>
      </c>
      <c r="AC149" s="47" t="str">
        <f t="shared" si="220"/>
        <v xml:space="preserve">9.0 1.75 146,346 8.3 1.89 490,509 8.7 1.73 453,690 8.3  </v>
      </c>
      <c r="AD149" s="47"/>
      <c r="AE149" s="47" t="str">
        <f t="shared" si="221"/>
        <v xml:space="preserve">1.75 146,346 8.3 1.89 490,509 8.7 1.73 453,690 8.3  </v>
      </c>
      <c r="AF149" s="47"/>
      <c r="AG149" s="47" t="str">
        <f t="shared" si="222"/>
        <v xml:space="preserve">146,346 8.3 1.89 490,509 8.7 1.73 453,690 8.3  </v>
      </c>
      <c r="AH149" s="47" t="str">
        <f t="shared" si="223"/>
        <v xml:space="preserve">8.3 1.89 490,509 8.7 1.73 453,690 8.3  </v>
      </c>
      <c r="AI149" s="47"/>
      <c r="AJ149" s="47"/>
      <c r="AK149" s="47"/>
      <c r="AL149" s="47"/>
      <c r="AM149" s="11"/>
      <c r="AN149" s="11"/>
      <c r="AO149" s="11"/>
      <c r="AP149" s="47" t="str">
        <f t="shared" si="224"/>
        <v xml:space="preserve">1.89 490,509 8.7 1.73 453,690 8.3  </v>
      </c>
      <c r="AQ149" s="47"/>
      <c r="AR149" s="47" t="str">
        <f t="shared" si="225"/>
        <v xml:space="preserve">490,509 8.7 1.73 453,690 8.3  </v>
      </c>
      <c r="AS149" s="48" t="str">
        <f t="shared" si="226"/>
        <v xml:space="preserve">8.7 1.73 453,690 8.3  </v>
      </c>
      <c r="AT149" s="48"/>
      <c r="AU149" s="47" t="str">
        <f t="shared" si="227"/>
        <v xml:space="preserve">1.73 453,690 8.3  </v>
      </c>
      <c r="AV149" s="47"/>
      <c r="AW149" s="47" t="str">
        <f t="shared" si="228"/>
        <v xml:space="preserve">453,690 8.3  </v>
      </c>
      <c r="AX149" s="48" t="str">
        <f t="shared" si="229"/>
        <v xml:space="preserve">8.3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9"/>
        <v xml:space="preserve">Total Food Costs </v>
      </c>
      <c r="D150" s="47" t="str">
        <f t="shared" si="210"/>
        <v xml:space="preserve">Total Food Costs </v>
      </c>
      <c r="E150" s="22"/>
      <c r="F150" s="45"/>
      <c r="G150" s="11"/>
      <c r="H150" s="11"/>
      <c r="I150" s="11"/>
      <c r="J150" s="47" t="str">
        <f t="shared" si="211"/>
        <v xml:space="preserve">5.20 </v>
      </c>
      <c r="K150" s="47"/>
      <c r="L150" s="47" t="str">
        <f t="shared" si="212"/>
        <v xml:space="preserve">139,168 23.7 4.82 121,203 23.0 5.13 445,335 23.6 4.86 406,187 23.2 5.14 1,336,290 23.6 4.84 1,265,227 23.1  </v>
      </c>
      <c r="M150" s="47" t="str">
        <f t="shared" si="213"/>
        <v xml:space="preserve">23.7 4.82 121,203 23.0 5.13 445,335 23.6 4.86 406,187 23.2 5.14 1,336,290 23.6 4.84 1,265,227 23.1  </v>
      </c>
      <c r="N150" s="47"/>
      <c r="O150" s="47" t="str">
        <f t="shared" si="214"/>
        <v xml:space="preserve">4.82 121,203 23.0 5.13 445,335 23.6 4.86 406,187 23.2 5.14 1,336,290 23.6 4.84 1,265,227 23.1  </v>
      </c>
      <c r="P150" s="47"/>
      <c r="Q150" s="47" t="str">
        <f t="shared" si="215"/>
        <v xml:space="preserve">121,203 23.0 5.13 445,335 23.6 4.86 406,187 23.2 5.14 1,336,290 23.6 4.84 1,265,227 23.1  </v>
      </c>
      <c r="R150" s="47" t="str">
        <f t="shared" si="216"/>
        <v xml:space="preserve">23.0 5.13 445,335 23.6 4.86 406,187 23.2 5.14 1,336,290 23.6 4.84 1,265,227 23.1  </v>
      </c>
      <c r="S150" s="47" t="str">
        <f t="shared" si="217"/>
        <v xml:space="preserve">5.20 139,168 23.7 4.82 121,203 23.0 5.13 445,335 23.6 4.86 406,187 23.2 5.14 1,336,290 23.6 4.84 1,265,227 23.1  </v>
      </c>
      <c r="T150" s="47"/>
      <c r="U150" s="47"/>
      <c r="V150" s="47"/>
      <c r="W150" s="11"/>
      <c r="X150" s="11"/>
      <c r="Y150" s="11"/>
      <c r="Z150" s="47" t="str">
        <f t="shared" si="218"/>
        <v xml:space="preserve">5.13 445,335 23.6 4.86 406,187 23.2 5.14 1,336,290 23.6 4.84 1,265,227 23.1  </v>
      </c>
      <c r="AA150" s="47"/>
      <c r="AB150" s="47" t="str">
        <f t="shared" si="219"/>
        <v xml:space="preserve">445,335 23.6 4.86 406,187 23.2 5.14 1,336,290 23.6 4.84 1,265,227 23.1  </v>
      </c>
      <c r="AC150" s="47" t="str">
        <f t="shared" si="220"/>
        <v xml:space="preserve">23.6 4.86 406,187 23.2 5.14 1,336,290 23.6 4.84 1,265,227 23.1  </v>
      </c>
      <c r="AD150" s="47"/>
      <c r="AE150" s="47" t="str">
        <f t="shared" si="221"/>
        <v xml:space="preserve">4.86 406,187 23.2 5.14 1,336,290 23.6 4.84 1,265,227 23.1  </v>
      </c>
      <c r="AF150" s="47"/>
      <c r="AG150" s="47" t="str">
        <f t="shared" si="222"/>
        <v xml:space="preserve">406,187 23.2 5.14 1,336,290 23.6 4.84 1,265,227 23.1  </v>
      </c>
      <c r="AH150" s="47" t="str">
        <f t="shared" si="223"/>
        <v xml:space="preserve">23.2 5.14 1,336,290 23.6 4.84 1,265,227 23.1  </v>
      </c>
      <c r="AI150" s="47"/>
      <c r="AJ150" s="47"/>
      <c r="AK150" s="47"/>
      <c r="AL150" s="47"/>
      <c r="AM150" s="11"/>
      <c r="AN150" s="11"/>
      <c r="AO150" s="11"/>
      <c r="AP150" s="47" t="str">
        <f t="shared" si="224"/>
        <v xml:space="preserve">5.14 1,336,290 23.6 4.84 1,265,227 23.1  </v>
      </c>
      <c r="AQ150" s="47"/>
      <c r="AR150" s="47" t="str">
        <f t="shared" si="225"/>
        <v xml:space="preserve">1,336,290 23.6 4.84 1,265,227 23.1  </v>
      </c>
      <c r="AS150" s="48" t="str">
        <f t="shared" si="226"/>
        <v xml:space="preserve">23.6 4.84 1,265,227 23.1  </v>
      </c>
      <c r="AT150" s="48"/>
      <c r="AU150" s="47" t="str">
        <f t="shared" si="227"/>
        <v xml:space="preserve">4.84 1,265,227 23.1  </v>
      </c>
      <c r="AV150" s="47"/>
      <c r="AW150" s="47" t="str">
        <f t="shared" si="228"/>
        <v xml:space="preserve">1,265,227 23.1  </v>
      </c>
      <c r="AX150" s="48" t="str">
        <f t="shared" si="229"/>
        <v xml:space="preserve">23.1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9"/>
        <v xml:space="preserve">A vs T% </v>
      </c>
      <c r="D151" s="47" t="str">
        <f t="shared" si="210"/>
        <v xml:space="preserve">A vs T% </v>
      </c>
      <c r="E151" s="22"/>
      <c r="F151" s="45"/>
      <c r="G151" s="11"/>
      <c r="H151" s="11"/>
      <c r="I151" s="11"/>
      <c r="J151" s="47" t="str">
        <f t="shared" si="211"/>
        <v/>
      </c>
      <c r="K151" s="47"/>
      <c r="L151" s="47" t="str">
        <f t="shared" si="212"/>
        <v xml:space="preserve">5,959 </v>
      </c>
      <c r="M151" s="47" t="str">
        <f t="shared" si="213"/>
        <v xml:space="preserve">4.3 5,687 4.7 15,352 3.4 14,356 3.5 58,305 4.4 47,165 3.7  </v>
      </c>
      <c r="N151" s="47"/>
      <c r="O151" s="47" t="str">
        <f t="shared" si="214"/>
        <v/>
      </c>
      <c r="P151" s="47"/>
      <c r="Q151" s="47" t="str">
        <f t="shared" si="215"/>
        <v xml:space="preserve">5,687 4.7 15,352 3.4 14,356 3.5 58,305 4.4 47,165 3.7  </v>
      </c>
      <c r="R151" s="47" t="str">
        <f t="shared" si="216"/>
        <v xml:space="preserve">4.7 15,352 3.4 14,356 3.5 58,305 4.4 47,165 3.7  </v>
      </c>
      <c r="S151" s="47" t="str">
        <f t="shared" si="217"/>
        <v xml:space="preserve">5,959 4.3 5,687 4.7 15,352 3.4 14,356 3.5 58,305 4.4 47,165 3.7  </v>
      </c>
      <c r="T151" s="47"/>
      <c r="U151" s="47"/>
      <c r="V151" s="47"/>
      <c r="W151" s="11"/>
      <c r="X151" s="11"/>
      <c r="Y151" s="11"/>
      <c r="Z151" s="47" t="str">
        <f t="shared" si="218"/>
        <v/>
      </c>
      <c r="AA151" s="47"/>
      <c r="AB151" s="47" t="str">
        <f t="shared" si="219"/>
        <v xml:space="preserve">15,352 3.4 14,356 3.5 58,305 4.4 47,165 3.7  </v>
      </c>
      <c r="AC151" s="47" t="str">
        <f t="shared" si="220"/>
        <v xml:space="preserve">3.4 14,356 3.5 58,305 4.4 47,165 3.7  </v>
      </c>
      <c r="AD151" s="47"/>
      <c r="AE151" s="47" t="str">
        <f t="shared" si="221"/>
        <v/>
      </c>
      <c r="AF151" s="47"/>
      <c r="AG151" s="47" t="str">
        <f t="shared" si="222"/>
        <v xml:space="preserve">14,356 3.5 58,305 4.4 47,165 3.7  </v>
      </c>
      <c r="AH151" s="47" t="str">
        <f t="shared" si="223"/>
        <v xml:space="preserve">3.5 58,305 4.4 47,165 3.7  </v>
      </c>
      <c r="AI151" s="47"/>
      <c r="AJ151" s="47"/>
      <c r="AK151" s="47"/>
      <c r="AL151" s="47"/>
      <c r="AM151" s="11"/>
      <c r="AN151" s="11"/>
      <c r="AO151" s="11"/>
      <c r="AP151" s="47" t="str">
        <f t="shared" si="224"/>
        <v/>
      </c>
      <c r="AQ151" s="47"/>
      <c r="AR151" s="47" t="str">
        <f t="shared" si="225"/>
        <v xml:space="preserve">58,305 4.4 47,165 3.7  </v>
      </c>
      <c r="AS151" s="48" t="str">
        <f t="shared" si="226"/>
        <v xml:space="preserve">4.4 47,165 3.7  </v>
      </c>
      <c r="AT151" s="48"/>
      <c r="AU151" s="47" t="str">
        <f t="shared" si="227"/>
        <v/>
      </c>
      <c r="AV151" s="47"/>
      <c r="AW151" s="47" t="str">
        <f t="shared" si="228"/>
        <v xml:space="preserve">47,165 3.7  </v>
      </c>
      <c r="AX151" s="48" t="str">
        <f t="shared" si="229"/>
        <v xml:space="preserve">3.7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30">IF(C240="","",IF(RIGHT(D153,1)="-",LEFT(D153,AY153-2),D153))</f>
        <v xml:space="preserve">Total Beverage Cost </v>
      </c>
      <c r="D153" s="47" t="str">
        <f t="shared" ref="D153:D159" si="231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2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0.58 </v>
      </c>
      <c r="K153" s="47"/>
      <c r="L153" s="47" t="str">
        <f t="shared" ref="L153:L159" si="233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15,621 17.7 0.52 13,115 16.9 0.53 46,070 16.9 0.53 44,158 17.4 0.54 140,945 17.2 0.53 137,842 17.4  </v>
      </c>
      <c r="M153" s="47" t="str">
        <f t="shared" ref="M153:M159" si="234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17.7 0.52 13,115 16.9 0.53 46,070 16.9 0.53 44,158 17.4 0.54 140,945 17.2 0.53 137,842 17.4  </v>
      </c>
      <c r="N153" s="47"/>
      <c r="O153" s="47" t="str">
        <f t="shared" ref="O153:O159" si="235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0.52 13,115 16.9 0.53 46,070 16.9 0.53 44,158 17.4 0.54 140,945 17.2 0.53 137,842 17.4  </v>
      </c>
      <c r="P153" s="47"/>
      <c r="Q153" s="47" t="str">
        <f t="shared" ref="Q153:Q159" si="236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13,115 16.9 0.53 46,070 16.9 0.53 44,158 17.4 0.54 140,945 17.2 0.53 137,842 17.4  </v>
      </c>
      <c r="R153" s="47" t="str">
        <f t="shared" ref="R153:R159" si="237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16.9 0.53 46,070 16.9 0.53 44,158 17.4 0.54 140,945 17.2 0.53 137,842 17.4  </v>
      </c>
      <c r="S153" s="47" t="str">
        <f t="shared" ref="S153:S159" si="238">(RIGHT(C240,LEN(C240) - LEN(C153)))&amp;" "</f>
        <v xml:space="preserve">0.58 15,621 17.7 0.52 13,115 16.9 0.53 46,070 16.9 0.53 44,158 17.4 0.54 140,945 17.2 0.53 137,842 17.4  </v>
      </c>
      <c r="T153" s="47"/>
      <c r="U153" s="47"/>
      <c r="V153" s="47"/>
      <c r="W153" s="11"/>
      <c r="X153" s="11"/>
      <c r="Y153" s="11"/>
      <c r="Z153" s="47" t="str">
        <f t="shared" ref="Z153:Z159" si="239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0.53 46,070 16.9 0.53 44,158 17.4 0.54 140,945 17.2 0.53 137,842 17.4  </v>
      </c>
      <c r="AA153" s="47"/>
      <c r="AB153" s="47" t="str">
        <f t="shared" ref="AB153:AB159" si="240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46,070 16.9 0.53 44,158 17.4 0.54 140,945 17.2 0.53 137,842 17.4  </v>
      </c>
      <c r="AC153" s="47" t="str">
        <f t="shared" ref="AC153:AC159" si="241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16.9 0.53 44,158 17.4 0.54 140,945 17.2 0.53 137,842 17.4  </v>
      </c>
      <c r="AD153" s="47"/>
      <c r="AE153" s="47" t="str">
        <f t="shared" ref="AE153:AE159" si="242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0.53 44,158 17.4 0.54 140,945 17.2 0.53 137,842 17.4  </v>
      </c>
      <c r="AF153" s="47"/>
      <c r="AG153" s="47" t="str">
        <f t="shared" ref="AG153:AG159" si="243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44,158 17.4 0.54 140,945 17.2 0.53 137,842 17.4  </v>
      </c>
      <c r="AH153" s="47" t="str">
        <f t="shared" ref="AH153:AH159" si="244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17.4 0.54 140,945 17.2 0.53 137,842 17.4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5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0.54 140,945 17.2 0.53 137,842 17.4  </v>
      </c>
      <c r="AQ153" s="47"/>
      <c r="AR153" s="47" t="str">
        <f t="shared" ref="AR153:AR159" si="246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140,945 17.2 0.53 137,842 17.4  </v>
      </c>
      <c r="AS153" s="48" t="str">
        <f t="shared" ref="AS153:AS159" si="247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17.2 0.53 137,842 17.4  </v>
      </c>
      <c r="AT153" s="48"/>
      <c r="AU153" s="47" t="str">
        <f t="shared" ref="AU153:AU159" si="248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0.53 137,842 17.4  </v>
      </c>
      <c r="AV153" s="47"/>
      <c r="AW153" s="47" t="str">
        <f t="shared" ref="AW153:AW159" si="249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137,842 17.4  </v>
      </c>
      <c r="AX153" s="48" t="str">
        <f t="shared" ref="AX153:AX159" si="250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17.4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30"/>
        <v xml:space="preserve">- Liquor </v>
      </c>
      <c r="D154" s="47" t="str">
        <f t="shared" si="231"/>
        <v xml:space="preserve">- Liquor </v>
      </c>
      <c r="E154" s="22"/>
      <c r="F154" s="45"/>
      <c r="G154" s="11"/>
      <c r="H154" s="11"/>
      <c r="I154" s="11"/>
      <c r="J154" s="47" t="str">
        <f t="shared" si="232"/>
        <v xml:space="preserve">0.07 </v>
      </c>
      <c r="K154" s="47"/>
      <c r="L154" s="47" t="str">
        <f t="shared" si="233"/>
        <v xml:space="preserve">1,846 12.9 0.06 1,599 12.3 0.06 5,233 11.1 0.07 5,679 12.9 0.07 17,578 12.3 0.07 17,071 12.1  </v>
      </c>
      <c r="M154" s="47" t="str">
        <f t="shared" si="234"/>
        <v xml:space="preserve">12.9 0.06 1,599 12.3 0.06 5,233 11.1 0.07 5,679 12.9 0.07 17,578 12.3 0.07 17,071 12.1  </v>
      </c>
      <c r="N154" s="47"/>
      <c r="O154" s="47" t="str">
        <f t="shared" si="235"/>
        <v xml:space="preserve">0.06 1,599 12.3 0.06 5,233 11.1 0.07 5,679 12.9 0.07 17,578 12.3 0.07 17,071 12.1  </v>
      </c>
      <c r="P154" s="47"/>
      <c r="Q154" s="47" t="str">
        <f t="shared" si="236"/>
        <v xml:space="preserve">1,599 12.3 0.06 5,233 11.1 0.07 5,679 12.9 0.07 17,578 12.3 0.07 17,071 12.1  </v>
      </c>
      <c r="R154" s="47" t="str">
        <f t="shared" si="237"/>
        <v xml:space="preserve">12.3 0.06 5,233 11.1 0.07 5,679 12.9 0.07 17,578 12.3 0.07 17,071 12.1  </v>
      </c>
      <c r="S154" s="47" t="str">
        <f t="shared" si="238"/>
        <v xml:space="preserve">0.07 1,846 12.9 0.06 1,599 12.3 0.06 5,233 11.1 0.07 5,679 12.9 0.07 17,578 12.3 0.07 17,071 12.1  </v>
      </c>
      <c r="T154" s="47"/>
      <c r="U154" s="47"/>
      <c r="V154" s="47"/>
      <c r="W154" s="11"/>
      <c r="X154" s="11"/>
      <c r="Y154" s="11"/>
      <c r="Z154" s="47" t="str">
        <f t="shared" si="239"/>
        <v xml:space="preserve">0.06 5,233 11.1 0.07 5,679 12.9 0.07 17,578 12.3 0.07 17,071 12.1  </v>
      </c>
      <c r="AA154" s="47"/>
      <c r="AB154" s="47" t="str">
        <f t="shared" si="240"/>
        <v xml:space="preserve">5,233 11.1 0.07 5,679 12.9 0.07 17,578 12.3 0.07 17,071 12.1  </v>
      </c>
      <c r="AC154" s="47" t="str">
        <f t="shared" si="241"/>
        <v xml:space="preserve">11.1 0.07 5,679 12.9 0.07 17,578 12.3 0.07 17,071 12.1  </v>
      </c>
      <c r="AD154" s="47"/>
      <c r="AE154" s="47" t="str">
        <f t="shared" si="242"/>
        <v xml:space="preserve">0.07 5,679 12.9 0.07 17,578 12.3 0.07 17,071 12.1  </v>
      </c>
      <c r="AF154" s="47"/>
      <c r="AG154" s="47" t="str">
        <f t="shared" si="243"/>
        <v xml:space="preserve">5,679 12.9 0.07 17,578 12.3 0.07 17,071 12.1  </v>
      </c>
      <c r="AH154" s="47" t="str">
        <f t="shared" si="244"/>
        <v xml:space="preserve">12.9 0.07 17,578 12.3 0.07 17,071 12.1  </v>
      </c>
      <c r="AI154" s="47"/>
      <c r="AJ154" s="47"/>
      <c r="AK154" s="47"/>
      <c r="AL154" s="47"/>
      <c r="AM154" s="11"/>
      <c r="AN154" s="11"/>
      <c r="AO154" s="11"/>
      <c r="AP154" s="47" t="str">
        <f t="shared" si="245"/>
        <v xml:space="preserve">0.07 17,578 12.3 0.07 17,071 12.1  </v>
      </c>
      <c r="AQ154" s="47"/>
      <c r="AR154" s="47" t="str">
        <f t="shared" si="246"/>
        <v xml:space="preserve">17,578 12.3 0.07 17,071 12.1  </v>
      </c>
      <c r="AS154" s="48" t="str">
        <f t="shared" si="247"/>
        <v xml:space="preserve">12.3 0.07 17,071 12.1  </v>
      </c>
      <c r="AT154" s="48"/>
      <c r="AU154" s="47" t="str">
        <f t="shared" si="248"/>
        <v xml:space="preserve">0.07 17,071 12.1  </v>
      </c>
      <c r="AV154" s="47"/>
      <c r="AW154" s="47" t="str">
        <f t="shared" si="249"/>
        <v xml:space="preserve">17,071 12.1  </v>
      </c>
      <c r="AX154" s="48" t="str">
        <f t="shared" si="250"/>
        <v xml:space="preserve">12.1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30"/>
        <v xml:space="preserve">- Beer </v>
      </c>
      <c r="D155" s="47" t="str">
        <f t="shared" si="231"/>
        <v xml:space="preserve">- Beer </v>
      </c>
      <c r="E155" s="22"/>
      <c r="F155" s="45"/>
      <c r="G155" s="11"/>
      <c r="H155" s="11"/>
      <c r="I155" s="11"/>
      <c r="J155" s="47" t="str">
        <f t="shared" si="232"/>
        <v xml:space="preserve">0.06 </v>
      </c>
      <c r="K155" s="47"/>
      <c r="L155" s="47" t="str">
        <f t="shared" si="233"/>
        <v xml:space="preserve">1,678 22.6 0.06 1,440 22.0 0.06 5,311 21.7 0.06 5,198 22.9 0.06 15,459 21.3 0.06 15,380 23.0  </v>
      </c>
      <c r="M155" s="47" t="str">
        <f t="shared" si="234"/>
        <v xml:space="preserve">22.6 0.06 1,440 22.0 0.06 5,311 21.7 0.06 5,198 22.9 0.06 15,459 21.3 0.06 15,380 23.0  </v>
      </c>
      <c r="N155" s="47"/>
      <c r="O155" s="47" t="str">
        <f t="shared" si="235"/>
        <v xml:space="preserve">0.06 1,440 22.0 0.06 5,311 21.7 0.06 5,198 22.9 0.06 15,459 21.3 0.06 15,380 23.0  </v>
      </c>
      <c r="P155" s="47"/>
      <c r="Q155" s="47" t="str">
        <f t="shared" si="236"/>
        <v xml:space="preserve">1,440 22.0 0.06 5,311 21.7 0.06 5,198 22.9 0.06 15,459 21.3 0.06 15,380 23.0  </v>
      </c>
      <c r="R155" s="47" t="str">
        <f t="shared" si="237"/>
        <v xml:space="preserve">22.0 0.06 5,311 21.7 0.06 5,198 22.9 0.06 15,459 21.3 0.06 15,380 23.0  </v>
      </c>
      <c r="S155" s="47" t="str">
        <f t="shared" si="238"/>
        <v xml:space="preserve">0.06 1,678 22.6 0.06 1,440 22.0 0.06 5,311 21.7 0.06 5,198 22.9 0.06 15,459 21.3 0.06 15,380 23.0  </v>
      </c>
      <c r="T155" s="47"/>
      <c r="U155" s="47"/>
      <c r="V155" s="47"/>
      <c r="W155" s="11"/>
      <c r="X155" s="11"/>
      <c r="Y155" s="11"/>
      <c r="Z155" s="47" t="str">
        <f t="shared" si="239"/>
        <v xml:space="preserve">0.06 5,311 21.7 0.06 5,198 22.9 0.06 15,459 21.3 0.06 15,380 23.0  </v>
      </c>
      <c r="AA155" s="47"/>
      <c r="AB155" s="47" t="str">
        <f t="shared" si="240"/>
        <v xml:space="preserve">5,311 21.7 0.06 5,198 22.9 0.06 15,459 21.3 0.06 15,380 23.0  </v>
      </c>
      <c r="AC155" s="47" t="str">
        <f t="shared" si="241"/>
        <v xml:space="preserve">21.7 0.06 5,198 22.9 0.06 15,459 21.3 0.06 15,380 23.0  </v>
      </c>
      <c r="AD155" s="47"/>
      <c r="AE155" s="47" t="str">
        <f t="shared" si="242"/>
        <v xml:space="preserve">0.06 5,198 22.9 0.06 15,459 21.3 0.06 15,380 23.0  </v>
      </c>
      <c r="AF155" s="47"/>
      <c r="AG155" s="47" t="str">
        <f t="shared" si="243"/>
        <v xml:space="preserve">5,198 22.9 0.06 15,459 21.3 0.06 15,380 23.0  </v>
      </c>
      <c r="AH155" s="47" t="str">
        <f t="shared" si="244"/>
        <v xml:space="preserve">22.9 0.06 15,459 21.3 0.06 15,380 23.0  </v>
      </c>
      <c r="AI155" s="47"/>
      <c r="AJ155" s="47"/>
      <c r="AK155" s="47"/>
      <c r="AL155" s="47"/>
      <c r="AM155" s="11"/>
      <c r="AN155" s="11"/>
      <c r="AO155" s="11"/>
      <c r="AP155" s="47" t="str">
        <f t="shared" si="245"/>
        <v xml:space="preserve">0.06 15,459 21.3 0.06 15,380 23.0  </v>
      </c>
      <c r="AQ155" s="47"/>
      <c r="AR155" s="47" t="str">
        <f t="shared" si="246"/>
        <v xml:space="preserve">15,459 21.3 0.06 15,380 23.0  </v>
      </c>
      <c r="AS155" s="48" t="str">
        <f t="shared" si="247"/>
        <v xml:space="preserve">21.3 0.06 15,380 23.0  </v>
      </c>
      <c r="AT155" s="48"/>
      <c r="AU155" s="47" t="str">
        <f t="shared" si="248"/>
        <v xml:space="preserve">0.06 15,380 23.0  </v>
      </c>
      <c r="AV155" s="47"/>
      <c r="AW155" s="47" t="str">
        <f t="shared" si="249"/>
        <v xml:space="preserve">15,380 23.0  </v>
      </c>
      <c r="AX155" s="48" t="str">
        <f t="shared" si="250"/>
        <v xml:space="preserve">23.0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30"/>
        <v xml:space="preserve">- Wine </v>
      </c>
      <c r="D156" s="47" t="str">
        <f t="shared" si="231"/>
        <v xml:space="preserve">- Wine </v>
      </c>
      <c r="E156" s="22"/>
      <c r="F156" s="45"/>
      <c r="G156" s="11"/>
      <c r="H156" s="11"/>
      <c r="I156" s="11"/>
      <c r="J156" s="47" t="str">
        <f t="shared" si="232"/>
        <v xml:space="preserve">0.21 </v>
      </c>
      <c r="K156" s="47"/>
      <c r="L156" s="47" t="str">
        <f t="shared" si="233"/>
        <v xml:space="preserve">5,491 25.2 0.19 4,675 25.5 0.20 17,355 26.4 0.19 15,967 26.4 0.18 48,052 24.1 0.18 48,367 24.6  </v>
      </c>
      <c r="M156" s="47" t="str">
        <f t="shared" si="234"/>
        <v xml:space="preserve">25.2 0.19 4,675 25.5 0.20 17,355 26.4 0.19 15,967 26.4 0.18 48,052 24.1 0.18 48,367 24.6  </v>
      </c>
      <c r="N156" s="47"/>
      <c r="O156" s="47" t="str">
        <f t="shared" si="235"/>
        <v xml:space="preserve">0.19 4,675 25.5 0.20 17,355 26.4 0.19 15,967 26.4 0.18 48,052 24.1 0.18 48,367 24.6  </v>
      </c>
      <c r="P156" s="47"/>
      <c r="Q156" s="47" t="str">
        <f t="shared" si="236"/>
        <v xml:space="preserve">4,675 25.5 0.20 17,355 26.4 0.19 15,967 26.4 0.18 48,052 24.1 0.18 48,367 24.6  </v>
      </c>
      <c r="R156" s="47" t="str">
        <f t="shared" si="237"/>
        <v xml:space="preserve">25.5 0.20 17,355 26.4 0.19 15,967 26.4 0.18 48,052 24.1 0.18 48,367 24.6  </v>
      </c>
      <c r="S156" s="47" t="str">
        <f t="shared" si="238"/>
        <v xml:space="preserve">0.21 5,491 25.2 0.19 4,675 25.5 0.20 17,355 26.4 0.19 15,967 26.4 0.18 48,052 24.1 0.18 48,367 24.6  </v>
      </c>
      <c r="T156" s="47"/>
      <c r="U156" s="47"/>
      <c r="V156" s="47"/>
      <c r="W156" s="11"/>
      <c r="X156" s="11"/>
      <c r="Y156" s="11"/>
      <c r="Z156" s="47" t="str">
        <f t="shared" si="239"/>
        <v xml:space="preserve">0.20 17,355 26.4 0.19 15,967 26.4 0.18 48,052 24.1 0.18 48,367 24.6  </v>
      </c>
      <c r="AA156" s="47"/>
      <c r="AB156" s="47" t="str">
        <f t="shared" si="240"/>
        <v xml:space="preserve">17,355 26.4 0.19 15,967 26.4 0.18 48,052 24.1 0.18 48,367 24.6  </v>
      </c>
      <c r="AC156" s="47" t="str">
        <f t="shared" si="241"/>
        <v xml:space="preserve">26.4 0.19 15,967 26.4 0.18 48,052 24.1 0.18 48,367 24.6  </v>
      </c>
      <c r="AD156" s="47"/>
      <c r="AE156" s="47" t="str">
        <f t="shared" si="242"/>
        <v xml:space="preserve">0.19 15,967 26.4 0.18 48,052 24.1 0.18 48,367 24.6  </v>
      </c>
      <c r="AF156" s="47"/>
      <c r="AG156" s="47" t="str">
        <f t="shared" si="243"/>
        <v xml:space="preserve">15,967 26.4 0.18 48,052 24.1 0.18 48,367 24.6  </v>
      </c>
      <c r="AH156" s="47" t="str">
        <f t="shared" si="244"/>
        <v xml:space="preserve">26.4 0.18 48,052 24.1 0.18 48,367 24.6  </v>
      </c>
      <c r="AI156" s="47"/>
      <c r="AJ156" s="47"/>
      <c r="AK156" s="47"/>
      <c r="AL156" s="47"/>
      <c r="AM156" s="11"/>
      <c r="AN156" s="11"/>
      <c r="AO156" s="11"/>
      <c r="AP156" s="47" t="str">
        <f t="shared" si="245"/>
        <v xml:space="preserve">0.18 48,052 24.1 0.18 48,367 24.6  </v>
      </c>
      <c r="AQ156" s="47"/>
      <c r="AR156" s="47" t="str">
        <f t="shared" si="246"/>
        <v xml:space="preserve">48,052 24.1 0.18 48,367 24.6  </v>
      </c>
      <c r="AS156" s="48" t="str">
        <f t="shared" si="247"/>
        <v xml:space="preserve">24.1 0.18 48,367 24.6  </v>
      </c>
      <c r="AT156" s="48"/>
      <c r="AU156" s="47" t="str">
        <f t="shared" si="248"/>
        <v xml:space="preserve">0.18 48,367 24.6  </v>
      </c>
      <c r="AV156" s="47"/>
      <c r="AW156" s="47" t="str">
        <f t="shared" si="249"/>
        <v xml:space="preserve">48,367 24.6  </v>
      </c>
      <c r="AX156" s="48" t="str">
        <f t="shared" si="250"/>
        <v xml:space="preserve">24.6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30"/>
        <v xml:space="preserve">- Non-Alch Bev </v>
      </c>
      <c r="D157" s="47" t="str">
        <f t="shared" si="231"/>
        <v xml:space="preserve">- Non-Alch Bev </v>
      </c>
      <c r="E157" s="22"/>
      <c r="F157" s="45"/>
      <c r="G157" s="11"/>
      <c r="H157" s="11"/>
      <c r="I157" s="11"/>
      <c r="J157" s="47" t="str">
        <f t="shared" si="232"/>
        <v xml:space="preserve">0.25 </v>
      </c>
      <c r="K157" s="47"/>
      <c r="L157" s="47" t="str">
        <f t="shared" si="233"/>
        <v xml:space="preserve">6,607 14.7 0.21 5,400 13.6 0.21 18,171 13.5 0.21 17,314 13.6 0.23 59,856 14.8 0.22 57,024 14.8  </v>
      </c>
      <c r="M157" s="47" t="str">
        <f t="shared" si="234"/>
        <v xml:space="preserve">14.7 0.21 5,400 13.6 0.21 18,171 13.5 0.21 17,314 13.6 0.23 59,856 14.8 0.22 57,024 14.8  </v>
      </c>
      <c r="N157" s="47"/>
      <c r="O157" s="47" t="str">
        <f t="shared" si="235"/>
        <v xml:space="preserve">0.21 5,400 13.6 0.21 18,171 13.5 0.21 17,314 13.6 0.23 59,856 14.8 0.22 57,024 14.8  </v>
      </c>
      <c r="P157" s="47"/>
      <c r="Q157" s="47" t="str">
        <f t="shared" si="236"/>
        <v xml:space="preserve">5,400 13.6 0.21 18,171 13.5 0.21 17,314 13.6 0.23 59,856 14.8 0.22 57,024 14.8  </v>
      </c>
      <c r="R157" s="47" t="str">
        <f t="shared" si="237"/>
        <v xml:space="preserve">13.6 0.21 18,171 13.5 0.21 17,314 13.6 0.23 59,856 14.8 0.22 57,024 14.8  </v>
      </c>
      <c r="S157" s="47" t="str">
        <f t="shared" si="238"/>
        <v xml:space="preserve">0.25 6,607 14.7 0.21 5,400 13.6 0.21 18,171 13.5 0.21 17,314 13.6 0.23 59,856 14.8 0.22 57,024 14.8  </v>
      </c>
      <c r="T157" s="47"/>
      <c r="U157" s="47"/>
      <c r="V157" s="47"/>
      <c r="W157" s="11"/>
      <c r="X157" s="11"/>
      <c r="Y157" s="11"/>
      <c r="Z157" s="47" t="str">
        <f t="shared" si="239"/>
        <v xml:space="preserve">0.21 18,171 13.5 0.21 17,314 13.6 0.23 59,856 14.8 0.22 57,024 14.8  </v>
      </c>
      <c r="AA157" s="47"/>
      <c r="AB157" s="47" t="str">
        <f t="shared" si="240"/>
        <v xml:space="preserve">18,171 13.5 0.21 17,314 13.6 0.23 59,856 14.8 0.22 57,024 14.8  </v>
      </c>
      <c r="AC157" s="47" t="str">
        <f t="shared" si="241"/>
        <v xml:space="preserve">13.5 0.21 17,314 13.6 0.23 59,856 14.8 0.22 57,024 14.8  </v>
      </c>
      <c r="AD157" s="47"/>
      <c r="AE157" s="47" t="str">
        <f t="shared" si="242"/>
        <v xml:space="preserve">0.21 17,314 13.6 0.23 59,856 14.8 0.22 57,024 14.8  </v>
      </c>
      <c r="AF157" s="47"/>
      <c r="AG157" s="47" t="str">
        <f t="shared" si="243"/>
        <v xml:space="preserve">17,314 13.6 0.23 59,856 14.8 0.22 57,024 14.8  </v>
      </c>
      <c r="AH157" s="47" t="str">
        <f t="shared" si="244"/>
        <v xml:space="preserve">13.6 0.23 59,856 14.8 0.22 57,024 14.8  </v>
      </c>
      <c r="AI157" s="47"/>
      <c r="AJ157" s="47"/>
      <c r="AK157" s="47"/>
      <c r="AL157" s="47"/>
      <c r="AM157" s="11"/>
      <c r="AN157" s="11"/>
      <c r="AO157" s="11"/>
      <c r="AP157" s="47" t="str">
        <f t="shared" si="245"/>
        <v xml:space="preserve">0.23 59,856 14.8 0.22 57,024 14.8  </v>
      </c>
      <c r="AQ157" s="47"/>
      <c r="AR157" s="47" t="str">
        <f t="shared" si="246"/>
        <v xml:space="preserve">59,856 14.8 0.22 57,024 14.8  </v>
      </c>
      <c r="AS157" s="48" t="str">
        <f t="shared" si="247"/>
        <v xml:space="preserve">14.8 0.22 57,024 14.8  </v>
      </c>
      <c r="AT157" s="48"/>
      <c r="AU157" s="47" t="str">
        <f t="shared" si="248"/>
        <v xml:space="preserve">0.22 57,024 14.8  </v>
      </c>
      <c r="AV157" s="47"/>
      <c r="AW157" s="47" t="str">
        <f t="shared" si="249"/>
        <v xml:space="preserve">57,024 14.8  </v>
      </c>
      <c r="AX157" s="48" t="str">
        <f t="shared" si="250"/>
        <v xml:space="preserve">14.8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30"/>
        <v xml:space="preserve">Bev Alch A vs. T% </v>
      </c>
      <c r="D158" s="47" t="str">
        <f t="shared" si="231"/>
        <v xml:space="preserve">Bev Alch A vs. T% </v>
      </c>
      <c r="E158" s="22"/>
      <c r="F158" s="45"/>
      <c r="G158" s="11"/>
      <c r="H158" s="11"/>
      <c r="I158" s="11"/>
      <c r="J158" s="47" t="str">
        <f t="shared" si="232"/>
        <v/>
      </c>
      <c r="K158" s="47"/>
      <c r="L158" s="47" t="str">
        <f t="shared" si="233"/>
        <v xml:space="preserve">1,058 </v>
      </c>
      <c r="M158" s="47" t="str">
        <f t="shared" si="234"/>
        <v xml:space="preserve">6.8 737 5.6 5,244 11.4 4,856 11.0 10,962 7.8 11,844 8.6  </v>
      </c>
      <c r="N158" s="47"/>
      <c r="O158" s="47" t="str">
        <f t="shared" si="235"/>
        <v/>
      </c>
      <c r="P158" s="47"/>
      <c r="Q158" s="47" t="str">
        <f t="shared" si="236"/>
        <v xml:space="preserve">737 5.6 5,244 11.4 4,856 11.0 10,962 7.8 11,844 8.6  </v>
      </c>
      <c r="R158" s="47" t="str">
        <f t="shared" si="237"/>
        <v xml:space="preserve">5.6 5,244 11.4 4,856 11.0 10,962 7.8 11,844 8.6  </v>
      </c>
      <c r="S158" s="47" t="str">
        <f t="shared" si="238"/>
        <v xml:space="preserve">1,058 6.8 737 5.6 5,244 11.4 4,856 11.0 10,962 7.8 11,844 8.6  </v>
      </c>
      <c r="T158" s="47"/>
      <c r="U158" s="47"/>
      <c r="V158" s="47"/>
      <c r="W158" s="11"/>
      <c r="X158" s="11"/>
      <c r="Y158" s="11"/>
      <c r="Z158" s="47" t="str">
        <f t="shared" si="239"/>
        <v/>
      </c>
      <c r="AA158" s="47"/>
      <c r="AB158" s="47" t="str">
        <f t="shared" si="240"/>
        <v xml:space="preserve">5,244 11.4 4,856 11.0 10,962 7.8 11,844 8.6  </v>
      </c>
      <c r="AC158" s="47" t="str">
        <f t="shared" si="241"/>
        <v xml:space="preserve">11.4 4,856 11.0 10,962 7.8 11,844 8.6  </v>
      </c>
      <c r="AD158" s="47"/>
      <c r="AE158" s="47" t="str">
        <f t="shared" si="242"/>
        <v/>
      </c>
      <c r="AF158" s="47"/>
      <c r="AG158" s="47" t="str">
        <f t="shared" si="243"/>
        <v xml:space="preserve">4,856 11.0 10,962 7.8 11,844 8.6  </v>
      </c>
      <c r="AH158" s="47" t="str">
        <f t="shared" si="244"/>
        <v xml:space="preserve">11.0 10,962 7.8 11,844 8.6  </v>
      </c>
      <c r="AI158" s="47"/>
      <c r="AJ158" s="47"/>
      <c r="AK158" s="47"/>
      <c r="AL158" s="47"/>
      <c r="AM158" s="11"/>
      <c r="AN158" s="11"/>
      <c r="AO158" s="11"/>
      <c r="AP158" s="47" t="str">
        <f t="shared" si="245"/>
        <v/>
      </c>
      <c r="AQ158" s="47"/>
      <c r="AR158" s="47" t="str">
        <f t="shared" si="246"/>
        <v xml:space="preserve">10,962 7.8 11,844 8.6  </v>
      </c>
      <c r="AS158" s="48" t="str">
        <f t="shared" si="247"/>
        <v xml:space="preserve">7.8 11,844 8.6  </v>
      </c>
      <c r="AT158" s="48"/>
      <c r="AU158" s="47" t="str">
        <f t="shared" si="248"/>
        <v/>
      </c>
      <c r="AV158" s="47"/>
      <c r="AW158" s="47" t="str">
        <f t="shared" si="249"/>
        <v xml:space="preserve">11,844 8.6  </v>
      </c>
      <c r="AX158" s="48" t="str">
        <f t="shared" si="250"/>
        <v xml:space="preserve">8.6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30"/>
        <v xml:space="preserve">Total Cost of Sales </v>
      </c>
      <c r="D159" s="47" t="str">
        <f t="shared" si="231"/>
        <v xml:space="preserve">Total Cost of Sales </v>
      </c>
      <c r="E159" s="22"/>
      <c r="F159" s="45"/>
      <c r="G159" s="11"/>
      <c r="H159" s="11"/>
      <c r="I159" s="11"/>
      <c r="J159" s="47" t="str">
        <f t="shared" si="232"/>
        <v xml:space="preserve">5.79 </v>
      </c>
      <c r="K159" s="47"/>
      <c r="L159" s="47" t="str">
        <f t="shared" si="233"/>
        <v xml:space="preserve">154,789 26.3 5.35 134,318 25.5 5.66 491,405 26.0 5.39 450,345 25.7 5.69 1,477,235 26.1 5.37 1,403,069 25.7  </v>
      </c>
      <c r="M159" s="47" t="str">
        <f t="shared" si="234"/>
        <v xml:space="preserve">26.3 5.35 134,318 25.5 5.66 491,405 26.0 5.39 450,345 25.7 5.69 1,477,235 26.1 5.37 1,403,069 25.7  </v>
      </c>
      <c r="N159" s="47"/>
      <c r="O159" s="47" t="str">
        <f t="shared" si="235"/>
        <v xml:space="preserve">5.35 134,318 25.5 5.66 491,405 26.0 5.39 450,345 25.7 5.69 1,477,235 26.1 5.37 1,403,069 25.7  </v>
      </c>
      <c r="P159" s="47"/>
      <c r="Q159" s="47" t="str">
        <f t="shared" si="236"/>
        <v xml:space="preserve">134,318 25.5 5.66 491,405 26.0 5.39 450,345 25.7 5.69 1,477,235 26.1 5.37 1,403,069 25.7  </v>
      </c>
      <c r="R159" s="47" t="str">
        <f t="shared" si="237"/>
        <v xml:space="preserve">25.5 5.66 491,405 26.0 5.39 450,345 25.7 5.69 1,477,235 26.1 5.37 1,403,069 25.7  </v>
      </c>
      <c r="S159" s="47" t="str">
        <f t="shared" si="238"/>
        <v xml:space="preserve">5.79 154,789 26.3 5.35 134,318 25.5 5.66 491,405 26.0 5.39 450,345 25.7 5.69 1,477,235 26.1 5.37 1,403,069 25.7  </v>
      </c>
      <c r="T159" s="47"/>
      <c r="U159" s="47"/>
      <c r="V159" s="47"/>
      <c r="W159" s="11"/>
      <c r="X159" s="11"/>
      <c r="Y159" s="11"/>
      <c r="Z159" s="47" t="str">
        <f t="shared" si="239"/>
        <v xml:space="preserve">5.66 491,405 26.0 5.39 450,345 25.7 5.69 1,477,235 26.1 5.37 1,403,069 25.7  </v>
      </c>
      <c r="AA159" s="47"/>
      <c r="AB159" s="47" t="str">
        <f t="shared" si="240"/>
        <v xml:space="preserve">491,405 26.0 5.39 450,345 25.7 5.69 1,477,235 26.1 5.37 1,403,069 25.7  </v>
      </c>
      <c r="AC159" s="47" t="str">
        <f t="shared" si="241"/>
        <v xml:space="preserve">26.0 5.39 450,345 25.7 5.69 1,477,235 26.1 5.37 1,403,069 25.7  </v>
      </c>
      <c r="AD159" s="47"/>
      <c r="AE159" s="47" t="str">
        <f t="shared" si="242"/>
        <v xml:space="preserve">5.39 450,345 25.7 5.69 1,477,235 26.1 5.37 1,403,069 25.7  </v>
      </c>
      <c r="AF159" s="47"/>
      <c r="AG159" s="47" t="str">
        <f t="shared" si="243"/>
        <v xml:space="preserve">450,345 25.7 5.69 1,477,235 26.1 5.37 1,403,069 25.7  </v>
      </c>
      <c r="AH159" s="47" t="str">
        <f t="shared" si="244"/>
        <v xml:space="preserve">25.7 5.69 1,477,235 26.1 5.37 1,403,069 25.7  </v>
      </c>
      <c r="AI159" s="47"/>
      <c r="AJ159" s="47"/>
      <c r="AK159" s="47"/>
      <c r="AL159" s="47"/>
      <c r="AM159" s="11"/>
      <c r="AN159" s="11"/>
      <c r="AO159" s="11"/>
      <c r="AP159" s="47" t="str">
        <f t="shared" si="245"/>
        <v xml:space="preserve">5.69 1,477,235 26.1 5.37 1,403,069 25.7  </v>
      </c>
      <c r="AQ159" s="47"/>
      <c r="AR159" s="47" t="str">
        <f t="shared" si="246"/>
        <v xml:space="preserve">1,477,235 26.1 5.37 1,403,069 25.7  </v>
      </c>
      <c r="AS159" s="48" t="str">
        <f t="shared" si="247"/>
        <v xml:space="preserve">26.1 5.37 1,403,069 25.7  </v>
      </c>
      <c r="AT159" s="48"/>
      <c r="AU159" s="47" t="str">
        <f t="shared" si="248"/>
        <v xml:space="preserve">5.37 1,403,069 25.7  </v>
      </c>
      <c r="AV159" s="47"/>
      <c r="AW159" s="47" t="str">
        <f t="shared" si="249"/>
        <v xml:space="preserve">1,403,069 25.7  </v>
      </c>
      <c r="AX159" s="48" t="str">
        <f t="shared" si="250"/>
        <v xml:space="preserve">25.7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1">IF(C247="","",IF(RIGHT(D161,1)="-",LEFT(D161,AY161-2),D161))</f>
        <v xml:space="preserve">Direct Labor - Regular </v>
      </c>
      <c r="D161" s="47" t="str">
        <f t="shared" ref="D161:D169" si="252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3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6.69 </v>
      </c>
      <c r="K161" s="47"/>
      <c r="L161" s="47" t="str">
        <f t="shared" ref="L161:L169" si="254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179,053 30.4 6.65 167,082 31.7 6.62 575,134 30.5 6.57 548,516 31.3 6.85 1,778,683 31.4 6.54 1,709,487 31.3  </v>
      </c>
      <c r="M161" s="47" t="str">
        <f t="shared" ref="M161:M169" si="255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30.4 6.65 167,082 31.7 6.62 575,134 30.5 6.57 548,516 31.3 6.85 1,778,683 31.4 6.54 1,709,487 31.3  </v>
      </c>
      <c r="N161" s="47"/>
      <c r="O161" s="47" t="str">
        <f t="shared" ref="O161:O169" si="256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6.65 167,082 31.7 6.62 575,134 30.5 6.57 548,516 31.3 6.85 1,778,683 31.4 6.54 1,709,487 31.3  </v>
      </c>
      <c r="P161" s="47"/>
      <c r="Q161" s="47" t="str">
        <f t="shared" ref="Q161:Q169" si="257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167,082 31.7 6.62 575,134 30.5 6.57 548,516 31.3 6.85 1,778,683 31.4 6.54 1,709,487 31.3  </v>
      </c>
      <c r="R161" s="47" t="str">
        <f t="shared" ref="R161:R169" si="258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31.7 6.62 575,134 30.5 6.57 548,516 31.3 6.85 1,778,683 31.4 6.54 1,709,487 31.3  </v>
      </c>
      <c r="S161" s="47" t="str">
        <f t="shared" ref="S161:S169" si="259">(RIGHT(C247,LEN(C247) - LEN(C161)))&amp;" "</f>
        <v xml:space="preserve">6.69 179,053 30.4 6.65 167,082 31.7 6.62 575,134 30.5 6.57 548,516 31.3 6.85 1,778,683 31.4 6.54 1,709,487 31.3  </v>
      </c>
      <c r="T161" s="47"/>
      <c r="U161" s="47"/>
      <c r="V161" s="47"/>
      <c r="W161" s="11"/>
      <c r="X161" s="11"/>
      <c r="Y161" s="11"/>
      <c r="Z161" s="47" t="str">
        <f t="shared" ref="Z161:Z169" si="260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6.62 575,134 30.5 6.57 548,516 31.3 6.85 1,778,683 31.4 6.54 1,709,487 31.3  </v>
      </c>
      <c r="AA161" s="47"/>
      <c r="AB161" s="47" t="str">
        <f t="shared" ref="AB161:AB169" si="261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575,134 30.5 6.57 548,516 31.3 6.85 1,778,683 31.4 6.54 1,709,487 31.3  </v>
      </c>
      <c r="AC161" s="47" t="str">
        <f t="shared" ref="AC161:AC169" si="262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30.5 6.57 548,516 31.3 6.85 1,778,683 31.4 6.54 1,709,487 31.3  </v>
      </c>
      <c r="AD161" s="47"/>
      <c r="AE161" s="47" t="str">
        <f t="shared" ref="AE161:AE169" si="263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6.57 548,516 31.3 6.85 1,778,683 31.4 6.54 1,709,487 31.3  </v>
      </c>
      <c r="AF161" s="47"/>
      <c r="AG161" s="47" t="str">
        <f t="shared" ref="AG161:AG169" si="264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548,516 31.3 6.85 1,778,683 31.4 6.54 1,709,487 31.3  </v>
      </c>
      <c r="AH161" s="47" t="str">
        <f t="shared" ref="AH161:AH169" si="265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31.3 6.85 1,778,683 31.4 6.54 1,709,487 31.3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6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6.85 1,778,683 31.4 6.54 1,709,487 31.3  </v>
      </c>
      <c r="AQ161" s="47"/>
      <c r="AR161" s="47" t="str">
        <f t="shared" ref="AR161:AR169" si="267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1,778,683 31.4 6.54 1,709,487 31.3  </v>
      </c>
      <c r="AS161" s="48" t="str">
        <f t="shared" ref="AS161:AS169" si="268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31.4 6.54 1,709,487 31.3  </v>
      </c>
      <c r="AT161" s="48"/>
      <c r="AU161" s="47" t="str">
        <f t="shared" ref="AU161:AU169" si="269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6.54 1,709,487 31.3  </v>
      </c>
      <c r="AV161" s="47"/>
      <c r="AW161" s="47" t="str">
        <f t="shared" ref="AW161:AW169" si="270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1,709,487 31.3  </v>
      </c>
      <c r="AX161" s="48" t="str">
        <f t="shared" ref="AX161:AX169" si="271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31.3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1"/>
        <v xml:space="preserve">- Overtime </v>
      </c>
      <c r="D162" s="47" t="str">
        <f t="shared" si="252"/>
        <v xml:space="preserve">- Overtime </v>
      </c>
      <c r="E162" s="22"/>
      <c r="F162" s="45"/>
      <c r="G162" s="11"/>
      <c r="H162" s="11"/>
      <c r="I162" s="11"/>
      <c r="J162" s="47" t="str">
        <f t="shared" si="253"/>
        <v xml:space="preserve">0.08 </v>
      </c>
      <c r="K162" s="47"/>
      <c r="L162" s="47" t="str">
        <f t="shared" si="254"/>
        <v xml:space="preserve">2,043 0.3 0.07 1,670 0.3 0.13 11,614 0.6 0.11 9,010 0.5 0.08 21,476 0.4 0.14 36,945 0.7  </v>
      </c>
      <c r="M162" s="47" t="str">
        <f t="shared" si="255"/>
        <v xml:space="preserve">0.3 0.07 1,670 0.3 0.13 11,614 0.6 0.11 9,010 0.5 0.08 21,476 0.4 0.14 36,945 0.7  </v>
      </c>
      <c r="N162" s="47"/>
      <c r="O162" s="47" t="str">
        <f t="shared" si="256"/>
        <v xml:space="preserve">0.07 1,670 0.3 0.13 11,614 0.6 0.11 9,010 0.5 0.08 21,476 0.4 0.14 36,945 0.7  </v>
      </c>
      <c r="P162" s="47"/>
      <c r="Q162" s="47" t="str">
        <f t="shared" si="257"/>
        <v xml:space="preserve">1,670 0.3 0.13 11,614 0.6 0.11 9,010 0.5 0.08 21,476 0.4 0.14 36,945 0.7  </v>
      </c>
      <c r="R162" s="47" t="str">
        <f t="shared" si="258"/>
        <v xml:space="preserve">0.3 0.13 11,614 0.6 0.11 9,010 0.5 0.08 21,476 0.4 0.14 36,945 0.7  </v>
      </c>
      <c r="S162" s="47" t="str">
        <f t="shared" si="259"/>
        <v xml:space="preserve">0.08 2,043 0.3 0.07 1,670 0.3 0.13 11,614 0.6 0.11 9,010 0.5 0.08 21,476 0.4 0.14 36,945 0.7  </v>
      </c>
      <c r="T162" s="47"/>
      <c r="U162" s="47"/>
      <c r="V162" s="47"/>
      <c r="W162" s="11"/>
      <c r="X162" s="11"/>
      <c r="Y162" s="11"/>
      <c r="Z162" s="47" t="str">
        <f t="shared" si="260"/>
        <v xml:space="preserve">0.13 11,614 0.6 0.11 9,010 0.5 0.08 21,476 0.4 0.14 36,945 0.7  </v>
      </c>
      <c r="AA162" s="47"/>
      <c r="AB162" s="47" t="str">
        <f t="shared" si="261"/>
        <v xml:space="preserve">11,614 0.6 0.11 9,010 0.5 0.08 21,476 0.4 0.14 36,945 0.7  </v>
      </c>
      <c r="AC162" s="47" t="str">
        <f t="shared" si="262"/>
        <v xml:space="preserve">0.6 0.11 9,010 0.5 0.08 21,476 0.4 0.14 36,945 0.7  </v>
      </c>
      <c r="AD162" s="47"/>
      <c r="AE162" s="47" t="str">
        <f t="shared" si="263"/>
        <v xml:space="preserve">0.11 9,010 0.5 0.08 21,476 0.4 0.14 36,945 0.7  </v>
      </c>
      <c r="AF162" s="47"/>
      <c r="AG162" s="47" t="str">
        <f t="shared" si="264"/>
        <v xml:space="preserve">9,010 0.5 0.08 21,476 0.4 0.14 36,945 0.7  </v>
      </c>
      <c r="AH162" s="47" t="str">
        <f t="shared" si="265"/>
        <v xml:space="preserve">0.5 0.08 21,476 0.4 0.14 36,945 0.7  </v>
      </c>
      <c r="AI162" s="47"/>
      <c r="AJ162" s="47"/>
      <c r="AK162" s="47"/>
      <c r="AL162" s="47"/>
      <c r="AM162" s="11"/>
      <c r="AN162" s="11"/>
      <c r="AO162" s="11"/>
      <c r="AP162" s="47" t="str">
        <f t="shared" si="266"/>
        <v xml:space="preserve">0.08 21,476 0.4 0.14 36,945 0.7  </v>
      </c>
      <c r="AQ162" s="47"/>
      <c r="AR162" s="47" t="str">
        <f t="shared" si="267"/>
        <v xml:space="preserve">21,476 0.4 0.14 36,945 0.7  </v>
      </c>
      <c r="AS162" s="48" t="str">
        <f t="shared" si="268"/>
        <v xml:space="preserve">0.4 0.14 36,945 0.7  </v>
      </c>
      <c r="AT162" s="48"/>
      <c r="AU162" s="47" t="str">
        <f t="shared" si="269"/>
        <v xml:space="preserve">0.14 36,945 0.7  </v>
      </c>
      <c r="AV162" s="47"/>
      <c r="AW162" s="47" t="str">
        <f t="shared" si="270"/>
        <v xml:space="preserve">36,945 0.7  </v>
      </c>
      <c r="AX162" s="48" t="str">
        <f t="shared" si="271"/>
        <v xml:space="preserve">0.7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1"/>
        <v xml:space="preserve">- Pay Compliance/WOTC </v>
      </c>
      <c r="D163" s="47" t="str">
        <f t="shared" si="252"/>
        <v xml:space="preserve">- Pay Compliance/WOTC </v>
      </c>
      <c r="E163" s="22"/>
      <c r="F163" s="45"/>
      <c r="G163" s="11"/>
      <c r="H163" s="11"/>
      <c r="I163" s="11"/>
      <c r="J163" s="47" t="str">
        <f t="shared" si="253"/>
        <v xml:space="preserve">0.00 </v>
      </c>
      <c r="K163" s="47"/>
      <c r="L163" s="47" t="str">
        <f t="shared" si="254"/>
        <v xml:space="preserve">0 0.0 0.00 0 0.0 0.00 0 0.0 0.00 0 0.0 0.00 0 0.0 0.00 0 0.0  </v>
      </c>
      <c r="M163" s="47" t="str">
        <f t="shared" si="255"/>
        <v xml:space="preserve">0.0 0.00 0 0.0 0.00 0 0.0 0.00 0 0.0 0.00 0 0.0 0.00 0 0.0  </v>
      </c>
      <c r="N163" s="47"/>
      <c r="O163" s="47" t="str">
        <f t="shared" si="256"/>
        <v xml:space="preserve">0.00 0 0.0 0.00 0 0.0 0.00 0 0.0 0.00 0 0.0 0.00 0 0.0  </v>
      </c>
      <c r="P163" s="47"/>
      <c r="Q163" s="47" t="str">
        <f t="shared" si="257"/>
        <v xml:space="preserve">0 0.0 0.00 0 0.0 0.00 0 0.0 0.00 0 0.0 0.00 0 0.0  </v>
      </c>
      <c r="R163" s="47" t="str">
        <f t="shared" si="258"/>
        <v xml:space="preserve">0.0 0.00 0 0.0 0.00 0 0.0 0.00 0 0.0 0.00 0 0.0  </v>
      </c>
      <c r="S163" s="47" t="str">
        <f t="shared" si="259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60"/>
        <v xml:space="preserve">0.00 0 0.0 0.00 0 0.0 0.00 0 0.0 0.00 0 0.0  </v>
      </c>
      <c r="AA163" s="47"/>
      <c r="AB163" s="47" t="str">
        <f t="shared" si="261"/>
        <v xml:space="preserve">0 0.0 0.00 0 0.0 0.00 0 0.0 0.00 0 0.0  </v>
      </c>
      <c r="AC163" s="47" t="str">
        <f t="shared" si="262"/>
        <v xml:space="preserve">0.0 0.00 0 0.0 0.00 0 0.0 0.00 0 0.0  </v>
      </c>
      <c r="AD163" s="47"/>
      <c r="AE163" s="47" t="str">
        <f t="shared" si="263"/>
        <v xml:space="preserve">0.00 0 0.0 0.00 0 0.0 0.00 0 0.0  </v>
      </c>
      <c r="AF163" s="47"/>
      <c r="AG163" s="47" t="str">
        <f t="shared" si="264"/>
        <v xml:space="preserve">0 0.0 0.00 0 0.0 0.00 0 0.0  </v>
      </c>
      <c r="AH163" s="47" t="str">
        <f t="shared" si="265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6"/>
        <v xml:space="preserve">0.00 0 0.0 0.00 0 0.0  </v>
      </c>
      <c r="AQ163" s="47"/>
      <c r="AR163" s="47" t="str">
        <f t="shared" si="267"/>
        <v xml:space="preserve">0 0.0 0.00 0 0.0  </v>
      </c>
      <c r="AS163" s="48" t="str">
        <f t="shared" si="268"/>
        <v xml:space="preserve">0.0 0.00 0 0.0  </v>
      </c>
      <c r="AT163" s="48"/>
      <c r="AU163" s="47" t="str">
        <f t="shared" si="269"/>
        <v xml:space="preserve">0.00 0 0.0  </v>
      </c>
      <c r="AV163" s="47"/>
      <c r="AW163" s="47" t="str">
        <f t="shared" si="270"/>
        <v xml:space="preserve">0 0.0  </v>
      </c>
      <c r="AX163" s="48" t="str">
        <f t="shared" si="271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1"/>
        <v xml:space="preserve">Total Direct Labor </v>
      </c>
      <c r="D164" s="47" t="str">
        <f t="shared" si="252"/>
        <v xml:space="preserve">Total Direct Labor </v>
      </c>
      <c r="E164" s="22"/>
      <c r="F164" s="45"/>
      <c r="G164" s="11"/>
      <c r="H164" s="11"/>
      <c r="I164" s="11"/>
      <c r="J164" s="47" t="str">
        <f t="shared" si="253"/>
        <v xml:space="preserve">6.77 </v>
      </c>
      <c r="K164" s="47"/>
      <c r="L164" s="47" t="str">
        <f t="shared" si="254"/>
        <v xml:space="preserve">181,096 30.8 6.72 168,751 32.0 6.76 586,749 31.1 6.67 557,526 31.8 6.93 1,800,159 31.8 6.68 1,746,433 31.9  </v>
      </c>
      <c r="M164" s="47" t="str">
        <f t="shared" si="255"/>
        <v xml:space="preserve">30.8 6.72 168,751 32.0 6.76 586,749 31.1 6.67 557,526 31.8 6.93 1,800,159 31.8 6.68 1,746,433 31.9  </v>
      </c>
      <c r="N164" s="47"/>
      <c r="O164" s="47" t="str">
        <f t="shared" si="256"/>
        <v xml:space="preserve">6.72 168,751 32.0 6.76 586,749 31.1 6.67 557,526 31.8 6.93 1,800,159 31.8 6.68 1,746,433 31.9  </v>
      </c>
      <c r="P164" s="47"/>
      <c r="Q164" s="47" t="str">
        <f t="shared" si="257"/>
        <v xml:space="preserve">168,751 32.0 6.76 586,749 31.1 6.67 557,526 31.8 6.93 1,800,159 31.8 6.68 1,746,433 31.9  </v>
      </c>
      <c r="R164" s="47" t="str">
        <f t="shared" si="258"/>
        <v xml:space="preserve">32.0 6.76 586,749 31.1 6.67 557,526 31.8 6.93 1,800,159 31.8 6.68 1,746,433 31.9  </v>
      </c>
      <c r="S164" s="47" t="str">
        <f t="shared" si="259"/>
        <v xml:space="preserve">6.77 181,096 30.8 6.72 168,751 32.0 6.76 586,749 31.1 6.67 557,526 31.8 6.93 1,800,159 31.8 6.68 1,746,433 31.9  </v>
      </c>
      <c r="T164" s="47"/>
      <c r="U164" s="47"/>
      <c r="V164" s="47"/>
      <c r="W164" s="11"/>
      <c r="X164" s="11"/>
      <c r="Y164" s="11"/>
      <c r="Z164" s="47" t="str">
        <f t="shared" si="260"/>
        <v xml:space="preserve">6.76 586,749 31.1 6.67 557,526 31.8 6.93 1,800,159 31.8 6.68 1,746,433 31.9  </v>
      </c>
      <c r="AA164" s="47"/>
      <c r="AB164" s="47" t="str">
        <f t="shared" si="261"/>
        <v xml:space="preserve">586,749 31.1 6.67 557,526 31.8 6.93 1,800,159 31.8 6.68 1,746,433 31.9  </v>
      </c>
      <c r="AC164" s="47" t="str">
        <f t="shared" si="262"/>
        <v xml:space="preserve">31.1 6.67 557,526 31.8 6.93 1,800,159 31.8 6.68 1,746,433 31.9  </v>
      </c>
      <c r="AD164" s="47"/>
      <c r="AE164" s="47" t="str">
        <f t="shared" si="263"/>
        <v xml:space="preserve">6.67 557,526 31.8 6.93 1,800,159 31.8 6.68 1,746,433 31.9  </v>
      </c>
      <c r="AF164" s="47"/>
      <c r="AG164" s="47" t="str">
        <f t="shared" si="264"/>
        <v xml:space="preserve">557,526 31.8 6.93 1,800,159 31.8 6.68 1,746,433 31.9  </v>
      </c>
      <c r="AH164" s="47" t="str">
        <f t="shared" si="265"/>
        <v xml:space="preserve">31.8 6.93 1,800,159 31.8 6.68 1,746,433 31.9  </v>
      </c>
      <c r="AI164" s="47"/>
      <c r="AJ164" s="47"/>
      <c r="AK164" s="47"/>
      <c r="AL164" s="47"/>
      <c r="AM164" s="11"/>
      <c r="AN164" s="11"/>
      <c r="AO164" s="11"/>
      <c r="AP164" s="47" t="str">
        <f t="shared" si="266"/>
        <v xml:space="preserve">6.93 1,800,159 31.8 6.68 1,746,433 31.9  </v>
      </c>
      <c r="AQ164" s="47"/>
      <c r="AR164" s="47" t="str">
        <f t="shared" si="267"/>
        <v xml:space="preserve">1,800,159 31.8 6.68 1,746,433 31.9  </v>
      </c>
      <c r="AS164" s="48" t="str">
        <f t="shared" si="268"/>
        <v xml:space="preserve">31.8 6.68 1,746,433 31.9  </v>
      </c>
      <c r="AT164" s="48"/>
      <c r="AU164" s="47" t="str">
        <f t="shared" si="269"/>
        <v xml:space="preserve">6.68 1,746,433 31.9  </v>
      </c>
      <c r="AV164" s="47"/>
      <c r="AW164" s="47" t="str">
        <f t="shared" si="270"/>
        <v xml:space="preserve">1,746,433 31.9  </v>
      </c>
      <c r="AX164" s="48" t="str">
        <f t="shared" si="271"/>
        <v xml:space="preserve">31.9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1"/>
        <v xml:space="preserve">Overtime Premium $ </v>
      </c>
      <c r="D165" s="47" t="str">
        <f t="shared" si="252"/>
        <v xml:space="preserve">Overtime Premium $ </v>
      </c>
      <c r="E165" s="22"/>
      <c r="F165" s="45"/>
      <c r="G165" s="11"/>
      <c r="H165" s="11"/>
      <c r="I165" s="11"/>
      <c r="J165" s="47" t="str">
        <f t="shared" si="253"/>
        <v/>
      </c>
      <c r="K165" s="47"/>
      <c r="L165" s="47" t="str">
        <f t="shared" si="254"/>
        <v xml:space="preserve">674 </v>
      </c>
      <c r="M165" s="47" t="str">
        <f t="shared" si="255"/>
        <v/>
      </c>
      <c r="N165" s="47"/>
      <c r="O165" s="47" t="str">
        <f t="shared" si="256"/>
        <v/>
      </c>
      <c r="P165" s="47"/>
      <c r="Q165" s="47" t="str">
        <f t="shared" si="257"/>
        <v xml:space="preserve">551 3,833 2,973 7,087 12,192  </v>
      </c>
      <c r="R165" s="47" t="str">
        <f t="shared" si="258"/>
        <v/>
      </c>
      <c r="S165" s="47" t="str">
        <f t="shared" si="259"/>
        <v xml:space="preserve">674 551 3,833 2,973 7,087 12,192  </v>
      </c>
      <c r="T165" s="47"/>
      <c r="U165" s="47"/>
      <c r="V165" s="47"/>
      <c r="W165" s="11"/>
      <c r="X165" s="11"/>
      <c r="Y165" s="11"/>
      <c r="Z165" s="47" t="str">
        <f t="shared" si="260"/>
        <v/>
      </c>
      <c r="AA165" s="47"/>
      <c r="AB165" s="47" t="str">
        <f t="shared" si="261"/>
        <v xml:space="preserve">3,833 2,973 7,087 12,192  </v>
      </c>
      <c r="AC165" s="47" t="str">
        <f t="shared" si="262"/>
        <v/>
      </c>
      <c r="AD165" s="47"/>
      <c r="AE165" s="47" t="str">
        <f t="shared" si="263"/>
        <v/>
      </c>
      <c r="AF165" s="47"/>
      <c r="AG165" s="47" t="str">
        <f t="shared" si="264"/>
        <v xml:space="preserve">2,973 7,087 12,192  </v>
      </c>
      <c r="AH165" s="47" t="str">
        <f t="shared" si="265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6"/>
        <v/>
      </c>
      <c r="AQ165" s="47"/>
      <c r="AR165" s="47" t="str">
        <f t="shared" si="267"/>
        <v xml:space="preserve">7,087 12,192  </v>
      </c>
      <c r="AS165" s="48" t="str">
        <f t="shared" si="268"/>
        <v/>
      </c>
      <c r="AT165" s="48"/>
      <c r="AU165" s="47" t="str">
        <f t="shared" si="269"/>
        <v/>
      </c>
      <c r="AV165" s="47"/>
      <c r="AW165" s="47" t="str">
        <f t="shared" si="270"/>
        <v xml:space="preserve">12,192  </v>
      </c>
      <c r="AX165" s="48" t="str">
        <f t="shared" si="271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1"/>
        <v xml:space="preserve">Overtime Hours </v>
      </c>
      <c r="D166" s="47" t="str">
        <f t="shared" si="252"/>
        <v xml:space="preserve">Overtime Hours </v>
      </c>
      <c r="E166" s="22"/>
      <c r="F166" s="45"/>
      <c r="G166" s="11"/>
      <c r="H166" s="11"/>
      <c r="I166" s="11"/>
      <c r="J166" s="47" t="str">
        <f t="shared" si="253"/>
        <v/>
      </c>
      <c r="K166" s="47"/>
      <c r="L166" s="47" t="str">
        <f t="shared" si="254"/>
        <v xml:space="preserve">108 </v>
      </c>
      <c r="M166" s="47" t="str">
        <f t="shared" si="255"/>
        <v/>
      </c>
      <c r="N166" s="47"/>
      <c r="O166" s="47" t="str">
        <f t="shared" si="256"/>
        <v/>
      </c>
      <c r="P166" s="47"/>
      <c r="Q166" s="47" t="str">
        <f t="shared" si="257"/>
        <v xml:space="preserve">88 611 474 1,130 1,944  </v>
      </c>
      <c r="R166" s="47" t="str">
        <f t="shared" si="258"/>
        <v/>
      </c>
      <c r="S166" s="47" t="str">
        <f t="shared" si="259"/>
        <v xml:space="preserve">108 88 611 474 1,130 1,944  </v>
      </c>
      <c r="T166" s="47"/>
      <c r="U166" s="47"/>
      <c r="V166" s="47"/>
      <c r="W166" s="11"/>
      <c r="X166" s="11"/>
      <c r="Y166" s="11"/>
      <c r="Z166" s="47" t="str">
        <f t="shared" si="260"/>
        <v/>
      </c>
      <c r="AA166" s="47"/>
      <c r="AB166" s="47" t="str">
        <f t="shared" si="261"/>
        <v xml:space="preserve">611 474 1,130 1,944  </v>
      </c>
      <c r="AC166" s="47" t="str">
        <f t="shared" si="262"/>
        <v/>
      </c>
      <c r="AD166" s="47"/>
      <c r="AE166" s="47" t="str">
        <f t="shared" si="263"/>
        <v/>
      </c>
      <c r="AF166" s="47"/>
      <c r="AG166" s="47" t="str">
        <f t="shared" si="264"/>
        <v xml:space="preserve">474 1,130 1,944  </v>
      </c>
      <c r="AH166" s="47" t="str">
        <f t="shared" si="265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6"/>
        <v/>
      </c>
      <c r="AQ166" s="47"/>
      <c r="AR166" s="47" t="str">
        <f t="shared" si="267"/>
        <v xml:space="preserve">1,130 1,944  </v>
      </c>
      <c r="AS166" s="48" t="str">
        <f t="shared" si="268"/>
        <v/>
      </c>
      <c r="AT166" s="48"/>
      <c r="AU166" s="47" t="str">
        <f t="shared" si="269"/>
        <v/>
      </c>
      <c r="AV166" s="47"/>
      <c r="AW166" s="47" t="str">
        <f t="shared" si="270"/>
        <v xml:space="preserve">1,944  </v>
      </c>
      <c r="AX166" s="48" t="str">
        <f t="shared" si="271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1"/>
        <v xml:space="preserve">Total Hours vs. Expectation </v>
      </c>
      <c r="D167" s="47" t="str">
        <f t="shared" si="252"/>
        <v xml:space="preserve">Total Hours vs. Expectation </v>
      </c>
      <c r="E167" s="22"/>
      <c r="F167" s="45"/>
      <c r="G167" s="11"/>
      <c r="H167" s="11"/>
      <c r="I167" s="11"/>
      <c r="J167" s="47" t="str">
        <f t="shared" si="253"/>
        <v xml:space="preserve">36.94 </v>
      </c>
      <c r="K167" s="47"/>
      <c r="L167" s="47" t="str">
        <f t="shared" si="254"/>
        <v/>
      </c>
      <c r="M167" s="47" t="str">
        <f t="shared" si="255"/>
        <v/>
      </c>
      <c r="N167" s="47"/>
      <c r="O167" s="47" t="str">
        <f t="shared" si="256"/>
        <v xml:space="preserve">-14.39 -1.36 43.56 46.80 47.30  </v>
      </c>
      <c r="P167" s="47"/>
      <c r="Q167" s="47" t="str">
        <f t="shared" si="257"/>
        <v/>
      </c>
      <c r="R167" s="47" t="str">
        <f t="shared" si="258"/>
        <v/>
      </c>
      <c r="S167" s="47" t="str">
        <f t="shared" si="259"/>
        <v xml:space="preserve">36.94 -14.39 -1.36 43.56 46.80 47.30  </v>
      </c>
      <c r="T167" s="47"/>
      <c r="U167" s="47"/>
      <c r="V167" s="47"/>
      <c r="W167" s="11"/>
      <c r="X167" s="11"/>
      <c r="Y167" s="11"/>
      <c r="Z167" s="47" t="str">
        <f t="shared" si="260"/>
        <v xml:space="preserve">-1.36 43.56 46.80 47.30  </v>
      </c>
      <c r="AA167" s="47"/>
      <c r="AB167" s="47" t="str">
        <f t="shared" si="261"/>
        <v/>
      </c>
      <c r="AC167" s="47" t="str">
        <f t="shared" si="262"/>
        <v/>
      </c>
      <c r="AD167" s="47"/>
      <c r="AE167" s="47" t="str">
        <f t="shared" si="263"/>
        <v xml:space="preserve">43.56 46.80 47.30  </v>
      </c>
      <c r="AF167" s="47"/>
      <c r="AG167" s="47" t="str">
        <f t="shared" si="264"/>
        <v/>
      </c>
      <c r="AH167" s="47" t="str">
        <f t="shared" si="265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6"/>
        <v xml:space="preserve">46.80 47.30  </v>
      </c>
      <c r="AQ167" s="47"/>
      <c r="AR167" s="47" t="str">
        <f t="shared" si="267"/>
        <v/>
      </c>
      <c r="AS167" s="48" t="str">
        <f t="shared" si="268"/>
        <v/>
      </c>
      <c r="AT167" s="48"/>
      <c r="AU167" s="47" t="str">
        <f t="shared" si="269"/>
        <v xml:space="preserve">47.30  </v>
      </c>
      <c r="AV167" s="47"/>
      <c r="AW167" s="47" t="str">
        <f t="shared" si="270"/>
        <v/>
      </c>
      <c r="AX167" s="48" t="str">
        <f t="shared" si="271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1"/>
        <v xml:space="preserve">Wage Rate </v>
      </c>
      <c r="D168" s="47" t="str">
        <f t="shared" si="252"/>
        <v xml:space="preserve">Wage Rate </v>
      </c>
      <c r="E168" s="22"/>
      <c r="F168" s="45"/>
      <c r="G168" s="11"/>
      <c r="H168" s="11"/>
      <c r="I168" s="11"/>
      <c r="J168" s="47" t="str">
        <f t="shared" si="253"/>
        <v xml:space="preserve">13.88 </v>
      </c>
      <c r="K168" s="47"/>
      <c r="L168" s="47" t="str">
        <f t="shared" si="254"/>
        <v/>
      </c>
      <c r="M168" s="47" t="str">
        <f t="shared" si="255"/>
        <v/>
      </c>
      <c r="N168" s="47"/>
      <c r="O168" s="47" t="str">
        <f t="shared" si="256"/>
        <v xml:space="preserve">13.37 13.60 13.28 13.80 12.92  </v>
      </c>
      <c r="P168" s="47"/>
      <c r="Q168" s="47" t="str">
        <f t="shared" si="257"/>
        <v/>
      </c>
      <c r="R168" s="47" t="str">
        <f t="shared" si="258"/>
        <v/>
      </c>
      <c r="S168" s="47" t="str">
        <f t="shared" si="259"/>
        <v xml:space="preserve">13.88 13.37 13.60 13.28 13.80 12.92  </v>
      </c>
      <c r="T168" s="47"/>
      <c r="U168" s="47"/>
      <c r="V168" s="47"/>
      <c r="W168" s="11"/>
      <c r="X168" s="11"/>
      <c r="Y168" s="11"/>
      <c r="Z168" s="47" t="str">
        <f t="shared" si="260"/>
        <v xml:space="preserve">13.60 13.28 13.80 12.92  </v>
      </c>
      <c r="AA168" s="47"/>
      <c r="AB168" s="47" t="str">
        <f t="shared" si="261"/>
        <v/>
      </c>
      <c r="AC168" s="47" t="str">
        <f t="shared" si="262"/>
        <v/>
      </c>
      <c r="AD168" s="47"/>
      <c r="AE168" s="47" t="str">
        <f t="shared" si="263"/>
        <v xml:space="preserve">13.28 13.80 12.92  </v>
      </c>
      <c r="AF168" s="47"/>
      <c r="AG168" s="47" t="str">
        <f t="shared" si="264"/>
        <v/>
      </c>
      <c r="AH168" s="47" t="str">
        <f t="shared" si="265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6"/>
        <v xml:space="preserve">13.80 12.92  </v>
      </c>
      <c r="AQ168" s="47"/>
      <c r="AR168" s="47" t="str">
        <f t="shared" si="267"/>
        <v/>
      </c>
      <c r="AS168" s="48" t="str">
        <f t="shared" si="268"/>
        <v/>
      </c>
      <c r="AT168" s="48"/>
      <c r="AU168" s="47" t="str">
        <f t="shared" si="269"/>
        <v xml:space="preserve">12.92  </v>
      </c>
      <c r="AV168" s="47"/>
      <c r="AW168" s="47" t="str">
        <f t="shared" si="270"/>
        <v/>
      </c>
      <c r="AX168" s="48" t="str">
        <f t="shared" si="271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1"/>
        <v xml:space="preserve">Margin after Labor </v>
      </c>
      <c r="D169" s="47" t="str">
        <f t="shared" si="252"/>
        <v xml:space="preserve">Margin after Labor </v>
      </c>
      <c r="E169" s="22"/>
      <c r="F169" s="45"/>
      <c r="G169" s="11"/>
      <c r="H169" s="11"/>
      <c r="I169" s="11"/>
      <c r="J169" s="47" t="str">
        <f t="shared" si="253"/>
        <v xml:space="preserve">9.44 </v>
      </c>
      <c r="K169" s="47"/>
      <c r="L169" s="47" t="str">
        <f t="shared" si="254"/>
        <v xml:space="preserve">252,510 42.9 8.93 224,381 42.5 9.32 809,359 42.9 8.93 745,834 42.5 9.17 2,381,037 42.1 8.86 2,317,272 42.4 </v>
      </c>
      <c r="M169" s="47" t="str">
        <f t="shared" si="255"/>
        <v xml:space="preserve">42.9 8.93 224,381 42.5 9.32 809,359 42.9 8.93 745,834 42.5 9.17 2,381,037 42.1 8.86 2,317,272 42.4 </v>
      </c>
      <c r="N169" s="47"/>
      <c r="O169" s="47" t="str">
        <f t="shared" si="256"/>
        <v xml:space="preserve">8.93 224,381 42.5 9.32 809,359 42.9 8.93 745,834 42.5 9.17 2,381,037 42.1 8.86 2,317,272 42.4 </v>
      </c>
      <c r="P169" s="47"/>
      <c r="Q169" s="47" t="str">
        <f t="shared" si="257"/>
        <v xml:space="preserve">224,381 42.5 9.32 809,359 42.9 8.93 745,834 42.5 9.17 2,381,037 42.1 8.86 2,317,272 42.4 </v>
      </c>
      <c r="R169" s="47" t="str">
        <f t="shared" si="258"/>
        <v xml:space="preserve">42.5 9.32 809,359 42.9 8.93 745,834 42.5 9.17 2,381,037 42.1 8.86 2,317,272 42.4 </v>
      </c>
      <c r="S169" s="47" t="str">
        <f t="shared" si="259"/>
        <v xml:space="preserve">9.44 252,510 42.9 8.93 224,381 42.5 9.32 809,359 42.9 8.93 745,834 42.5 9.17 2,381,037 42.1 8.86 2,317,272 42.4 </v>
      </c>
      <c r="T169" s="47"/>
      <c r="U169" s="47"/>
      <c r="V169" s="47"/>
      <c r="W169" s="11"/>
      <c r="X169" s="11"/>
      <c r="Y169" s="11"/>
      <c r="Z169" s="47" t="str">
        <f t="shared" si="260"/>
        <v xml:space="preserve">9.32 809,359 42.9 8.93 745,834 42.5 9.17 2,381,037 42.1 8.86 2,317,272 42.4 </v>
      </c>
      <c r="AA169" s="47"/>
      <c r="AB169" s="47" t="str">
        <f t="shared" si="261"/>
        <v xml:space="preserve">809,359 42.9 8.93 745,834 42.5 9.17 2,381,037 42.1 8.86 2,317,272 42.4 </v>
      </c>
      <c r="AC169" s="47" t="str">
        <f t="shared" si="262"/>
        <v xml:space="preserve">42.9 8.93 745,834 42.5 9.17 2,381,037 42.1 8.86 2,317,272 42.4 </v>
      </c>
      <c r="AD169" s="47"/>
      <c r="AE169" s="47" t="str">
        <f t="shared" si="263"/>
        <v xml:space="preserve">8.93 745,834 42.5 9.17 2,381,037 42.1 8.86 2,317,272 42.4 </v>
      </c>
      <c r="AF169" s="47"/>
      <c r="AG169" s="47" t="str">
        <f t="shared" si="264"/>
        <v xml:space="preserve">745,834 42.5 9.17 2,381,037 42.1 8.86 2,317,272 42.4 </v>
      </c>
      <c r="AH169" s="47" t="str">
        <f t="shared" si="265"/>
        <v xml:space="preserve">42.5 9.17 2,381,037 42.1 8.86 2,317,272 42.4 </v>
      </c>
      <c r="AI169" s="47"/>
      <c r="AJ169" s="47"/>
      <c r="AK169" s="47"/>
      <c r="AL169" s="47"/>
      <c r="AM169" s="11"/>
      <c r="AN169" s="11"/>
      <c r="AO169" s="11"/>
      <c r="AP169" s="47" t="str">
        <f t="shared" si="266"/>
        <v xml:space="preserve">9.17 2,381,037 42.1 8.86 2,317,272 42.4 </v>
      </c>
      <c r="AQ169" s="47"/>
      <c r="AR169" s="47" t="str">
        <f t="shared" si="267"/>
        <v xml:space="preserve">2,381,037 42.1 8.86 2,317,272 42.4 </v>
      </c>
      <c r="AS169" s="48" t="str">
        <f t="shared" si="268"/>
        <v xml:space="preserve">42.1 8.86 2,317,272 42.4 </v>
      </c>
      <c r="AT169" s="48"/>
      <c r="AU169" s="47" t="str">
        <f t="shared" si="269"/>
        <v xml:space="preserve">8.86 2,317,272 42.4 </v>
      </c>
      <c r="AV169" s="47"/>
      <c r="AW169" s="47" t="str">
        <f t="shared" si="270"/>
        <v xml:space="preserve">2,317,272 42.4 </v>
      </c>
      <c r="AX169" s="48" t="str">
        <f t="shared" si="271"/>
        <v xml:space="preserve">42.4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'Tuk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'Tuk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'Tuk Data'!$A4</f>
        <v xml:space="preserve">0021584 (Tukwila,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'Tuk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'Tuk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'Tuk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'Tuk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'Tuk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'Tuk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'Tuk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'Tuk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'Tuk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'Tuk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'Tuk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'Tuk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'Tuk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'Tuk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'Tuk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'Tuk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'Tuk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'Tuk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'Tuk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'Tuk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'Tuk Data'!$A28</f>
        <v xml:space="preserve">Average Weekly Sales 154,353 138,366 152,354 141,553 152,243 147,087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'Tuk Data'!$A29</f>
        <v xml:space="preserve">Guest Count 6,687 26,748 6,281 25,124 6,681 86,853 6,427 83,551 6,660 259,740 6,705 261,495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'Tuk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'Tuk Data'!$A31</f>
        <v xml:space="preserve">SALES - Food 15.68 419,312 71.3 15.10 379,351 71.9 15.76 1,368,986 72.5 15.23 1,272,137 72.5 15.70 4,077,894 72.1 15.19 3,971,422 72.6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'Tuk Data'!$A32</f>
        <v xml:space="preserve">- Appetizers 2.16 57,707 9.8 2.03 51,091 9.7 2.05 178,327 9.4 1.94 161,967 9.2 2.12 551,747 9.8 1.90 495,855 9.1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'Tuk Data'!$A33</f>
        <v xml:space="preserve">- Desserts 0.78 20,907 3.6 0.73 18,272 3.5 0.78 67,608 3.6 0.74 62,027 3.5 0.75 193,515 3.4 0.72 188,383 3.4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'Tuk Data'!$A34</f>
        <v xml:space="preserve">- Total Alc Bev 1.63 43,565 7.4 1.51 37,885 7.2 1.58 137,309 7.3 1.52 127,268 7.3 1.60 414,543 7.3 1.55 405,112 7.4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'Tuk Data'!$A35</f>
        <v xml:space="preserve">- Liquor 0.54 14,338 2.4 0.52 13,003 2.5 0.54 47,014 2.5 0.53 44,143 2.5 0.55 142,565 2.5 0.54 141,295 2.6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'Tuk Data'!$A36</f>
        <v xml:space="preserve">- Beer 0.28 7,414 1.3 0.26 6,537 1.2 0.28 24,512 1.3 0.27 22,668 1.3 0.28 72,699 1.3 0.26 66,983 1.2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'Tuk Data'!$A37</f>
        <v xml:space="preserve">- Wine 0.82 21,813 3.7 0.73 18,345 3.5 0.76 65,784 3.5 0.72 60,457 3.4 0.77 199,279 3.5 0.75 196,834 3.6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'Tuk Data'!$A38</f>
        <v xml:space="preserve">- Non-Alch Bev 1.68 44,821 7.6 1.58 39,665 7.5 1.55 134,784 7.1 1.52 127,210 7.3 1.56 404,796 7.2 1.48 386,545 7.1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'Tuk Data'!$A39</f>
        <v xml:space="preserve">- Other 1.16 31,101 5.3 1.08 27,200 5.2 1.08 93,587 5.0 1.07 89,584 5.1 1.14 294,998 5.2 1.11 289,066 5.3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'Tuk Data'!$A40</f>
        <v xml:space="preserve">Add-On Sales 7.41 198,101 33.7 6.93 174,112 33.0 7.04 611,615 32.4 6.80 568,057 32.4 7.16 1,859,599 32.9 6.75 1,764,961 32.3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'Tuk Data'!$A41</f>
        <v xml:space="preserve">ToGo Sales 96,147 75,572 316,497 261,506 861,385 859,798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'Tuk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'Tuk Data'!$A43</f>
        <v xml:space="preserve">Total Gross Sales 23.08 617,413 104.9 22.03 553,464 104.9 22.80 1,980,601 104.9 22.02 1,840,194 104.9 22.86 5,937,494 104.9 21.94 5,736,383 104.9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'Tuk Data'!$A44</f>
        <v xml:space="preserve">- Mgr/Empl Meal -0.35 -9,286 -1.6 -0.33 -8,324 -1.6 -0.34 -29,788 -1.6 -0.33 -27,677 -1.6 -0.30 -78,137 -1.4 -0.29 -75,491 -1.4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'Tuk Data'!$A45</f>
        <v xml:space="preserve">- Coupons -0.13 -3,482 -0.6 -0.12 -3,122 -0.6 -0.13 -11,171 -0.6 -0.12 -10,379 -0.6 -0.13 -33,487 -0.6 -0.12 -32,353 -0.6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'Tuk Data'!$A46</f>
        <v xml:space="preserve">- Returns/Comps -0.61 -16,250 -2.8 -0.58 -14,567 -2.8 -0.60 -52,129 -2.8 -0.58 -48,434 -2.8 -0.60 -156,275 -2.8 -0.58 -150,982 -2.8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'Tuk Data'!$A47</f>
        <v xml:space="preserve">- Other -0.00 0 -0.0 -0.00 0 -0.0 -0.00 0 -0.0 -0.00 0 -0.0 -0.04 -11,162 -0.2 -0.04 -10,784 -0.2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'Tuk Data'!$A48</f>
        <v xml:space="preserve">Net Sales 22.00 588,394 100.0 20.99 527,451 100.0 21.73 1,887,513 100.0 20.99 1,753,705 100.0 21.78 5,658,431 100.0 20.91 5,466,773 100.0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'Tuk Data'!$A49</f>
        <v xml:space="preserve">COS - Beef and Chicken 0.89 23,778 4.0 0.84 21,198 4.0 0.89 77,660 4.1 0.88 73,496 4.2 0.89 232,168 4.1 0.88 229,344 4.2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'Tuk Data'!$A50</f>
        <v xml:space="preserve">- Seafood 0.55 14,640 2.5 0.52 13,174 2.5 0.53 45,963 2.4 0.48 40,412 2.3 0.53 138,205 2.4 0.52 136,357 2.5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'Tuk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'Tuk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'Tuk Data'!$A53</f>
        <v xml:space="preserve">- Total Protein 1.44 38,418 6.5 1.37 34,372 6.5 1.42 123,623 6.5 1.36 113,908 6.5 1.43 370,373 6.5 1.40 365,702 6.7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'Tuk Data'!$A54</f>
        <v xml:space="preserve">- Non-Perishable 1.01 26,926 4.6 1.02 25,559 4.8 0.96 83,418 4.4 0.97 80,834 4.6 1.05 272,300 4.8 0.96 250,966 4.6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'Tuk Data'!$A55</f>
        <v xml:space="preserve">- Produce 0.56 14,927 2.5 0.50 12,437 2.4 0.55 48,029 2.5 0.55 46,175 2.6 0.55 142,972 2.5 0.50 131,436 2.4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'Tuk Data'!$A56</f>
        <v xml:space="preserve">- Dessert 0.23 6,166 1.0 0.22 5,519 1.0 0.24 20,699 1.1 0.23 18,925 1.1 0.23 60,136 1.1 0.24 63,434 1.2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'Tuk Data'!$A57</f>
        <v xml:space="preserve">- Other/Freight 1.97 52,731 9.0 1.72 43,316 8.2 1.95 169,566 9.0 1.75 146,346 8.3 1.89 490,509 8.7 1.73 453,690 8.3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'Tuk Data'!$A58</f>
        <v xml:space="preserve">Total Food Costs 5.20 139,168 23.7 4.82 121,203 23.0 5.13 445,335 23.6 4.86 406,187 23.2 5.14 1,336,290 23.6 4.84 1,265,227 23.1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'Tuk Data'!$A59</f>
        <v xml:space="preserve">A vs T% 5,959 4.3 5,687 4.7 15,352 3.4 14,356 3.5 58,305 4.4 47,165 3.7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'Tuk Data'!$A60</f>
        <v xml:space="preserve">Total Beverage Cost 0.58 15,621 17.7 0.52 13,115 16.9 0.53 46,070 16.9 0.53 44,158 17.4 0.54 140,945 17.2 0.53 137,842 17.4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'Tuk Data'!$A61</f>
        <v xml:space="preserve">- Liquor 0.07 1,846 12.9 0.06 1,599 12.3 0.06 5,233 11.1 0.07 5,679 12.9 0.07 17,578 12.3 0.07 17,071 12.1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'Tuk Data'!$A62</f>
        <v xml:space="preserve">- Beer 0.06 1,678 22.6 0.06 1,440 22.0 0.06 5,311 21.7 0.06 5,198 22.9 0.06 15,459 21.3 0.06 15,380 23.0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'Tuk Data'!$A63</f>
        <v xml:space="preserve">- Wine 0.21 5,491 25.2 0.19 4,675 25.5 0.20 17,355 26.4 0.19 15,967 26.4 0.18 48,052 24.1 0.18 48,367 24.6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'Tuk Data'!$A64</f>
        <v xml:space="preserve">- Non-Alch Bev 0.25 6,607 14.7 0.21 5,400 13.6 0.21 18,171 13.5 0.21 17,314 13.6 0.23 59,856 14.8 0.22 57,024 14.8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'Tuk Data'!$A65</f>
        <v xml:space="preserve">Bev Alch A vs. T% 1,058 6.8 737 5.6 5,244 11.4 4,856 11.0 10,962 7.8 11,844 8.6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'Tuk Data'!$A66</f>
        <v xml:space="preserve">Total Cost of Sales 5.79 154,789 26.3 5.35 134,318 25.5 5.66 491,405 26.0 5.39 450,345 25.7 5.69 1,477,235 26.1 5.37 1,403,069 25.7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'Tuk Data'!$A67</f>
        <v xml:space="preserve">Direct Labor - Regular 6.69 179,053 30.4 6.65 167,082 31.7 6.62 575,134 30.5 6.57 548,516 31.3 6.85 1,778,683 31.4 6.54 1,709,487 31.3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'Tuk Data'!$A68</f>
        <v xml:space="preserve">- Overtime 0.08 2,043 0.3 0.07 1,670 0.3 0.13 11,614 0.6 0.11 9,010 0.5 0.08 21,476 0.4 0.14 36,945 0.7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'Tuk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'Tuk Data'!$A70</f>
        <v xml:space="preserve">Total Direct Labor 6.77 181,096 30.8 6.72 168,751 32.0 6.76 586,749 31.1 6.67 557,526 31.8 6.93 1,800,159 31.8 6.68 1,746,433 31.9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'Tuk Data'!$A71</f>
        <v xml:space="preserve">Overtime Premium $ 674 551 3,833 2,973 7,087 12,192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'Tuk Data'!$A72</f>
        <v xml:space="preserve">Overtime Hours 108 88 611 474 1,130 1,944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'Tuk Data'!$A73</f>
        <v xml:space="preserve">Total Hours vs. Expectation 36.94 -14.39 -1.36 43.56 46.80 47.30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'Tuk Data'!$A74</f>
        <v xml:space="preserve">Wage Rate 13.88 13.37 13.60 13.28 13.80 12.92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'Tuk Data'!$A75</f>
        <v>Margin after Labor 9.44 252,510 42.9 8.93 224,381 42.5 9.32 809,359 42.9 8.93 745,834 42.5 9.17 2,381,037 42.1 8.86 2,317,272 42.4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2">IF(C333="","",IF(RIGHT(D257,1)="-",LEFT(D257,AY257-2),D257))</f>
        <v xml:space="preserve">- Smallwares </v>
      </c>
      <c r="D257" s="47" t="str">
        <f t="shared" ref="D257:D264" si="273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4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0.18 </v>
      </c>
      <c r="K257" s="47"/>
      <c r="L257" s="47" t="str">
        <f t="shared" ref="L257:L264" si="275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4,802 0.8 0.17 4,325 0.8 0.20 17,414 0.9 0.21 17,243 1.0 0.22 55,908 1.0 0.18 47,646 0.9  </v>
      </c>
      <c r="M257" s="47" t="str">
        <f t="shared" ref="M257:M264" si="276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0.8 0.17 4,325 0.8 0.20 17,414 0.9 0.21 17,243 1.0 0.22 55,908 1.0 0.18 47,646 0.9  </v>
      </c>
      <c r="N257" s="47"/>
      <c r="O257" s="47" t="str">
        <f t="shared" ref="O257:O264" si="277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0.17 4,325 0.8 0.20 17,414 0.9 0.21 17,243 1.0 0.22 55,908 1.0 0.18 47,646 0.9  </v>
      </c>
      <c r="P257" s="47"/>
      <c r="Q257" s="47" t="str">
        <f t="shared" ref="Q257:Q264" si="278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4,325 0.8 0.20 17,414 0.9 0.21 17,243 1.0 0.22 55,908 1.0 0.18 47,646 0.9  </v>
      </c>
      <c r="R257" s="47" t="str">
        <f t="shared" ref="R257:R264" si="279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0.8 0.20 17,414 0.9 0.21 17,243 1.0 0.22 55,908 1.0 0.18 47,646 0.9  </v>
      </c>
      <c r="S257" s="47" t="str">
        <f t="shared" ref="S257:S264" si="280">(RIGHT(C333,LEN(C333) - LEN(C257)))&amp;" "</f>
        <v xml:space="preserve">0.18 4,802 0.8 0.17 4,325 0.8 0.20 17,414 0.9 0.21 17,243 1.0 0.22 55,908 1.0 0.18 47,646 0.9  </v>
      </c>
      <c r="T257" s="47"/>
      <c r="U257" s="47"/>
      <c r="V257" s="47"/>
      <c r="W257" s="11"/>
      <c r="X257" s="11"/>
      <c r="Y257" s="11"/>
      <c r="Z257" s="47" t="str">
        <f t="shared" ref="Z257:Z264" si="281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0.20 17,414 0.9 0.21 17,243 1.0 0.22 55,908 1.0 0.18 47,646 0.9  </v>
      </c>
      <c r="AA257" s="47"/>
      <c r="AB257" s="47" t="str">
        <f t="shared" ref="AB257:AB264" si="282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17,414 0.9 0.21 17,243 1.0 0.22 55,908 1.0 0.18 47,646 0.9  </v>
      </c>
      <c r="AC257" s="47" t="str">
        <f t="shared" ref="AC257:AC264" si="283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0.9 0.21 17,243 1.0 0.22 55,908 1.0 0.18 47,646 0.9  </v>
      </c>
      <c r="AD257" s="47"/>
      <c r="AE257" s="47" t="str">
        <f t="shared" ref="AE257:AE264" si="284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0.21 17,243 1.0 0.22 55,908 1.0 0.18 47,646 0.9  </v>
      </c>
      <c r="AF257" s="47"/>
      <c r="AG257" s="47" t="str">
        <f t="shared" ref="AG257:AG264" si="285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17,243 1.0 0.22 55,908 1.0 0.18 47,646 0.9  </v>
      </c>
      <c r="AH257" s="47" t="str">
        <f t="shared" ref="AH257:AH264" si="286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1.0 0.22 55,908 1.0 0.18 47,646 0.9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7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0.22 55,908 1.0 0.18 47,646 0.9  </v>
      </c>
      <c r="AQ257" s="47"/>
      <c r="AR257" s="47" t="str">
        <f t="shared" ref="AR257:AR264" si="288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55,908 1.0 0.18 47,646 0.9  </v>
      </c>
      <c r="AS257" s="48" t="str">
        <f t="shared" ref="AS257:AS264" si="289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1.0 0.18 47,646 0.9  </v>
      </c>
      <c r="AT257" s="48"/>
      <c r="AU257" s="47" t="str">
        <f t="shared" ref="AU257:AU264" si="290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0.18 47,646 0.9  </v>
      </c>
      <c r="AV257" s="47"/>
      <c r="AW257" s="47" t="str">
        <f t="shared" ref="AW257:AW264" si="291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47,646 0.9  </v>
      </c>
      <c r="AX257" s="48" t="str">
        <f t="shared" ref="AX257:AX264" si="292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0.9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2"/>
        <v xml:space="preserve">- Linen/Paper Napkins </v>
      </c>
      <c r="D258" s="47" t="str">
        <f t="shared" si="273"/>
        <v xml:space="preserve">- Linen/Paper Napkins </v>
      </c>
      <c r="E258" s="22"/>
      <c r="F258" s="45"/>
      <c r="G258" s="11"/>
      <c r="H258" s="11"/>
      <c r="I258" s="11"/>
      <c r="J258" s="47" t="str">
        <f t="shared" si="274"/>
        <v xml:space="preserve">0.10 </v>
      </c>
      <c r="K258" s="47"/>
      <c r="L258" s="47" t="str">
        <f t="shared" si="275"/>
        <v xml:space="preserve">2,669 0.5 0.10 2,531 0.5 0.09 7,991 0.4 0.08 6,872 0.4 0.09 23,662 0.4 0.08 20,327 0.4  </v>
      </c>
      <c r="M258" s="47" t="str">
        <f t="shared" si="276"/>
        <v xml:space="preserve">0.5 0.10 2,531 0.5 0.09 7,991 0.4 0.08 6,872 0.4 0.09 23,662 0.4 0.08 20,327 0.4  </v>
      </c>
      <c r="N258" s="47"/>
      <c r="O258" s="47" t="str">
        <f t="shared" si="277"/>
        <v xml:space="preserve">0.10 2,531 0.5 0.09 7,991 0.4 0.08 6,872 0.4 0.09 23,662 0.4 0.08 20,327 0.4  </v>
      </c>
      <c r="P258" s="47"/>
      <c r="Q258" s="47" t="str">
        <f t="shared" si="278"/>
        <v xml:space="preserve">2,531 0.5 0.09 7,991 0.4 0.08 6,872 0.4 0.09 23,662 0.4 0.08 20,327 0.4  </v>
      </c>
      <c r="R258" s="47" t="str">
        <f t="shared" si="279"/>
        <v xml:space="preserve">0.5 0.09 7,991 0.4 0.08 6,872 0.4 0.09 23,662 0.4 0.08 20,327 0.4  </v>
      </c>
      <c r="S258" s="47" t="str">
        <f t="shared" si="280"/>
        <v xml:space="preserve">0.10 2,669 0.5 0.10 2,531 0.5 0.09 7,991 0.4 0.08 6,872 0.4 0.09 23,662 0.4 0.08 20,327 0.4  </v>
      </c>
      <c r="T258" s="47"/>
      <c r="U258" s="47"/>
      <c r="V258" s="47"/>
      <c r="W258" s="11"/>
      <c r="X258" s="11"/>
      <c r="Y258" s="11"/>
      <c r="Z258" s="47" t="str">
        <f t="shared" si="281"/>
        <v xml:space="preserve">0.09 7,991 0.4 0.08 6,872 0.4 0.09 23,662 0.4 0.08 20,327 0.4  </v>
      </c>
      <c r="AA258" s="47"/>
      <c r="AB258" s="47" t="str">
        <f t="shared" si="282"/>
        <v xml:space="preserve">7,991 0.4 0.08 6,872 0.4 0.09 23,662 0.4 0.08 20,327 0.4  </v>
      </c>
      <c r="AC258" s="47" t="str">
        <f t="shared" si="283"/>
        <v xml:space="preserve">0.4 0.08 6,872 0.4 0.09 23,662 0.4 0.08 20,327 0.4  </v>
      </c>
      <c r="AD258" s="47"/>
      <c r="AE258" s="47" t="str">
        <f t="shared" si="284"/>
        <v xml:space="preserve">0.08 6,872 0.4 0.09 23,662 0.4 0.08 20,327 0.4  </v>
      </c>
      <c r="AF258" s="47"/>
      <c r="AG258" s="47" t="str">
        <f t="shared" si="285"/>
        <v xml:space="preserve">6,872 0.4 0.09 23,662 0.4 0.08 20,327 0.4  </v>
      </c>
      <c r="AH258" s="47" t="str">
        <f t="shared" si="286"/>
        <v xml:space="preserve">0.4 0.09 23,662 0.4 0.08 20,327 0.4  </v>
      </c>
      <c r="AI258" s="47"/>
      <c r="AJ258" s="47"/>
      <c r="AK258" s="47"/>
      <c r="AL258" s="47"/>
      <c r="AM258" s="11"/>
      <c r="AN258" s="11"/>
      <c r="AO258" s="11"/>
      <c r="AP258" s="47" t="str">
        <f t="shared" si="287"/>
        <v xml:space="preserve">0.09 23,662 0.4 0.08 20,327 0.4  </v>
      </c>
      <c r="AQ258" s="47"/>
      <c r="AR258" s="47" t="str">
        <f t="shared" si="288"/>
        <v xml:space="preserve">23,662 0.4 0.08 20,327 0.4  </v>
      </c>
      <c r="AS258" s="48" t="str">
        <f t="shared" si="289"/>
        <v xml:space="preserve">0.4 0.08 20,327 0.4  </v>
      </c>
      <c r="AT258" s="48"/>
      <c r="AU258" s="47" t="str">
        <f t="shared" si="290"/>
        <v xml:space="preserve">0.08 20,327 0.4  </v>
      </c>
      <c r="AV258" s="47"/>
      <c r="AW258" s="47" t="str">
        <f t="shared" si="291"/>
        <v xml:space="preserve">20,327 0.4  </v>
      </c>
      <c r="AX258" s="48" t="str">
        <f t="shared" si="292"/>
        <v xml:space="preserve">0.4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2"/>
        <v xml:space="preserve">- Cleaning Supplies </v>
      </c>
      <c r="D259" s="47" t="str">
        <f t="shared" si="273"/>
        <v xml:space="preserve">- Cleaning Supplies </v>
      </c>
      <c r="E259" s="22"/>
      <c r="F259" s="45"/>
      <c r="G259" s="11"/>
      <c r="H259" s="11"/>
      <c r="I259" s="11"/>
      <c r="J259" s="47" t="str">
        <f t="shared" si="274"/>
        <v xml:space="preserve">0.12 </v>
      </c>
      <c r="K259" s="47"/>
      <c r="L259" s="47" t="str">
        <f t="shared" si="275"/>
        <v xml:space="preserve">3,200 0.5 0.11 2,777 0.5 0.12 10,134 0.5 0.12 10,172 0.6 0.14 35,292 0.6 0.10 26,881 0.5  </v>
      </c>
      <c r="M259" s="47" t="str">
        <f t="shared" si="276"/>
        <v xml:space="preserve">0.5 0.11 2,777 0.5 0.12 10,134 0.5 0.12 10,172 0.6 0.14 35,292 0.6 0.10 26,881 0.5  </v>
      </c>
      <c r="N259" s="47"/>
      <c r="O259" s="47" t="str">
        <f t="shared" si="277"/>
        <v xml:space="preserve">0.11 2,777 0.5 0.12 10,134 0.5 0.12 10,172 0.6 0.14 35,292 0.6 0.10 26,881 0.5  </v>
      </c>
      <c r="P259" s="47"/>
      <c r="Q259" s="47" t="str">
        <f t="shared" si="278"/>
        <v xml:space="preserve">2,777 0.5 0.12 10,134 0.5 0.12 10,172 0.6 0.14 35,292 0.6 0.10 26,881 0.5  </v>
      </c>
      <c r="R259" s="47" t="str">
        <f t="shared" si="279"/>
        <v xml:space="preserve">0.5 0.12 10,134 0.5 0.12 10,172 0.6 0.14 35,292 0.6 0.10 26,881 0.5  </v>
      </c>
      <c r="S259" s="47" t="str">
        <f t="shared" si="280"/>
        <v xml:space="preserve">0.12 3,200 0.5 0.11 2,777 0.5 0.12 10,134 0.5 0.12 10,172 0.6 0.14 35,292 0.6 0.10 26,881 0.5  </v>
      </c>
      <c r="T259" s="47"/>
      <c r="U259" s="47"/>
      <c r="V259" s="47"/>
      <c r="W259" s="11"/>
      <c r="X259" s="11"/>
      <c r="Y259" s="11"/>
      <c r="Z259" s="47" t="str">
        <f t="shared" si="281"/>
        <v xml:space="preserve">0.12 10,134 0.5 0.12 10,172 0.6 0.14 35,292 0.6 0.10 26,881 0.5  </v>
      </c>
      <c r="AA259" s="47"/>
      <c r="AB259" s="47" t="str">
        <f t="shared" si="282"/>
        <v xml:space="preserve">10,134 0.5 0.12 10,172 0.6 0.14 35,292 0.6 0.10 26,881 0.5  </v>
      </c>
      <c r="AC259" s="47" t="str">
        <f t="shared" si="283"/>
        <v xml:space="preserve">0.5 0.12 10,172 0.6 0.14 35,292 0.6 0.10 26,881 0.5  </v>
      </c>
      <c r="AD259" s="47"/>
      <c r="AE259" s="47" t="str">
        <f t="shared" si="284"/>
        <v xml:space="preserve">0.12 10,172 0.6 0.14 35,292 0.6 0.10 26,881 0.5  </v>
      </c>
      <c r="AF259" s="47"/>
      <c r="AG259" s="47" t="str">
        <f t="shared" si="285"/>
        <v xml:space="preserve">10,172 0.6 0.14 35,292 0.6 0.10 26,881 0.5  </v>
      </c>
      <c r="AH259" s="47" t="str">
        <f t="shared" si="286"/>
        <v xml:space="preserve">0.6 0.14 35,292 0.6 0.10 26,881 0.5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7"/>
        <v xml:space="preserve">0.14 35,292 0.6 0.10 26,881 0.5  </v>
      </c>
      <c r="AQ259" s="47"/>
      <c r="AR259" s="47" t="str">
        <f t="shared" si="288"/>
        <v xml:space="preserve">35,292 0.6 0.10 26,881 0.5  </v>
      </c>
      <c r="AS259" s="48" t="str">
        <f t="shared" si="289"/>
        <v xml:space="preserve">0.6 0.10 26,881 0.5  </v>
      </c>
      <c r="AT259" s="48"/>
      <c r="AU259" s="47" t="str">
        <f t="shared" si="290"/>
        <v xml:space="preserve">0.10 26,881 0.5  </v>
      </c>
      <c r="AV259" s="47"/>
      <c r="AW259" s="47" t="str">
        <f t="shared" si="291"/>
        <v xml:space="preserve">26,881 0.5  </v>
      </c>
      <c r="AX259" s="48" t="str">
        <f t="shared" si="292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2"/>
        <v xml:space="preserve">- Credit/Gift Card </v>
      </c>
      <c r="D260" s="47" t="str">
        <f t="shared" si="273"/>
        <v xml:space="preserve">- Credit/Gift Card </v>
      </c>
      <c r="E260" s="22"/>
      <c r="F260" s="45"/>
      <c r="G260" s="11"/>
      <c r="H260" s="11"/>
      <c r="I260" s="11"/>
      <c r="J260" s="47" t="str">
        <f t="shared" si="274"/>
        <v xml:space="preserve">0.38 </v>
      </c>
      <c r="K260" s="47"/>
      <c r="L260" s="47" t="str">
        <f t="shared" si="275"/>
        <v xml:space="preserve">10,170 1.7 0.37 9,250 1.8 0.42 36,661 1.9 0.34 28,034 1.6 0.39 100,444 1.8 0.39 102,165 1.9  </v>
      </c>
      <c r="M260" s="47" t="str">
        <f t="shared" si="276"/>
        <v xml:space="preserve">1.7 0.37 9,250 1.8 0.42 36,661 1.9 0.34 28,034 1.6 0.39 100,444 1.8 0.39 102,165 1.9  </v>
      </c>
      <c r="N260" s="47"/>
      <c r="O260" s="47" t="str">
        <f t="shared" si="277"/>
        <v xml:space="preserve">0.37 9,250 1.8 0.42 36,661 1.9 0.34 28,034 1.6 0.39 100,444 1.8 0.39 102,165 1.9  </v>
      </c>
      <c r="P260" s="47"/>
      <c r="Q260" s="47" t="str">
        <f t="shared" si="278"/>
        <v xml:space="preserve">9,250 1.8 0.42 36,661 1.9 0.34 28,034 1.6 0.39 100,444 1.8 0.39 102,165 1.9  </v>
      </c>
      <c r="R260" s="47" t="str">
        <f t="shared" si="279"/>
        <v xml:space="preserve">1.8 0.42 36,661 1.9 0.34 28,034 1.6 0.39 100,444 1.8 0.39 102,165 1.9  </v>
      </c>
      <c r="S260" s="47" t="str">
        <f t="shared" si="280"/>
        <v xml:space="preserve">0.38 10,170 1.7 0.37 9,250 1.8 0.42 36,661 1.9 0.34 28,034 1.6 0.39 100,444 1.8 0.39 102,165 1.9  </v>
      </c>
      <c r="T260" s="47"/>
      <c r="U260" s="47"/>
      <c r="V260" s="47"/>
      <c r="W260" s="11"/>
      <c r="X260" s="11"/>
      <c r="Y260" s="11"/>
      <c r="Z260" s="47" t="str">
        <f t="shared" si="281"/>
        <v xml:space="preserve">0.42 36,661 1.9 0.34 28,034 1.6 0.39 100,444 1.8 0.39 102,165 1.9  </v>
      </c>
      <c r="AA260" s="47"/>
      <c r="AB260" s="47" t="str">
        <f t="shared" si="282"/>
        <v xml:space="preserve">36,661 1.9 0.34 28,034 1.6 0.39 100,444 1.8 0.39 102,165 1.9  </v>
      </c>
      <c r="AC260" s="47" t="str">
        <f t="shared" si="283"/>
        <v xml:space="preserve">1.9 0.34 28,034 1.6 0.39 100,444 1.8 0.39 102,165 1.9  </v>
      </c>
      <c r="AD260" s="47"/>
      <c r="AE260" s="47" t="str">
        <f t="shared" si="284"/>
        <v xml:space="preserve">0.34 28,034 1.6 0.39 100,444 1.8 0.39 102,165 1.9  </v>
      </c>
      <c r="AF260" s="47"/>
      <c r="AG260" s="47" t="str">
        <f t="shared" si="285"/>
        <v xml:space="preserve">28,034 1.6 0.39 100,444 1.8 0.39 102,165 1.9  </v>
      </c>
      <c r="AH260" s="47" t="str">
        <f t="shared" si="286"/>
        <v xml:space="preserve">1.6 0.39 100,444 1.8 0.39 102,165 1.9  </v>
      </c>
      <c r="AI260" s="47"/>
      <c r="AJ260" s="47"/>
      <c r="AK260" s="47"/>
      <c r="AL260" s="47"/>
      <c r="AM260" s="11"/>
      <c r="AN260" s="11"/>
      <c r="AO260" s="11"/>
      <c r="AP260" s="47" t="str">
        <f t="shared" si="287"/>
        <v xml:space="preserve">0.39 100,444 1.8 0.39 102,165 1.9  </v>
      </c>
      <c r="AQ260" s="47"/>
      <c r="AR260" s="47" t="str">
        <f t="shared" si="288"/>
        <v xml:space="preserve">100,444 1.8 0.39 102,165 1.9  </v>
      </c>
      <c r="AS260" s="48" t="str">
        <f t="shared" si="289"/>
        <v xml:space="preserve">1.8 0.39 102,165 1.9  </v>
      </c>
      <c r="AT260" s="48"/>
      <c r="AU260" s="47" t="str">
        <f t="shared" si="290"/>
        <v xml:space="preserve">0.39 102,165 1.9  </v>
      </c>
      <c r="AV260" s="47"/>
      <c r="AW260" s="47" t="str">
        <f t="shared" si="291"/>
        <v xml:space="preserve">102,165 1.9  </v>
      </c>
      <c r="AX260" s="48" t="str">
        <f t="shared" si="292"/>
        <v xml:space="preserve">1.9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2"/>
        <v xml:space="preserve">- Cash Short </v>
      </c>
      <c r="D261" s="47" t="str">
        <f t="shared" si="273"/>
        <v xml:space="preserve">- Cash Short </v>
      </c>
      <c r="E261" s="22"/>
      <c r="F261" s="45"/>
      <c r="G261" s="11"/>
      <c r="H261" s="11"/>
      <c r="I261" s="11"/>
      <c r="J261" s="47" t="str">
        <f t="shared" si="274"/>
        <v xml:space="preserve">0.05 </v>
      </c>
      <c r="K261" s="47"/>
      <c r="L261" s="47" t="str">
        <f t="shared" si="275"/>
        <v xml:space="preserve">1,424 0.2 0.06 1,542 0.3 0.05 4,731 0.3 0.06 5,159 0.3 0.06 15,312 0.3 0.05 13,966 0.3  </v>
      </c>
      <c r="M261" s="47" t="str">
        <f t="shared" si="276"/>
        <v xml:space="preserve">0.2 0.06 1,542 0.3 0.05 4,731 0.3 0.06 5,159 0.3 0.06 15,312 0.3 0.05 13,966 0.3  </v>
      </c>
      <c r="N261" s="47"/>
      <c r="O261" s="47" t="str">
        <f t="shared" si="277"/>
        <v xml:space="preserve">0.06 1,542 0.3 0.05 4,731 0.3 0.06 5,159 0.3 0.06 15,312 0.3 0.05 13,966 0.3  </v>
      </c>
      <c r="P261" s="47"/>
      <c r="Q261" s="47" t="str">
        <f t="shared" si="278"/>
        <v xml:space="preserve">1,542 0.3 0.05 4,731 0.3 0.06 5,159 0.3 0.06 15,312 0.3 0.05 13,966 0.3  </v>
      </c>
      <c r="R261" s="47" t="str">
        <f t="shared" si="279"/>
        <v xml:space="preserve">0.3 0.05 4,731 0.3 0.06 5,159 0.3 0.06 15,312 0.3 0.05 13,966 0.3  </v>
      </c>
      <c r="S261" s="47" t="str">
        <f t="shared" si="280"/>
        <v xml:space="preserve">0.05 1,424 0.2 0.06 1,542 0.3 0.05 4,731 0.3 0.06 5,159 0.3 0.06 15,312 0.3 0.05 13,966 0.3  </v>
      </c>
      <c r="T261" s="47"/>
      <c r="U261" s="47"/>
      <c r="V261" s="47"/>
      <c r="W261" s="11"/>
      <c r="X261" s="11"/>
      <c r="Y261" s="11"/>
      <c r="Z261" s="47" t="str">
        <f t="shared" si="281"/>
        <v xml:space="preserve">0.05 4,731 0.3 0.06 5,159 0.3 0.06 15,312 0.3 0.05 13,966 0.3  </v>
      </c>
      <c r="AA261" s="47"/>
      <c r="AB261" s="47" t="str">
        <f t="shared" si="282"/>
        <v xml:space="preserve">4,731 0.3 0.06 5,159 0.3 0.06 15,312 0.3 0.05 13,966 0.3  </v>
      </c>
      <c r="AC261" s="47" t="str">
        <f t="shared" si="283"/>
        <v xml:space="preserve">0.3 0.06 5,159 0.3 0.06 15,312 0.3 0.05 13,966 0.3  </v>
      </c>
      <c r="AD261" s="47"/>
      <c r="AE261" s="47" t="str">
        <f t="shared" si="284"/>
        <v xml:space="preserve">0.06 5,159 0.3 0.06 15,312 0.3 0.05 13,966 0.3  </v>
      </c>
      <c r="AF261" s="47"/>
      <c r="AG261" s="47" t="str">
        <f t="shared" si="285"/>
        <v xml:space="preserve">5,159 0.3 0.06 15,312 0.3 0.05 13,966 0.3  </v>
      </c>
      <c r="AH261" s="47" t="str">
        <f t="shared" si="286"/>
        <v xml:space="preserve">0.3 0.06 15,312 0.3 0.05 13,966 0.3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7"/>
        <v xml:space="preserve">0.06 15,312 0.3 0.05 13,966 0.3  </v>
      </c>
      <c r="AQ261" s="47"/>
      <c r="AR261" s="47" t="str">
        <f t="shared" si="288"/>
        <v xml:space="preserve">15,312 0.3 0.05 13,966 0.3  </v>
      </c>
      <c r="AS261" s="48" t="str">
        <f t="shared" si="289"/>
        <v xml:space="preserve">0.3 0.05 13,966 0.3  </v>
      </c>
      <c r="AT261" s="48"/>
      <c r="AU261" s="47" t="str">
        <f t="shared" si="290"/>
        <v xml:space="preserve">0.05 13,966 0.3  </v>
      </c>
      <c r="AV261" s="47"/>
      <c r="AW261" s="47" t="str">
        <f t="shared" si="291"/>
        <v xml:space="preserve">13,966 0.3  </v>
      </c>
      <c r="AX261" s="48" t="str">
        <f t="shared" si="292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2"/>
        <v xml:space="preserve">- Other </v>
      </c>
      <c r="D262" s="47" t="str">
        <f t="shared" si="273"/>
        <v xml:space="preserve">- Other </v>
      </c>
      <c r="E262" s="22"/>
      <c r="F262" s="45"/>
      <c r="G262" s="11"/>
      <c r="H262" s="11"/>
      <c r="I262" s="11"/>
      <c r="J262" s="47" t="str">
        <f t="shared" si="274"/>
        <v xml:space="preserve">0.13 </v>
      </c>
      <c r="K262" s="47"/>
      <c r="L262" s="47" t="str">
        <f t="shared" si="275"/>
        <v xml:space="preserve">3,427 0.6 0.12 2,984 0.6 0.12 10,057 0.5 0.12 10,081 0.6 0.12 31,848 0.6 0.09 24,618 0.5  </v>
      </c>
      <c r="M262" s="47" t="str">
        <f t="shared" si="276"/>
        <v xml:space="preserve">0.6 0.12 2,984 0.6 0.12 10,057 0.5 0.12 10,081 0.6 0.12 31,848 0.6 0.09 24,618 0.5  </v>
      </c>
      <c r="N262" s="47"/>
      <c r="O262" s="47" t="str">
        <f t="shared" si="277"/>
        <v xml:space="preserve">0.12 2,984 0.6 0.12 10,057 0.5 0.12 10,081 0.6 0.12 31,848 0.6 0.09 24,618 0.5  </v>
      </c>
      <c r="P262" s="47"/>
      <c r="Q262" s="47" t="str">
        <f t="shared" si="278"/>
        <v xml:space="preserve">2,984 0.6 0.12 10,057 0.5 0.12 10,081 0.6 0.12 31,848 0.6 0.09 24,618 0.5  </v>
      </c>
      <c r="R262" s="47" t="str">
        <f t="shared" si="279"/>
        <v xml:space="preserve">0.6 0.12 10,057 0.5 0.12 10,081 0.6 0.12 31,848 0.6 0.09 24,618 0.5  </v>
      </c>
      <c r="S262" s="47" t="str">
        <f t="shared" si="280"/>
        <v xml:space="preserve">0.13 3,427 0.6 0.12 2,984 0.6 0.12 10,057 0.5 0.12 10,081 0.6 0.12 31,848 0.6 0.09 24,618 0.5  </v>
      </c>
      <c r="T262" s="47"/>
      <c r="U262" s="47"/>
      <c r="V262" s="47"/>
      <c r="W262" s="11"/>
      <c r="X262" s="11"/>
      <c r="Y262" s="11"/>
      <c r="Z262" s="47" t="str">
        <f t="shared" si="281"/>
        <v xml:space="preserve">0.12 10,057 0.5 0.12 10,081 0.6 0.12 31,848 0.6 0.09 24,618 0.5  </v>
      </c>
      <c r="AA262" s="47"/>
      <c r="AB262" s="47" t="str">
        <f t="shared" si="282"/>
        <v xml:space="preserve">10,057 0.5 0.12 10,081 0.6 0.12 31,848 0.6 0.09 24,618 0.5  </v>
      </c>
      <c r="AC262" s="47" t="str">
        <f t="shared" si="283"/>
        <v xml:space="preserve">0.5 0.12 10,081 0.6 0.12 31,848 0.6 0.09 24,618 0.5  </v>
      </c>
      <c r="AD262" s="47"/>
      <c r="AE262" s="47" t="str">
        <f t="shared" si="284"/>
        <v xml:space="preserve">0.12 10,081 0.6 0.12 31,848 0.6 0.09 24,618 0.5  </v>
      </c>
      <c r="AF262" s="47"/>
      <c r="AG262" s="47" t="str">
        <f t="shared" si="285"/>
        <v xml:space="preserve">10,081 0.6 0.12 31,848 0.6 0.09 24,618 0.5  </v>
      </c>
      <c r="AH262" s="47" t="str">
        <f t="shared" si="286"/>
        <v xml:space="preserve">0.6 0.12 31,848 0.6 0.09 24,618 0.5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7"/>
        <v xml:space="preserve">0.12 31,848 0.6 0.09 24,618 0.5  </v>
      </c>
      <c r="AQ262" s="47"/>
      <c r="AR262" s="47" t="str">
        <f t="shared" si="288"/>
        <v xml:space="preserve">31,848 0.6 0.09 24,618 0.5  </v>
      </c>
      <c r="AS262" s="48" t="str">
        <f t="shared" si="289"/>
        <v xml:space="preserve">0.6 0.09 24,618 0.5  </v>
      </c>
      <c r="AT262" s="48"/>
      <c r="AU262" s="47" t="str">
        <f t="shared" si="290"/>
        <v xml:space="preserve">0.09 24,618 0.5  </v>
      </c>
      <c r="AV262" s="47"/>
      <c r="AW262" s="47" t="str">
        <f t="shared" si="291"/>
        <v xml:space="preserve">24,618 0.5  </v>
      </c>
      <c r="AX262" s="48" t="str">
        <f t="shared" si="292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2"/>
        <v xml:space="preserve">Margin after Variable Exp </v>
      </c>
      <c r="D263" s="47" t="str">
        <f t="shared" si="273"/>
        <v xml:space="preserve">Margin after Variable Exp </v>
      </c>
      <c r="E263" s="22"/>
      <c r="F263" s="45"/>
      <c r="G263" s="11"/>
      <c r="H263" s="11"/>
      <c r="I263" s="11"/>
      <c r="J263" s="47" t="str">
        <f t="shared" si="274"/>
        <v xml:space="preserve">8.48 </v>
      </c>
      <c r="K263" s="47"/>
      <c r="L263" s="47" t="str">
        <f t="shared" si="275"/>
        <v xml:space="preserve">226,817 38.5 8.00 200,974 38.1 8.32 722,372 38.3 8.00 668,273 38.1 8.16 2,118,571 37.4 7.96 2,081,668 38.1  </v>
      </c>
      <c r="M263" s="47" t="str">
        <f t="shared" si="276"/>
        <v xml:space="preserve">38.5 8.00 200,974 38.1 8.32 722,372 38.3 8.00 668,273 38.1 8.16 2,118,571 37.4 7.96 2,081,668 38.1  </v>
      </c>
      <c r="N263" s="47"/>
      <c r="O263" s="47" t="str">
        <f t="shared" si="277"/>
        <v xml:space="preserve">8.00 200,974 38.1 8.32 722,372 38.3 8.00 668,273 38.1 8.16 2,118,571 37.4 7.96 2,081,668 38.1  </v>
      </c>
      <c r="P263" s="47"/>
      <c r="Q263" s="47" t="str">
        <f t="shared" si="278"/>
        <v xml:space="preserve">200,974 38.1 8.32 722,372 38.3 8.00 668,273 38.1 8.16 2,118,571 37.4 7.96 2,081,668 38.1  </v>
      </c>
      <c r="R263" s="47" t="str">
        <f t="shared" si="279"/>
        <v xml:space="preserve">38.1 8.32 722,372 38.3 8.00 668,273 38.1 8.16 2,118,571 37.4 7.96 2,081,668 38.1  </v>
      </c>
      <c r="S263" s="47" t="str">
        <f t="shared" si="280"/>
        <v xml:space="preserve">8.48 226,817 38.5 8.00 200,974 38.1 8.32 722,372 38.3 8.00 668,273 38.1 8.16 2,118,571 37.4 7.96 2,081,668 38.1  </v>
      </c>
      <c r="T263" s="47"/>
      <c r="U263" s="47"/>
      <c r="V263" s="47"/>
      <c r="W263" s="11"/>
      <c r="X263" s="11"/>
      <c r="Y263" s="11"/>
      <c r="Z263" s="47" t="str">
        <f t="shared" si="281"/>
        <v xml:space="preserve">8.32 722,372 38.3 8.00 668,273 38.1 8.16 2,118,571 37.4 7.96 2,081,668 38.1  </v>
      </c>
      <c r="AA263" s="47"/>
      <c r="AB263" s="47" t="str">
        <f t="shared" si="282"/>
        <v xml:space="preserve">722,372 38.3 8.00 668,273 38.1 8.16 2,118,571 37.4 7.96 2,081,668 38.1  </v>
      </c>
      <c r="AC263" s="47" t="str">
        <f t="shared" si="283"/>
        <v xml:space="preserve">38.3 8.00 668,273 38.1 8.16 2,118,571 37.4 7.96 2,081,668 38.1  </v>
      </c>
      <c r="AD263" s="47"/>
      <c r="AE263" s="47" t="str">
        <f t="shared" si="284"/>
        <v xml:space="preserve">8.00 668,273 38.1 8.16 2,118,571 37.4 7.96 2,081,668 38.1  </v>
      </c>
      <c r="AF263" s="47"/>
      <c r="AG263" s="47" t="str">
        <f t="shared" si="285"/>
        <v xml:space="preserve">668,273 38.1 8.16 2,118,571 37.4 7.96 2,081,668 38.1  </v>
      </c>
      <c r="AH263" s="47" t="str">
        <f t="shared" si="286"/>
        <v xml:space="preserve">38.1 8.16 2,118,571 37.4 7.96 2,081,668 38.1  </v>
      </c>
      <c r="AI263" s="47"/>
      <c r="AJ263" s="47"/>
      <c r="AK263" s="47"/>
      <c r="AL263" s="47"/>
      <c r="AM263" s="11"/>
      <c r="AN263" s="11"/>
      <c r="AO263" s="11"/>
      <c r="AP263" s="47" t="str">
        <f t="shared" si="287"/>
        <v xml:space="preserve">8.16 2,118,571 37.4 7.96 2,081,668 38.1  </v>
      </c>
      <c r="AQ263" s="47"/>
      <c r="AR263" s="47" t="str">
        <f t="shared" si="288"/>
        <v xml:space="preserve">2,118,571 37.4 7.96 2,081,668 38.1  </v>
      </c>
      <c r="AS263" s="48" t="str">
        <f t="shared" si="289"/>
        <v xml:space="preserve">37.4 7.96 2,081,668 38.1  </v>
      </c>
      <c r="AT263" s="48"/>
      <c r="AU263" s="47" t="str">
        <f t="shared" si="290"/>
        <v xml:space="preserve">7.96 2,081,668 38.1  </v>
      </c>
      <c r="AV263" s="47"/>
      <c r="AW263" s="47" t="str">
        <f t="shared" si="291"/>
        <v xml:space="preserve">2,081,668 38.1  </v>
      </c>
      <c r="AX263" s="48" t="str">
        <f t="shared" si="292"/>
        <v xml:space="preserve">38.1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2"/>
        <v xml:space="preserve">Other Restaurant Exp </v>
      </c>
      <c r="D264" s="47" t="str">
        <f t="shared" si="273"/>
        <v xml:space="preserve">Other Restaurant Exp </v>
      </c>
      <c r="E264" s="22"/>
      <c r="F264" s="45"/>
      <c r="G264" s="11"/>
      <c r="H264" s="11"/>
      <c r="I264" s="11"/>
      <c r="J264" s="47" t="str">
        <f t="shared" si="274"/>
        <v xml:space="preserve">3,669.44 </v>
      </c>
      <c r="K264" s="47"/>
      <c r="L264" s="47" t="str">
        <f t="shared" si="275"/>
        <v xml:space="preserve">14,678 2.5 3,397.20 13,589 2.6 4,328.28 56,268 3.0 4,102.62 53,334 3.0 3,384.43 131,993 2.3 4,151.47 161,907 3.0  </v>
      </c>
      <c r="M264" s="47" t="str">
        <f t="shared" si="276"/>
        <v xml:space="preserve">2.5 3,397.20 13,589 2.6 4,328.28 56,268 3.0 4,102.62 53,334 3.0 3,384.43 131,993 2.3 4,151.47 161,907 3.0  </v>
      </c>
      <c r="N264" s="47"/>
      <c r="O264" s="47" t="str">
        <f t="shared" si="277"/>
        <v xml:space="preserve">3,397.20 13,589 2.6 4,328.28 56,268 3.0 4,102.62 53,334 3.0 3,384.43 131,993 2.3 4,151.47 161,907 3.0  </v>
      </c>
      <c r="P264" s="47"/>
      <c r="Q264" s="47" t="str">
        <f t="shared" si="278"/>
        <v xml:space="preserve">13,589 2.6 4,328.28 56,268 3.0 4,102.62 53,334 3.0 3,384.43 131,993 2.3 4,151.47 161,907 3.0  </v>
      </c>
      <c r="R264" s="47" t="str">
        <f t="shared" si="279"/>
        <v xml:space="preserve">2.6 4,328.28 56,268 3.0 4,102.62 53,334 3.0 3,384.43 131,993 2.3 4,151.47 161,907 3.0  </v>
      </c>
      <c r="S264" s="47" t="str">
        <f t="shared" si="280"/>
        <v xml:space="preserve">3,669.44 14,678 2.5 3,397.20 13,589 2.6 4,328.28 56,268 3.0 4,102.62 53,334 3.0 3,384.43 131,993 2.3 4,151.47 161,907 3.0  </v>
      </c>
      <c r="T264" s="47"/>
      <c r="U264" s="47"/>
      <c r="V264" s="47"/>
      <c r="W264" s="11"/>
      <c r="X264" s="11"/>
      <c r="Y264" s="11"/>
      <c r="Z264" s="47" t="str">
        <f t="shared" si="281"/>
        <v xml:space="preserve">4,328.28 56,268 3.0 4,102.62 53,334 3.0 3,384.43 131,993 2.3 4,151.47 161,907 3.0  </v>
      </c>
      <c r="AA264" s="47"/>
      <c r="AB264" s="47" t="str">
        <f t="shared" si="282"/>
        <v xml:space="preserve">56,268 3.0 4,102.62 53,334 3.0 3,384.43 131,993 2.3 4,151.47 161,907 3.0  </v>
      </c>
      <c r="AC264" s="47" t="str">
        <f t="shared" si="283"/>
        <v xml:space="preserve">3.0 4,102.62 53,334 3.0 3,384.43 131,993 2.3 4,151.47 161,907 3.0  </v>
      </c>
      <c r="AD264" s="47"/>
      <c r="AE264" s="47" t="str">
        <f t="shared" si="284"/>
        <v xml:space="preserve">4,102.62 53,334 3.0 3,384.43 131,993 2.3 4,151.47 161,907 3.0  </v>
      </c>
      <c r="AF264" s="47"/>
      <c r="AG264" s="47" t="str">
        <f t="shared" si="285"/>
        <v xml:space="preserve">53,334 3.0 3,384.43 131,993 2.3 4,151.47 161,907 3.0  </v>
      </c>
      <c r="AH264" s="47" t="str">
        <f t="shared" si="286"/>
        <v xml:space="preserve">3.0 3,384.43 131,993 2.3 4,151.47 161,907 3.0  </v>
      </c>
      <c r="AI264" s="47"/>
      <c r="AJ264" s="47"/>
      <c r="AK264" s="47"/>
      <c r="AL264" s="47"/>
      <c r="AM264" s="11"/>
      <c r="AN264" s="11"/>
      <c r="AO264" s="11"/>
      <c r="AP264" s="47" t="str">
        <f t="shared" si="287"/>
        <v xml:space="preserve">3,384.43 131,993 2.3 4,151.47 161,907 3.0  </v>
      </c>
      <c r="AQ264" s="47"/>
      <c r="AR264" s="47" t="str">
        <f t="shared" si="288"/>
        <v xml:space="preserve">131,993 2.3 4,151.47 161,907 3.0  </v>
      </c>
      <c r="AS264" s="48" t="str">
        <f t="shared" si="289"/>
        <v xml:space="preserve">2.3 4,151.47 161,907 3.0  </v>
      </c>
      <c r="AT264" s="48"/>
      <c r="AU264" s="47" t="str">
        <f t="shared" si="290"/>
        <v xml:space="preserve">4,151.47 161,907 3.0  </v>
      </c>
      <c r="AV264" s="47"/>
      <c r="AW264" s="47" t="str">
        <f t="shared" si="291"/>
        <v xml:space="preserve">161,907 3.0  </v>
      </c>
      <c r="AX264" s="48" t="str">
        <f t="shared" si="292"/>
        <v xml:space="preserve">3.0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152.36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609 0.1 161.46 646 0.1 166.36 2,163 0.1 177.25 2,304 0.1 170.74 6,659 0.1 193.55 7,549 0.1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0.1 161.46 646 0.1 166.36 2,163 0.1 177.25 2,304 0.1 170.74 6,659 0.1 193.55 7,549 0.1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161.46 646 0.1 166.36 2,163 0.1 177.25 2,304 0.1 170.74 6,659 0.1 193.55 7,549 0.1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646 0.1 166.36 2,163 0.1 177.25 2,304 0.1 170.74 6,659 0.1 193.55 7,549 0.1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0.1 166.36 2,163 0.1 177.25 2,304 0.1 170.74 6,659 0.1 193.55 7,549 0.1  </v>
      </c>
      <c r="S266" s="47" t="str">
        <f>(RIGHT(C341,LEN(C341) - LEN(C266)))&amp;" "</f>
        <v xml:space="preserve">152.36 609 0.1 161.46 646 0.1 166.36 2,163 0.1 177.25 2,304 0.1 170.74 6,659 0.1 193.55 7,549 0.1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166.36 2,163 0.1 177.25 2,304 0.1 170.74 6,659 0.1 193.55 7,549 0.1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2,163 0.1 177.25 2,304 0.1 170.74 6,659 0.1 193.55 7,549 0.1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0.1 177.25 2,304 0.1 170.74 6,659 0.1 193.55 7,549 0.1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177.25 2,304 0.1 170.74 6,659 0.1 193.55 7,549 0.1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2,304 0.1 170.74 6,659 0.1 193.55 7,549 0.1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0.1 170.74 6,659 0.1 193.55 7,549 0.1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170.74 6,659 0.1 193.55 7,549 0.1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6,659 0.1 193.55 7,549 0.1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0.1 193.55 7,549 0.1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193.55 7,549 0.1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7,549 0.1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0.1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3,276.30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13,105 2.2 2,967.38 11,870 2.3 3,906.33 50,782 2.7 3,675.26 47,778 2.7 2,938.24 114,591 2.0 3,694.78 144,097 2.6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2.2 2,967.38 11,870 2.3 3,906.33 50,782 2.7 3,675.26 47,778 2.7 2,938.24 114,591 2.0 3,694.78 144,097 2.6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2,967.38 11,870 2.3 3,906.33 50,782 2.7 3,675.26 47,778 2.7 2,938.24 114,591 2.0 3,694.78 144,097 2.6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11,870 2.3 3,906.33 50,782 2.7 3,675.26 47,778 2.7 2,938.24 114,591 2.0 3,694.78 144,097 2.6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2.3 3,906.33 50,782 2.7 3,675.26 47,778 2.7 2,938.24 114,591 2.0 3,694.78 144,097 2.6  </v>
      </c>
      <c r="S267" s="47" t="str">
        <f>(RIGHT(C342,LEN(C342) - LEN(C267)))&amp;" "</f>
        <v xml:space="preserve">3,276.30 13,105 2.2 2,967.38 11,870 2.3 3,906.33 50,782 2.7 3,675.26 47,778 2.7 2,938.24 114,591 2.0 3,694.78 144,097 2.6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3,906.33 50,782 2.7 3,675.26 47,778 2.7 2,938.24 114,591 2.0 3,694.78 144,097 2.6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50,782 2.7 3,675.26 47,778 2.7 2,938.24 114,591 2.0 3,694.78 144,097 2.6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2.7 3,675.26 47,778 2.7 2,938.24 114,591 2.0 3,694.78 144,097 2.6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3,675.26 47,778 2.7 2,938.24 114,591 2.0 3,694.78 144,097 2.6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47,778 2.7 2,938.24 114,591 2.0 3,694.78 144,097 2.6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2.7 2,938.24 114,591 2.0 3,694.78 144,097 2.6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2,938.24 114,591 2.0 3,694.78 144,097 2.6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114,591 2.0 3,694.78 144,097 2.6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2.0 3,694.78 144,097 2.6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3,694.78 144,097 2.6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144,097 2.6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2.6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48.71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195 0.0 57.69 231 0.0 61.50 799 0.0 68.86 895 0.1 50.59 1,973 0.0 45.14 1,760 0.0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0.0 57.69 231 0.0 61.50 799 0.0 68.86 895 0.1 50.59 1,973 0.0 45.14 1,760 0.0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57.69 231 0.0 61.50 799 0.0 68.86 895 0.1 50.59 1,973 0.0 45.14 1,760 0.0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231 0.0 61.50 799 0.0 68.86 895 0.1 50.59 1,973 0.0 45.14 1,760 0.0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0.0 61.50 799 0.0 68.86 895 0.1 50.59 1,973 0.0 45.14 1,760 0.0  </v>
      </c>
      <c r="S268" s="47" t="str">
        <f>(RIGHT(C343,LEN(C343) - LEN(C268)))&amp;" "</f>
        <v xml:space="preserve">48.71 195 0.0 57.69 231 0.0 61.50 799 0.0 68.86 895 0.1 50.59 1,973 0.0 45.14 1,760 0.0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61.50 799 0.0 68.86 895 0.1 50.59 1,973 0.0 45.14 1,760 0.0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799 0.0 68.86 895 0.1 50.59 1,973 0.0 45.14 1,760 0.0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0.0 68.86 895 0.1 50.59 1,973 0.0 45.14 1,760 0.0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68.86 895 0.1 50.59 1,973 0.0 45.14 1,760 0.0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895 0.1 50.59 1,973 0.0 45.14 1,760 0.0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0.1 50.59 1,973 0.0 45.14 1,760 0.0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50.59 1,973 0.0 45.14 1,760 0.0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1,973 0.0 45.14 1,760 0.0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0.0 45.14 1,760 0.0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45.14 1,760 0.0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1,760 0.0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192.07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768 0.1 210.68 843 0.2 194.09 2,523 0.1 181.25 2,356 0.1 224.86 8,770 0.2 218.00 8,502 0.2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0.1 210.68 843 0.2 194.09 2,523 0.1 181.25 2,356 0.1 224.86 8,770 0.2 218.00 8,502 0.2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210.68 843 0.2 194.09 2,523 0.1 181.25 2,356 0.1 224.86 8,770 0.2 218.00 8,502 0.2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843 0.2 194.09 2,523 0.1 181.25 2,356 0.1 224.86 8,770 0.2 218.00 8,502 0.2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0.2 194.09 2,523 0.1 181.25 2,356 0.1 224.86 8,770 0.2 218.00 8,502 0.2  </v>
      </c>
      <c r="S269" s="47" t="str">
        <f>(RIGHT(C344,LEN(C344) - LEN(C269)))&amp;" "</f>
        <v xml:space="preserve">192.07 768 0.1 210.68 843 0.2 194.09 2,523 0.1 181.25 2,356 0.1 224.86 8,770 0.2 218.00 8,502 0.2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194.09 2,523 0.1 181.25 2,356 0.1 224.86 8,770 0.2 218.00 8,502 0.2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2,523 0.1 181.25 2,356 0.1 224.86 8,770 0.2 218.00 8,502 0.2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0.1 181.25 2,356 0.1 224.86 8,770 0.2 218.00 8,502 0.2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181.25 2,356 0.1 224.86 8,770 0.2 218.00 8,502 0.2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2,356 0.1 224.86 8,770 0.2 218.00 8,502 0.2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0.1 224.86 8,770 0.2 218.00 8,502 0.2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224.86 8,770 0.2 218.00 8,502 0.2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8,770 0.2 218.00 8,502 0.2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0.2 218.00 8,502 0.2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218.00 8,502 0.2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8,502 0.2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12,573.85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50,295 8.5 11,214.30 44,857 8.5 12,432.90 161,628 8.6 11,400.35 148,205 8.5 12,358.22 481,971 8.5 12,030.55 469,192 8.6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8.5 11,214.30 44,857 8.5 12,432.90 161,628 8.6 11,400.35 148,205 8.5 12,358.22 481,971 8.5 12,030.55 469,192 8.6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11,214.30 44,857 8.5 12,432.90 161,628 8.6 11,400.35 148,205 8.5 12,358.22 481,971 8.5 12,030.55 469,192 8.6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44,857 8.5 12,432.90 161,628 8.6 11,400.35 148,205 8.5 12,358.22 481,971 8.5 12,030.55 469,192 8.6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8.5 12,432.90 161,628 8.6 11,400.35 148,205 8.5 12,358.22 481,971 8.5 12,030.55 469,192 8.6  </v>
      </c>
      <c r="S270" s="47" t="str">
        <f>(RIGHT(C345,LEN(C345) - LEN(C270)))&amp;" "</f>
        <v xml:space="preserve">12,573.85 50,295 8.5 11,214.30 44,857 8.5 12,432.90 161,628 8.6 11,400.35 148,205 8.5 12,358.22 481,971 8.5 12,030.55 469,192 8.6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12,432.90 161,628 8.6 11,400.35 148,205 8.5 12,358.22 481,971 8.5 12,030.55 469,192 8.6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161,628 8.6 11,400.35 148,205 8.5 12,358.22 481,971 8.5 12,030.55 469,192 8.6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8.6 11,400.35 148,205 8.5 12,358.22 481,971 8.5 12,030.55 469,192 8.6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11,400.35 148,205 8.5 12,358.22 481,971 8.5 12,030.55 469,192 8.6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148,205 8.5 12,358.22 481,971 8.5 12,030.55 469,192 8.6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8.5 12,358.22 481,971 8.5 12,030.55 469,192 8.6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12,358.22 481,971 8.5 12,030.55 469,192 8.6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481,971 8.5 12,030.55 469,192 8.6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8.5 12,030.55 469,192 8.6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12,030.55 469,192 8.6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469,192 8.6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8.6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3">IF(C346="","",IF(RIGHT(D272,1)="-",LEFT(D272,AY272-2),D272))</f>
        <v xml:space="preserve">- Utilities </v>
      </c>
      <c r="D272" s="47" t="str">
        <f t="shared" ref="D272:D277" si="294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5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4,640.47 </v>
      </c>
      <c r="K272" s="47"/>
      <c r="L272" s="47" t="str">
        <f t="shared" ref="L272:L277" si="296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18,562 3.2 4,061.55 16,246 3.1 4,430.45 57,596 3.1 4,282.16 55,668 3.2 4,282.86 167,032 3.0 4,464.25 174,106 3.2  </v>
      </c>
      <c r="M272" s="47" t="str">
        <f t="shared" ref="M272:M277" si="297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3.2 4,061.55 16,246 3.1 4,430.45 57,596 3.1 4,282.16 55,668 3.2 4,282.86 167,032 3.0 4,464.25 174,106 3.2  </v>
      </c>
      <c r="N272" s="47"/>
      <c r="O272" s="47" t="str">
        <f t="shared" ref="O272:O277" si="298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4,061.55 16,246 3.1 4,430.45 57,596 3.1 4,282.16 55,668 3.2 4,282.86 167,032 3.0 4,464.25 174,106 3.2  </v>
      </c>
      <c r="P272" s="47"/>
      <c r="Q272" s="47" t="str">
        <f t="shared" ref="Q272:Q277" si="299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16,246 3.1 4,430.45 57,596 3.1 4,282.16 55,668 3.2 4,282.86 167,032 3.0 4,464.25 174,106 3.2  </v>
      </c>
      <c r="R272" s="47" t="str">
        <f t="shared" ref="R272:R277" si="300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3.1 4,430.45 57,596 3.1 4,282.16 55,668 3.2 4,282.86 167,032 3.0 4,464.25 174,106 3.2  </v>
      </c>
      <c r="S272" s="47" t="str">
        <f t="shared" ref="S272:S277" si="301">(RIGHT(C346,LEN(C346) - LEN(C272)))&amp;" "</f>
        <v xml:space="preserve">4,640.47 18,562 3.2 4,061.55 16,246 3.1 4,430.45 57,596 3.1 4,282.16 55,668 3.2 4,282.86 167,032 3.0 4,464.25 174,106 3.2  </v>
      </c>
      <c r="T272" s="47"/>
      <c r="U272" s="47"/>
      <c r="V272" s="47"/>
      <c r="W272" s="11"/>
      <c r="X272" s="11"/>
      <c r="Y272" s="11"/>
      <c r="Z272" s="47" t="str">
        <f t="shared" ref="Z272:Z277" si="302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4,430.45 57,596 3.1 4,282.16 55,668 3.2 4,282.86 167,032 3.0 4,464.25 174,106 3.2  </v>
      </c>
      <c r="AA272" s="47"/>
      <c r="AB272" s="47" t="str">
        <f t="shared" ref="AB272:AB277" si="303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57,596 3.1 4,282.16 55,668 3.2 4,282.86 167,032 3.0 4,464.25 174,106 3.2  </v>
      </c>
      <c r="AC272" s="47" t="str">
        <f t="shared" ref="AC272:AC277" si="304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3.1 4,282.16 55,668 3.2 4,282.86 167,032 3.0 4,464.25 174,106 3.2  </v>
      </c>
      <c r="AD272" s="47"/>
      <c r="AE272" s="47" t="str">
        <f t="shared" ref="AE272:AE277" si="305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4,282.16 55,668 3.2 4,282.86 167,032 3.0 4,464.25 174,106 3.2  </v>
      </c>
      <c r="AF272" s="47"/>
      <c r="AG272" s="47" t="str">
        <f t="shared" ref="AG272:AG277" si="306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55,668 3.2 4,282.86 167,032 3.0 4,464.25 174,106 3.2  </v>
      </c>
      <c r="AH272" s="47" t="str">
        <f t="shared" ref="AH272:AH277" si="307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3.2 4,282.86 167,032 3.0 4,464.25 174,106 3.2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8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4,282.86 167,032 3.0 4,464.25 174,106 3.2  </v>
      </c>
      <c r="AQ272" s="47"/>
      <c r="AR272" s="47" t="str">
        <f t="shared" ref="AR272:AR277" si="309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167,032 3.0 4,464.25 174,106 3.2  </v>
      </c>
      <c r="AS272" s="48" t="str">
        <f t="shared" ref="AS272:AS277" si="310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3.0 4,464.25 174,106 3.2  </v>
      </c>
      <c r="AT272" s="48"/>
      <c r="AU272" s="47" t="str">
        <f t="shared" ref="AU272:AU277" si="311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4,464.25 174,106 3.2  </v>
      </c>
      <c r="AV272" s="47"/>
      <c r="AW272" s="47" t="str">
        <f t="shared" ref="AW272:AW277" si="312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174,106 3.2  </v>
      </c>
      <c r="AX272" s="48" t="str">
        <f t="shared" ref="AX272:AX277" si="313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3.2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3"/>
        <v xml:space="preserve">- Building/Site Repair </v>
      </c>
      <c r="D273" s="47" t="str">
        <f t="shared" si="294"/>
        <v xml:space="preserve">- Building/Site Repair </v>
      </c>
      <c r="E273" s="22"/>
      <c r="F273" s="45"/>
      <c r="G273" s="11"/>
      <c r="H273" s="11"/>
      <c r="I273" s="11"/>
      <c r="J273" s="47" t="str">
        <f t="shared" si="295"/>
        <v xml:space="preserve">1,884.23 </v>
      </c>
      <c r="K273" s="47"/>
      <c r="L273" s="47" t="str">
        <f t="shared" si="296"/>
        <v xml:space="preserve">7,537 1.3 1,648.37 6,593 1.3 1,690.91 21,982 1.2 1,498.23 19,477 1.1 1,512.11 58,972 1.0 1,491.06 58,151 1.1  </v>
      </c>
      <c r="M273" s="47" t="str">
        <f t="shared" si="297"/>
        <v xml:space="preserve">1.3 1,648.37 6,593 1.3 1,690.91 21,982 1.2 1,498.23 19,477 1.1 1,512.11 58,972 1.0 1,491.06 58,151 1.1  </v>
      </c>
      <c r="N273" s="47"/>
      <c r="O273" s="47" t="str">
        <f t="shared" si="298"/>
        <v xml:space="preserve">1,648.37 6,593 1.3 1,690.91 21,982 1.2 1,498.23 19,477 1.1 1,512.11 58,972 1.0 1,491.06 58,151 1.1  </v>
      </c>
      <c r="P273" s="47"/>
      <c r="Q273" s="47" t="str">
        <f t="shared" si="299"/>
        <v xml:space="preserve">6,593 1.3 1,690.91 21,982 1.2 1,498.23 19,477 1.1 1,512.11 58,972 1.0 1,491.06 58,151 1.1  </v>
      </c>
      <c r="R273" s="47" t="str">
        <f t="shared" si="300"/>
        <v xml:space="preserve">1.3 1,690.91 21,982 1.2 1,498.23 19,477 1.1 1,512.11 58,972 1.0 1,491.06 58,151 1.1  </v>
      </c>
      <c r="S273" s="47" t="str">
        <f t="shared" si="301"/>
        <v xml:space="preserve">1,884.23 7,537 1.3 1,648.37 6,593 1.3 1,690.91 21,982 1.2 1,498.23 19,477 1.1 1,512.11 58,972 1.0 1,491.06 58,151 1.1  </v>
      </c>
      <c r="T273" s="47"/>
      <c r="U273" s="47"/>
      <c r="V273" s="47"/>
      <c r="W273" s="11"/>
      <c r="X273" s="11"/>
      <c r="Y273" s="11"/>
      <c r="Z273" s="47" t="str">
        <f t="shared" si="302"/>
        <v xml:space="preserve">1,690.91 21,982 1.2 1,498.23 19,477 1.1 1,512.11 58,972 1.0 1,491.06 58,151 1.1  </v>
      </c>
      <c r="AA273" s="47"/>
      <c r="AB273" s="47" t="str">
        <f t="shared" si="303"/>
        <v xml:space="preserve">21,982 1.2 1,498.23 19,477 1.1 1,512.11 58,972 1.0 1,491.06 58,151 1.1  </v>
      </c>
      <c r="AC273" s="47" t="str">
        <f t="shared" si="304"/>
        <v xml:space="preserve">1.2 1,498.23 19,477 1.1 1,512.11 58,972 1.0 1,491.06 58,151 1.1  </v>
      </c>
      <c r="AD273" s="47"/>
      <c r="AE273" s="47" t="str">
        <f t="shared" si="305"/>
        <v xml:space="preserve">1,498.23 19,477 1.1 1,512.11 58,972 1.0 1,491.06 58,151 1.1  </v>
      </c>
      <c r="AF273" s="47"/>
      <c r="AG273" s="47" t="str">
        <f t="shared" si="306"/>
        <v xml:space="preserve">19,477 1.1 1,512.11 58,972 1.0 1,491.06 58,151 1.1  </v>
      </c>
      <c r="AH273" s="47" t="str">
        <f t="shared" si="307"/>
        <v xml:space="preserve">1.1 1,512.11 58,972 1.0 1,491.06 58,151 1.1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8"/>
        <v xml:space="preserve">1,512.11 58,972 1.0 1,491.06 58,151 1.1  </v>
      </c>
      <c r="AQ273" s="47"/>
      <c r="AR273" s="47" t="str">
        <f t="shared" si="309"/>
        <v xml:space="preserve">58,972 1.0 1,491.06 58,151 1.1  </v>
      </c>
      <c r="AS273" s="48" t="str">
        <f t="shared" si="310"/>
        <v xml:space="preserve">1.0 1,491.06 58,151 1.1  </v>
      </c>
      <c r="AT273" s="48"/>
      <c r="AU273" s="47" t="str">
        <f t="shared" si="311"/>
        <v xml:space="preserve">1,491.06 58,151 1.1  </v>
      </c>
      <c r="AV273" s="47"/>
      <c r="AW273" s="47" t="str">
        <f t="shared" si="312"/>
        <v xml:space="preserve">58,151 1.1  </v>
      </c>
      <c r="AX273" s="48" t="str">
        <f t="shared" si="313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3"/>
        <v xml:space="preserve">- Equipment Repairs </v>
      </c>
      <c r="D274" s="47" t="str">
        <f t="shared" si="294"/>
        <v xml:space="preserve">- Equipment Repairs </v>
      </c>
      <c r="E274" s="22"/>
      <c r="F274" s="45"/>
      <c r="G274" s="11"/>
      <c r="H274" s="11"/>
      <c r="I274" s="11"/>
      <c r="J274" s="47" t="str">
        <f t="shared" si="295"/>
        <v xml:space="preserve">1,048.77 </v>
      </c>
      <c r="K274" s="47"/>
      <c r="L274" s="47" t="str">
        <f t="shared" si="296"/>
        <v xml:space="preserve">4,195 0.7 1,287.33 5,149 1.0 1,461.54 19,000 1.0 1,302.12 16,928 1.0 1,505.82 58,727 1.0 1,426.73 55,642 1.0  </v>
      </c>
      <c r="M274" s="47" t="str">
        <f t="shared" si="297"/>
        <v xml:space="preserve">0.7 1,287.33 5,149 1.0 1,461.54 19,000 1.0 1,302.12 16,928 1.0 1,505.82 58,727 1.0 1,426.73 55,642 1.0  </v>
      </c>
      <c r="N274" s="47"/>
      <c r="O274" s="47" t="str">
        <f t="shared" si="298"/>
        <v xml:space="preserve">1,287.33 5,149 1.0 1,461.54 19,000 1.0 1,302.12 16,928 1.0 1,505.82 58,727 1.0 1,426.73 55,642 1.0  </v>
      </c>
      <c r="P274" s="47"/>
      <c r="Q274" s="47" t="str">
        <f t="shared" si="299"/>
        <v xml:space="preserve">5,149 1.0 1,461.54 19,000 1.0 1,302.12 16,928 1.0 1,505.82 58,727 1.0 1,426.73 55,642 1.0  </v>
      </c>
      <c r="R274" s="47" t="str">
        <f t="shared" si="300"/>
        <v xml:space="preserve">1.0 1,461.54 19,000 1.0 1,302.12 16,928 1.0 1,505.82 58,727 1.0 1,426.73 55,642 1.0  </v>
      </c>
      <c r="S274" s="47" t="str">
        <f t="shared" si="301"/>
        <v xml:space="preserve">1,048.77 4,195 0.7 1,287.33 5,149 1.0 1,461.54 19,000 1.0 1,302.12 16,928 1.0 1,505.82 58,727 1.0 1,426.73 55,642 1.0  </v>
      </c>
      <c r="T274" s="47"/>
      <c r="U274" s="47"/>
      <c r="V274" s="47"/>
      <c r="W274" s="11"/>
      <c r="X274" s="11"/>
      <c r="Y274" s="11"/>
      <c r="Z274" s="47" t="str">
        <f t="shared" si="302"/>
        <v xml:space="preserve">1,461.54 19,000 1.0 1,302.12 16,928 1.0 1,505.82 58,727 1.0 1,426.73 55,642 1.0  </v>
      </c>
      <c r="AA274" s="47"/>
      <c r="AB274" s="47" t="str">
        <f t="shared" si="303"/>
        <v xml:space="preserve">19,000 1.0 1,302.12 16,928 1.0 1,505.82 58,727 1.0 1,426.73 55,642 1.0  </v>
      </c>
      <c r="AC274" s="47" t="str">
        <f t="shared" si="304"/>
        <v xml:space="preserve">1.0 1,302.12 16,928 1.0 1,505.82 58,727 1.0 1,426.73 55,642 1.0  </v>
      </c>
      <c r="AD274" s="47"/>
      <c r="AE274" s="47" t="str">
        <f t="shared" si="305"/>
        <v xml:space="preserve">1,302.12 16,928 1.0 1,505.82 58,727 1.0 1,426.73 55,642 1.0  </v>
      </c>
      <c r="AF274" s="47"/>
      <c r="AG274" s="47" t="str">
        <f t="shared" si="306"/>
        <v xml:space="preserve">16,928 1.0 1,505.82 58,727 1.0 1,426.73 55,642 1.0  </v>
      </c>
      <c r="AH274" s="47" t="str">
        <f t="shared" si="307"/>
        <v xml:space="preserve">1.0 1,505.82 58,727 1.0 1,426.73 55,642 1.0  </v>
      </c>
      <c r="AI274" s="47"/>
      <c r="AJ274" s="47"/>
      <c r="AK274" s="47"/>
      <c r="AL274" s="47"/>
      <c r="AM274" s="11"/>
      <c r="AN274" s="11"/>
      <c r="AO274" s="11"/>
      <c r="AP274" s="47" t="str">
        <f t="shared" si="308"/>
        <v xml:space="preserve">1,505.82 58,727 1.0 1,426.73 55,642 1.0  </v>
      </c>
      <c r="AQ274" s="47"/>
      <c r="AR274" s="47" t="str">
        <f t="shared" si="309"/>
        <v xml:space="preserve">58,727 1.0 1,426.73 55,642 1.0  </v>
      </c>
      <c r="AS274" s="48" t="str">
        <f t="shared" si="310"/>
        <v xml:space="preserve">1.0 1,426.73 55,642 1.0  </v>
      </c>
      <c r="AT274" s="48"/>
      <c r="AU274" s="47" t="str">
        <f t="shared" si="311"/>
        <v xml:space="preserve">1,426.73 55,642 1.0  </v>
      </c>
      <c r="AV274" s="47"/>
      <c r="AW274" s="47" t="str">
        <f t="shared" si="312"/>
        <v xml:space="preserve">55,642 1.0  </v>
      </c>
      <c r="AX274" s="48" t="str">
        <f t="shared" si="313"/>
        <v xml:space="preserve">1.0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3"/>
        <v xml:space="preserve">- Contract Services </v>
      </c>
      <c r="D275" s="47" t="str">
        <f t="shared" si="294"/>
        <v xml:space="preserve">- Contract Services </v>
      </c>
      <c r="E275" s="22"/>
      <c r="F275" s="45"/>
      <c r="G275" s="11"/>
      <c r="H275" s="11"/>
      <c r="I275" s="11"/>
      <c r="J275" s="47" t="str">
        <f t="shared" si="295"/>
        <v xml:space="preserve">1,659.10 </v>
      </c>
      <c r="K275" s="47"/>
      <c r="L275" s="47" t="str">
        <f t="shared" si="296"/>
        <v xml:space="preserve">6,636 1.1 1,384.09 5,536 1.0 1,469.03 19,097 1.0 1,569.29 20,401 1.2 1,665.85 64,968 1.1 1,477.95 57,640 1.1  </v>
      </c>
      <c r="M275" s="47" t="str">
        <f t="shared" si="297"/>
        <v xml:space="preserve">1.1 1,384.09 5,536 1.0 1,469.03 19,097 1.0 1,569.29 20,401 1.2 1,665.85 64,968 1.1 1,477.95 57,640 1.1  </v>
      </c>
      <c r="N275" s="47"/>
      <c r="O275" s="47" t="str">
        <f t="shared" si="298"/>
        <v xml:space="preserve">1,384.09 5,536 1.0 1,469.03 19,097 1.0 1,569.29 20,401 1.2 1,665.85 64,968 1.1 1,477.95 57,640 1.1  </v>
      </c>
      <c r="P275" s="47"/>
      <c r="Q275" s="47" t="str">
        <f t="shared" si="299"/>
        <v xml:space="preserve">5,536 1.0 1,469.03 19,097 1.0 1,569.29 20,401 1.2 1,665.85 64,968 1.1 1,477.95 57,640 1.1  </v>
      </c>
      <c r="R275" s="47" t="str">
        <f t="shared" si="300"/>
        <v xml:space="preserve">1.0 1,469.03 19,097 1.0 1,569.29 20,401 1.2 1,665.85 64,968 1.1 1,477.95 57,640 1.1  </v>
      </c>
      <c r="S275" s="47" t="str">
        <f t="shared" si="301"/>
        <v xml:space="preserve">1,659.10 6,636 1.1 1,384.09 5,536 1.0 1,469.03 19,097 1.0 1,569.29 20,401 1.2 1,665.85 64,968 1.1 1,477.95 57,640 1.1  </v>
      </c>
      <c r="T275" s="47"/>
      <c r="U275" s="47"/>
      <c r="V275" s="47"/>
      <c r="W275" s="11"/>
      <c r="X275" s="11"/>
      <c r="Y275" s="11"/>
      <c r="Z275" s="47" t="str">
        <f t="shared" si="302"/>
        <v xml:space="preserve">1,469.03 19,097 1.0 1,569.29 20,401 1.2 1,665.85 64,968 1.1 1,477.95 57,640 1.1  </v>
      </c>
      <c r="AA275" s="47"/>
      <c r="AB275" s="47" t="str">
        <f t="shared" si="303"/>
        <v xml:space="preserve">19,097 1.0 1,569.29 20,401 1.2 1,665.85 64,968 1.1 1,477.95 57,640 1.1  </v>
      </c>
      <c r="AC275" s="47" t="str">
        <f t="shared" si="304"/>
        <v xml:space="preserve">1.0 1,569.29 20,401 1.2 1,665.85 64,968 1.1 1,477.95 57,640 1.1  </v>
      </c>
      <c r="AD275" s="47"/>
      <c r="AE275" s="47" t="str">
        <f t="shared" si="305"/>
        <v xml:space="preserve">1,569.29 20,401 1.2 1,665.85 64,968 1.1 1,477.95 57,640 1.1  </v>
      </c>
      <c r="AF275" s="47"/>
      <c r="AG275" s="47" t="str">
        <f t="shared" si="306"/>
        <v xml:space="preserve">20,401 1.2 1,665.85 64,968 1.1 1,477.95 57,640 1.1  </v>
      </c>
      <c r="AH275" s="47" t="str">
        <f t="shared" si="307"/>
        <v xml:space="preserve">1.2 1,665.85 64,968 1.1 1,477.95 57,640 1.1  </v>
      </c>
      <c r="AI275" s="47"/>
      <c r="AJ275" s="47"/>
      <c r="AK275" s="47"/>
      <c r="AL275" s="47"/>
      <c r="AM275" s="11"/>
      <c r="AN275" s="11"/>
      <c r="AO275" s="11"/>
      <c r="AP275" s="47" t="str">
        <f t="shared" si="308"/>
        <v xml:space="preserve">1,665.85 64,968 1.1 1,477.95 57,640 1.1  </v>
      </c>
      <c r="AQ275" s="47"/>
      <c r="AR275" s="47" t="str">
        <f t="shared" si="309"/>
        <v xml:space="preserve">64,968 1.1 1,477.95 57,640 1.1  </v>
      </c>
      <c r="AS275" s="48" t="str">
        <f t="shared" si="310"/>
        <v xml:space="preserve">1.1 1,477.95 57,640 1.1  </v>
      </c>
      <c r="AT275" s="48"/>
      <c r="AU275" s="47" t="str">
        <f t="shared" si="311"/>
        <v xml:space="preserve">1,477.95 57,640 1.1  </v>
      </c>
      <c r="AV275" s="47"/>
      <c r="AW275" s="47" t="str">
        <f t="shared" si="312"/>
        <v xml:space="preserve">57,640 1.1  </v>
      </c>
      <c r="AX275" s="48" t="str">
        <f t="shared" si="313"/>
        <v xml:space="preserve">1.1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3"/>
        <v xml:space="preserve">- Depreciation </v>
      </c>
      <c r="D276" s="47" t="str">
        <f t="shared" si="294"/>
        <v xml:space="preserve">- Depreciation </v>
      </c>
      <c r="E276" s="22"/>
      <c r="F276" s="45"/>
      <c r="G276" s="11"/>
      <c r="H276" s="11"/>
      <c r="I276" s="11"/>
      <c r="J276" s="47" t="str">
        <f t="shared" si="295"/>
        <v xml:space="preserve">3,341.28 </v>
      </c>
      <c r="K276" s="47"/>
      <c r="L276" s="47" t="str">
        <f t="shared" si="296"/>
        <v xml:space="preserve">13,365 2.3 2,832.96 11,332 2.1 3,380.97 43,953 2.3 2,748.55 35,731 2.0 3,391.58 132,272 2.3 3,170.57 123,652 2.3  </v>
      </c>
      <c r="M276" s="47" t="str">
        <f t="shared" si="297"/>
        <v xml:space="preserve">2.3 2,832.96 11,332 2.1 3,380.97 43,953 2.3 2,748.55 35,731 2.0 3,391.58 132,272 2.3 3,170.57 123,652 2.3  </v>
      </c>
      <c r="N276" s="47"/>
      <c r="O276" s="47" t="str">
        <f t="shared" si="298"/>
        <v xml:space="preserve">2,832.96 11,332 2.1 3,380.97 43,953 2.3 2,748.55 35,731 2.0 3,391.58 132,272 2.3 3,170.57 123,652 2.3  </v>
      </c>
      <c r="P276" s="47"/>
      <c r="Q276" s="47" t="str">
        <f t="shared" si="299"/>
        <v xml:space="preserve">11,332 2.1 3,380.97 43,953 2.3 2,748.55 35,731 2.0 3,391.58 132,272 2.3 3,170.57 123,652 2.3  </v>
      </c>
      <c r="R276" s="47" t="str">
        <f t="shared" si="300"/>
        <v xml:space="preserve">2.1 3,380.97 43,953 2.3 2,748.55 35,731 2.0 3,391.58 132,272 2.3 3,170.57 123,652 2.3  </v>
      </c>
      <c r="S276" s="47" t="str">
        <f t="shared" si="301"/>
        <v xml:space="preserve">3,341.28 13,365 2.3 2,832.96 11,332 2.1 3,380.97 43,953 2.3 2,748.55 35,731 2.0 3,391.58 132,272 2.3 3,170.57 123,652 2.3  </v>
      </c>
      <c r="T276" s="47"/>
      <c r="U276" s="47"/>
      <c r="V276" s="47"/>
      <c r="W276" s="11"/>
      <c r="X276" s="11"/>
      <c r="Y276" s="11"/>
      <c r="Z276" s="47" t="str">
        <f t="shared" si="302"/>
        <v xml:space="preserve">3,380.97 43,953 2.3 2,748.55 35,731 2.0 3,391.58 132,272 2.3 3,170.57 123,652 2.3  </v>
      </c>
      <c r="AA276" s="47"/>
      <c r="AB276" s="47" t="str">
        <f t="shared" si="303"/>
        <v xml:space="preserve">43,953 2.3 2,748.55 35,731 2.0 3,391.58 132,272 2.3 3,170.57 123,652 2.3  </v>
      </c>
      <c r="AC276" s="47" t="str">
        <f t="shared" si="304"/>
        <v xml:space="preserve">2.3 2,748.55 35,731 2.0 3,391.58 132,272 2.3 3,170.57 123,652 2.3  </v>
      </c>
      <c r="AD276" s="47"/>
      <c r="AE276" s="47" t="str">
        <f t="shared" si="305"/>
        <v xml:space="preserve">2,748.55 35,731 2.0 3,391.58 132,272 2.3 3,170.57 123,652 2.3  </v>
      </c>
      <c r="AF276" s="47"/>
      <c r="AG276" s="47" t="str">
        <f t="shared" si="306"/>
        <v xml:space="preserve">35,731 2.0 3,391.58 132,272 2.3 3,170.57 123,652 2.3  </v>
      </c>
      <c r="AH276" s="47" t="str">
        <f t="shared" si="307"/>
        <v xml:space="preserve">2.0 3,391.58 132,272 2.3 3,170.57 123,652 2.3  </v>
      </c>
      <c r="AI276" s="47"/>
      <c r="AJ276" s="47"/>
      <c r="AK276" s="47"/>
      <c r="AL276" s="47"/>
      <c r="AM276" s="11"/>
      <c r="AN276" s="11"/>
      <c r="AO276" s="11"/>
      <c r="AP276" s="47" t="str">
        <f t="shared" si="308"/>
        <v xml:space="preserve">3,391.58 132,272 2.3 3,170.57 123,652 2.3  </v>
      </c>
      <c r="AQ276" s="47"/>
      <c r="AR276" s="47" t="str">
        <f t="shared" si="309"/>
        <v xml:space="preserve">132,272 2.3 3,170.57 123,652 2.3  </v>
      </c>
      <c r="AS276" s="48" t="str">
        <f t="shared" si="310"/>
        <v xml:space="preserve">2.3 3,170.57 123,652 2.3  </v>
      </c>
      <c r="AT276" s="48"/>
      <c r="AU276" s="47" t="str">
        <f t="shared" si="311"/>
        <v xml:space="preserve">3,170.57 123,652 2.3  </v>
      </c>
      <c r="AV276" s="47"/>
      <c r="AW276" s="47" t="str">
        <f t="shared" si="312"/>
        <v xml:space="preserve">123,652 2.3  </v>
      </c>
      <c r="AX276" s="48" t="str">
        <f t="shared" si="313"/>
        <v xml:space="preserve">2.3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3"/>
        <v xml:space="preserve">Indirect Labor </v>
      </c>
      <c r="D277" s="47" t="str">
        <f t="shared" si="294"/>
        <v xml:space="preserve">Indirect Labor </v>
      </c>
      <c r="E277" s="22"/>
      <c r="F277" s="45"/>
      <c r="G277" s="11"/>
      <c r="H277" s="11"/>
      <c r="I277" s="11"/>
      <c r="J277" s="47" t="str">
        <f t="shared" si="295"/>
        <v xml:space="preserve">15,472.70 </v>
      </c>
      <c r="K277" s="47"/>
      <c r="L277" s="47" t="str">
        <f t="shared" si="296"/>
        <v xml:space="preserve">61,891 10.5 14,108.32 56,433 10.7 15,131.62 196,711 10.4 14,661.41 190,598 10.9 15,843.14 617,882 10.9 14,447.61 563,457 10.3  </v>
      </c>
      <c r="M277" s="47" t="str">
        <f t="shared" si="297"/>
        <v xml:space="preserve">10.5 14,108.32 56,433 10.7 15,131.62 196,711 10.4 14,661.41 190,598 10.9 15,843.14 617,882 10.9 14,447.61 563,457 10.3  </v>
      </c>
      <c r="N277" s="47"/>
      <c r="O277" s="47" t="str">
        <f t="shared" si="298"/>
        <v xml:space="preserve">14,108.32 56,433 10.7 15,131.62 196,711 10.4 14,661.41 190,598 10.9 15,843.14 617,882 10.9 14,447.61 563,457 10.3  </v>
      </c>
      <c r="P277" s="47"/>
      <c r="Q277" s="47" t="str">
        <f t="shared" si="299"/>
        <v xml:space="preserve">56,433 10.7 15,131.62 196,711 10.4 14,661.41 190,598 10.9 15,843.14 617,882 10.9 14,447.61 563,457 10.3  </v>
      </c>
      <c r="R277" s="47" t="str">
        <f t="shared" si="300"/>
        <v xml:space="preserve">10.7 15,131.62 196,711 10.4 14,661.41 190,598 10.9 15,843.14 617,882 10.9 14,447.61 563,457 10.3  </v>
      </c>
      <c r="S277" s="47" t="str">
        <f t="shared" si="301"/>
        <v xml:space="preserve">15,472.70 61,891 10.5 14,108.32 56,433 10.7 15,131.62 196,711 10.4 14,661.41 190,598 10.9 15,843.14 617,882 10.9 14,447.61 563,457 10.3  </v>
      </c>
      <c r="T277" s="47"/>
      <c r="U277" s="47"/>
      <c r="V277" s="47"/>
      <c r="W277" s="11"/>
      <c r="X277" s="11"/>
      <c r="Y277" s="11"/>
      <c r="Z277" s="47" t="str">
        <f t="shared" si="302"/>
        <v xml:space="preserve">15,131.62 196,711 10.4 14,661.41 190,598 10.9 15,843.14 617,882 10.9 14,447.61 563,457 10.3  </v>
      </c>
      <c r="AA277" s="47"/>
      <c r="AB277" s="47" t="str">
        <f t="shared" si="303"/>
        <v xml:space="preserve">196,711 10.4 14,661.41 190,598 10.9 15,843.14 617,882 10.9 14,447.61 563,457 10.3  </v>
      </c>
      <c r="AC277" s="47" t="str">
        <f t="shared" si="304"/>
        <v xml:space="preserve">10.4 14,661.41 190,598 10.9 15,843.14 617,882 10.9 14,447.61 563,457 10.3  </v>
      </c>
      <c r="AD277" s="47"/>
      <c r="AE277" s="47" t="str">
        <f t="shared" si="305"/>
        <v xml:space="preserve">14,661.41 190,598 10.9 15,843.14 617,882 10.9 14,447.61 563,457 10.3  </v>
      </c>
      <c r="AF277" s="47"/>
      <c r="AG277" s="47" t="str">
        <f t="shared" si="306"/>
        <v xml:space="preserve">190,598 10.9 15,843.14 617,882 10.9 14,447.61 563,457 10.3  </v>
      </c>
      <c r="AH277" s="47" t="str">
        <f t="shared" si="307"/>
        <v xml:space="preserve">10.9 15,843.14 617,882 10.9 14,447.61 563,457 10.3  </v>
      </c>
      <c r="AI277" s="47"/>
      <c r="AJ277" s="47"/>
      <c r="AK277" s="47"/>
      <c r="AL277" s="47"/>
      <c r="AM277" s="11"/>
      <c r="AN277" s="11"/>
      <c r="AO277" s="11"/>
      <c r="AP277" s="47" t="str">
        <f t="shared" si="308"/>
        <v xml:space="preserve">15,843.14 617,882 10.9 14,447.61 563,457 10.3  </v>
      </c>
      <c r="AQ277" s="47"/>
      <c r="AR277" s="47" t="str">
        <f t="shared" si="309"/>
        <v xml:space="preserve">617,882 10.9 14,447.61 563,457 10.3  </v>
      </c>
      <c r="AS277" s="48" t="str">
        <f t="shared" si="310"/>
        <v xml:space="preserve">10.9 14,447.61 563,457 10.3  </v>
      </c>
      <c r="AT277" s="48"/>
      <c r="AU277" s="47" t="str">
        <f t="shared" si="311"/>
        <v xml:space="preserve">14,447.61 563,457 10.3  </v>
      </c>
      <c r="AV277" s="47"/>
      <c r="AW277" s="47" t="str">
        <f t="shared" si="312"/>
        <v xml:space="preserve">563,457 10.3  </v>
      </c>
      <c r="AX277" s="48" t="str">
        <f t="shared" si="313"/>
        <v xml:space="preserve">10.3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19,200 3.3 4,800.00 19,200 3.6 4,800.00 62,400 3.3 4,800.00 62,400 3.6 4,800.00 187,200 3.3 4,800.00 187,200 3.4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3.3 4,800.00 19,200 3.6 4,800.00 62,400 3.3 4,800.00 62,400 3.6 4,800.00 187,200 3.3 4,800.00 187,200 3.4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4,800.00 19,200 3.6 4,800.00 62,400 3.3 4,800.00 62,400 3.6 4,800.00 187,200 3.3 4,800.00 187,200 3.4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19,200 3.6 4,800.00 62,400 3.3 4,800.00 62,400 3.6 4,800.00 187,200 3.3 4,800.00 187,200 3.4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3.6 4,800.00 62,400 3.3 4,800.00 62,400 3.6 4,800.00 187,200 3.3 4,800.00 187,200 3.4  </v>
      </c>
      <c r="S279" s="47" t="str">
        <f>(RIGHT(C352,LEN(C352) - LEN(C279)))&amp;" "</f>
        <v xml:space="preserve">4,800.00 19,200 3.3 4,800.00 19,200 3.6 4,800.00 62,400 3.3 4,800.00 62,400 3.6 4,800.00 187,200 3.3 4,800.00 187,200 3.4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4,800.00 62,400 3.3 4,800.00 62,400 3.6 4,800.00 187,200 3.3 4,800.00 187,200 3.4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62,400 3.3 4,800.00 62,400 3.6 4,800.00 187,200 3.3 4,800.00 187,200 3.4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3.3 4,800.00 62,400 3.6 4,800.00 187,200 3.3 4,800.00 187,200 3.4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4,800.00 62,400 3.6 4,800.00 187,200 3.3 4,800.00 187,200 3.4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62,400 3.6 4,800.00 187,200 3.3 4,800.00 187,200 3.4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3.6 4,800.00 187,200 3.3 4,800.00 187,200 3.4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4,800.00 187,200 3.3 4,800.00 187,200 3.4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187,200 3.3 4,800.00 187,200 3.4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3.3 4,800.00 187,200 3.4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4,800.00 187,200 3.4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187,200 3.4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3.4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227.75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911 0.2 285.24 1,141 0.2 535.37 6,960 0.4 276.66 3,597 0.2 543.37 21,191 0.4 126.36 4,928 0.1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0.2 285.24 1,141 0.2 535.37 6,960 0.4 276.66 3,597 0.2 543.37 21,191 0.4 126.36 4,928 0.1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285.24 1,141 0.2 535.37 6,960 0.4 276.66 3,597 0.2 543.37 21,191 0.4 126.36 4,928 0.1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1,141 0.2 535.37 6,960 0.4 276.66 3,597 0.2 543.37 21,191 0.4 126.36 4,928 0.1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0.2 535.37 6,960 0.4 276.66 3,597 0.2 543.37 21,191 0.4 126.36 4,928 0.1  </v>
      </c>
      <c r="S280" s="47" t="str">
        <f>(RIGHT(C353,LEN(C353) - LEN(C280)))&amp;" "</f>
        <v xml:space="preserve">227.75 911 0.2 285.24 1,141 0.2 535.37 6,960 0.4 276.66 3,597 0.2 543.37 21,191 0.4 126.36 4,928 0.1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535.37 6,960 0.4 276.66 3,597 0.2 543.37 21,191 0.4 126.36 4,928 0.1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6,960 0.4 276.66 3,597 0.2 543.37 21,191 0.4 126.36 4,928 0.1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0.4 276.66 3,597 0.2 543.37 21,191 0.4 126.36 4,928 0.1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276.66 3,597 0.2 543.37 21,191 0.4 126.36 4,928 0.1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3,597 0.2 543.37 21,191 0.4 126.36 4,928 0.1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0.2 543.37 21,191 0.4 126.36 4,928 0.1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543.37 21,191 0.4 126.36 4,928 0.1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21,191 0.4 126.36 4,928 0.1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0.4 126.36 4,928 0.1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126.36 4,928 0.1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4,928 0.1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0.1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10,444.96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41,780 7.1 9,023.08 36,092 6.8 9,796.26 127,351 6.7 9,584.75 124,602 7.1 10,499.77 409,491 7.2 9,521.25 371,329 6.8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7.1 9,023.08 36,092 6.8 9,796.26 127,351 6.7 9,584.75 124,602 7.1 10,499.77 409,491 7.2 9,521.25 371,329 6.8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9,023.08 36,092 6.8 9,796.26 127,351 6.7 9,584.75 124,602 7.1 10,499.77 409,491 7.2 9,521.25 371,329 6.8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36,092 6.8 9,796.26 127,351 6.7 9,584.75 124,602 7.1 10,499.77 409,491 7.2 9,521.25 371,329 6.8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6.8 9,796.26 127,351 6.7 9,584.75 124,602 7.1 10,499.77 409,491 7.2 9,521.25 371,329 6.8  </v>
      </c>
      <c r="S281" s="47" t="str">
        <f>(RIGHT(C354,LEN(C354) - LEN(C281)))&amp;" "</f>
        <v xml:space="preserve">10,444.96 41,780 7.1 9,023.08 36,092 6.8 9,796.26 127,351 6.7 9,584.75 124,602 7.1 10,499.77 409,491 7.2 9,521.25 371,329 6.8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9,796.26 127,351 6.7 9,584.75 124,602 7.1 10,499.77 409,491 7.2 9,521.25 371,329 6.8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127,351 6.7 9,584.75 124,602 7.1 10,499.77 409,491 7.2 9,521.25 371,329 6.8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6.7 9,584.75 124,602 7.1 10,499.77 409,491 7.2 9,521.25 371,329 6.8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9,584.75 124,602 7.1 10,499.77 409,491 7.2 9,521.25 371,329 6.8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124,602 7.1 10,499.77 409,491 7.2 9,521.25 371,329 6.8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7.1 10,499.77 409,491 7.2 9,521.25 371,329 6.8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10,499.77 409,491 7.2 9,521.25 371,329 6.8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409,491 7.2 9,521.25 371,329 6.8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7.2 9,521.25 371,329 6.8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9,521.25 371,329 6.8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371,329 6.8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653.49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2,614 0.4 464.86 1,859 0.4 560.23 7,283 0.4 462.47 6,012 0.3 499.74 19,490 0.3 431.71 16,837 0.3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0.4 464.86 1,859 0.4 560.23 7,283 0.4 462.47 6,012 0.3 499.74 19,490 0.3 431.71 16,837 0.3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464.86 1,859 0.4 560.23 7,283 0.4 462.47 6,012 0.3 499.74 19,490 0.3 431.71 16,837 0.3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1,859 0.4 560.23 7,283 0.4 462.47 6,012 0.3 499.74 19,490 0.3 431.71 16,837 0.3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0.4 560.23 7,283 0.4 462.47 6,012 0.3 499.74 19,490 0.3 431.71 16,837 0.3  </v>
      </c>
      <c r="S282" s="47" t="str">
        <f>(RIGHT(C355,LEN(C355) - LEN(C282)))&amp;" "</f>
        <v xml:space="preserve">653.49 2,614 0.4 464.86 1,859 0.4 560.23 7,283 0.4 462.47 6,012 0.3 499.74 19,490 0.3 431.71 16,837 0.3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560.23 7,283 0.4 462.47 6,012 0.3 499.74 19,490 0.3 431.71 16,837 0.3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7,283 0.4 462.47 6,012 0.3 499.74 19,490 0.3 431.71 16,837 0.3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0.4 462.47 6,012 0.3 499.74 19,490 0.3 431.71 16,837 0.3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462.47 6,012 0.3 499.74 19,490 0.3 431.71 16,837 0.3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6,012 0.3 499.74 19,490 0.3 431.71 16,837 0.3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0.3 499.74 19,490 0.3 431.71 16,837 0.3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499.74 19,490 0.3 431.71 16,837 0.3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19,490 0.3 431.71 16,837 0.3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0.3 431.71 16,837 0.3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431.71 16,837 0.3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16,837 0.3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0.3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653.49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2,614 0.4 464.86 1,859 0.4 560.23 7,283 0.4 462.47 6,012 0.3 499.74 19,490 0.3 431.71 16,837 0.3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0.4 464.86 1,859 0.4 560.23 7,283 0.4 462.47 6,012 0.3 499.74 19,490 0.3 431.71 16,837 0.3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464.86 1,859 0.4 560.23 7,283 0.4 462.47 6,012 0.3 499.74 19,490 0.3 431.71 16,837 0.3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1,859 0.4 560.23 7,283 0.4 462.47 6,012 0.3 499.74 19,490 0.3 431.71 16,837 0.3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0.4 560.23 7,283 0.4 462.47 6,012 0.3 499.74 19,490 0.3 431.71 16,837 0.3  </v>
      </c>
      <c r="S285" s="47" t="str">
        <f>(RIGHT(C357,LEN(C357) - LEN(C285)))&amp;" "</f>
        <v xml:space="preserve">653.49 2,614 0.4 464.86 1,859 0.4 560.23 7,283 0.4 462.47 6,012 0.3 499.74 19,490 0.3 431.71 16,837 0.3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560.23 7,283 0.4 462.47 6,012 0.3 499.74 19,490 0.3 431.71 16,837 0.3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7,283 0.4 462.47 6,012 0.3 499.74 19,490 0.3 431.71 16,837 0.3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0.4 462.47 6,012 0.3 499.74 19,490 0.3 431.71 16,837 0.3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462.47 6,012 0.3 499.74 19,490 0.3 431.71 16,837 0.3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6,012 0.3 499.74 19,490 0.3 431.71 16,837 0.3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0.3 499.74 19,490 0.3 431.71 16,837 0.3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499.74 19,490 0.3 431.71 16,837 0.3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19,490 0.3 431.71 16,837 0.3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0.3 431.71 16,837 0.3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431.71 16,837 0.3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16,837 0.3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0.3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7,356.41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29,426 5.0 6,332.42 25,330 4.8 7,068.87 91,895 4.9 7,102.05 92,327 5.3 7,535.64 293,890 5.2 7,013.59 273,530 5.0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5.0 6,332.42 25,330 4.8 7,068.87 91,895 4.9 7,102.05 92,327 5.3 7,535.64 293,890 5.2 7,013.59 273,530 5.0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6,332.42 25,330 4.8 7,068.87 91,895 4.9 7,102.05 92,327 5.3 7,535.64 293,890 5.2 7,013.59 273,530 5.0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25,330 4.8 7,068.87 91,895 4.9 7,102.05 92,327 5.3 7,535.64 293,890 5.2 7,013.59 273,530 5.0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4.8 7,068.87 91,895 4.9 7,102.05 92,327 5.3 7,535.64 293,890 5.2 7,013.59 273,530 5.0  </v>
      </c>
      <c r="S286" s="47" t="str">
        <f>(RIGHT(C358,LEN(C358) - LEN(C286)))&amp;" "</f>
        <v xml:space="preserve">7,356.41 29,426 5.0 6,332.42 25,330 4.8 7,068.87 91,895 4.9 7,102.05 92,327 5.3 7,535.64 293,890 5.2 7,013.59 273,530 5.0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7,068.87 91,895 4.9 7,102.05 92,327 5.3 7,535.64 293,890 5.2 7,013.59 273,530 5.0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91,895 4.9 7,102.05 92,327 5.3 7,535.64 293,890 5.2 7,013.59 273,530 5.0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4.9 7,102.05 92,327 5.3 7,535.64 293,890 5.2 7,013.59 273,530 5.0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7,102.05 92,327 5.3 7,535.64 293,890 5.2 7,013.59 273,530 5.0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92,327 5.3 7,535.64 293,890 5.2 7,013.59 273,530 5.0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5.3 7,535.64 293,890 5.2 7,013.59 273,530 5.0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7,535.64 293,890 5.2 7,013.59 273,530 5.0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293,890 5.2 7,013.59 273,530 5.0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5.2 7,013.59 273,530 5.0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7,013.59 273,530 5.0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273,530 5.0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5.0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16,978.28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67,913 11.5 14,726.28 58,905 11.2 16,045.15 208,587 11.1 13,676.72 177,797 10.1 14,701.16 573,345 10.1 15,301.16 596,745 10.9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11.5 14,726.28 58,905 11.2 16,045.15 208,587 11.1 13,676.72 177,797 10.1 14,701.16 573,345 10.1 15,301.16 596,745 10.9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14,726.28 58,905 11.2 16,045.15 208,587 11.1 13,676.72 177,797 10.1 14,701.16 573,345 10.1 15,301.16 596,745 10.9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58,905 11.2 16,045.15 208,587 11.1 13,676.72 177,797 10.1 14,701.16 573,345 10.1 15,301.16 596,745 10.9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11.2 16,045.15 208,587 11.1 13,676.72 177,797 10.1 14,701.16 573,345 10.1 15,301.16 596,745 10.9  </v>
      </c>
      <c r="S288" s="47" t="str">
        <f>(RIGHT(C359,LEN(C359) - LEN(C288)))&amp;" "</f>
        <v xml:space="preserve">16,978.28 67,913 11.5 14,726.28 58,905 11.2 16,045.15 208,587 11.1 13,676.72 177,797 10.1 14,701.16 573,345 10.1 15,301.16 596,745 10.9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16,045.15 208,587 11.1 13,676.72 177,797 10.1 14,701.16 573,345 10.1 15,301.16 596,745 10.9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208,587 11.1 13,676.72 177,797 10.1 14,701.16 573,345 10.1 15,301.16 596,745 10.9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11.1 13,676.72 177,797 10.1 14,701.16 573,345 10.1 15,301.16 596,745 10.9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13,676.72 177,797 10.1 14,701.16 573,345 10.1 15,301.16 596,745 10.9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177,797 10.1 14,701.16 573,345 10.1 15,301.16 596,745 10.9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10.1 14,701.16 573,345 10.1 15,301.16 596,745 10.9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14,701.16 573,345 10.1 15,301.16 596,745 10.9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573,345 10.1 15,301.16 596,745 10.9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10.1 15,301.16 596,745 10.9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15,301.16 596,745 10.9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596,745 10.9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10.9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7,947.24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31,789 5.4 8,120.19 32,481 6.2 7,910.77 102,840 5.4 7,392.53 96,103 5.5 7,437.55 290,064 5.1 8,105.71 316,123 5.8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5.4 8,120.19 32,481 6.2 7,910.77 102,840 5.4 7,392.53 96,103 5.5 7,437.55 290,064 5.1 8,105.71 316,123 5.8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8,120.19 32,481 6.2 7,910.77 102,840 5.4 7,392.53 96,103 5.5 7,437.55 290,064 5.1 8,105.71 316,123 5.8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32,481 6.2 7,910.77 102,840 5.4 7,392.53 96,103 5.5 7,437.55 290,064 5.1 8,105.71 316,123 5.8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6.2 7,910.77 102,840 5.4 7,392.53 96,103 5.5 7,437.55 290,064 5.1 8,105.71 316,123 5.8  </v>
      </c>
      <c r="S290" s="47" t="str">
        <f>(RIGHT(C360,LEN(C360) - LEN(C290)))&amp;" "</f>
        <v xml:space="preserve">7,947.24 31,789 5.4 8,120.19 32,481 6.2 7,910.77 102,840 5.4 7,392.53 96,103 5.5 7,437.55 290,064 5.1 8,105.71 316,123 5.8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7,910.77 102,840 5.4 7,392.53 96,103 5.5 7,437.55 290,064 5.1 8,105.71 316,123 5.8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102,840 5.4 7,392.53 96,103 5.5 7,437.55 290,064 5.1 8,105.71 316,123 5.8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5.4 7,392.53 96,103 5.5 7,437.55 290,064 5.1 8,105.71 316,123 5.8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7,392.53 96,103 5.5 7,437.55 290,064 5.1 8,105.71 316,123 5.8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96,103 5.5 7,437.55 290,064 5.1 8,105.71 316,123 5.8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5.5 7,437.55 290,064 5.1 8,105.71 316,123 5.8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7,437.55 290,064 5.1 8,105.71 316,123 5.8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290,064 5.1 8,105.71 316,123 5.8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5.1 8,105.71 316,123 5.8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8,105.71 316,123 5.8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316,123 5.8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5.8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9,031.04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36,124 6.1 6,606.09 26,424 5.0 8,134.38 105,747 5.6 6,284.19 81,695 4.7 7,263.61 283,281 5.0 7,195.45 280,623 5.1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6.1 6,606.09 26,424 5.0 8,134.38 105,747 5.6 6,284.19 81,695 4.7 7,263.61 283,281 5.0 7,195.45 280,623 5.1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6,606.09 26,424 5.0 8,134.38 105,747 5.6 6,284.19 81,695 4.7 7,263.61 283,281 5.0 7,195.45 280,623 5.1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26,424 5.0 8,134.38 105,747 5.6 6,284.19 81,695 4.7 7,263.61 283,281 5.0 7,195.45 280,623 5.1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5.0 8,134.38 105,747 5.6 6,284.19 81,695 4.7 7,263.61 283,281 5.0 7,195.45 280,623 5.1 </v>
      </c>
      <c r="S292" s="47" t="str">
        <f>(RIGHT(C361,LEN(C361) - LEN(C292)))&amp;" "</f>
        <v xml:space="preserve">9,031.04 36,124 6.1 6,606.09 26,424 5.0 8,134.38 105,747 5.6 6,284.19 81,695 4.7 7,263.61 283,281 5.0 7,195.45 280,623 5.1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8,134.38 105,747 5.6 6,284.19 81,695 4.7 7,263.61 283,281 5.0 7,195.45 280,623 5.1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105,747 5.6 6,284.19 81,695 4.7 7,263.61 283,281 5.0 7,195.45 280,623 5.1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5.6 6,284.19 81,695 4.7 7,263.61 283,281 5.0 7,195.45 280,623 5.1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6,284.19 81,695 4.7 7,263.61 283,281 5.0 7,195.45 280,623 5.1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81,695 4.7 7,263.61 283,281 5.0 7,195.45 280,623 5.1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4.7 7,263.61 283,281 5.0 7,195.45 280,623 5.1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7,263.61 283,281 5.0 7,195.45 280,623 5.1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283,281 5.0 7,195.45 280,623 5.1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5.0 7,195.45 280,623 5.1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7,195.45 280,623 5.1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280,623 5.1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5.1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'Tuk Data'!A106</f>
        <v xml:space="preserve">- Smallwares 0.18 4,802 0.8 0.17 4,325 0.8 0.20 17,414 0.9 0.21 17,243 1.0 0.22 55,908 1.0 0.18 47,646 0.9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'Tuk Data'!A107</f>
        <v xml:space="preserve">- Linen/Paper Napkins 0.10 2,669 0.5 0.10 2,531 0.5 0.09 7,991 0.4 0.08 6,872 0.4 0.09 23,662 0.4 0.08 20,327 0.4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'Tuk Data'!A108</f>
        <v xml:space="preserve">- Cleaning Supplies 0.12 3,200 0.5 0.11 2,777 0.5 0.12 10,134 0.5 0.12 10,172 0.6 0.14 35,292 0.6 0.10 26,881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'Tuk Data'!A109</f>
        <v xml:space="preserve">- Credit/Gift Card 0.38 10,170 1.7 0.37 9,250 1.8 0.42 36,661 1.9 0.34 28,034 1.6 0.39 100,444 1.8 0.39 102,165 1.9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'Tuk Data'!A110</f>
        <v xml:space="preserve">- Cash Short 0.05 1,424 0.2 0.06 1,542 0.3 0.05 4,731 0.3 0.06 5,159 0.3 0.06 15,312 0.3 0.05 13,966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'Tuk Data'!A111</f>
        <v xml:space="preserve">- Other 0.13 3,427 0.6 0.12 2,984 0.6 0.12 10,057 0.5 0.12 10,081 0.6 0.12 31,848 0.6 0.09 24,618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'Tuk Data'!A112</f>
        <v xml:space="preserve">Margin after Variable Exp 8.48 226,817 38.5 8.00 200,974 38.1 8.32 722,372 38.3 8.00 668,273 38.1 8.16 2,118,571 37.4 7.96 2,081,668 38.1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'Tuk Data'!A113</f>
        <v xml:space="preserve">Other Restaurant Exp 3,669.44 14,678 2.5 3,397.20 13,589 2.6 4,328.28 56,268 3.0 4,102.62 53,334 3.0 3,384.43 131,993 2.3 4,151.47 161,907 3.0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'Tuk Data'!A114</f>
        <v xml:space="preserve">- Ofc Supplies/Postage 152.36 609 0.1 161.46 646 0.1 166.36 2,163 0.1 177.25 2,304 0.1 170.74 6,659 0.1 193.55 7,549 0.1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'Tuk Data'!A115</f>
        <v xml:space="preserve">- Work Comp/Pub Liab 3,276.30 13,105 2.2 2,967.38 11,870 2.3 3,906.33 50,782 2.7 3,675.26 47,778 2.7 2,938.24 114,591 2.0 3,694.78 144,097 2.6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'Tuk Data'!A116</f>
        <v xml:space="preserve">- Employee Incentives 48.71 195 0.0 57.69 231 0.0 61.50 799 0.0 68.86 895 0.1 50.59 1,973 0.0 45.14 1,760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'Tuk Data'!A117</f>
        <v xml:space="preserve">- Other 192.07 768 0.1 210.68 843 0.2 194.09 2,523 0.1 181.25 2,356 0.1 224.86 8,770 0.2 218.00 8,502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'Tuk Data'!A118</f>
        <v xml:space="preserve">Site/Bldg/Equip Maint 12,573.85 50,295 8.5 11,214.30 44,857 8.5 12,432.90 161,628 8.6 11,400.35 148,205 8.5 12,358.22 481,971 8.5 12,030.55 469,192 8.6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'Tuk Data'!A119</f>
        <v xml:space="preserve">- Utilities 4,640.47 18,562 3.2 4,061.55 16,246 3.1 4,430.45 57,596 3.1 4,282.16 55,668 3.2 4,282.86 167,032 3.0 4,464.25 174,106 3.2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'Tuk Data'!A120</f>
        <v xml:space="preserve">- Building/Site Repair 1,884.23 7,537 1.3 1,648.37 6,593 1.3 1,690.91 21,982 1.2 1,498.23 19,477 1.1 1,512.11 58,972 1.0 1,491.06 58,151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'Tuk Data'!A121</f>
        <v xml:space="preserve">- Equipment Repairs 1,048.77 4,195 0.7 1,287.33 5,149 1.0 1,461.54 19,000 1.0 1,302.12 16,928 1.0 1,505.82 58,727 1.0 1,426.73 55,642 1.0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'Tuk Data'!A122</f>
        <v xml:space="preserve">- Contract Services 1,659.10 6,636 1.1 1,384.09 5,536 1.0 1,469.03 19,097 1.0 1,569.29 20,401 1.2 1,665.85 64,968 1.1 1,477.95 57,640 1.1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'Tuk Data'!A123</f>
        <v xml:space="preserve">- Depreciation 3,341.28 13,365 2.3 2,832.96 11,332 2.1 3,380.97 43,953 2.3 2,748.55 35,731 2.0 3,391.58 132,272 2.3 3,170.57 123,652 2.3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'Tuk Data'!A124</f>
        <v xml:space="preserve">Indirect Labor 15,472.70 61,891 10.5 14,108.32 56,433 10.7 15,131.62 196,711 10.4 14,661.41 190,598 10.9 15,843.14 617,882 10.9 14,447.61 563,457 10.3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'Tuk Data'!A125</f>
        <v xml:space="preserve">- Salary 4,800.00 19,200 3.3 4,800.00 19,200 3.6 4,800.00 62,400 3.3 4,800.00 62,400 3.6 4,800.00 187,200 3.3 4,800.00 187,200 3.4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'Tuk Data'!A126</f>
        <v xml:space="preserve">- Bonus 227.75 911 0.2 285.24 1,141 0.2 535.37 6,960 0.4 276.66 3,597 0.2 543.37 21,191 0.4 126.36 4,928 0.1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'Tuk Data'!A127</f>
        <v xml:space="preserve">- Other 10,444.96 41,780 7.1 9,023.08 36,092 6.8 9,796.26 127,351 6.7 9,584.75 124,602 7.1 10,499.77 409,491 7.2 9,521.25 371,329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'Tuk Data'!A128</f>
        <v xml:space="preserve">Indirect Operating Expenses 653.49 2,614 0.4 464.86 1,859 0.4 560.23 7,283 0.4 462.47 6,012 0.3 499.74 19,490 0.3 431.71 16,837 0.3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'Tuk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'Tuk Data'!A130</f>
        <v xml:space="preserve">- Other 653.49 2,614 0.4 464.86 1,859 0.4 560.23 7,283 0.4 462.47 6,012 0.3 499.74 19,490 0.3 431.71 16,837 0.3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'Tuk Data'!A131</f>
        <v xml:space="preserve">Marketing Expenses 7,356.41 29,426 5.0 6,332.42 25,330 4.8 7,068.87 91,895 4.9 7,102.05 92,327 5.3 7,535.64 293,890 5.2 7,013.59 273,530 5.0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'Tuk Data'!A132</f>
        <v xml:space="preserve">Performance Earnings 16,978.28 67,913 11.5 14,726.28 58,905 11.2 16,045.15 208,587 11.1 13,676.72 177,797 10.1 14,701.16 573,345 10.1 15,301.16 596,745 10.9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'Tuk Data'!A133</f>
        <v xml:space="preserve">Occupancy 7,947.24 31,789 5.4 8,120.19 32,481 6.2 7,910.77 102,840 5.4 7,392.53 96,103 5.5 7,437.55 290,064 5.1 8,105.71 316,123 5.8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'Tuk Data'!A134</f>
        <v>Restaurant Earnings 9,031.04 36,124 6.1 6,606.09 26,424 5.0 8,134.38 105,747 5.6 6,284.19 81,695 4.7 7,263.61 283,281 5.0 7,195.45 280,623 5.1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'Tuk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  <row r="366" spans="1:63" ht="15" customHeight="1" x14ac:dyDescent="0.2">
      <c r="W366" s="62" t="e">
        <f>U102:W102,U98:W98,U92:W92,U87:W87,U80:W80,U74:W74,U72:W72,U59:W59,U65:W65,U54:W54,U49:W49,U43:W43,U40:W40,U35:W35,U29:W29,U24:W24,U20:W20,U13:W13,U7:W9</f>
        <v>#VALUE!</v>
      </c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{6A5ADFC1-4C84-4E44-BD4A-0E2230694018}</x14:id>
        </ext>
      </extLst>
    </cfRule>
  </conditionalFormatting>
  <conditionalFormatting sqref="F10:F18 F7 F20:F21 F24:F29 F31:F40 F43:F47 F51:F54 F59 F65:F72 F74:F78 F80:F85 F87:F90 F92:F94 F96 F98 F100 F102 F49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{B53CB2DF-F9D0-41EE-BC3E-447B79A17AED}</x14:id>
        </ext>
      </extLst>
    </cfRule>
  </conditionalFormatting>
  <conditionalFormatting sqref="E7:E8 E10:E18 E20:E21 E24:E29 E31:E40 E43:E49 E51:E54 E59 E65:E72 E74:E78 E80:E85 E87:E90 E92:E94 E96 E98 E102">
    <cfRule type="colorScale" priority="27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{DFF81F79-F9C3-46EF-B86E-2798C1698FD2}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{B3B8BD01-B81D-41AE-868F-17A42C4B933E}</x14:id>
        </ext>
      </extLst>
    </cfRule>
  </conditionalFormatting>
  <conditionalFormatting sqref="N10:N18 N20 N24:N29 N31:N40 N43:N47 N49 N51:N54 N57:N59 N65:N72 N74:N78 N80:N85 N87:N90 N92:N94 N96 N98 N100 N102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{B4DE95BE-E619-46BC-A5DF-02722B3A2E1E}</x14:id>
        </ext>
      </extLst>
    </cfRule>
  </conditionalFormatting>
  <conditionalFormatting sqref="K31:K40 K43:K47 K49 K51:K54 K59 K65:K72 K74:K78 K80:K85 K87:K90 K92:K94 K96 K100 K102 K10:K18 K20 K24:K29 K98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{E1495505-57F3-483D-8D3F-933F89D07578}</x14:id>
        </ext>
      </extLst>
    </cfRule>
  </conditionalFormatting>
  <conditionalFormatting sqref="Y10:Y18 Y20 Y24:Y29 Y31:Y40 Y43:Y47 Y49 Y51:Y54 Y57:Y59 Y65:Y72 Y74:Y78 Y80:Y85 Y87:Y90 Y92:Y94 Y96 Y98 Y100 Y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{689F8285-81B2-4759-A8FF-2E2490561EA4}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{1E111180-054F-4FC0-B064-A0E13F7B5651}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{26DFDFBC-A5EA-49AE-AAE8-AA796C0ECCB8}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{5B09CF98-44D4-4684-B3B9-5BCC07F8B1AD}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{437D4B3E-8520-462E-84BB-AAF425397B49}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{CB5B9EE6-7F36-456D-8381-D98634EE2E1A}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{E6FE373F-D993-4645-89D8-95E7B5ACDAA8}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{2B9563A3-BE37-4B30-B97F-65713741E756}</x14:id>
        </ext>
      </extLst>
    </cfRule>
  </conditionalFormatting>
  <conditionalFormatting sqref="P31:P40 P43:P47 P49 P51:P54 P57:P59 P65:P72 P74:P78 P80:P85 P87:P90 P92:P94 P96 P100 P102 P10:P18 P20 P24:P29 P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{2372DE4E-C2FE-4BD4-848F-454C3E0D138B}</x14:id>
        </ext>
      </extLst>
    </cfRule>
  </conditionalFormatting>
  <conditionalFormatting sqref="G10:G18 G20:G21 G24:G29 G31:G40 G43:G47 G49 G51:G54 G59 G65:G72 G74:G78 G80:G85 G87:G90 G92:G94 G96 G98 G100 G102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{607C82E6-1BDD-43A5-8678-CF0622C3D1C5}</x14:id>
        </ext>
      </extLst>
    </cfRule>
  </conditionalFormatting>
  <conditionalFormatting sqref="AK7:AK8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{6E681B42-A634-4F7B-BF8D-8233008278CA}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{93B0B132-A0E4-44D9-B770-BBDEFCFC9A07}</x14:id>
        </ext>
      </extLst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5ADFC1-4C84-4E44-BD4A-0E223069401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B53CB2DF-F9D0-41EE-BC3E-447B79A17AED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DFF81F79-F9C3-46EF-B86E-2798C1698FD2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B3B8BD01-B81D-41AE-868F-17A42C4B933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B4DE95BE-E619-46BC-A5DF-02722B3A2E1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E1495505-57F3-483D-8D3F-933F89D07578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689F8285-81B2-4759-A8FF-2E2490561EA4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1E111180-054F-4FC0-B064-A0E13F7B5651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26DFDFBC-A5EA-49AE-AAE8-AA796C0ECCB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5B09CF98-44D4-4684-B3B9-5BCC07F8B1AD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437D4B3E-8520-462E-84BB-AAF425397B4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CB5B9EE6-7F36-456D-8381-D98634EE2E1A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E6FE373F-D993-4645-89D8-95E7B5ACDAA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2B9563A3-BE37-4B30-B97F-65713741E756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2372DE4E-C2FE-4BD4-848F-454C3E0D138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607C82E6-1BDD-43A5-8678-CF0622C3D1C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6E681B42-A634-4F7B-BF8D-8233008278C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93B0B132-A0E4-44D9-B770-BBDEFCFC9A0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3EBA-6950-4E75-B862-22F31D56900A}">
  <sheetPr codeName="Sheet32">
    <tabColor theme="5"/>
  </sheetPr>
  <dimension ref="A1:BK366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BG6" sqref="BG6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6.8084663539281776E-2</v>
      </c>
      <c r="F7" s="124">
        <f>IFERROR(((J7)-(O7)),"")</f>
        <v>8505</v>
      </c>
      <c r="G7" s="122"/>
      <c r="H7" s="53"/>
      <c r="I7" s="121" t="str">
        <f>IF($J116="","",TRIM(LEFT($J116,SEARCH(" ",$J116,1))))</f>
        <v>133,423</v>
      </c>
      <c r="J7" s="121" t="str">
        <f>IF($J116="","",TRIM(LEFT($J116,SEARCH(" ",$J116,1))))</f>
        <v>133,423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124,918</v>
      </c>
      <c r="O7" s="121" t="str">
        <f>IF($O116="","",TRIM(LEFT($O116,SEARCH(" ",$O116,1))))</f>
        <v>124,918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9.0422659663246766E-2</v>
      </c>
      <c r="V7" s="124">
        <f>IFERROR(((Z7)-(AE7)),"")</f>
        <v>11052</v>
      </c>
      <c r="W7" s="122"/>
      <c r="X7" s="53"/>
      <c r="Y7" s="121" t="str">
        <f>IF($Z116="","",TRIM(LEFT($Z116,SEARCH(" ",$Z116,1))))</f>
        <v>133,278</v>
      </c>
      <c r="Z7" s="121" t="str">
        <f>IF($Z116="","",TRIM(LEFT($Z116,SEARCH(" ",$Z116,1))))</f>
        <v>133,278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122,226</v>
      </c>
      <c r="AE7" s="121" t="str">
        <f>IF($AE116="","",TRIM(LEFT($AE116,SEARCH(" ",$AE116,1))))</f>
        <v>122,226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6.2988453071679343E-2</v>
      </c>
      <c r="AL7" s="124">
        <f>IFERROR(((AP7)-(AU7)),"")</f>
        <v>7697</v>
      </c>
      <c r="AM7" s="122"/>
      <c r="AN7" s="53"/>
      <c r="AO7" s="121" t="str">
        <f>IF($AP116="","",TRIM(LEFT($AP116,SEARCH(" ",$AP116,1))))</f>
        <v>129,894</v>
      </c>
      <c r="AP7" s="121" t="str">
        <f>IF($AP116="","",TRIM(LEFT($AP116,SEARCH(" ",$AP116,1))))</f>
        <v>129,894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122,197</v>
      </c>
      <c r="AU7" s="121" t="str">
        <f>IF($AU116="","",TRIM(LEFT($AU116,SEARCH(" ",$AU116,1))))</f>
        <v>122,197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1.7075596816976128E-2</v>
      </c>
      <c r="F8" s="126">
        <f t="shared" ref="F8:F18" si="1">IFERROR(((L8)-(Q8)),"")</f>
        <v>412</v>
      </c>
      <c r="G8" s="127">
        <f>IFERROR(((J8)-(O8)),"")</f>
        <v>103</v>
      </c>
      <c r="H8" s="11"/>
      <c r="I8" s="125" t="str">
        <f>IF($J117="","",TRIM(LEFT($J117,SEARCH(" ",$J117,1))))</f>
        <v>6,135</v>
      </c>
      <c r="J8" s="125" t="str">
        <f>IF($J117="","",TRIM(LEFT($J117,SEARCH(" ",$J117,1))))</f>
        <v>6,135</v>
      </c>
      <c r="K8" s="125" t="str">
        <f>IF($L117="","",TRIM(LEFT($L117,SEARCH(" ",$L117,1))))</f>
        <v>24,540</v>
      </c>
      <c r="L8" s="125" t="str">
        <f>IF($L117="","",TRIM(LEFT($L117,SEARCH(" ",$L117,1))))</f>
        <v>24,540</v>
      </c>
      <c r="M8" s="125" t="str">
        <f>IF(M117="","",TRIM(LEFT(M117,SEARCH(" ",M117,1))))</f>
        <v/>
      </c>
      <c r="N8" s="125" t="str">
        <f>IF($O117="","",TRIM(LEFT($O117,SEARCH(" ",$O117,1))))</f>
        <v>6,032</v>
      </c>
      <c r="O8" s="125" t="str">
        <f>IF($O117="","",TRIM(LEFT($O117,SEARCH(" ",$O117,1))))</f>
        <v>6,032</v>
      </c>
      <c r="P8" s="125" t="str">
        <f>IF($Q117="","",TRIM(LEFT($Q117,SEARCH(" ",$Q117,1))))</f>
        <v>24,128</v>
      </c>
      <c r="Q8" s="125" t="str">
        <f>IF($Q117="","",TRIM(LEFT($Q117,SEARCH(" ",$Q117,1))))</f>
        <v>24,128</v>
      </c>
      <c r="R8" s="125" t="str">
        <f>IF(R117="","",TRIM(LEFT(R117,SEARCH(" ",R117,1))))</f>
        <v/>
      </c>
      <c r="T8" s="60"/>
      <c r="U8" s="123">
        <f t="shared" ref="U8" si="2">IFERROR((AB8-AG8)/ABS(AG8),"")</f>
        <v>4.3101985406414391E-2</v>
      </c>
      <c r="V8" s="126">
        <f t="shared" ref="V8" si="3">IFERROR(((AB8)-(AG8)),"")</f>
        <v>3302</v>
      </c>
      <c r="W8" s="127">
        <f>IFERROR(((Z8)-(AE8)),"")</f>
        <v>254</v>
      </c>
      <c r="X8" s="11"/>
      <c r="Y8" s="125" t="str">
        <f>IF($Z117="","",TRIM(LEFT($Z117,SEARCH(" ",$Z117,1))))</f>
        <v>6,147</v>
      </c>
      <c r="Z8" s="125" t="str">
        <f>IF($Z117="","",TRIM(LEFT($Z117,SEARCH(" ",$Z117,1))))</f>
        <v>6,147</v>
      </c>
      <c r="AA8" s="125" t="str">
        <f>IF($AB117="","",TRIM(LEFT($AB117,SEARCH(" ",$AB117,1))))</f>
        <v>79,911</v>
      </c>
      <c r="AB8" s="125" t="str">
        <f>IF($AB117="","",TRIM(LEFT($AB117,SEARCH(" ",$AB117,1))))</f>
        <v>79,911</v>
      </c>
      <c r="AC8" s="125" t="str">
        <f>IF(AC117="","",TRIM(LEFT(AC117,SEARCH(" ",AC117,1))))</f>
        <v/>
      </c>
      <c r="AD8" s="125" t="str">
        <f>IF($AE117="","",TRIM(LEFT($AE117,SEARCH(" ",$AE117,1))))</f>
        <v>5,893</v>
      </c>
      <c r="AE8" s="125" t="str">
        <f>IF($AE117="","",TRIM(LEFT($AE117,SEARCH(" ",$AE117,1))))</f>
        <v>5,893</v>
      </c>
      <c r="AF8" s="125" t="str">
        <f>IF($AG117="","",TRIM(LEFT($AG117,SEARCH(" ",$AG117,1))))</f>
        <v>76,609</v>
      </c>
      <c r="AG8" s="125" t="str">
        <f>IF($AG117="","",TRIM(LEFT($AG117,SEARCH(" ",$AG117,1))))</f>
        <v>76,609</v>
      </c>
      <c r="AJ8" s="11"/>
      <c r="AK8" s="123">
        <f t="shared" ref="AK8" si="4">IFERROR((AR8-AW8)/ABS(AW8),"")</f>
        <v>1.5934250251593424E-2</v>
      </c>
      <c r="AL8" s="126">
        <f t="shared" ref="AL8" si="5">IFERROR(((AR8)-(AW8)),"")</f>
        <v>3705</v>
      </c>
      <c r="AM8" s="127">
        <f>IFERROR(((AP8)-(AU8)),"")</f>
        <v>95</v>
      </c>
      <c r="AN8" s="11"/>
      <c r="AO8" s="125" t="str">
        <f>IF($AP117="","",TRIM(LEFT($AP117,SEARCH(" ",$AP117,1))))</f>
        <v>6,057</v>
      </c>
      <c r="AP8" s="125" t="str">
        <f>IF($AP117="","",TRIM(LEFT($AP117,SEARCH(" ",$AP117,1))))</f>
        <v>6,057</v>
      </c>
      <c r="AQ8" s="125" t="str">
        <f>IF($AR117="","",TRIM(LEFT($AR117,SEARCH(" ",$AR117,1))))</f>
        <v>236,223</v>
      </c>
      <c r="AR8" s="125" t="str">
        <f>IF($AR117="","",TRIM(LEFT($AR117,SEARCH(" ",$AR117,1))))</f>
        <v>236,223</v>
      </c>
      <c r="AS8" s="125" t="str">
        <f>IF(AS117="","",TRIM(LEFT(AS117,SEARCH(" ",AS117,1))))</f>
        <v/>
      </c>
      <c r="AT8" s="125" t="str">
        <f>IF($AU117="","",TRIM(LEFT($AU117,SEARCH(" ",$AU117,1))))</f>
        <v>5,962</v>
      </c>
      <c r="AU8" s="125" t="str">
        <f>IF($AU117="","",TRIM(LEFT($AU117,SEARCH(" ",$AU117,1))))</f>
        <v>5,962</v>
      </c>
      <c r="AV8" s="125" t="str">
        <f>IF($AW117="","",TRIM(LEFT($AW117,SEARCH(" ",$AW117,1))))</f>
        <v>232,518</v>
      </c>
      <c r="AW8" s="125" t="str">
        <f>IF($AW117="","",TRIM(LEFT($AW117,SEARCH(" ",$AW117,1))))</f>
        <v>232,518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7.4403546721570193E-2</v>
      </c>
      <c r="F10" s="75">
        <f t="shared" si="1"/>
        <v>25694</v>
      </c>
      <c r="G10" s="73">
        <f t="shared" ref="G10:G18" si="6">IFERROR(((L10/L$8)-(Q10/Q$8)),"")</f>
        <v>0.80673320800338999</v>
      </c>
      <c r="H10" s="155"/>
      <c r="I10" s="73">
        <f t="shared" ref="I10:I18" si="7">IFERROR(-(-J10),"")</f>
        <v>15.12</v>
      </c>
      <c r="J10" s="76" t="str">
        <f t="shared" ref="J10:R18" si="8">IF(J120="","",TRIM(LEFT(J120,SEARCH(" ",J120,1))))</f>
        <v>15.12</v>
      </c>
      <c r="K10" s="69">
        <f t="shared" ref="K10:K18" si="9">IFERROR(-(-L10),"")</f>
        <v>371027</v>
      </c>
      <c r="L10" s="62" t="str">
        <f t="shared" si="8"/>
        <v>371,027</v>
      </c>
      <c r="M10" s="62" t="str">
        <f t="shared" si="8"/>
        <v>72.9</v>
      </c>
      <c r="N10" s="73">
        <f t="shared" ref="N10:N18" si="10">IFERROR(-(-O10),"")</f>
        <v>14.31</v>
      </c>
      <c r="O10" s="76" t="str">
        <f t="shared" si="8"/>
        <v>14.31</v>
      </c>
      <c r="P10" s="69">
        <f t="shared" ref="P10:P18" si="11">IFERROR(-(-Q10),"")</f>
        <v>345333</v>
      </c>
      <c r="Q10" s="62" t="str">
        <f t="shared" si="8"/>
        <v>345,333</v>
      </c>
      <c r="R10" s="62" t="str">
        <f t="shared" si="8"/>
        <v>72.5</v>
      </c>
      <c r="T10" s="60"/>
      <c r="U10" s="74">
        <f t="shared" ref="U10:U18" si="12">IFERROR((AB10-AG10)/ABS(AG10),"")</f>
        <v>8.9307812811321552E-2</v>
      </c>
      <c r="V10" s="75">
        <f t="shared" ref="V10:V18" si="13">IFERROR(((AB10)-(AG10)),"")</f>
        <v>97714</v>
      </c>
      <c r="W10" s="73">
        <f t="shared" ref="W10:W12" si="14">IFERROR(((AB10/AB$8)-(AG10/AG$8)),"")</f>
        <v>0.63264127736133169</v>
      </c>
      <c r="X10" s="24"/>
      <c r="Y10" s="73">
        <f t="shared" ref="Y10:Y18" si="15">IFERROR(-(-Z10),"")</f>
        <v>14.91</v>
      </c>
      <c r="Z10" s="62" t="str">
        <f t="shared" ref="Z10:AH25" si="16">IF(Z120="","",TRIM(LEFT(Z120,SEARCH(" ",Z120,1))))</f>
        <v>14.91</v>
      </c>
      <c r="AA10" s="69">
        <f t="shared" ref="AA10:AA18" si="17">IFERROR(-(-AB10),"")</f>
        <v>1191840</v>
      </c>
      <c r="AB10" s="62" t="str">
        <f t="shared" si="16"/>
        <v>1,191,840</v>
      </c>
      <c r="AC10" s="62" t="str">
        <f t="shared" si="16"/>
        <v>72.2</v>
      </c>
      <c r="AD10" s="73">
        <f t="shared" ref="AD10:AD18" si="18">IFERROR(-(-AE10),"")</f>
        <v>14.28</v>
      </c>
      <c r="AE10" s="62" t="str">
        <f t="shared" si="16"/>
        <v>14.28</v>
      </c>
      <c r="AF10" s="69">
        <f t="shared" ref="AF10:AF18" si="19">IFERROR(-(-AG10),"")</f>
        <v>1094126</v>
      </c>
      <c r="AG10" s="62" t="str">
        <f t="shared" si="16"/>
        <v>1,094,126</v>
      </c>
      <c r="AH10" s="62" t="str">
        <f t="shared" si="16"/>
        <v>72.3</v>
      </c>
      <c r="AJ10" s="54"/>
      <c r="AK10" s="74">
        <f t="shared" ref="AK10:AK18" si="20">IFERROR((AR10-AW10)/ABS(AW10),"")</f>
        <v>5.2429161967815219E-2</v>
      </c>
      <c r="AL10" s="75">
        <f t="shared" ref="AL10:AL18" si="21">IFERROR(((AR10)-(AW10)),"")</f>
        <v>172668</v>
      </c>
      <c r="AM10" s="73">
        <f t="shared" ref="AM10:AM18" si="22">IFERROR(((AR10/AR$8)-(AW10/AW$8)),"")</f>
        <v>0.50880231586218372</v>
      </c>
      <c r="AN10" s="155"/>
      <c r="AO10" s="73">
        <f t="shared" ref="AO10:AO18" si="23">IFERROR(-(-AP10),"")</f>
        <v>14.67</v>
      </c>
      <c r="AP10" s="62" t="str">
        <f t="shared" ref="AP10:AX25" si="24">IF(AP120="","",TRIM(LEFT(AP120,SEARCH(" ",AP120,1))))</f>
        <v>14.67</v>
      </c>
      <c r="AQ10" s="69">
        <f t="shared" ref="AQ10:AQ18" si="25">IFERROR(-(-AR10),"")</f>
        <v>3466026</v>
      </c>
      <c r="AR10" s="62" t="str">
        <f>IF(AR120="","",TRIM(LEFT(AR120,SEARCH(" ",AR120,1))))</f>
        <v>3,466,026</v>
      </c>
      <c r="AS10" s="62" t="str">
        <f>IF(AS120="","",TRIM(LEFT(AS120,SEARCH(" ",AS120,1))))</f>
        <v>71.8</v>
      </c>
      <c r="AT10" s="73">
        <f t="shared" ref="AT10:AT18" si="26">IFERROR(-(-AU10),"")</f>
        <v>14.16</v>
      </c>
      <c r="AU10" s="62" t="str">
        <f>IF(AU120="","",TRIM(LEFT(AU120,SEARCH(" ",AU120,1))))</f>
        <v>14.16</v>
      </c>
      <c r="AV10" s="69">
        <f t="shared" ref="AV10:AV18" si="27">IFERROR(-(-AW10),"")</f>
        <v>3293358</v>
      </c>
      <c r="AW10" s="62" t="str">
        <f>IF(AW120="","",TRIM(LEFT(AW120,SEARCH(" ",AW120,1))))</f>
        <v>3,293,358</v>
      </c>
      <c r="AX10" s="62" t="str">
        <f>IF(AX120="","",TRIM(LEFT(AX120,SEARCH(" ",AX120,1))))</f>
        <v>72.5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4.6072323348779462E-2</v>
      </c>
      <c r="F11" s="71">
        <f t="shared" si="1"/>
        <v>2078</v>
      </c>
      <c r="G11" s="73">
        <f t="shared" si="6"/>
        <v>5.3294187317193265E-2</v>
      </c>
      <c r="H11" s="155"/>
      <c r="I11" s="73">
        <f t="shared" si="7"/>
        <v>1.92</v>
      </c>
      <c r="J11" s="76" t="str">
        <f t="shared" si="8"/>
        <v>1.92</v>
      </c>
      <c r="K11" s="69">
        <f t="shared" si="9"/>
        <v>47181</v>
      </c>
      <c r="L11" s="62" t="str">
        <f t="shared" si="8"/>
        <v>47,181</v>
      </c>
      <c r="M11" s="62" t="str">
        <f t="shared" si="8"/>
        <v>9.3</v>
      </c>
      <c r="N11" s="73">
        <f t="shared" si="10"/>
        <v>1.87</v>
      </c>
      <c r="O11" s="76" t="str">
        <f t="shared" si="8"/>
        <v>1.87</v>
      </c>
      <c r="P11" s="69">
        <f t="shared" si="11"/>
        <v>45103</v>
      </c>
      <c r="Q11" s="62" t="str">
        <f t="shared" si="8"/>
        <v>45,103</v>
      </c>
      <c r="R11" s="62" t="str">
        <f t="shared" si="8"/>
        <v>9.5</v>
      </c>
      <c r="T11" s="60"/>
      <c r="U11" s="70">
        <f t="shared" si="12"/>
        <v>8.1522841929231649E-2</v>
      </c>
      <c r="V11" s="71">
        <f t="shared" si="13"/>
        <v>11651</v>
      </c>
      <c r="W11" s="73">
        <f t="shared" si="14"/>
        <v>6.871386356911402E-2</v>
      </c>
      <c r="X11" s="24"/>
      <c r="Y11" s="73">
        <f t="shared" si="15"/>
        <v>1.93</v>
      </c>
      <c r="Z11" s="62" t="str">
        <f t="shared" si="16"/>
        <v>1.93</v>
      </c>
      <c r="AA11" s="69">
        <f t="shared" si="17"/>
        <v>154568</v>
      </c>
      <c r="AB11" s="62" t="str">
        <f t="shared" si="16"/>
        <v>154,568</v>
      </c>
      <c r="AC11" s="62" t="str">
        <f t="shared" si="16"/>
        <v>9.4</v>
      </c>
      <c r="AD11" s="73">
        <f t="shared" si="18"/>
        <v>1.87</v>
      </c>
      <c r="AE11" s="62" t="str">
        <f t="shared" si="16"/>
        <v>1.87</v>
      </c>
      <c r="AF11" s="69">
        <f t="shared" si="19"/>
        <v>142917</v>
      </c>
      <c r="AG11" s="62" t="str">
        <f t="shared" si="16"/>
        <v>142,917</v>
      </c>
      <c r="AH11" s="62" t="str">
        <f t="shared" si="16"/>
        <v>9.4</v>
      </c>
      <c r="AJ11" s="54"/>
      <c r="AK11" s="70">
        <f t="shared" si="20"/>
        <v>9.2792830307404733E-2</v>
      </c>
      <c r="AL11" s="71">
        <f t="shared" si="21"/>
        <v>40111</v>
      </c>
      <c r="AM11" s="73">
        <f t="shared" si="22"/>
        <v>0.14064336347114903</v>
      </c>
      <c r="AN11" s="155"/>
      <c r="AO11" s="73">
        <f t="shared" si="23"/>
        <v>2</v>
      </c>
      <c r="AP11" s="62" t="str">
        <f t="shared" si="24"/>
        <v>2.00</v>
      </c>
      <c r="AQ11" s="69">
        <f t="shared" si="25"/>
        <v>472375</v>
      </c>
      <c r="AR11" s="62" t="str">
        <f t="shared" si="24"/>
        <v>472,375</v>
      </c>
      <c r="AS11" s="62" t="str">
        <f t="shared" si="24"/>
        <v>9.8</v>
      </c>
      <c r="AT11" s="73">
        <f t="shared" si="26"/>
        <v>1.86</v>
      </c>
      <c r="AU11" s="62" t="str">
        <f t="shared" si="24"/>
        <v>1.86</v>
      </c>
      <c r="AV11" s="69">
        <f t="shared" si="27"/>
        <v>432264</v>
      </c>
      <c r="AW11" s="62" t="str">
        <f t="shared" si="24"/>
        <v>432,264</v>
      </c>
      <c r="AX11" s="62" t="str">
        <f t="shared" si="24"/>
        <v>9.5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5.3851355505010141E-2</v>
      </c>
      <c r="F12" s="71">
        <f t="shared" si="1"/>
        <v>876</v>
      </c>
      <c r="G12" s="73">
        <f t="shared" si="6"/>
        <v>2.4377802224052614E-2</v>
      </c>
      <c r="H12" s="155"/>
      <c r="I12" s="73">
        <f t="shared" si="7"/>
        <v>0.7</v>
      </c>
      <c r="J12" s="76" t="str">
        <f t="shared" si="8"/>
        <v>0.70</v>
      </c>
      <c r="K12" s="69">
        <f t="shared" si="9"/>
        <v>17143</v>
      </c>
      <c r="L12" s="62" t="str">
        <f t="shared" si="8"/>
        <v>17,143</v>
      </c>
      <c r="M12" s="62" t="str">
        <f t="shared" si="8"/>
        <v>3.4</v>
      </c>
      <c r="N12" s="73">
        <f t="shared" si="10"/>
        <v>0.67</v>
      </c>
      <c r="O12" s="76" t="str">
        <f t="shared" si="8"/>
        <v>0.67</v>
      </c>
      <c r="P12" s="69">
        <f t="shared" si="11"/>
        <v>16267</v>
      </c>
      <c r="Q12" s="62" t="str">
        <f t="shared" si="8"/>
        <v>16,267</v>
      </c>
      <c r="R12" s="62" t="str">
        <f t="shared" si="8"/>
        <v>3.4</v>
      </c>
      <c r="T12" s="60"/>
      <c r="U12" s="70">
        <f t="shared" si="12"/>
        <v>4.6081148959127863E-2</v>
      </c>
      <c r="V12" s="71">
        <f t="shared" si="13"/>
        <v>2477</v>
      </c>
      <c r="W12" s="73">
        <f t="shared" si="14"/>
        <v>2.0039666435035519E-3</v>
      </c>
      <c r="X12" s="24"/>
      <c r="Y12" s="73">
        <f t="shared" si="15"/>
        <v>0.7</v>
      </c>
      <c r="Z12" s="62" t="str">
        <f t="shared" si="16"/>
        <v>0.70</v>
      </c>
      <c r="AA12" s="69" t="s">
        <v>12</v>
      </c>
      <c r="AB12" s="62" t="str">
        <f t="shared" si="16"/>
        <v>56,230</v>
      </c>
      <c r="AC12" s="62" t="str">
        <f t="shared" si="16"/>
        <v>3.4</v>
      </c>
      <c r="AD12" s="73">
        <f t="shared" si="18"/>
        <v>0.7</v>
      </c>
      <c r="AE12" s="62" t="str">
        <f t="shared" si="16"/>
        <v>0.70</v>
      </c>
      <c r="AF12" s="69">
        <f t="shared" si="19"/>
        <v>53753</v>
      </c>
      <c r="AG12" s="62" t="str">
        <f t="shared" si="16"/>
        <v>53,753</v>
      </c>
      <c r="AH12" s="62" t="str">
        <f t="shared" si="16"/>
        <v>3.5</v>
      </c>
      <c r="AJ12" s="54"/>
      <c r="AK12" s="70">
        <f t="shared" si="20"/>
        <v>8.6908226368029931E-2</v>
      </c>
      <c r="AL12" s="71">
        <f t="shared" si="21"/>
        <v>13379</v>
      </c>
      <c r="AM12" s="73">
        <f t="shared" si="22"/>
        <v>4.6252980358680973E-2</v>
      </c>
      <c r="AN12" s="155"/>
      <c r="AO12" s="73">
        <f t="shared" si="23"/>
        <v>0.71</v>
      </c>
      <c r="AP12" s="62" t="str">
        <f t="shared" si="24"/>
        <v>0.71</v>
      </c>
      <c r="AQ12" s="69">
        <f t="shared" si="25"/>
        <v>167323</v>
      </c>
      <c r="AR12" s="62" t="str">
        <f t="shared" si="24"/>
        <v>167,323</v>
      </c>
      <c r="AS12" s="62" t="str">
        <f t="shared" si="24"/>
        <v>3.5</v>
      </c>
      <c r="AT12" s="73">
        <f t="shared" si="26"/>
        <v>0.66</v>
      </c>
      <c r="AU12" s="62" t="str">
        <f t="shared" si="24"/>
        <v>0.66</v>
      </c>
      <c r="AV12" s="69">
        <f t="shared" si="27"/>
        <v>153944</v>
      </c>
      <c r="AW12" s="62" t="str">
        <f t="shared" si="24"/>
        <v>153,944</v>
      </c>
      <c r="AX12" s="62" t="str">
        <f t="shared" si="24"/>
        <v>3.4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7.9224328410280265E-2</v>
      </c>
      <c r="F13" s="134">
        <f t="shared" si="1"/>
        <v>2725</v>
      </c>
      <c r="G13" s="132">
        <f>IFERROR(((L13/L$8)-(Q13/Q$8)),"")</f>
        <v>8.7109526156613271E-2</v>
      </c>
      <c r="H13" s="156"/>
      <c r="I13" s="132">
        <f t="shared" si="7"/>
        <v>1.51</v>
      </c>
      <c r="J13" s="135" t="str">
        <f t="shared" si="8"/>
        <v>1.51</v>
      </c>
      <c r="K13" s="136">
        <f t="shared" si="9"/>
        <v>37121</v>
      </c>
      <c r="L13" s="137" t="str">
        <f t="shared" si="8"/>
        <v>37,121</v>
      </c>
      <c r="M13" s="137" t="str">
        <f t="shared" si="8"/>
        <v>7.3</v>
      </c>
      <c r="N13" s="132">
        <f t="shared" si="10"/>
        <v>1.43</v>
      </c>
      <c r="O13" s="135" t="str">
        <f t="shared" si="8"/>
        <v>1.43</v>
      </c>
      <c r="P13" s="136">
        <f t="shared" si="11"/>
        <v>34396</v>
      </c>
      <c r="Q13" s="137" t="str">
        <f t="shared" si="8"/>
        <v>34,396</v>
      </c>
      <c r="R13" s="137" t="str">
        <f t="shared" si="8"/>
        <v>7.2</v>
      </c>
      <c r="T13" s="152"/>
      <c r="U13" s="133">
        <f t="shared" si="12"/>
        <v>9.252250959572407E-2</v>
      </c>
      <c r="V13" s="134">
        <f t="shared" si="13"/>
        <v>10317</v>
      </c>
      <c r="W13" s="132">
        <f>IFERROR(((AB13/AB$8)-(AG13/AG$8)),"")</f>
        <v>6.8961517329298117E-2</v>
      </c>
      <c r="X13" s="24"/>
      <c r="Y13" s="132">
        <f t="shared" si="15"/>
        <v>1.52</v>
      </c>
      <c r="Z13" s="137" t="str">
        <f t="shared" si="16"/>
        <v>1.52</v>
      </c>
      <c r="AA13" s="136">
        <f t="shared" si="17"/>
        <v>121825</v>
      </c>
      <c r="AB13" s="137" t="str">
        <f t="shared" si="16"/>
        <v>121,825</v>
      </c>
      <c r="AC13" s="137" t="str">
        <f t="shared" si="16"/>
        <v>7.4</v>
      </c>
      <c r="AD13" s="132">
        <f t="shared" si="18"/>
        <v>1.46</v>
      </c>
      <c r="AE13" s="137" t="str">
        <f t="shared" si="16"/>
        <v>1.46</v>
      </c>
      <c r="AF13" s="136">
        <f t="shared" si="19"/>
        <v>111508</v>
      </c>
      <c r="AG13" s="137" t="str">
        <f t="shared" si="16"/>
        <v>111,508</v>
      </c>
      <c r="AH13" s="137" t="str">
        <f t="shared" si="16"/>
        <v>7.4</v>
      </c>
      <c r="AJ13" s="57"/>
      <c r="AK13" s="133">
        <f t="shared" si="20"/>
        <v>7.7778718924511298E-2</v>
      </c>
      <c r="AL13" s="134">
        <f t="shared" si="21"/>
        <v>25711</v>
      </c>
      <c r="AM13" s="132">
        <f t="shared" si="22"/>
        <v>8.6543980185383118E-2</v>
      </c>
      <c r="AN13" s="156"/>
      <c r="AO13" s="132">
        <f t="shared" si="23"/>
        <v>1.51</v>
      </c>
      <c r="AP13" s="137" t="str">
        <f t="shared" si="24"/>
        <v>1.51</v>
      </c>
      <c r="AQ13" s="136">
        <f t="shared" si="25"/>
        <v>356277</v>
      </c>
      <c r="AR13" s="137" t="str">
        <f t="shared" si="24"/>
        <v>356,277</v>
      </c>
      <c r="AS13" s="137" t="str">
        <f t="shared" si="24"/>
        <v>7.4</v>
      </c>
      <c r="AT13" s="132">
        <f t="shared" si="26"/>
        <v>1.42</v>
      </c>
      <c r="AU13" s="137" t="str">
        <f t="shared" si="24"/>
        <v>1.42</v>
      </c>
      <c r="AV13" s="136">
        <f t="shared" si="27"/>
        <v>330566</v>
      </c>
      <c r="AW13" s="137" t="str">
        <f t="shared" si="24"/>
        <v>330,566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9.8489374413245706E-2</v>
      </c>
      <c r="F14" s="75">
        <f t="shared" si="1"/>
        <v>1154</v>
      </c>
      <c r="G14" s="73">
        <f t="shared" si="6"/>
        <v>3.8872258846597008E-2</v>
      </c>
      <c r="H14" s="155"/>
      <c r="I14" s="73">
        <f t="shared" si="7"/>
        <v>0.52</v>
      </c>
      <c r="J14" s="76" t="str">
        <f t="shared" si="8"/>
        <v>0.52</v>
      </c>
      <c r="K14" s="69">
        <f t="shared" si="9"/>
        <v>12871</v>
      </c>
      <c r="L14" s="62" t="str">
        <f t="shared" si="8"/>
        <v>12,871</v>
      </c>
      <c r="M14" s="62" t="str">
        <f t="shared" si="8"/>
        <v>2.5</v>
      </c>
      <c r="N14" s="73">
        <f t="shared" si="10"/>
        <v>0.49</v>
      </c>
      <c r="O14" s="76" t="str">
        <f t="shared" si="8"/>
        <v>0.49</v>
      </c>
      <c r="P14" s="69">
        <f t="shared" si="11"/>
        <v>11717</v>
      </c>
      <c r="Q14" s="62" t="str">
        <f t="shared" si="8"/>
        <v>11,717</v>
      </c>
      <c r="R14" s="62" t="str">
        <f t="shared" si="8"/>
        <v>2.5</v>
      </c>
      <c r="T14" s="60"/>
      <c r="U14" s="74">
        <f t="shared" si="12"/>
        <v>0.11438242088862623</v>
      </c>
      <c r="V14" s="75">
        <f t="shared" si="13"/>
        <v>4258</v>
      </c>
      <c r="W14" s="73">
        <f t="shared" ref="W14:W18" si="29">IFERROR(((AB14/AB$8)-(AG14/AG$8)),"")</f>
        <v>3.3205509770379726E-2</v>
      </c>
      <c r="X14" s="24"/>
      <c r="Y14" s="73">
        <f t="shared" si="15"/>
        <v>0.52</v>
      </c>
      <c r="Z14" s="62" t="str">
        <f t="shared" si="16"/>
        <v>0.52</v>
      </c>
      <c r="AA14" s="69">
        <f t="shared" si="17"/>
        <v>41484</v>
      </c>
      <c r="AB14" s="62" t="str">
        <f t="shared" si="16"/>
        <v>41,484</v>
      </c>
      <c r="AC14" s="62" t="str">
        <f t="shared" si="16"/>
        <v>2.5</v>
      </c>
      <c r="AD14" s="73">
        <f t="shared" si="18"/>
        <v>0.49</v>
      </c>
      <c r="AE14" s="62" t="str">
        <f t="shared" si="16"/>
        <v>0.49</v>
      </c>
      <c r="AF14" s="69">
        <f t="shared" si="19"/>
        <v>37226</v>
      </c>
      <c r="AG14" s="62" t="str">
        <f t="shared" si="16"/>
        <v>37,226</v>
      </c>
      <c r="AH14" s="62" t="str">
        <f t="shared" si="16"/>
        <v>2.5</v>
      </c>
      <c r="AJ14" s="55"/>
      <c r="AK14" s="74">
        <f t="shared" si="20"/>
        <v>5.1796434011289312E-2</v>
      </c>
      <c r="AL14" s="75">
        <f t="shared" si="21"/>
        <v>5781</v>
      </c>
      <c r="AM14" s="73">
        <f t="shared" si="22"/>
        <v>1.6944066959693416E-2</v>
      </c>
      <c r="AN14" s="155"/>
      <c r="AO14" s="73">
        <f t="shared" si="23"/>
        <v>0.5</v>
      </c>
      <c r="AP14" s="62" t="str">
        <f t="shared" si="24"/>
        <v>0.50</v>
      </c>
      <c r="AQ14" s="69">
        <f t="shared" si="25"/>
        <v>117391</v>
      </c>
      <c r="AR14" s="62" t="str">
        <f t="shared" si="24"/>
        <v>117,391</v>
      </c>
      <c r="AS14" s="62" t="str">
        <f t="shared" si="24"/>
        <v>2.4</v>
      </c>
      <c r="AT14" s="73">
        <f t="shared" si="26"/>
        <v>0.48</v>
      </c>
      <c r="AU14" s="62" t="str">
        <f t="shared" si="24"/>
        <v>0.48</v>
      </c>
      <c r="AV14" s="69">
        <f t="shared" si="27"/>
        <v>111610</v>
      </c>
      <c r="AW14" s="62" t="str">
        <f t="shared" si="24"/>
        <v>111,610</v>
      </c>
      <c r="AX14" s="62" t="str">
        <f t="shared" si="24"/>
        <v>2.5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8.5908319185059423E-2</v>
      </c>
      <c r="F15" s="75">
        <f t="shared" si="1"/>
        <v>506</v>
      </c>
      <c r="G15" s="73">
        <f t="shared" si="6"/>
        <v>1.6520975336104748E-2</v>
      </c>
      <c r="H15" s="155"/>
      <c r="I15" s="73">
        <f t="shared" si="7"/>
        <v>0.26</v>
      </c>
      <c r="J15" s="76" t="str">
        <f t="shared" si="8"/>
        <v>0.26</v>
      </c>
      <c r="K15" s="69">
        <f t="shared" si="9"/>
        <v>6396</v>
      </c>
      <c r="L15" s="62" t="str">
        <f t="shared" si="8"/>
        <v>6,396</v>
      </c>
      <c r="M15" s="62" t="str">
        <f t="shared" si="8"/>
        <v>1.3</v>
      </c>
      <c r="N15" s="73">
        <f t="shared" si="10"/>
        <v>0.24</v>
      </c>
      <c r="O15" s="76" t="str">
        <f t="shared" si="8"/>
        <v>0.24</v>
      </c>
      <c r="P15" s="69">
        <f t="shared" si="11"/>
        <v>5890</v>
      </c>
      <c r="Q15" s="62" t="str">
        <f t="shared" si="8"/>
        <v>5,890</v>
      </c>
      <c r="R15" s="62" t="str">
        <f t="shared" si="8"/>
        <v>1.2</v>
      </c>
      <c r="T15" s="60"/>
      <c r="U15" s="74">
        <f t="shared" si="12"/>
        <v>3.3389151063074038E-2</v>
      </c>
      <c r="V15" s="75">
        <f t="shared" si="13"/>
        <v>658</v>
      </c>
      <c r="W15" s="73">
        <f t="shared" si="29"/>
        <v>-2.3953001014154207E-3</v>
      </c>
      <c r="X15" s="24"/>
      <c r="Y15" s="73">
        <f t="shared" si="15"/>
        <v>0.25</v>
      </c>
      <c r="Z15" s="62" t="str">
        <f t="shared" si="16"/>
        <v>0.25</v>
      </c>
      <c r="AA15" s="69">
        <f t="shared" si="17"/>
        <v>20365</v>
      </c>
      <c r="AB15" s="62" t="str">
        <f t="shared" si="16"/>
        <v>20,365</v>
      </c>
      <c r="AC15" s="62" t="str">
        <f t="shared" si="16"/>
        <v>1.2</v>
      </c>
      <c r="AD15" s="73">
        <f t="shared" si="18"/>
        <v>0.26</v>
      </c>
      <c r="AE15" s="62" t="str">
        <f t="shared" si="16"/>
        <v>0.26</v>
      </c>
      <c r="AF15" s="69">
        <f t="shared" si="19"/>
        <v>19707</v>
      </c>
      <c r="AG15" s="62" t="str">
        <f t="shared" si="16"/>
        <v>19,707</v>
      </c>
      <c r="AH15" s="62" t="str">
        <f t="shared" si="16"/>
        <v>1.3</v>
      </c>
      <c r="AJ15" s="55"/>
      <c r="AK15" s="74">
        <f t="shared" si="20"/>
        <v>4.6457768022261016E-2</v>
      </c>
      <c r="AL15" s="75">
        <f t="shared" si="21"/>
        <v>2688</v>
      </c>
      <c r="AM15" s="73">
        <f t="shared" si="22"/>
        <v>7.4762415797490211E-3</v>
      </c>
      <c r="AN15" s="155"/>
      <c r="AO15" s="73">
        <f t="shared" si="23"/>
        <v>0.26</v>
      </c>
      <c r="AP15" s="62" t="str">
        <f t="shared" si="24"/>
        <v>0.26</v>
      </c>
      <c r="AQ15" s="69">
        <f t="shared" si="25"/>
        <v>60547</v>
      </c>
      <c r="AR15" s="62" t="str">
        <f t="shared" si="24"/>
        <v>60,547</v>
      </c>
      <c r="AS15" s="62" t="str">
        <f t="shared" si="24"/>
        <v>1.3</v>
      </c>
      <c r="AT15" s="73">
        <f t="shared" si="26"/>
        <v>0.25</v>
      </c>
      <c r="AU15" s="62" t="str">
        <f t="shared" si="24"/>
        <v>0.25</v>
      </c>
      <c r="AV15" s="69">
        <f t="shared" si="27"/>
        <v>57859</v>
      </c>
      <c r="AW15" s="62" t="str">
        <f t="shared" si="24"/>
        <v>57,859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6.3497736478436984E-2</v>
      </c>
      <c r="F16" s="75">
        <f t="shared" si="1"/>
        <v>1066</v>
      </c>
      <c r="G16" s="73">
        <f t="shared" si="6"/>
        <v>3.1757737597253644E-2</v>
      </c>
      <c r="H16" s="155"/>
      <c r="I16" s="73">
        <f t="shared" si="7"/>
        <v>0.73</v>
      </c>
      <c r="J16" s="76" t="str">
        <f t="shared" si="8"/>
        <v>0.73</v>
      </c>
      <c r="K16" s="69">
        <f t="shared" si="9"/>
        <v>17854</v>
      </c>
      <c r="L16" s="62" t="str">
        <f t="shared" si="8"/>
        <v>17,854</v>
      </c>
      <c r="M16" s="62" t="str">
        <f t="shared" si="8"/>
        <v>3.5</v>
      </c>
      <c r="N16" s="73">
        <f t="shared" si="10"/>
        <v>0.7</v>
      </c>
      <c r="O16" s="76" t="str">
        <f t="shared" si="8"/>
        <v>0.70</v>
      </c>
      <c r="P16" s="69">
        <f t="shared" si="11"/>
        <v>16788</v>
      </c>
      <c r="Q16" s="62" t="str">
        <f t="shared" si="8"/>
        <v>16,788</v>
      </c>
      <c r="R16" s="62" t="str">
        <f t="shared" si="8"/>
        <v>3.5</v>
      </c>
      <c r="T16" s="60"/>
      <c r="U16" s="74">
        <f t="shared" si="12"/>
        <v>9.9003188331439881E-2</v>
      </c>
      <c r="V16" s="75">
        <f t="shared" si="13"/>
        <v>5403</v>
      </c>
      <c r="W16" s="73">
        <f t="shared" si="29"/>
        <v>3.817687487868171E-2</v>
      </c>
      <c r="X16" s="24"/>
      <c r="Y16" s="73">
        <f t="shared" si="15"/>
        <v>0.75</v>
      </c>
      <c r="Z16" s="62" t="str">
        <f t="shared" si="16"/>
        <v>0.75</v>
      </c>
      <c r="AA16" s="69">
        <f t="shared" si="17"/>
        <v>59977</v>
      </c>
      <c r="AB16" s="62" t="str">
        <f t="shared" si="16"/>
        <v>59,977</v>
      </c>
      <c r="AC16" s="62" t="str">
        <f t="shared" si="16"/>
        <v>3.6</v>
      </c>
      <c r="AD16" s="73">
        <f t="shared" si="18"/>
        <v>0.71</v>
      </c>
      <c r="AE16" s="62" t="str">
        <f t="shared" si="16"/>
        <v>0.71</v>
      </c>
      <c r="AF16" s="69">
        <f t="shared" si="19"/>
        <v>54574</v>
      </c>
      <c r="AG16" s="62" t="str">
        <f t="shared" si="16"/>
        <v>54,574</v>
      </c>
      <c r="AH16" s="62" t="str">
        <f t="shared" si="16"/>
        <v>3.6</v>
      </c>
      <c r="AJ16" s="55"/>
      <c r="AK16" s="74">
        <f t="shared" si="20"/>
        <v>0.1070286845813392</v>
      </c>
      <c r="AL16" s="75">
        <f t="shared" si="21"/>
        <v>17242</v>
      </c>
      <c r="AM16" s="73">
        <f t="shared" si="22"/>
        <v>6.2123671645940681E-2</v>
      </c>
      <c r="AN16" s="155"/>
      <c r="AO16" s="73">
        <f t="shared" si="23"/>
        <v>0.75</v>
      </c>
      <c r="AP16" s="62" t="str">
        <f t="shared" si="24"/>
        <v>0.75</v>
      </c>
      <c r="AQ16" s="69">
        <f t="shared" si="25"/>
        <v>178339</v>
      </c>
      <c r="AR16" s="62" t="str">
        <f t="shared" si="24"/>
        <v>178,339</v>
      </c>
      <c r="AS16" s="62" t="str">
        <f t="shared" si="24"/>
        <v>3.7</v>
      </c>
      <c r="AT16" s="73">
        <f t="shared" si="26"/>
        <v>0.69</v>
      </c>
      <c r="AU16" s="62" t="str">
        <f t="shared" si="24"/>
        <v>0.69</v>
      </c>
      <c r="AV16" s="69">
        <f t="shared" si="27"/>
        <v>161097</v>
      </c>
      <c r="AW16" s="62" t="str">
        <f t="shared" si="24"/>
        <v>161,097</v>
      </c>
      <c r="AX16" s="62" t="str">
        <f t="shared" si="24"/>
        <v>3.5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3.3571695241377326E-2</v>
      </c>
      <c r="F17" s="75">
        <f t="shared" si="1"/>
        <v>1169</v>
      </c>
      <c r="G17" s="73">
        <f t="shared" si="6"/>
        <v>2.3407116676286588E-2</v>
      </c>
      <c r="H17" s="155"/>
      <c r="I17" s="73">
        <f t="shared" si="7"/>
        <v>1.47</v>
      </c>
      <c r="J17" s="76" t="str">
        <f t="shared" si="8"/>
        <v>1.47</v>
      </c>
      <c r="K17" s="69">
        <f t="shared" si="9"/>
        <v>35990</v>
      </c>
      <c r="L17" s="62" t="str">
        <f t="shared" si="8"/>
        <v>35,990</v>
      </c>
      <c r="M17" s="62" t="str">
        <f t="shared" si="8"/>
        <v>7.1</v>
      </c>
      <c r="N17" s="73">
        <f t="shared" si="10"/>
        <v>1.44</v>
      </c>
      <c r="O17" s="76" t="str">
        <f t="shared" si="8"/>
        <v>1.44</v>
      </c>
      <c r="P17" s="69">
        <f t="shared" si="11"/>
        <v>34821</v>
      </c>
      <c r="Q17" s="62" t="str">
        <f t="shared" si="8"/>
        <v>34,821</v>
      </c>
      <c r="R17" s="62" t="str">
        <f t="shared" si="8"/>
        <v>7.3</v>
      </c>
      <c r="T17" s="60"/>
      <c r="U17" s="74">
        <f t="shared" si="12"/>
        <v>0.14679551076161995</v>
      </c>
      <c r="V17" s="75">
        <f t="shared" si="13"/>
        <v>15905</v>
      </c>
      <c r="W17" s="73">
        <f t="shared" si="29"/>
        <v>0.14059373659678664</v>
      </c>
      <c r="X17" s="24"/>
      <c r="Y17" s="73">
        <f t="shared" si="15"/>
        <v>1.55</v>
      </c>
      <c r="Z17" s="62" t="str">
        <f t="shared" si="16"/>
        <v>1.55</v>
      </c>
      <c r="AA17" s="69">
        <f t="shared" si="17"/>
        <v>124253</v>
      </c>
      <c r="AB17" s="62" t="str">
        <f t="shared" si="16"/>
        <v>124,253</v>
      </c>
      <c r="AC17" s="62" t="str">
        <f t="shared" si="16"/>
        <v>7.5</v>
      </c>
      <c r="AD17" s="73">
        <f t="shared" si="18"/>
        <v>1.41</v>
      </c>
      <c r="AE17" s="62" t="str">
        <f t="shared" si="16"/>
        <v>1.41</v>
      </c>
      <c r="AF17" s="69">
        <f t="shared" si="19"/>
        <v>108348</v>
      </c>
      <c r="AG17" s="62" t="str">
        <f t="shared" si="16"/>
        <v>108,348</v>
      </c>
      <c r="AH17" s="62" t="str">
        <f t="shared" si="16"/>
        <v>7.2</v>
      </c>
      <c r="AJ17" s="54"/>
      <c r="AK17" s="74">
        <f t="shared" si="20"/>
        <v>8.6096751340331207E-2</v>
      </c>
      <c r="AL17" s="75">
        <f t="shared" si="21"/>
        <v>27830</v>
      </c>
      <c r="AM17" s="73">
        <f t="shared" si="22"/>
        <v>9.6008420070969658E-2</v>
      </c>
      <c r="AN17" s="155"/>
      <c r="AO17" s="73">
        <f t="shared" si="23"/>
        <v>1.49</v>
      </c>
      <c r="AP17" s="62" t="str">
        <f t="shared" si="24"/>
        <v>1.49</v>
      </c>
      <c r="AQ17" s="69">
        <f t="shared" si="25"/>
        <v>351071</v>
      </c>
      <c r="AR17" s="62" t="str">
        <f t="shared" si="24"/>
        <v>351,071</v>
      </c>
      <c r="AS17" s="62" t="str">
        <f t="shared" si="24"/>
        <v>7.3</v>
      </c>
      <c r="AT17" s="73">
        <f t="shared" si="26"/>
        <v>1.39</v>
      </c>
      <c r="AU17" s="62" t="str">
        <f t="shared" si="24"/>
        <v>1.39</v>
      </c>
      <c r="AV17" s="69">
        <f t="shared" si="27"/>
        <v>323241</v>
      </c>
      <c r="AW17" s="62" t="str">
        <f t="shared" si="24"/>
        <v>323,241</v>
      </c>
      <c r="AX17" s="62" t="str">
        <f t="shared" si="24"/>
        <v>7.1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6.2268440552374536E-2</v>
      </c>
      <c r="F18" s="75">
        <f t="shared" si="1"/>
        <v>1479</v>
      </c>
      <c r="G18" s="73">
        <f t="shared" si="6"/>
        <v>4.3741663586111867E-2</v>
      </c>
      <c r="H18" s="155"/>
      <c r="I18" s="73">
        <f t="shared" si="7"/>
        <v>1.03</v>
      </c>
      <c r="J18" s="76" t="str">
        <f t="shared" si="8"/>
        <v>1.03</v>
      </c>
      <c r="K18" s="69">
        <f t="shared" si="9"/>
        <v>25231</v>
      </c>
      <c r="L18" s="62" t="str">
        <f t="shared" si="8"/>
        <v>25,231</v>
      </c>
      <c r="M18" s="62" t="str">
        <f t="shared" si="8"/>
        <v>5.0</v>
      </c>
      <c r="N18" s="73">
        <f t="shared" si="10"/>
        <v>0.98</v>
      </c>
      <c r="O18" s="76" t="str">
        <f t="shared" si="8"/>
        <v>0.98</v>
      </c>
      <c r="P18" s="69">
        <f t="shared" si="11"/>
        <v>23752</v>
      </c>
      <c r="Q18" s="62" t="str">
        <f t="shared" si="8"/>
        <v>23,752</v>
      </c>
      <c r="R18" s="62" t="str">
        <f t="shared" si="8"/>
        <v>5.0</v>
      </c>
      <c r="T18" s="60"/>
      <c r="U18" s="74">
        <f t="shared" si="12"/>
        <v>7.173788082008048E-2</v>
      </c>
      <c r="V18" s="75">
        <f t="shared" si="13"/>
        <v>5616</v>
      </c>
      <c r="W18" s="73">
        <f t="shared" si="29"/>
        <v>2.8053222615895823E-2</v>
      </c>
      <c r="X18" s="24"/>
      <c r="Y18" s="73">
        <f t="shared" si="15"/>
        <v>1.05</v>
      </c>
      <c r="Z18" s="62" t="str">
        <f t="shared" si="16"/>
        <v>1.05</v>
      </c>
      <c r="AA18" s="69">
        <f t="shared" si="17"/>
        <v>83901</v>
      </c>
      <c r="AB18" s="62" t="str">
        <f t="shared" si="16"/>
        <v>83,901</v>
      </c>
      <c r="AC18" s="62" t="str">
        <f t="shared" si="16"/>
        <v>5.1</v>
      </c>
      <c r="AD18" s="73">
        <f t="shared" si="18"/>
        <v>1.02</v>
      </c>
      <c r="AE18" s="62" t="str">
        <f t="shared" si="16"/>
        <v>1.02</v>
      </c>
      <c r="AF18" s="69">
        <f t="shared" si="19"/>
        <v>78285</v>
      </c>
      <c r="AG18" s="62" t="str">
        <f t="shared" si="16"/>
        <v>78,285</v>
      </c>
      <c r="AH18" s="62" t="str">
        <f t="shared" si="16"/>
        <v>5.2</v>
      </c>
      <c r="AJ18" s="54"/>
      <c r="AK18" s="74">
        <f t="shared" si="20"/>
        <v>8.818920687398836E-2</v>
      </c>
      <c r="AL18" s="75">
        <f t="shared" si="21"/>
        <v>20486</v>
      </c>
      <c r="AM18" s="73">
        <f t="shared" si="22"/>
        <v>7.1053781399592064E-2</v>
      </c>
      <c r="AN18" s="155"/>
      <c r="AO18" s="73">
        <f t="shared" si="23"/>
        <v>1.07</v>
      </c>
      <c r="AP18" s="62" t="str">
        <f t="shared" si="24"/>
        <v>1.07</v>
      </c>
      <c r="AQ18" s="69">
        <f t="shared" si="25"/>
        <v>252782</v>
      </c>
      <c r="AR18" s="62" t="str">
        <f t="shared" si="24"/>
        <v>252,782</v>
      </c>
      <c r="AS18" s="62" t="str">
        <f t="shared" si="24"/>
        <v>5.2</v>
      </c>
      <c r="AT18" s="73">
        <f t="shared" si="26"/>
        <v>1</v>
      </c>
      <c r="AU18" s="62" t="str">
        <f t="shared" si="24"/>
        <v>1.00</v>
      </c>
      <c r="AV18" s="69">
        <f t="shared" si="27"/>
        <v>232296</v>
      </c>
      <c r="AW18" s="62" t="str">
        <f t="shared" si="24"/>
        <v>232,296</v>
      </c>
      <c r="AX18" s="62" t="str">
        <f t="shared" si="24"/>
        <v>5.1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5.3959491505656418E-2</v>
      </c>
      <c r="F20" s="140">
        <f>IFERROR(((L20)-(Q20)),"")</f>
        <v>8328</v>
      </c>
      <c r="G20" s="132">
        <f>IFERROR(((L20/L$8)-(Q20/Q$8)),"")</f>
        <v>0.23197174158360045</v>
      </c>
      <c r="H20" s="156"/>
      <c r="I20" s="132">
        <f>IFERROR(-(-J20),"")</f>
        <v>6.63</v>
      </c>
      <c r="J20" s="135" t="str">
        <f t="shared" ref="J20:R22" si="31">IF(J130="","",TRIM(LEFT(J130,SEARCH(" ",J130,1))))</f>
        <v>6.63</v>
      </c>
      <c r="K20" s="136">
        <f>IFERROR(-(-L20),"")</f>
        <v>162666</v>
      </c>
      <c r="L20" s="137" t="str">
        <f t="shared" si="31"/>
        <v>162,666</v>
      </c>
      <c r="M20" s="137" t="str">
        <f t="shared" si="31"/>
        <v>32.0</v>
      </c>
      <c r="N20" s="132">
        <f>IFERROR(-(-O20),"")</f>
        <v>6.4</v>
      </c>
      <c r="O20" s="135" t="str">
        <f t="shared" si="31"/>
        <v>6.40</v>
      </c>
      <c r="P20" s="136">
        <f>IFERROR(-(-Q20),"")</f>
        <v>154338</v>
      </c>
      <c r="Q20" s="137" t="str">
        <f t="shared" si="31"/>
        <v>154,338</v>
      </c>
      <c r="R20" s="137" t="str">
        <f t="shared" si="31"/>
        <v>32.4</v>
      </c>
      <c r="T20" s="152"/>
      <c r="U20" s="139">
        <f t="shared" ref="U20:U21" si="32">IFERROR((AB20-AG20)/ABS(AG20),"")</f>
        <v>9.2900305167640099E-2</v>
      </c>
      <c r="V20" s="140">
        <f>IFERROR(((AB20)-(AG20)),"")</f>
        <v>45968</v>
      </c>
      <c r="W20" s="132">
        <f>IFERROR(((AB20/AB$8)-(AG20/AG$8)),"")</f>
        <v>0.3083518739729465</v>
      </c>
      <c r="X20" s="164"/>
      <c r="Y20" s="132">
        <f>IFERROR(-(-Z20),"")</f>
        <v>6.77</v>
      </c>
      <c r="Z20" s="137" t="str">
        <f t="shared" si="16"/>
        <v>6.77</v>
      </c>
      <c r="AA20" s="136">
        <f>IFERROR(-(-AB20),"")</f>
        <v>540778</v>
      </c>
      <c r="AB20" s="137" t="str">
        <f t="shared" si="16"/>
        <v>540,778</v>
      </c>
      <c r="AC20" s="137" t="str">
        <f t="shared" si="16"/>
        <v>32.8</v>
      </c>
      <c r="AD20" s="132">
        <f>IFERROR(-(-AE20),"")</f>
        <v>6.46</v>
      </c>
      <c r="AE20" s="137" t="str">
        <f t="shared" si="16"/>
        <v>6.46</v>
      </c>
      <c r="AF20" s="136">
        <f>IFERROR(-(-AG20),"")</f>
        <v>494810</v>
      </c>
      <c r="AG20" s="137" t="str">
        <f t="shared" si="16"/>
        <v>494,810</v>
      </c>
      <c r="AH20" s="137" t="str">
        <f t="shared" si="16"/>
        <v>32.7</v>
      </c>
      <c r="AJ20" s="57"/>
      <c r="AK20" s="139">
        <f t="shared" ref="AK20:AK21" si="33">IFERROR((AR20-AW20)/ABS(AW20),"")</f>
        <v>8.6610098002392152E-2</v>
      </c>
      <c r="AL20" s="140">
        <f>IFERROR(((AR20)-(AW20)),"")</f>
        <v>127517</v>
      </c>
      <c r="AM20" s="132">
        <f>IFERROR(((AR20/AR$8)-(AW20/AW$8)),"")</f>
        <v>0.44050252548577529</v>
      </c>
      <c r="AN20" s="156"/>
      <c r="AO20" s="132">
        <f>IFERROR(-(-AP20),"")</f>
        <v>6.77</v>
      </c>
      <c r="AP20" s="137" t="str">
        <f t="shared" si="24"/>
        <v>6.77</v>
      </c>
      <c r="AQ20" s="136">
        <f>IFERROR(-(-AR20),"")</f>
        <v>1599828</v>
      </c>
      <c r="AR20" s="137" t="str">
        <f t="shared" si="24"/>
        <v>1,599,828</v>
      </c>
      <c r="AS20" s="137" t="str">
        <f t="shared" si="24"/>
        <v>33.1</v>
      </c>
      <c r="AT20" s="132">
        <f>IFERROR(-(-AU20),"")</f>
        <v>6.33</v>
      </c>
      <c r="AU20" s="137" t="str">
        <f t="shared" si="24"/>
        <v>6.33</v>
      </c>
      <c r="AV20" s="136">
        <f>IFERROR(-(-AW20),"")</f>
        <v>1472311</v>
      </c>
      <c r="AW20" s="137" t="str">
        <f t="shared" si="24"/>
        <v>1,472,311</v>
      </c>
      <c r="AX20" s="137" t="str">
        <f>IF(AX130="","",TRIM(LEFT(AX130,SEARCH(" ",AX130,1))))</f>
        <v>32.4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3.0446231584940572E-2</v>
      </c>
      <c r="F21" s="75">
        <f>IFERROR(((L21)-(Q21)),"")</f>
        <v>2139</v>
      </c>
      <c r="G21" s="77">
        <f>IFERROR(((L21/L$8)-(Q21/Q$8)),"")</f>
        <v>3.8278481891741656E-2</v>
      </c>
      <c r="H21" s="24"/>
      <c r="I21" s="80"/>
      <c r="J21" s="76" t="str">
        <f t="shared" si="31"/>
        <v/>
      </c>
      <c r="K21" s="69"/>
      <c r="L21" s="62" t="str">
        <f t="shared" si="31"/>
        <v>72,394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70,255</v>
      </c>
      <c r="R21" s="62" t="str">
        <f t="shared" si="31"/>
        <v/>
      </c>
      <c r="T21" s="60"/>
      <c r="U21" s="74">
        <f t="shared" si="32"/>
        <v>8.6502227481834809E-2</v>
      </c>
      <c r="V21" s="75">
        <f>IFERROR(((AB21)-(AG21)),"")</f>
        <v>21417</v>
      </c>
      <c r="W21" s="77">
        <f>IFERROR(((AB21/AB$8)-(AG21/AG$8)),"")</f>
        <v>0.13446737664666042</v>
      </c>
      <c r="X21" s="24"/>
      <c r="Y21" s="77"/>
      <c r="Z21" s="62" t="str">
        <f t="shared" si="16"/>
        <v/>
      </c>
      <c r="AA21" s="69"/>
      <c r="AB21" s="62" t="str">
        <f t="shared" si="16"/>
        <v>269,006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247,589</v>
      </c>
      <c r="AH21" s="62" t="str">
        <f t="shared" si="16"/>
        <v/>
      </c>
      <c r="AJ21" s="12"/>
      <c r="AK21" s="74">
        <f t="shared" si="33"/>
        <v>0.13303856246980847</v>
      </c>
      <c r="AL21" s="75">
        <f>IFERROR(((AR21)-(AW21)),"")</f>
        <v>91710</v>
      </c>
      <c r="AM21" s="77">
        <f>IFERROR(((AR21/AR$8)-(AW21/AW$8)),"")</f>
        <v>0.34173531164752902</v>
      </c>
      <c r="AN21" s="24"/>
      <c r="AO21" s="77"/>
      <c r="AP21" s="62" t="str">
        <f t="shared" si="24"/>
        <v/>
      </c>
      <c r="AQ21" s="69"/>
      <c r="AR21" s="62" t="str">
        <f t="shared" si="24"/>
        <v>781,059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689,349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6.8090803748866752E-2</v>
      </c>
      <c r="F24" s="140">
        <f t="shared" ref="F24:F29" si="35">IFERROR(((L24)-(Q24)),"")</f>
        <v>34023</v>
      </c>
      <c r="G24" s="132">
        <f t="shared" ref="G24:G29" si="36">IFERROR(((L24/L$8)-(Q24/Q$8)),"")</f>
        <v>1.038745699383238</v>
      </c>
      <c r="H24" s="156"/>
      <c r="I24" s="132">
        <f t="shared" ref="I24:I29" si="37">IFERROR(-(-J24),"")</f>
        <v>21.75</v>
      </c>
      <c r="J24" s="135" t="str">
        <f t="shared" ref="J24:R29" si="38">IF(J134="","",TRIM(LEFT(J134,SEARCH(" ",J134,1))))</f>
        <v>21.75</v>
      </c>
      <c r="K24" s="136">
        <f t="shared" ref="K24:K29" si="39">IFERROR(-(-L24),"")</f>
        <v>533694</v>
      </c>
      <c r="L24" s="137" t="str">
        <f t="shared" si="38"/>
        <v>533,694</v>
      </c>
      <c r="M24" s="137" t="str">
        <f t="shared" si="38"/>
        <v>104.9</v>
      </c>
      <c r="N24" s="132">
        <f t="shared" ref="N24:N29" si="40">IFERROR(-(-O24),"")</f>
        <v>20.71</v>
      </c>
      <c r="O24" s="135" t="str">
        <f t="shared" si="38"/>
        <v>20.71</v>
      </c>
      <c r="P24" s="136">
        <f t="shared" ref="P24:P29" si="41">IFERROR(-(-Q24),"")</f>
        <v>499671</v>
      </c>
      <c r="Q24" s="137" t="str">
        <f t="shared" si="38"/>
        <v>499,671</v>
      </c>
      <c r="R24" s="137" t="str">
        <f t="shared" si="38"/>
        <v>104.9</v>
      </c>
      <c r="T24" s="152"/>
      <c r="U24" s="139">
        <f t="shared" ref="U24" si="42">IFERROR((AB24-AG24)/ABS(AG24),"")</f>
        <v>9.0425920238448879E-2</v>
      </c>
      <c r="V24" s="140">
        <f t="shared" ref="V24:V29" si="43">IFERROR(((AB24)-(AG24)),"")</f>
        <v>143681</v>
      </c>
      <c r="W24" s="132">
        <f t="shared" ref="W24:W29" si="44">IFERROR(((AB24/AB$8)-(AG24/AG$8)),"")</f>
        <v>0.94098063741254023</v>
      </c>
      <c r="X24" s="164"/>
      <c r="Y24" s="132">
        <f t="shared" ref="Y24:Y29" si="45">IFERROR(-(-Z24),"")</f>
        <v>21.68</v>
      </c>
      <c r="Z24" s="137" t="str">
        <f t="shared" si="16"/>
        <v>21.68</v>
      </c>
      <c r="AA24" s="136">
        <f t="shared" ref="AA24:AA29" si="46">IFERROR(-(-AB24),"")</f>
        <v>1732617</v>
      </c>
      <c r="AB24" s="137" t="str">
        <f t="shared" si="16"/>
        <v>1,732,617</v>
      </c>
      <c r="AC24" s="137" t="str">
        <f t="shared" si="16"/>
        <v>104.9</v>
      </c>
      <c r="AD24" s="132">
        <f t="shared" ref="AD24:AD29" si="47">IFERROR(-(-AE24),"")</f>
        <v>20.74</v>
      </c>
      <c r="AE24" s="137" t="str">
        <f t="shared" si="16"/>
        <v>20.74</v>
      </c>
      <c r="AF24" s="136">
        <f t="shared" ref="AF24:AF29" si="48">IFERROR(-(-AG24),"")</f>
        <v>1588936</v>
      </c>
      <c r="AG24" s="137" t="str">
        <f t="shared" si="16"/>
        <v>1,588,936</v>
      </c>
      <c r="AH24" s="137" t="str">
        <f t="shared" si="16"/>
        <v>104.9</v>
      </c>
      <c r="AJ24" s="13"/>
      <c r="AK24" s="139">
        <f t="shared" ref="AK24" si="49">IFERROR((AR24-AW24)/ABS(AW24),"")</f>
        <v>6.2988847945587498E-2</v>
      </c>
      <c r="AL24" s="140">
        <f t="shared" ref="AL24:AL29" si="50">IFERROR(((AR24)-(AW24)),"")</f>
        <v>300184</v>
      </c>
      <c r="AM24" s="132">
        <f t="shared" ref="AM24:AM29" si="51">IFERROR(((AR24/AR$8)-(AW24/AW$8)),"")</f>
        <v>0.94930060805992156</v>
      </c>
      <c r="AN24" s="156"/>
      <c r="AO24" s="132">
        <f t="shared" ref="AO24:AO29" si="52">IFERROR(-(-AP24),"")</f>
        <v>21.45</v>
      </c>
      <c r="AP24" s="137" t="str">
        <f t="shared" si="24"/>
        <v>21.45</v>
      </c>
      <c r="AQ24" s="136">
        <f t="shared" ref="AQ24:AQ29" si="53">IFERROR(-(-AR24),"")</f>
        <v>5065853</v>
      </c>
      <c r="AR24" s="137" t="str">
        <f t="shared" si="24"/>
        <v>5,065,853</v>
      </c>
      <c r="AS24" s="137" t="str">
        <f t="shared" si="24"/>
        <v>104.9</v>
      </c>
      <c r="AT24" s="132">
        <f t="shared" ref="AT24:AT29" si="54">IFERROR(-(-AU24),"")</f>
        <v>20.5</v>
      </c>
      <c r="AU24" s="137" t="str">
        <f t="shared" si="24"/>
        <v>20.50</v>
      </c>
      <c r="AV24" s="136">
        <f t="shared" ref="AV24:AV29" si="55">IFERROR(-(-AW24),"")</f>
        <v>4765669</v>
      </c>
      <c r="AW24" s="137" t="str">
        <f t="shared" si="24"/>
        <v>4,765,669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-6.8130405854956749E-2</v>
      </c>
      <c r="F25" s="85">
        <f t="shared" si="35"/>
        <v>-512</v>
      </c>
      <c r="G25" s="83">
        <f t="shared" si="36"/>
        <v>-1.5634755090481844E-2</v>
      </c>
      <c r="H25" s="157"/>
      <c r="I25" s="83">
        <f t="shared" si="37"/>
        <v>-0.33</v>
      </c>
      <c r="J25" s="86" t="str">
        <f t="shared" si="38"/>
        <v>-0.33</v>
      </c>
      <c r="K25" s="87">
        <f t="shared" si="39"/>
        <v>-8027</v>
      </c>
      <c r="L25" s="82" t="str">
        <f t="shared" si="38"/>
        <v>-8,027</v>
      </c>
      <c r="M25" s="82" t="str">
        <f t="shared" si="38"/>
        <v>-1.6</v>
      </c>
      <c r="N25" s="83">
        <f t="shared" si="40"/>
        <v>-0.31</v>
      </c>
      <c r="O25" s="86" t="str">
        <f t="shared" si="38"/>
        <v>-0.31</v>
      </c>
      <c r="P25" s="87">
        <f t="shared" si="41"/>
        <v>-7515</v>
      </c>
      <c r="Q25" s="82" t="str">
        <f t="shared" si="38"/>
        <v>-7,515</v>
      </c>
      <c r="R25" s="82" t="str">
        <f t="shared" si="38"/>
        <v>-1.6</v>
      </c>
      <c r="S25" s="82"/>
      <c r="T25" s="60"/>
      <c r="U25" s="84">
        <f>IFERROR((AB25-AG25)/ABS(AG25),"")</f>
        <v>-9.0425977069210808E-2</v>
      </c>
      <c r="V25" s="85">
        <f t="shared" si="43"/>
        <v>-2161</v>
      </c>
      <c r="W25" s="83">
        <f t="shared" si="44"/>
        <v>-1.4152604181620898E-2</v>
      </c>
      <c r="X25" s="163"/>
      <c r="Y25" s="83">
        <f t="shared" si="45"/>
        <v>-0.33</v>
      </c>
      <c r="Z25" s="82" t="str">
        <f t="shared" si="16"/>
        <v>-0.33</v>
      </c>
      <c r="AA25" s="87">
        <f t="shared" si="46"/>
        <v>-26059</v>
      </c>
      <c r="AB25" s="82" t="str">
        <f t="shared" si="16"/>
        <v>-26,059</v>
      </c>
      <c r="AC25" s="82" t="str">
        <f t="shared" si="16"/>
        <v>-1.6</v>
      </c>
      <c r="AD25" s="83">
        <f t="shared" si="47"/>
        <v>-0.31</v>
      </c>
      <c r="AE25" s="82" t="str">
        <f t="shared" si="16"/>
        <v>-0.31</v>
      </c>
      <c r="AF25" s="87">
        <f t="shared" si="48"/>
        <v>-23898</v>
      </c>
      <c r="AG25" s="82" t="str">
        <f t="shared" si="16"/>
        <v>-23,898</v>
      </c>
      <c r="AH25" s="82" t="str">
        <f t="shared" si="16"/>
        <v>-1.6</v>
      </c>
      <c r="AI25" s="82"/>
      <c r="AJ25" s="14"/>
      <c r="AK25" s="84">
        <f>IFERROR((AR25-AW25)/ABS(AW25),"")</f>
        <v>-6.2998277951399964E-2</v>
      </c>
      <c r="AL25" s="85">
        <f t="shared" si="50"/>
        <v>-3951</v>
      </c>
      <c r="AM25" s="83">
        <f t="shared" si="51"/>
        <v>-1.2495258976564838E-2</v>
      </c>
      <c r="AN25" s="157"/>
      <c r="AO25" s="83">
        <f t="shared" si="52"/>
        <v>-0.28000000000000003</v>
      </c>
      <c r="AP25" s="82" t="str">
        <f t="shared" si="24"/>
        <v>-0.28</v>
      </c>
      <c r="AQ25" s="87">
        <f t="shared" si="53"/>
        <v>-66667</v>
      </c>
      <c r="AR25" s="82" t="str">
        <f t="shared" si="24"/>
        <v>-66,667</v>
      </c>
      <c r="AS25" s="82" t="str">
        <f t="shared" si="24"/>
        <v>-1.4</v>
      </c>
      <c r="AT25" s="83">
        <f t="shared" si="54"/>
        <v>-0.27</v>
      </c>
      <c r="AU25" s="82" t="str">
        <f t="shared" si="24"/>
        <v>-0.27</v>
      </c>
      <c r="AV25" s="87">
        <f t="shared" si="55"/>
        <v>-62716</v>
      </c>
      <c r="AW25" s="82" t="str">
        <f t="shared" si="24"/>
        <v>-62,716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-6.8133427963094392E-2</v>
      </c>
      <c r="F26" s="85">
        <f t="shared" si="35"/>
        <v>-192</v>
      </c>
      <c r="G26" s="83">
        <f t="shared" si="36"/>
        <v>-5.8631201373170877E-3</v>
      </c>
      <c r="H26" s="157"/>
      <c r="I26" s="83">
        <f t="shared" si="37"/>
        <v>-0.12</v>
      </c>
      <c r="J26" s="86" t="str">
        <f t="shared" si="38"/>
        <v>-0.12</v>
      </c>
      <c r="K26" s="87">
        <f t="shared" si="39"/>
        <v>-3010</v>
      </c>
      <c r="L26" s="82" t="str">
        <f t="shared" si="38"/>
        <v>-3,010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-2818</v>
      </c>
      <c r="Q26" s="82" t="str">
        <f t="shared" si="38"/>
        <v>-2,818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-9.0381611247489405E-2</v>
      </c>
      <c r="V26" s="85">
        <f t="shared" si="43"/>
        <v>-810</v>
      </c>
      <c r="W26" s="83">
        <f t="shared" si="44"/>
        <v>-5.3023990037380925E-3</v>
      </c>
      <c r="X26" s="163"/>
      <c r="Y26" s="83">
        <f t="shared" si="45"/>
        <v>-0.12</v>
      </c>
      <c r="Z26" s="82" t="str">
        <f t="shared" ref="Z26:AH41" si="58">IF(Z136="","",TRIM(LEFT(Z136,SEARCH(" ",Z136,1))))</f>
        <v>-0.12</v>
      </c>
      <c r="AA26" s="87">
        <f t="shared" si="46"/>
        <v>-9772</v>
      </c>
      <c r="AB26" s="82" t="str">
        <f t="shared" si="58"/>
        <v>-9,772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-8962</v>
      </c>
      <c r="AG26" s="82" t="str">
        <f t="shared" si="58"/>
        <v>-8,962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-6.2988317583153514E-2</v>
      </c>
      <c r="AL26" s="85">
        <f t="shared" si="50"/>
        <v>-1693</v>
      </c>
      <c r="AM26" s="83">
        <f t="shared" si="51"/>
        <v>-5.3539207517374343E-3</v>
      </c>
      <c r="AN26" s="157"/>
      <c r="AO26" s="83">
        <f t="shared" si="52"/>
        <v>-0.12</v>
      </c>
      <c r="AP26" s="82" t="str">
        <f t="shared" ref="AP26:AX41" si="60">IF(AP136="","",TRIM(LEFT(AP136,SEARCH(" ",AP136,1))))</f>
        <v>-0.12</v>
      </c>
      <c r="AQ26" s="87">
        <f t="shared" si="53"/>
        <v>-28571</v>
      </c>
      <c r="AR26" s="82" t="str">
        <f t="shared" si="60"/>
        <v>-28,571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-26878</v>
      </c>
      <c r="AW26" s="82" t="str">
        <f t="shared" si="60"/>
        <v>-26,878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-6.813170101132994E-2</v>
      </c>
      <c r="F27" s="85">
        <f t="shared" si="35"/>
        <v>-896</v>
      </c>
      <c r="G27" s="83">
        <f t="shared" si="36"/>
        <v>-2.7360995365115937E-2</v>
      </c>
      <c r="H27" s="157"/>
      <c r="I27" s="83">
        <f t="shared" si="37"/>
        <v>-0.56999999999999995</v>
      </c>
      <c r="J27" s="86" t="str">
        <f t="shared" si="38"/>
        <v>-0.57</v>
      </c>
      <c r="K27" s="87">
        <f t="shared" si="39"/>
        <v>-14047</v>
      </c>
      <c r="L27" s="82" t="str">
        <f t="shared" si="38"/>
        <v>-14,047</v>
      </c>
      <c r="M27" s="82" t="str">
        <f t="shared" si="38"/>
        <v>-2.8</v>
      </c>
      <c r="N27" s="83">
        <f t="shared" si="40"/>
        <v>-0.55000000000000004</v>
      </c>
      <c r="O27" s="86" t="str">
        <f t="shared" si="38"/>
        <v>-0.55</v>
      </c>
      <c r="P27" s="87">
        <f t="shared" si="41"/>
        <v>-13151</v>
      </c>
      <c r="Q27" s="82" t="str">
        <f t="shared" si="38"/>
        <v>-13,151</v>
      </c>
      <c r="R27" s="82" t="str">
        <f t="shared" si="38"/>
        <v>-2.8</v>
      </c>
      <c r="S27" s="82"/>
      <c r="T27" s="60"/>
      <c r="U27" s="84">
        <f t="shared" si="57"/>
        <v>-9.040912460247244E-2</v>
      </c>
      <c r="V27" s="85">
        <f t="shared" si="43"/>
        <v>-3781</v>
      </c>
      <c r="W27" s="83">
        <f t="shared" si="44"/>
        <v>-2.4757941563969266E-2</v>
      </c>
      <c r="X27" s="163"/>
      <c r="Y27" s="83">
        <f t="shared" si="45"/>
        <v>-0.56999999999999995</v>
      </c>
      <c r="Z27" s="82" t="str">
        <f t="shared" si="58"/>
        <v>-0.57</v>
      </c>
      <c r="AA27" s="87">
        <f t="shared" si="46"/>
        <v>-45602</v>
      </c>
      <c r="AB27" s="82" t="str">
        <f t="shared" si="58"/>
        <v>-45,602</v>
      </c>
      <c r="AC27" s="82" t="str">
        <f t="shared" si="58"/>
        <v>-2.8</v>
      </c>
      <c r="AD27" s="83">
        <f t="shared" si="47"/>
        <v>-0.55000000000000004</v>
      </c>
      <c r="AE27" s="82" t="str">
        <f t="shared" si="58"/>
        <v>-0.55</v>
      </c>
      <c r="AF27" s="87">
        <f t="shared" si="48"/>
        <v>-41821</v>
      </c>
      <c r="AG27" s="82" t="str">
        <f t="shared" si="58"/>
        <v>-41,821</v>
      </c>
      <c r="AH27" s="82" t="str">
        <f t="shared" si="58"/>
        <v>-2.8</v>
      </c>
      <c r="AI27" s="82"/>
      <c r="AJ27" s="14"/>
      <c r="AK27" s="84">
        <f t="shared" si="59"/>
        <v>-6.2990305504177557E-2</v>
      </c>
      <c r="AL27" s="85">
        <f t="shared" si="50"/>
        <v>-7901</v>
      </c>
      <c r="AM27" s="83">
        <f t="shared" si="51"/>
        <v>-2.4986284665092451E-2</v>
      </c>
      <c r="AN27" s="157"/>
      <c r="AO27" s="83">
        <f t="shared" si="52"/>
        <v>-0.56000000000000005</v>
      </c>
      <c r="AP27" s="82" t="str">
        <f t="shared" si="60"/>
        <v>-0.56</v>
      </c>
      <c r="AQ27" s="87">
        <f t="shared" si="53"/>
        <v>-133333</v>
      </c>
      <c r="AR27" s="82" t="str">
        <f t="shared" si="60"/>
        <v>-133,333</v>
      </c>
      <c r="AS27" s="82" t="str">
        <f t="shared" si="60"/>
        <v>-2.8</v>
      </c>
      <c r="AT27" s="83">
        <f t="shared" si="54"/>
        <v>-0.54</v>
      </c>
      <c r="AU27" s="82" t="str">
        <f t="shared" si="60"/>
        <v>-0.54</v>
      </c>
      <c r="AV27" s="87">
        <f t="shared" si="55"/>
        <v>-125432</v>
      </c>
      <c r="AW27" s="82" t="str">
        <f t="shared" si="60"/>
        <v>-125,432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-6.3065074227034265E-2</v>
      </c>
      <c r="AL28" s="85">
        <f t="shared" si="50"/>
        <v>-565</v>
      </c>
      <c r="AM28" s="83">
        <f t="shared" si="51"/>
        <v>-1.7874849273609023E-3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-9524</v>
      </c>
      <c r="AR28" s="82" t="str">
        <f t="shared" si="60"/>
        <v>-9,524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-8959</v>
      </c>
      <c r="AW28" s="82" t="str">
        <f t="shared" si="60"/>
        <v>-8,959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6.808879704821845E-2</v>
      </c>
      <c r="F29" s="134">
        <f t="shared" si="35"/>
        <v>32423</v>
      </c>
      <c r="G29" s="132">
        <f t="shared" si="36"/>
        <v>0.98988682879032552</v>
      </c>
      <c r="H29" s="156"/>
      <c r="I29" s="132">
        <f t="shared" si="37"/>
        <v>20.73</v>
      </c>
      <c r="J29" s="135" t="str">
        <f t="shared" si="38"/>
        <v>20.73</v>
      </c>
      <c r="K29" s="136">
        <f t="shared" si="39"/>
        <v>508610</v>
      </c>
      <c r="L29" s="137" t="str">
        <f t="shared" si="38"/>
        <v>508,610</v>
      </c>
      <c r="M29" s="137" t="str">
        <f t="shared" si="38"/>
        <v>100.0</v>
      </c>
      <c r="N29" s="132">
        <f t="shared" si="40"/>
        <v>19.739999999999998</v>
      </c>
      <c r="O29" s="135" t="str">
        <f t="shared" si="38"/>
        <v>19.74</v>
      </c>
      <c r="P29" s="136">
        <f t="shared" si="41"/>
        <v>476187</v>
      </c>
      <c r="Q29" s="137" t="str">
        <f t="shared" si="38"/>
        <v>476,187</v>
      </c>
      <c r="R29" s="137" t="str">
        <f t="shared" si="38"/>
        <v>100.0</v>
      </c>
      <c r="T29" s="152"/>
      <c r="U29" s="133">
        <f>IFERROR((AB29-AG29)/ABS(AG29),"")</f>
        <v>9.0425925338912305E-2</v>
      </c>
      <c r="V29" s="134">
        <f t="shared" si="43"/>
        <v>136928</v>
      </c>
      <c r="W29" s="132">
        <f t="shared" si="44"/>
        <v>0.89675463936660194</v>
      </c>
      <c r="X29" s="164"/>
      <c r="Y29" s="132">
        <f t="shared" si="45"/>
        <v>20.66</v>
      </c>
      <c r="Z29" s="137" t="str">
        <f t="shared" si="58"/>
        <v>20.66</v>
      </c>
      <c r="AA29" s="136">
        <f t="shared" si="46"/>
        <v>1651184</v>
      </c>
      <c r="AB29" s="137" t="str">
        <f t="shared" si="58"/>
        <v>1,651,184</v>
      </c>
      <c r="AC29" s="137" t="str">
        <f t="shared" si="58"/>
        <v>100.0</v>
      </c>
      <c r="AD29" s="132">
        <f t="shared" si="47"/>
        <v>19.77</v>
      </c>
      <c r="AE29" s="137" t="str">
        <f t="shared" si="58"/>
        <v>19.77</v>
      </c>
      <c r="AF29" s="136">
        <f t="shared" si="48"/>
        <v>1514256</v>
      </c>
      <c r="AG29" s="137" t="str">
        <f t="shared" si="58"/>
        <v>1,514,256</v>
      </c>
      <c r="AH29" s="137" t="str">
        <f t="shared" si="58"/>
        <v>100.0</v>
      </c>
      <c r="AJ29" s="13"/>
      <c r="AK29" s="133">
        <f>IFERROR((AR29-AW29)/ABS(AW29),"")</f>
        <v>6.2988998349069791E-2</v>
      </c>
      <c r="AL29" s="134">
        <f t="shared" si="50"/>
        <v>286076</v>
      </c>
      <c r="AM29" s="132">
        <f t="shared" si="51"/>
        <v>0.90468626022378373</v>
      </c>
      <c r="AN29" s="156"/>
      <c r="AO29" s="132">
        <f t="shared" si="52"/>
        <v>20.440000000000001</v>
      </c>
      <c r="AP29" s="137" t="str">
        <f t="shared" si="60"/>
        <v>20.44</v>
      </c>
      <c r="AQ29" s="136">
        <f t="shared" si="53"/>
        <v>4827758</v>
      </c>
      <c r="AR29" s="137" t="str">
        <f t="shared" si="60"/>
        <v>4,827,758</v>
      </c>
      <c r="AS29" s="137" t="str">
        <f t="shared" si="60"/>
        <v>100.0</v>
      </c>
      <c r="AT29" s="132">
        <f t="shared" si="54"/>
        <v>19.53</v>
      </c>
      <c r="AU29" s="137" t="str">
        <f t="shared" si="60"/>
        <v>19.53</v>
      </c>
      <c r="AV29" s="136">
        <f t="shared" si="55"/>
        <v>4541682</v>
      </c>
      <c r="AW29" s="137" t="str">
        <f t="shared" si="60"/>
        <v>4,541,682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-6.0419297802475375E-2</v>
      </c>
      <c r="F31" s="85">
        <f t="shared" ref="F31:F41" si="61">IFERROR(((Q31)-(L31)),"")</f>
        <v>-1196</v>
      </c>
      <c r="G31" s="83">
        <f t="shared" ref="G31:G40" si="62">IFERROR(((Q31/Q$8)-(L31/L$8)),"")</f>
        <v>-3.4962859046778982E-2</v>
      </c>
      <c r="H31" s="157"/>
      <c r="I31" s="83">
        <f t="shared" ref="I31:I40" si="63">IFERROR(-J31,"")</f>
        <v>-0.86</v>
      </c>
      <c r="J31" s="86" t="str">
        <f t="shared" ref="J31:R41" si="64">IF(J141="","",TRIM(LEFT(J141,SEARCH(" ",J141,1))))</f>
        <v>0.86</v>
      </c>
      <c r="K31" s="87">
        <f t="shared" ref="K31:K40" si="65">IFERROR(-L31,"")</f>
        <v>-20991</v>
      </c>
      <c r="L31" s="82" t="str">
        <f t="shared" si="64"/>
        <v>20,991</v>
      </c>
      <c r="M31" s="82" t="str">
        <f t="shared" si="64"/>
        <v>4.1</v>
      </c>
      <c r="N31" s="83">
        <f t="shared" ref="N31:N40" si="66">IFERROR(-O31,"")</f>
        <v>-0.82</v>
      </c>
      <c r="O31" s="86" t="str">
        <f t="shared" si="64"/>
        <v>0.82</v>
      </c>
      <c r="P31" s="87">
        <f t="shared" ref="P31:P40" si="67">IFERROR(-Q31,"")</f>
        <v>-19795</v>
      </c>
      <c r="Q31" s="82" t="str">
        <f t="shared" si="64"/>
        <v>19,795</v>
      </c>
      <c r="R31" s="82" t="str">
        <f t="shared" si="64"/>
        <v>4.2</v>
      </c>
      <c r="S31" s="82"/>
      <c r="T31" s="60"/>
      <c r="U31" s="84">
        <f>IFERROR((AG31-AB31)/ABS(AG31),"")</f>
        <v>-3.6961813111530219E-2</v>
      </c>
      <c r="V31" s="85">
        <f t="shared" ref="V31:V41" si="68">IFERROR(((AG31)-(AB31)),"")</f>
        <v>-2293</v>
      </c>
      <c r="W31" s="83">
        <f t="shared" ref="W31:W40" si="69">IFERROR(((AG31/AG$8)-(AB31/AB$8)),"")</f>
        <v>4.7667763969633237E-3</v>
      </c>
      <c r="X31" s="163"/>
      <c r="Y31" s="83">
        <f t="shared" ref="Y31:Y40" si="70">IFERROR(-Z31,"")</f>
        <v>-0.81</v>
      </c>
      <c r="Z31" s="82" t="str">
        <f t="shared" si="58"/>
        <v>0.81</v>
      </c>
      <c r="AA31" s="87">
        <f t="shared" ref="AA31:AA40" si="71">IFERROR(-AB31,"")</f>
        <v>-64330</v>
      </c>
      <c r="AB31" s="82" t="str">
        <f t="shared" si="58"/>
        <v>64,330</v>
      </c>
      <c r="AC31" s="82" t="str">
        <f t="shared" si="58"/>
        <v>3.9</v>
      </c>
      <c r="AD31" s="83">
        <f t="shared" ref="AD31:AD40" si="72">IFERROR(-AE31,"")</f>
        <v>-0.81</v>
      </c>
      <c r="AE31" s="82" t="str">
        <f t="shared" si="58"/>
        <v>0.81</v>
      </c>
      <c r="AF31" s="87">
        <f t="shared" ref="AF31:AF40" si="73">IFERROR(-AG31,"")</f>
        <v>-62037</v>
      </c>
      <c r="AG31" s="82" t="str">
        <f t="shared" si="58"/>
        <v>62,037</v>
      </c>
      <c r="AH31" s="82" t="str">
        <f t="shared" si="58"/>
        <v>4.1</v>
      </c>
      <c r="AI31" s="82"/>
      <c r="AJ31" s="14"/>
      <c r="AK31" s="84">
        <f>IFERROR((AW31-AR31)/ABS(AW31),"")</f>
        <v>-9.4425262831206114E-2</v>
      </c>
      <c r="AL31" s="85">
        <f t="shared" ref="AL31:AL41" si="74">IFERROR(((AW31)-(AR31)),"")</f>
        <v>-17038</v>
      </c>
      <c r="AM31" s="83">
        <f t="shared" ref="AM31:AM40" si="75">IFERROR(((AW31/AW$8)-(AR31/AR$8)),"")</f>
        <v>-5.9955380377239798E-2</v>
      </c>
      <c r="AN31" s="157"/>
      <c r="AO31" s="83">
        <f t="shared" ref="AO31:AO40" si="76">IFERROR(-AP31,"")</f>
        <v>-0.84</v>
      </c>
      <c r="AP31" s="82" t="str">
        <f t="shared" si="60"/>
        <v>0.84</v>
      </c>
      <c r="AQ31" s="87">
        <f t="shared" ref="AQ31:AQ40" si="77">IFERROR(-AR31,"")</f>
        <v>-197477</v>
      </c>
      <c r="AR31" s="82" t="str">
        <f t="shared" si="60"/>
        <v>197,477</v>
      </c>
      <c r="AS31" s="82" t="str">
        <f t="shared" si="60"/>
        <v>4.1</v>
      </c>
      <c r="AT31" s="83">
        <f t="shared" ref="AT31:AT40" si="78">IFERROR(-AU31,"")</f>
        <v>-0.78</v>
      </c>
      <c r="AU31" s="82" t="str">
        <f t="shared" si="60"/>
        <v>0.78</v>
      </c>
      <c r="AV31" s="87">
        <f t="shared" ref="AV31:AV40" si="79">IFERROR(-AW31,"")</f>
        <v>-180439</v>
      </c>
      <c r="AW31" s="82" t="str">
        <f t="shared" si="60"/>
        <v>180,439</v>
      </c>
      <c r="AX31" s="82" t="str">
        <f t="shared" si="60"/>
        <v>4.0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-4.7606749311294765E-2</v>
      </c>
      <c r="F32" s="85">
        <f t="shared" si="61"/>
        <v>-553</v>
      </c>
      <c r="G32" s="83">
        <f t="shared" si="62"/>
        <v>-1.4451909835941523E-2</v>
      </c>
      <c r="H32" s="157"/>
      <c r="I32" s="83">
        <f t="shared" si="63"/>
        <v>-0.5</v>
      </c>
      <c r="J32" s="86" t="str">
        <f t="shared" si="64"/>
        <v>0.50</v>
      </c>
      <c r="K32" s="87">
        <f t="shared" si="65"/>
        <v>-12169</v>
      </c>
      <c r="L32" s="82" t="str">
        <f t="shared" si="64"/>
        <v>12,169</v>
      </c>
      <c r="M32" s="82" t="str">
        <f t="shared" si="64"/>
        <v>2.4</v>
      </c>
      <c r="N32" s="83">
        <f t="shared" si="66"/>
        <v>-0.48</v>
      </c>
      <c r="O32" s="86" t="str">
        <f t="shared" si="64"/>
        <v>0.48</v>
      </c>
      <c r="P32" s="87">
        <f t="shared" si="67"/>
        <v>-11616</v>
      </c>
      <c r="Q32" s="82" t="str">
        <f t="shared" si="64"/>
        <v>11,616</v>
      </c>
      <c r="R32" s="82" t="str">
        <f t="shared" si="64"/>
        <v>2.4</v>
      </c>
      <c r="S32" s="82"/>
      <c r="T32" s="60"/>
      <c r="U32" s="84">
        <f t="shared" ref="U32:U41" si="81">IFERROR((AG32-AB32)/ABS(AG32),"")</f>
        <v>-9.4739299156770637E-2</v>
      </c>
      <c r="V32" s="85">
        <f t="shared" si="68"/>
        <v>-3247</v>
      </c>
      <c r="W32" s="83">
        <f t="shared" si="69"/>
        <v>-2.2146708890715405E-2</v>
      </c>
      <c r="X32" s="163"/>
      <c r="Y32" s="83">
        <f t="shared" si="70"/>
        <v>-0.47</v>
      </c>
      <c r="Z32" s="82" t="str">
        <f t="shared" si="58"/>
        <v>0.47</v>
      </c>
      <c r="AA32" s="87">
        <f t="shared" si="71"/>
        <v>-37520</v>
      </c>
      <c r="AB32" s="82" t="str">
        <f t="shared" si="58"/>
        <v>37,520</v>
      </c>
      <c r="AC32" s="82" t="str">
        <f t="shared" si="58"/>
        <v>2.3</v>
      </c>
      <c r="AD32" s="83">
        <f t="shared" si="72"/>
        <v>-0.45</v>
      </c>
      <c r="AE32" s="82" t="str">
        <f t="shared" si="58"/>
        <v>0.45</v>
      </c>
      <c r="AF32" s="87">
        <f t="shared" si="73"/>
        <v>-34273</v>
      </c>
      <c r="AG32" s="82" t="str">
        <f t="shared" si="58"/>
        <v>34,273</v>
      </c>
      <c r="AH32" s="82" t="str">
        <f t="shared" si="58"/>
        <v>2.3</v>
      </c>
      <c r="AI32" s="82"/>
      <c r="AJ32" s="14"/>
      <c r="AK32" s="84">
        <f t="shared" ref="AK32:AK40" si="82">IFERROR((AW32-AR32)/ABS(AW32),"")</f>
        <v>-1.4598474732719762E-2</v>
      </c>
      <c r="AL32" s="85">
        <f t="shared" si="74"/>
        <v>-1629</v>
      </c>
      <c r="AM32" s="83">
        <f t="shared" si="75"/>
        <v>6.30993522326595E-4</v>
      </c>
      <c r="AN32" s="157"/>
      <c r="AO32" s="83">
        <f t="shared" si="76"/>
        <v>-0.48</v>
      </c>
      <c r="AP32" s="82" t="str">
        <f t="shared" si="60"/>
        <v>0.48</v>
      </c>
      <c r="AQ32" s="87">
        <f t="shared" si="77"/>
        <v>-113216</v>
      </c>
      <c r="AR32" s="82" t="str">
        <f t="shared" si="60"/>
        <v>113,216</v>
      </c>
      <c r="AS32" s="82" t="str">
        <f t="shared" si="60"/>
        <v>2.3</v>
      </c>
      <c r="AT32" s="83">
        <f t="shared" si="78"/>
        <v>-0.48</v>
      </c>
      <c r="AU32" s="82" t="str">
        <f t="shared" si="60"/>
        <v>0.48</v>
      </c>
      <c r="AV32" s="87">
        <f t="shared" si="79"/>
        <v>-111587</v>
      </c>
      <c r="AW32" s="82" t="str">
        <f t="shared" si="60"/>
        <v>111,587</v>
      </c>
      <c r="AX32" s="82" t="str">
        <f t="shared" si="60"/>
        <v>2.5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-5.5681130814046034E-2</v>
      </c>
      <c r="F35" s="145">
        <f t="shared" si="61"/>
        <v>-1749</v>
      </c>
      <c r="G35" s="143">
        <f t="shared" si="62"/>
        <v>-4.941476888272045E-2</v>
      </c>
      <c r="H35" s="159"/>
      <c r="I35" s="143">
        <f t="shared" si="63"/>
        <v>-1.35</v>
      </c>
      <c r="J35" s="146" t="str">
        <f t="shared" si="64"/>
        <v>1.35</v>
      </c>
      <c r="K35" s="147">
        <f t="shared" si="65"/>
        <v>-33160</v>
      </c>
      <c r="L35" s="142" t="str">
        <f t="shared" si="64"/>
        <v>33,160</v>
      </c>
      <c r="M35" s="142" t="str">
        <f t="shared" si="64"/>
        <v>6.5</v>
      </c>
      <c r="N35" s="143">
        <f t="shared" si="66"/>
        <v>-1.3</v>
      </c>
      <c r="O35" s="146" t="str">
        <f t="shared" si="64"/>
        <v>1.30</v>
      </c>
      <c r="P35" s="147">
        <f t="shared" si="67"/>
        <v>-31411</v>
      </c>
      <c r="Q35" s="142" t="str">
        <f t="shared" si="64"/>
        <v>31,411</v>
      </c>
      <c r="R35" s="142" t="str">
        <f t="shared" si="64"/>
        <v>6.6</v>
      </c>
      <c r="S35" s="142"/>
      <c r="T35" s="152"/>
      <c r="U35" s="144">
        <f t="shared" si="81"/>
        <v>-5.7512200186896477E-2</v>
      </c>
      <c r="V35" s="145">
        <f t="shared" si="68"/>
        <v>-5539</v>
      </c>
      <c r="W35" s="143">
        <f t="shared" si="69"/>
        <v>-1.7367418572014293E-2</v>
      </c>
      <c r="X35" s="162"/>
      <c r="Y35" s="143">
        <f t="shared" si="70"/>
        <v>-1.27</v>
      </c>
      <c r="Z35" s="142" t="str">
        <f t="shared" si="58"/>
        <v>1.27</v>
      </c>
      <c r="AA35" s="147">
        <f t="shared" si="71"/>
        <v>-101849</v>
      </c>
      <c r="AB35" s="142" t="str">
        <f t="shared" si="58"/>
        <v>101,849</v>
      </c>
      <c r="AC35" s="142" t="str">
        <f t="shared" si="58"/>
        <v>6.2</v>
      </c>
      <c r="AD35" s="143">
        <f t="shared" si="72"/>
        <v>-1.26</v>
      </c>
      <c r="AE35" s="142" t="str">
        <f t="shared" si="58"/>
        <v>1.26</v>
      </c>
      <c r="AF35" s="147">
        <f t="shared" si="73"/>
        <v>-96310</v>
      </c>
      <c r="AG35" s="142" t="str">
        <f t="shared" si="58"/>
        <v>96,310</v>
      </c>
      <c r="AH35" s="142" t="str">
        <f t="shared" si="58"/>
        <v>6.4</v>
      </c>
      <c r="AI35" s="142"/>
      <c r="AJ35" s="15"/>
      <c r="AK35" s="144">
        <f t="shared" si="82"/>
        <v>-6.3926033729988868E-2</v>
      </c>
      <c r="AL35" s="145">
        <f t="shared" si="74"/>
        <v>-18668</v>
      </c>
      <c r="AM35" s="143">
        <f t="shared" si="75"/>
        <v>-5.932868759722143E-2</v>
      </c>
      <c r="AN35" s="159"/>
      <c r="AO35" s="143">
        <f t="shared" si="76"/>
        <v>-1.32</v>
      </c>
      <c r="AP35" s="142" t="str">
        <f t="shared" si="60"/>
        <v>1.32</v>
      </c>
      <c r="AQ35" s="147">
        <f t="shared" si="77"/>
        <v>-310693</v>
      </c>
      <c r="AR35" s="142" t="str">
        <f t="shared" si="60"/>
        <v>310,693</v>
      </c>
      <c r="AS35" s="142" t="str">
        <f t="shared" si="60"/>
        <v>6.4</v>
      </c>
      <c r="AT35" s="143">
        <f t="shared" si="78"/>
        <v>-1.26</v>
      </c>
      <c r="AU35" s="142" t="str">
        <f t="shared" si="60"/>
        <v>1.26</v>
      </c>
      <c r="AV35" s="147">
        <f t="shared" si="79"/>
        <v>-292025</v>
      </c>
      <c r="AW35" s="142" t="str">
        <f t="shared" si="60"/>
        <v>292,025</v>
      </c>
      <c r="AX35" s="142" t="str">
        <f t="shared" si="60"/>
        <v>6.4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1.3661322205139468E-2</v>
      </c>
      <c r="F36" s="85">
        <f t="shared" si="61"/>
        <v>311</v>
      </c>
      <c r="G36" s="83">
        <f t="shared" si="62"/>
        <v>2.8513690364240563E-2</v>
      </c>
      <c r="H36" s="157"/>
      <c r="I36" s="83">
        <f t="shared" si="63"/>
        <v>-0.91</v>
      </c>
      <c r="J36" s="86" t="str">
        <f t="shared" si="64"/>
        <v>0.91</v>
      </c>
      <c r="K36" s="87">
        <f t="shared" si="65"/>
        <v>-22454</v>
      </c>
      <c r="L36" s="82" t="str">
        <f t="shared" si="64"/>
        <v>22,454</v>
      </c>
      <c r="M36" s="82" t="str">
        <f t="shared" si="64"/>
        <v>4.4</v>
      </c>
      <c r="N36" s="83">
        <f t="shared" si="66"/>
        <v>-0.94</v>
      </c>
      <c r="O36" s="86" t="str">
        <f t="shared" si="64"/>
        <v>0.94</v>
      </c>
      <c r="P36" s="87">
        <f t="shared" si="67"/>
        <v>-22765</v>
      </c>
      <c r="Q36" s="82" t="str">
        <f t="shared" si="64"/>
        <v>22,765</v>
      </c>
      <c r="R36" s="82" t="str">
        <f t="shared" si="64"/>
        <v>4.8</v>
      </c>
      <c r="S36" s="82"/>
      <c r="T36" s="60"/>
      <c r="U36" s="84">
        <f t="shared" si="81"/>
        <v>-9.2388491398995284E-2</v>
      </c>
      <c r="V36" s="85">
        <f t="shared" si="68"/>
        <v>-6069</v>
      </c>
      <c r="W36" s="83">
        <f t="shared" si="69"/>
        <v>-4.0515455677599288E-2</v>
      </c>
      <c r="X36" s="163"/>
      <c r="Y36" s="83">
        <f t="shared" si="70"/>
        <v>-0.9</v>
      </c>
      <c r="Z36" s="82" t="str">
        <f t="shared" si="58"/>
        <v>0.90</v>
      </c>
      <c r="AA36" s="87">
        <f t="shared" si="71"/>
        <v>-71759</v>
      </c>
      <c r="AB36" s="82" t="str">
        <f t="shared" si="58"/>
        <v>71,759</v>
      </c>
      <c r="AC36" s="82" t="str">
        <f t="shared" si="58"/>
        <v>4.3</v>
      </c>
      <c r="AD36" s="83">
        <f t="shared" si="72"/>
        <v>-0.86</v>
      </c>
      <c r="AE36" s="82" t="str">
        <f t="shared" si="58"/>
        <v>0.86</v>
      </c>
      <c r="AF36" s="87">
        <f t="shared" si="73"/>
        <v>-65690</v>
      </c>
      <c r="AG36" s="82" t="str">
        <f t="shared" si="58"/>
        <v>65,690</v>
      </c>
      <c r="AH36" s="82" t="str">
        <f t="shared" si="58"/>
        <v>4.3</v>
      </c>
      <c r="AI36" s="82"/>
      <c r="AJ36" s="14"/>
      <c r="AK36" s="84">
        <f t="shared" si="82"/>
        <v>-9.2202650214895002E-2</v>
      </c>
      <c r="AL36" s="85">
        <f t="shared" si="74"/>
        <v>-19608</v>
      </c>
      <c r="AM36" s="83">
        <f t="shared" si="75"/>
        <v>-6.8661351659218828E-2</v>
      </c>
      <c r="AN36" s="157"/>
      <c r="AO36" s="83">
        <f t="shared" si="76"/>
        <v>-0.98</v>
      </c>
      <c r="AP36" s="82" t="str">
        <f t="shared" si="60"/>
        <v>0.98</v>
      </c>
      <c r="AQ36" s="87">
        <f t="shared" si="77"/>
        <v>-232270</v>
      </c>
      <c r="AR36" s="82" t="str">
        <f t="shared" si="60"/>
        <v>232,270</v>
      </c>
      <c r="AS36" s="82" t="str">
        <f t="shared" si="60"/>
        <v>4.8</v>
      </c>
      <c r="AT36" s="83">
        <f t="shared" si="78"/>
        <v>-0.91</v>
      </c>
      <c r="AU36" s="82" t="str">
        <f t="shared" si="60"/>
        <v>0.91</v>
      </c>
      <c r="AV36" s="87">
        <f t="shared" si="79"/>
        <v>-212662</v>
      </c>
      <c r="AW36" s="82" t="str">
        <f t="shared" si="60"/>
        <v>212,662</v>
      </c>
      <c r="AX36" s="82" t="str">
        <f t="shared" si="60"/>
        <v>4.7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-3.4713293905888405E-2</v>
      </c>
      <c r="F37" s="85">
        <f t="shared" si="61"/>
        <v>-405</v>
      </c>
      <c r="G37" s="83">
        <f t="shared" si="62"/>
        <v>-8.3854528091418246E-3</v>
      </c>
      <c r="H37" s="157"/>
      <c r="I37" s="83">
        <f t="shared" si="63"/>
        <v>-0.49</v>
      </c>
      <c r="J37" s="86" t="str">
        <f t="shared" si="64"/>
        <v>0.49</v>
      </c>
      <c r="K37" s="87">
        <f t="shared" si="65"/>
        <v>-12072</v>
      </c>
      <c r="L37" s="82" t="str">
        <f t="shared" si="64"/>
        <v>12,072</v>
      </c>
      <c r="M37" s="82" t="str">
        <f t="shared" si="64"/>
        <v>2.4</v>
      </c>
      <c r="N37" s="83">
        <f t="shared" si="66"/>
        <v>-0.48</v>
      </c>
      <c r="O37" s="86" t="str">
        <f t="shared" si="64"/>
        <v>0.48</v>
      </c>
      <c r="P37" s="87">
        <f t="shared" si="67"/>
        <v>-11667</v>
      </c>
      <c r="Q37" s="82" t="str">
        <f t="shared" si="64"/>
        <v>11,667</v>
      </c>
      <c r="R37" s="82" t="str">
        <f t="shared" si="64"/>
        <v>2.4</v>
      </c>
      <c r="S37" s="82"/>
      <c r="T37" s="60"/>
      <c r="U37" s="84">
        <f t="shared" si="81"/>
        <v>-0.17514186851211072</v>
      </c>
      <c r="V37" s="85">
        <f t="shared" si="68"/>
        <v>-6327</v>
      </c>
      <c r="W37" s="83">
        <f t="shared" si="69"/>
        <v>-5.9690665580374169E-2</v>
      </c>
      <c r="X37" s="163"/>
      <c r="Y37" s="83">
        <f t="shared" si="70"/>
        <v>-0.53</v>
      </c>
      <c r="Z37" s="82" t="str">
        <f t="shared" si="58"/>
        <v>0.53</v>
      </c>
      <c r="AA37" s="87">
        <f t="shared" si="71"/>
        <v>-42452</v>
      </c>
      <c r="AB37" s="82" t="str">
        <f t="shared" si="58"/>
        <v>42,452</v>
      </c>
      <c r="AC37" s="82" t="str">
        <f t="shared" si="58"/>
        <v>2.6</v>
      </c>
      <c r="AD37" s="83">
        <f t="shared" si="72"/>
        <v>-0.47</v>
      </c>
      <c r="AE37" s="82" t="str">
        <f t="shared" si="58"/>
        <v>0.47</v>
      </c>
      <c r="AF37" s="87">
        <f t="shared" si="73"/>
        <v>-36125</v>
      </c>
      <c r="AG37" s="82" t="str">
        <f t="shared" si="58"/>
        <v>36,125</v>
      </c>
      <c r="AH37" s="82" t="str">
        <f t="shared" si="58"/>
        <v>2.4</v>
      </c>
      <c r="AI37" s="82"/>
      <c r="AJ37" s="14"/>
      <c r="AK37" s="84">
        <f t="shared" si="82"/>
        <v>-0.16669165042722231</v>
      </c>
      <c r="AL37" s="85">
        <f t="shared" si="74"/>
        <v>-17792</v>
      </c>
      <c r="AM37" s="83">
        <f t="shared" si="75"/>
        <v>-6.8118861690630972E-2</v>
      </c>
      <c r="AN37" s="157"/>
      <c r="AO37" s="83">
        <f t="shared" si="76"/>
        <v>-0.53</v>
      </c>
      <c r="AP37" s="82" t="str">
        <f t="shared" si="60"/>
        <v>0.53</v>
      </c>
      <c r="AQ37" s="87">
        <f t="shared" si="77"/>
        <v>-124528</v>
      </c>
      <c r="AR37" s="82" t="str">
        <f t="shared" si="60"/>
        <v>124,528</v>
      </c>
      <c r="AS37" s="82" t="str">
        <f t="shared" si="60"/>
        <v>2.6</v>
      </c>
      <c r="AT37" s="83">
        <f t="shared" si="78"/>
        <v>-0.46</v>
      </c>
      <c r="AU37" s="82" t="str">
        <f t="shared" si="60"/>
        <v>0.46</v>
      </c>
      <c r="AV37" s="87">
        <f t="shared" si="79"/>
        <v>-106736</v>
      </c>
      <c r="AW37" s="82" t="str">
        <f t="shared" si="60"/>
        <v>106,736</v>
      </c>
      <c r="AX37" s="82" t="str">
        <f t="shared" si="60"/>
        <v>2.4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-5.2651232262882749E-2</v>
      </c>
      <c r="F38" s="85">
        <f t="shared" si="61"/>
        <v>-282</v>
      </c>
      <c r="G38" s="83">
        <f t="shared" si="62"/>
        <v>-7.7645926425540246E-3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-5638</v>
      </c>
      <c r="L38" s="82" t="str">
        <f t="shared" si="64"/>
        <v>5,638</v>
      </c>
      <c r="M38" s="82" t="str">
        <f t="shared" si="64"/>
        <v>1.1</v>
      </c>
      <c r="N38" s="83">
        <f t="shared" si="66"/>
        <v>-0.22</v>
      </c>
      <c r="O38" s="86" t="str">
        <f t="shared" si="64"/>
        <v>0.22</v>
      </c>
      <c r="P38" s="87">
        <f t="shared" si="67"/>
        <v>-5356</v>
      </c>
      <c r="Q38" s="82" t="str">
        <f t="shared" si="64"/>
        <v>5,356</v>
      </c>
      <c r="R38" s="82" t="str">
        <f t="shared" si="64"/>
        <v>1.1</v>
      </c>
      <c r="S38" s="82"/>
      <c r="T38" s="60"/>
      <c r="U38" s="84">
        <f t="shared" si="81"/>
        <v>-8.2476098269393686E-2</v>
      </c>
      <c r="V38" s="85">
        <f t="shared" si="68"/>
        <v>-1363</v>
      </c>
      <c r="W38" s="83">
        <f t="shared" si="69"/>
        <v>-8.1427661920586147E-3</v>
      </c>
      <c r="X38" s="163"/>
      <c r="Y38" s="83">
        <f t="shared" si="70"/>
        <v>-0.22</v>
      </c>
      <c r="Z38" s="82" t="str">
        <f t="shared" si="58"/>
        <v>0.22</v>
      </c>
      <c r="AA38" s="87">
        <f t="shared" si="71"/>
        <v>-17889</v>
      </c>
      <c r="AB38" s="82" t="str">
        <f t="shared" si="58"/>
        <v>17,889</v>
      </c>
      <c r="AC38" s="82" t="str">
        <f t="shared" si="58"/>
        <v>1.1</v>
      </c>
      <c r="AD38" s="83">
        <f t="shared" si="72"/>
        <v>-0.22</v>
      </c>
      <c r="AE38" s="82" t="str">
        <f t="shared" si="58"/>
        <v>0.22</v>
      </c>
      <c r="AF38" s="87">
        <f t="shared" si="73"/>
        <v>-16526</v>
      </c>
      <c r="AG38" s="82" t="str">
        <f t="shared" si="58"/>
        <v>16,526</v>
      </c>
      <c r="AH38" s="82" t="str">
        <f t="shared" si="58"/>
        <v>1.1</v>
      </c>
      <c r="AI38" s="82"/>
      <c r="AJ38" s="14"/>
      <c r="AK38" s="84">
        <f t="shared" si="82"/>
        <v>-5.1690633501748934E-2</v>
      </c>
      <c r="AL38" s="85">
        <f t="shared" si="74"/>
        <v>-2660</v>
      </c>
      <c r="AM38" s="83">
        <f t="shared" si="75"/>
        <v>-7.7893493946525061E-3</v>
      </c>
      <c r="AN38" s="157"/>
      <c r="AO38" s="83">
        <f t="shared" si="76"/>
        <v>-0.23</v>
      </c>
      <c r="AP38" s="82" t="str">
        <f t="shared" si="60"/>
        <v>0.23</v>
      </c>
      <c r="AQ38" s="87">
        <f t="shared" si="77"/>
        <v>-54120</v>
      </c>
      <c r="AR38" s="82" t="str">
        <f t="shared" si="60"/>
        <v>54,120</v>
      </c>
      <c r="AS38" s="82" t="str">
        <f t="shared" si="60"/>
        <v>1.1</v>
      </c>
      <c r="AT38" s="83">
        <f t="shared" si="78"/>
        <v>-0.22</v>
      </c>
      <c r="AU38" s="82" t="str">
        <f t="shared" si="60"/>
        <v>0.22</v>
      </c>
      <c r="AV38" s="87">
        <f t="shared" si="79"/>
        <v>-51460</v>
      </c>
      <c r="AW38" s="82" t="str">
        <f t="shared" si="60"/>
        <v>51,460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-0.14736211330553545</v>
      </c>
      <c r="F39" s="85">
        <f t="shared" si="61"/>
        <v>-5902</v>
      </c>
      <c r="G39" s="83">
        <f t="shared" si="62"/>
        <v>-0.21263672664561084</v>
      </c>
      <c r="H39" s="157"/>
      <c r="I39" s="83">
        <f t="shared" si="63"/>
        <v>-1.87</v>
      </c>
      <c r="J39" s="86" t="str">
        <f t="shared" si="64"/>
        <v>1.87</v>
      </c>
      <c r="K39" s="87">
        <f t="shared" si="65"/>
        <v>-45953</v>
      </c>
      <c r="L39" s="82" t="str">
        <f t="shared" si="64"/>
        <v>45,953</v>
      </c>
      <c r="M39" s="82" t="str">
        <f t="shared" si="64"/>
        <v>9.0</v>
      </c>
      <c r="N39" s="83">
        <f t="shared" si="66"/>
        <v>-1.66</v>
      </c>
      <c r="O39" s="86" t="str">
        <f t="shared" si="64"/>
        <v>1.66</v>
      </c>
      <c r="P39" s="87">
        <f t="shared" si="67"/>
        <v>-40051</v>
      </c>
      <c r="Q39" s="82" t="str">
        <f t="shared" si="64"/>
        <v>40,051</v>
      </c>
      <c r="R39" s="82" t="str">
        <f t="shared" si="64"/>
        <v>8.4</v>
      </c>
      <c r="S39" s="82"/>
      <c r="T39" s="60"/>
      <c r="U39" s="84">
        <f t="shared" si="81"/>
        <v>-0.2113753011417199</v>
      </c>
      <c r="V39" s="85">
        <f t="shared" si="68"/>
        <v>-26234</v>
      </c>
      <c r="W39" s="83">
        <f t="shared" si="69"/>
        <v>-0.26134786811858834</v>
      </c>
      <c r="X39" s="163"/>
      <c r="Y39" s="83">
        <f t="shared" si="70"/>
        <v>-1.88</v>
      </c>
      <c r="Z39" s="82" t="str">
        <f t="shared" si="58"/>
        <v>1.88</v>
      </c>
      <c r="AA39" s="87">
        <f t="shared" si="71"/>
        <v>-150345</v>
      </c>
      <c r="AB39" s="82" t="str">
        <f t="shared" si="58"/>
        <v>150,345</v>
      </c>
      <c r="AC39" s="82" t="str">
        <f t="shared" si="58"/>
        <v>9.1</v>
      </c>
      <c r="AD39" s="83">
        <f t="shared" si="72"/>
        <v>-1.62</v>
      </c>
      <c r="AE39" s="82" t="str">
        <f t="shared" si="58"/>
        <v>1.62</v>
      </c>
      <c r="AF39" s="87">
        <f t="shared" si="73"/>
        <v>-124111</v>
      </c>
      <c r="AG39" s="82" t="str">
        <f t="shared" si="58"/>
        <v>124,111</v>
      </c>
      <c r="AH39" s="82" t="str">
        <f t="shared" si="58"/>
        <v>8.2</v>
      </c>
      <c r="AI39" s="82"/>
      <c r="AJ39" s="14"/>
      <c r="AK39" s="84">
        <f t="shared" si="82"/>
        <v>-0.10570367185392704</v>
      </c>
      <c r="AL39" s="85">
        <f t="shared" si="74"/>
        <v>-39580</v>
      </c>
      <c r="AM39" s="83">
        <f t="shared" si="75"/>
        <v>-0.14229576092523843</v>
      </c>
      <c r="AN39" s="157"/>
      <c r="AO39" s="83">
        <f t="shared" si="76"/>
        <v>-1.75</v>
      </c>
      <c r="AP39" s="82" t="str">
        <f t="shared" si="60"/>
        <v>1.75</v>
      </c>
      <c r="AQ39" s="87">
        <f t="shared" si="77"/>
        <v>-414023</v>
      </c>
      <c r="AR39" s="82" t="str">
        <f t="shared" si="60"/>
        <v>414,023</v>
      </c>
      <c r="AS39" s="82" t="str">
        <f t="shared" si="60"/>
        <v>8.6</v>
      </c>
      <c r="AT39" s="83">
        <f t="shared" si="78"/>
        <v>-1.61</v>
      </c>
      <c r="AU39" s="82" t="str">
        <f t="shared" si="60"/>
        <v>1.61</v>
      </c>
      <c r="AV39" s="87">
        <f t="shared" si="79"/>
        <v>-374443</v>
      </c>
      <c r="AW39" s="82" t="str">
        <f t="shared" si="60"/>
        <v>374,443</v>
      </c>
      <c r="AX39" s="82" t="str">
        <f>IF(AX149="","",TRIM(LEFT(AX149,SEARCH(" ",AX149,1))))</f>
        <v>8.2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-7.2152808988764042E-2</v>
      </c>
      <c r="F40" s="145">
        <f t="shared" si="61"/>
        <v>-8027</v>
      </c>
      <c r="G40" s="143">
        <f t="shared" si="62"/>
        <v>-0.24968785061578647</v>
      </c>
      <c r="H40" s="159"/>
      <c r="I40" s="143">
        <f t="shared" si="63"/>
        <v>-4.8600000000000003</v>
      </c>
      <c r="J40" s="146" t="str">
        <f t="shared" si="64"/>
        <v>4.86</v>
      </c>
      <c r="K40" s="147">
        <f t="shared" si="65"/>
        <v>-119277</v>
      </c>
      <c r="L40" s="142" t="str">
        <f t="shared" si="64"/>
        <v>119,277</v>
      </c>
      <c r="M40" s="142" t="str">
        <f t="shared" si="64"/>
        <v>23.5</v>
      </c>
      <c r="N40" s="143">
        <f t="shared" si="66"/>
        <v>-4.6100000000000003</v>
      </c>
      <c r="O40" s="146" t="str">
        <f t="shared" si="64"/>
        <v>4.61</v>
      </c>
      <c r="P40" s="147">
        <f t="shared" si="67"/>
        <v>-111250</v>
      </c>
      <c r="Q40" s="142" t="str">
        <f t="shared" si="64"/>
        <v>111,250</v>
      </c>
      <c r="R40" s="142" t="str">
        <f t="shared" si="64"/>
        <v>23.4</v>
      </c>
      <c r="S40" s="142"/>
      <c r="T40" s="152"/>
      <c r="U40" s="144">
        <f t="shared" si="81"/>
        <v>-0.13440999876019152</v>
      </c>
      <c r="V40" s="145">
        <f t="shared" si="68"/>
        <v>-45533</v>
      </c>
      <c r="W40" s="143">
        <f t="shared" si="69"/>
        <v>-0.38707668806237283</v>
      </c>
      <c r="X40" s="162"/>
      <c r="Y40" s="143">
        <f t="shared" si="70"/>
        <v>-4.8099999999999996</v>
      </c>
      <c r="Z40" s="142" t="str">
        <f t="shared" si="58"/>
        <v>4.81</v>
      </c>
      <c r="AA40" s="147">
        <f t="shared" si="71"/>
        <v>-384295</v>
      </c>
      <c r="AB40" s="142" t="str">
        <f t="shared" si="58"/>
        <v>384,295</v>
      </c>
      <c r="AC40" s="142" t="str">
        <f t="shared" si="58"/>
        <v>23.3</v>
      </c>
      <c r="AD40" s="143">
        <f t="shared" si="72"/>
        <v>-4.42</v>
      </c>
      <c r="AE40" s="142" t="str">
        <f t="shared" si="58"/>
        <v>4.42</v>
      </c>
      <c r="AF40" s="147">
        <f t="shared" si="73"/>
        <v>-338762</v>
      </c>
      <c r="AG40" s="142" t="str">
        <f t="shared" si="58"/>
        <v>338,762</v>
      </c>
      <c r="AH40" s="142" t="str">
        <f t="shared" si="58"/>
        <v>22.4</v>
      </c>
      <c r="AI40" s="142"/>
      <c r="AJ40" s="15"/>
      <c r="AK40" s="144">
        <f t="shared" si="82"/>
        <v>-9.4771556868332621E-2</v>
      </c>
      <c r="AL40" s="145">
        <f t="shared" si="74"/>
        <v>-98309</v>
      </c>
      <c r="AM40" s="143">
        <f t="shared" si="75"/>
        <v>-0.3461982445549987</v>
      </c>
      <c r="AN40" s="159"/>
      <c r="AO40" s="143">
        <f t="shared" si="76"/>
        <v>-4.8099999999999996</v>
      </c>
      <c r="AP40" s="142" t="str">
        <f t="shared" si="60"/>
        <v>4.81</v>
      </c>
      <c r="AQ40" s="147">
        <f t="shared" si="77"/>
        <v>-1135635</v>
      </c>
      <c r="AR40" s="142" t="str">
        <f t="shared" si="60"/>
        <v>1,135,635</v>
      </c>
      <c r="AS40" s="142" t="str">
        <f t="shared" si="60"/>
        <v>23.5</v>
      </c>
      <c r="AT40" s="143">
        <f t="shared" si="78"/>
        <v>-4.46</v>
      </c>
      <c r="AU40" s="142" t="str">
        <f t="shared" si="60"/>
        <v>4.46</v>
      </c>
      <c r="AV40" s="147">
        <f t="shared" si="79"/>
        <v>-1037326</v>
      </c>
      <c r="AW40" s="142" t="str">
        <f t="shared" si="60"/>
        <v>1,037,326</v>
      </c>
      <c r="AX40" s="142" t="str">
        <f>IF(AX150="","",TRIM(LEFT(AX150,SEARCH(" ",AX150,1))))</f>
        <v>22.8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-0.16526610644257703</v>
      </c>
      <c r="F41" s="100">
        <f t="shared" si="61"/>
        <v>-708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4,992</v>
      </c>
      <c r="M41" s="89" t="str">
        <f t="shared" si="64"/>
        <v>4.2</v>
      </c>
      <c r="N41" s="98"/>
      <c r="O41" s="101" t="str">
        <f t="shared" si="64"/>
        <v/>
      </c>
      <c r="P41" s="100"/>
      <c r="Q41" s="89" t="str">
        <f t="shared" si="64"/>
        <v>4,284</v>
      </c>
      <c r="R41" s="89" t="str">
        <f t="shared" si="64"/>
        <v>3.9</v>
      </c>
      <c r="T41" s="60"/>
      <c r="U41" s="99">
        <f t="shared" si="81"/>
        <v>-0.11898622264790393</v>
      </c>
      <c r="V41" s="100">
        <f t="shared" si="68"/>
        <v>-1615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15,188</v>
      </c>
      <c r="AC41" s="89" t="str">
        <f t="shared" si="58"/>
        <v>4.0</v>
      </c>
      <c r="AD41" s="98"/>
      <c r="AE41" s="89" t="str">
        <f t="shared" si="58"/>
        <v/>
      </c>
      <c r="AF41" s="100"/>
      <c r="AG41" s="89" t="str">
        <f t="shared" si="58"/>
        <v>13,573</v>
      </c>
      <c r="AH41" s="89" t="str">
        <f t="shared" si="58"/>
        <v>4.0</v>
      </c>
      <c r="AJ41" s="16"/>
      <c r="AK41" s="99"/>
      <c r="AL41" s="100">
        <f t="shared" si="74"/>
        <v>-6441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51,270</v>
      </c>
      <c r="AS41" s="89" t="str">
        <f t="shared" si="60"/>
        <v>4.5</v>
      </c>
      <c r="AT41" s="98"/>
      <c r="AU41" s="89" t="str">
        <f t="shared" si="60"/>
        <v/>
      </c>
      <c r="AV41" s="100"/>
      <c r="AW41" s="89" t="str">
        <f t="shared" si="60"/>
        <v>44,829</v>
      </c>
      <c r="AX41" s="89" t="str">
        <f>IF(AX151="","",TRIM(LEFT(AX151,SEARCH(" ",AX151,1))))</f>
        <v>4.3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-5.2745424292845261E-2</v>
      </c>
      <c r="F43" s="145">
        <f>IFERROR(((Q43)-(L43)),"")</f>
        <v>-634</v>
      </c>
      <c r="G43" s="143">
        <f>IFERROR(((Q43/Q$8)-(L43/L$8)),"")</f>
        <v>-1.7471529187446933E-2</v>
      </c>
      <c r="H43" s="159"/>
      <c r="I43" s="143">
        <f>IFERROR(-J43,"")</f>
        <v>-0.52</v>
      </c>
      <c r="J43" s="146" t="str">
        <f t="shared" ref="J43:R49" si="87">IF(J153="","",TRIM(LEFT(J153,SEARCH(" ",J153,1))))</f>
        <v>0.52</v>
      </c>
      <c r="K43" s="147">
        <f>IFERROR(-L43,"")</f>
        <v>-12654</v>
      </c>
      <c r="L43" s="142" t="str">
        <f t="shared" si="87"/>
        <v>12,654</v>
      </c>
      <c r="M43" s="142" t="str">
        <f t="shared" si="87"/>
        <v>17.3</v>
      </c>
      <c r="N43" s="143">
        <f>IFERROR(-O43,"")</f>
        <v>-0.5</v>
      </c>
      <c r="O43" s="146" t="str">
        <f t="shared" si="87"/>
        <v>0.50</v>
      </c>
      <c r="P43" s="147">
        <f>IFERROR(-Q43,"")</f>
        <v>-12020</v>
      </c>
      <c r="Q43" s="142" t="str">
        <f t="shared" si="87"/>
        <v>12,020</v>
      </c>
      <c r="R43" s="142" t="str">
        <f t="shared" si="87"/>
        <v>17.4</v>
      </c>
      <c r="S43" s="142"/>
      <c r="T43" s="152"/>
      <c r="U43" s="144">
        <f t="shared" ref="U43:U49" si="88">IFERROR((AG43-AB43)/ABS(AG43),"")</f>
        <v>-0.10431048110871055</v>
      </c>
      <c r="V43" s="145">
        <f>IFERROR(((AG43)-(AB43)),"")</f>
        <v>-3959</v>
      </c>
      <c r="W43" s="143">
        <f>IFERROR(((AG43/AG$8)-(AB43/AB$8)),"")</f>
        <v>-2.9071182263830375E-2</v>
      </c>
      <c r="X43" s="162"/>
      <c r="Y43" s="143">
        <f>IFERROR(-Z43,"")</f>
        <v>-0.52</v>
      </c>
      <c r="Z43" s="142" t="str">
        <f t="shared" si="84"/>
        <v>0.52</v>
      </c>
      <c r="AA43" s="147">
        <f>IFERROR(-AB43,"")</f>
        <v>-41913</v>
      </c>
      <c r="AB43" s="142" t="str">
        <f t="shared" si="84"/>
        <v>41,913</v>
      </c>
      <c r="AC43" s="142" t="str">
        <f t="shared" si="84"/>
        <v>17.0</v>
      </c>
      <c r="AD43" s="143">
        <f>IFERROR(-AE43,"")</f>
        <v>-0.5</v>
      </c>
      <c r="AE43" s="142" t="str">
        <f t="shared" si="84"/>
        <v>0.50</v>
      </c>
      <c r="AF43" s="147">
        <f>IFERROR(-AG43,"")</f>
        <v>-37954</v>
      </c>
      <c r="AG43" s="142" t="str">
        <f t="shared" si="84"/>
        <v>37,954</v>
      </c>
      <c r="AH43" s="142" t="str">
        <f t="shared" si="84"/>
        <v>17.3</v>
      </c>
      <c r="AI43" s="142"/>
      <c r="AJ43" s="15"/>
      <c r="AK43" s="144">
        <f t="shared" ref="AK43:AK49" si="89">IFERROR((AW43-AR43)/ABS(AW43),"")</f>
        <v>-1.1891764784923662E-2</v>
      </c>
      <c r="AL43" s="145">
        <f>IFERROR(((AW43)-(AR43)),"")</f>
        <v>-1416</v>
      </c>
      <c r="AM43" s="143">
        <f>IFERROR(((AW43/AW$8)-(AR43/AR$8)),"")</f>
        <v>2.0377140010000572E-3</v>
      </c>
      <c r="AN43" s="159"/>
      <c r="AO43" s="143">
        <f>IFERROR(-AP43,"")</f>
        <v>-0.51</v>
      </c>
      <c r="AP43" s="142" t="str">
        <f t="shared" si="85"/>
        <v>0.51</v>
      </c>
      <c r="AQ43" s="147">
        <f>IFERROR(-AR43,"")</f>
        <v>-120490</v>
      </c>
      <c r="AR43" s="142" t="str">
        <f t="shared" si="85"/>
        <v>120,490</v>
      </c>
      <c r="AS43" s="142" t="str">
        <f t="shared" si="85"/>
        <v>17.0</v>
      </c>
      <c r="AT43" s="143">
        <f>IFERROR(-AU43,"")</f>
        <v>-0.51</v>
      </c>
      <c r="AU43" s="142" t="str">
        <f t="shared" si="85"/>
        <v>0.51</v>
      </c>
      <c r="AV43" s="147">
        <f>IFERROR(-AW43,"")</f>
        <v>-119074</v>
      </c>
      <c r="AW43" s="142" t="str">
        <f t="shared" si="85"/>
        <v>119,074</v>
      </c>
      <c r="AX43" s="142" t="str">
        <f t="shared" si="85"/>
        <v>18.2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-8.8489687292082508E-2</v>
      </c>
      <c r="F44" s="85">
        <f>IFERROR(((Q44)-(L44)),"")</f>
        <v>-133</v>
      </c>
      <c r="G44" s="83">
        <f>IFERROR(((Q44/Q$8)-(L44/L$8)),"")</f>
        <v>-4.3738947833775396E-3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-1636</v>
      </c>
      <c r="L44" s="82" t="str">
        <f t="shared" si="87"/>
        <v>1,636</v>
      </c>
      <c r="M44" s="82" t="str">
        <f t="shared" si="87"/>
        <v>12.7</v>
      </c>
      <c r="N44" s="83">
        <f>IFERROR(-O44,"")</f>
        <v>-0.06</v>
      </c>
      <c r="O44" s="86" t="str">
        <f t="shared" si="87"/>
        <v>0.06</v>
      </c>
      <c r="P44" s="87">
        <f>IFERROR(-Q44,"")</f>
        <v>-1503</v>
      </c>
      <c r="Q44" s="82" t="str">
        <f t="shared" si="87"/>
        <v>1,503</v>
      </c>
      <c r="R44" s="82" t="str">
        <f t="shared" si="87"/>
        <v>12.8</v>
      </c>
      <c r="S44" s="82"/>
      <c r="T44" s="60"/>
      <c r="U44" s="84">
        <f t="shared" si="88"/>
        <v>-0.16898916168989161</v>
      </c>
      <c r="V44" s="85">
        <f>IFERROR(((AG44)-(AB44)),"")</f>
        <v>-764</v>
      </c>
      <c r="W44" s="83">
        <f>IFERROR(((AG44/AG$8)-(AB44/AB$8)),"")</f>
        <v>-7.1221224109021333E-3</v>
      </c>
      <c r="X44" s="163"/>
      <c r="Y44" s="83">
        <f>IFERROR(-Z44,"")</f>
        <v>-7.0000000000000007E-2</v>
      </c>
      <c r="Z44" s="82" t="str">
        <f t="shared" si="84"/>
        <v>0.07</v>
      </c>
      <c r="AA44" s="87">
        <f>IFERROR(-AB44,"")</f>
        <v>-5285</v>
      </c>
      <c r="AB44" s="82" t="str">
        <f t="shared" si="84"/>
        <v>5,285</v>
      </c>
      <c r="AC44" s="82" t="str">
        <f t="shared" si="84"/>
        <v>12.7</v>
      </c>
      <c r="AD44" s="83">
        <f>IFERROR(-AE44,"")</f>
        <v>-0.06</v>
      </c>
      <c r="AE44" s="82" t="str">
        <f t="shared" si="84"/>
        <v>0.06</v>
      </c>
      <c r="AF44" s="87">
        <f>IFERROR(-AG44,"")</f>
        <v>-4521</v>
      </c>
      <c r="AG44" s="82" t="str">
        <f t="shared" si="84"/>
        <v>4,521</v>
      </c>
      <c r="AH44" s="82" t="str">
        <f t="shared" si="84"/>
        <v>12.1</v>
      </c>
      <c r="AI44" s="82"/>
      <c r="AJ44" s="14"/>
      <c r="AK44" s="84">
        <f t="shared" si="89"/>
        <v>-3.8887291546866015E-2</v>
      </c>
      <c r="AL44" s="85">
        <f>IFERROR(((AW44)-(AR44)),"")</f>
        <v>-541</v>
      </c>
      <c r="AM44" s="83">
        <f>IFERROR(((AW44/AW$8)-(AR44/AR$8)),"")</f>
        <v>-1.3517850103496806E-3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-14453</v>
      </c>
      <c r="AR44" s="82" t="str">
        <f t="shared" si="85"/>
        <v>14,453</v>
      </c>
      <c r="AS44" s="82" t="str">
        <f t="shared" si="85"/>
        <v>12.3</v>
      </c>
      <c r="AT44" s="83">
        <f>IFERROR(-AU44,"")</f>
        <v>-0.06</v>
      </c>
      <c r="AU44" s="82" t="str">
        <f t="shared" si="85"/>
        <v>0.06</v>
      </c>
      <c r="AV44" s="87">
        <f>IFERROR(-AW44,"")</f>
        <v>-13912</v>
      </c>
      <c r="AW44" s="82" t="str">
        <f t="shared" si="85"/>
        <v>13,912</v>
      </c>
      <c r="AX44" s="82" t="str">
        <f t="shared" si="85"/>
        <v>12.5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-0.10725552050473186</v>
      </c>
      <c r="F45" s="85">
        <f>IFERROR(((Q45)-(L45)),"")</f>
        <v>-136</v>
      </c>
      <c r="G45" s="83">
        <f>IFERROR(((Q45/Q$8)-(L45/L$8)),"")</f>
        <v>-4.6596635385523361E-3</v>
      </c>
      <c r="H45" s="157"/>
      <c r="I45" s="83">
        <f>IFERROR(-J45,"")</f>
        <v>-0.06</v>
      </c>
      <c r="J45" s="86" t="str">
        <f t="shared" si="87"/>
        <v>0.06</v>
      </c>
      <c r="K45" s="87">
        <f>IFERROR(-L45,"")</f>
        <v>-1404</v>
      </c>
      <c r="L45" s="82" t="str">
        <f t="shared" si="87"/>
        <v>1,404</v>
      </c>
      <c r="M45" s="82" t="str">
        <f t="shared" si="87"/>
        <v>21.9</v>
      </c>
      <c r="N45" s="83">
        <f>IFERROR(-O45,"")</f>
        <v>-0.05</v>
      </c>
      <c r="O45" s="86" t="str">
        <f t="shared" si="87"/>
        <v>0.05</v>
      </c>
      <c r="P45" s="87">
        <f>IFERROR(-Q45,"")</f>
        <v>-1268</v>
      </c>
      <c r="Q45" s="82" t="str">
        <f t="shared" si="87"/>
        <v>1,268</v>
      </c>
      <c r="R45" s="82" t="str">
        <f t="shared" si="87"/>
        <v>21.5</v>
      </c>
      <c r="S45" s="82"/>
      <c r="T45" s="60"/>
      <c r="U45" s="84">
        <f t="shared" si="88"/>
        <v>-0.1476640038731542</v>
      </c>
      <c r="V45" s="85">
        <f>IFERROR(((AG45)-(AB45)),"")</f>
        <v>-610</v>
      </c>
      <c r="W45" s="83">
        <f>IFERROR(((AG45/AG$8)-(AB45/AB$8)),"")</f>
        <v>-5.4053346633892996E-3</v>
      </c>
      <c r="X45" s="163"/>
      <c r="Y45" s="83">
        <f>IFERROR(-Z45,"")</f>
        <v>-0.06</v>
      </c>
      <c r="Z45" s="82" t="str">
        <f t="shared" si="84"/>
        <v>0.06</v>
      </c>
      <c r="AA45" s="87">
        <f>IFERROR(-AB45,"")</f>
        <v>-4741</v>
      </c>
      <c r="AB45" s="82" t="str">
        <f t="shared" si="84"/>
        <v>4,741</v>
      </c>
      <c r="AC45" s="82" t="str">
        <f t="shared" si="84"/>
        <v>23.3</v>
      </c>
      <c r="AD45" s="83">
        <f>IFERROR(-AE45,"")</f>
        <v>-0.05</v>
      </c>
      <c r="AE45" s="82" t="str">
        <f t="shared" si="84"/>
        <v>0.05</v>
      </c>
      <c r="AF45" s="87">
        <f>IFERROR(-AG45,"")</f>
        <v>-4131</v>
      </c>
      <c r="AG45" s="82" t="str">
        <f t="shared" si="84"/>
        <v>4,131</v>
      </c>
      <c r="AH45" s="82" t="str">
        <f t="shared" si="84"/>
        <v>21.0</v>
      </c>
      <c r="AI45" s="82"/>
      <c r="AJ45" s="14"/>
      <c r="AK45" s="84">
        <f t="shared" si="89"/>
        <v>9.2416018776587935E-2</v>
      </c>
      <c r="AL45" s="85">
        <f>IFERROR(((AW45)-(AR45)),"")</f>
        <v>1260</v>
      </c>
      <c r="AM45" s="83">
        <f>IFERROR(((AW45/AW$8)-(AR45/AR$8)),"")</f>
        <v>6.2536144572299321E-3</v>
      </c>
      <c r="AN45" s="157"/>
      <c r="AO45" s="83">
        <f>IFERROR(-AP45,"")</f>
        <v>-0.05</v>
      </c>
      <c r="AP45" s="82" t="str">
        <f t="shared" si="85"/>
        <v>0.05</v>
      </c>
      <c r="AQ45" s="87">
        <f>IFERROR(-AR45,"")</f>
        <v>-12374</v>
      </c>
      <c r="AR45" s="82" t="str">
        <f t="shared" si="85"/>
        <v>12,374</v>
      </c>
      <c r="AS45" s="82" t="str">
        <f t="shared" si="85"/>
        <v>20.4</v>
      </c>
      <c r="AT45" s="83">
        <f>IFERROR(-AU45,"")</f>
        <v>-0.06</v>
      </c>
      <c r="AU45" s="82" t="str">
        <f t="shared" si="85"/>
        <v>0.06</v>
      </c>
      <c r="AV45" s="87">
        <f>IFERROR(-AW45,"")</f>
        <v>-13634</v>
      </c>
      <c r="AW45" s="82" t="str">
        <f t="shared" si="85"/>
        <v>13,634</v>
      </c>
      <c r="AX45" s="82" t="str">
        <f t="shared" si="85"/>
        <v>23.6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1.5929997756338344E-2</v>
      </c>
      <c r="F46" s="85">
        <f>IFERROR(((Q46)-(L46)),"")</f>
        <v>71</v>
      </c>
      <c r="G46" s="83">
        <f>IFERROR(((Q46/Q$8)-(L46/L$8)),"")</f>
        <v>5.9945368791060605E-3</v>
      </c>
      <c r="H46" s="157"/>
      <c r="I46" s="83">
        <f>IFERROR(-J46,"")</f>
        <v>-0.18</v>
      </c>
      <c r="J46" s="86" t="str">
        <f t="shared" si="87"/>
        <v>0.18</v>
      </c>
      <c r="K46" s="87">
        <f>IFERROR(-L46,"")</f>
        <v>-4386</v>
      </c>
      <c r="L46" s="82" t="str">
        <f t="shared" si="87"/>
        <v>4,386</v>
      </c>
      <c r="M46" s="82" t="str">
        <f t="shared" si="87"/>
        <v>24.6</v>
      </c>
      <c r="N46" s="83">
        <f>IFERROR(-O46,"")</f>
        <v>-0.18</v>
      </c>
      <c r="O46" s="86" t="str">
        <f t="shared" si="87"/>
        <v>0.18</v>
      </c>
      <c r="P46" s="87">
        <f>IFERROR(-Q46,"")</f>
        <v>-4457</v>
      </c>
      <c r="Q46" s="82" t="str">
        <f t="shared" si="87"/>
        <v>4,457</v>
      </c>
      <c r="R46" s="82" t="str">
        <f t="shared" si="87"/>
        <v>26.5</v>
      </c>
      <c r="S46" s="82"/>
      <c r="T46" s="60"/>
      <c r="U46" s="84">
        <f t="shared" si="88"/>
        <v>-7.0147931010975523E-2</v>
      </c>
      <c r="V46" s="85">
        <f>IFERROR(((AG46)-(AB46)),"")</f>
        <v>-1029</v>
      </c>
      <c r="W46" s="83">
        <f>IFERROR(((AG46/AG$8)-(AB46/AB$8)),"")</f>
        <v>-4.9647354691257362E-3</v>
      </c>
      <c r="X46" s="163"/>
      <c r="Y46" s="83">
        <f>IFERROR(-Z46,"")</f>
        <v>-0.2</v>
      </c>
      <c r="Z46" s="82" t="str">
        <f t="shared" si="84"/>
        <v>0.20</v>
      </c>
      <c r="AA46" s="87">
        <f>IFERROR(-AB46,"")</f>
        <v>-15698</v>
      </c>
      <c r="AB46" s="82" t="str">
        <f t="shared" si="84"/>
        <v>15,698</v>
      </c>
      <c r="AC46" s="82" t="str">
        <f t="shared" si="84"/>
        <v>26.2</v>
      </c>
      <c r="AD46" s="83">
        <f>IFERROR(-AE46,"")</f>
        <v>-0.19</v>
      </c>
      <c r="AE46" s="82" t="str">
        <f t="shared" si="84"/>
        <v>0.19</v>
      </c>
      <c r="AF46" s="87">
        <f>IFERROR(-AG46,"")</f>
        <v>-14669</v>
      </c>
      <c r="AG46" s="82" t="str">
        <f t="shared" si="84"/>
        <v>14,669</v>
      </c>
      <c r="AH46" s="82" t="str">
        <f t="shared" si="84"/>
        <v>26.9</v>
      </c>
      <c r="AI46" s="82"/>
      <c r="AJ46" s="14"/>
      <c r="AK46" s="84">
        <f t="shared" si="89"/>
        <v>-3.6834452676036834E-2</v>
      </c>
      <c r="AL46" s="85">
        <f>IFERROR(((AW46)-(AR46)),"")</f>
        <v>-1596</v>
      </c>
      <c r="AM46" s="83">
        <f>IFERROR(((AW46/AW$8)-(AR46/AR$8)),"")</f>
        <v>-3.8336016003890638E-3</v>
      </c>
      <c r="AN46" s="157"/>
      <c r="AO46" s="83">
        <f>IFERROR(-AP46,"")</f>
        <v>-0.19</v>
      </c>
      <c r="AP46" s="82" t="str">
        <f t="shared" si="85"/>
        <v>0.19</v>
      </c>
      <c r="AQ46" s="87">
        <f>IFERROR(-AR46,"")</f>
        <v>-44925</v>
      </c>
      <c r="AR46" s="82" t="str">
        <f t="shared" si="85"/>
        <v>44,925</v>
      </c>
      <c r="AS46" s="82" t="str">
        <f t="shared" si="85"/>
        <v>25.2</v>
      </c>
      <c r="AT46" s="83">
        <f>IFERROR(-AU46,"")</f>
        <v>-0.19</v>
      </c>
      <c r="AU46" s="82" t="str">
        <f t="shared" si="85"/>
        <v>0.19</v>
      </c>
      <c r="AV46" s="87">
        <f>IFERROR(-AW46,"")</f>
        <v>-43329</v>
      </c>
      <c r="AW46" s="82" t="str">
        <f t="shared" si="85"/>
        <v>43,329</v>
      </c>
      <c r="AX46" s="82" t="str">
        <f t="shared" si="85"/>
        <v>26.9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-9.098497495826377E-2</v>
      </c>
      <c r="F47" s="85">
        <f>IFERROR(((Q47)-(L47)),"")</f>
        <v>-436</v>
      </c>
      <c r="G47" s="83">
        <f>IFERROR(((Q47/Q$8)-(L47/L$8)),"")</f>
        <v>-1.4432507744623069E-2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-5228</v>
      </c>
      <c r="L47" s="82" t="str">
        <f t="shared" si="87"/>
        <v>5,228</v>
      </c>
      <c r="M47" s="82" t="str">
        <f t="shared" si="87"/>
        <v>14.5</v>
      </c>
      <c r="N47" s="83">
        <f>IFERROR(-O47,"")</f>
        <v>-0.2</v>
      </c>
      <c r="O47" s="86" t="str">
        <f t="shared" si="87"/>
        <v>0.20</v>
      </c>
      <c r="P47" s="87">
        <f>IFERROR(-Q47,"")</f>
        <v>-4792</v>
      </c>
      <c r="Q47" s="82" t="str">
        <f t="shared" si="87"/>
        <v>4,792</v>
      </c>
      <c r="R47" s="82" t="str">
        <f t="shared" si="87"/>
        <v>13.8</v>
      </c>
      <c r="S47" s="82"/>
      <c r="T47" s="60"/>
      <c r="U47" s="84">
        <f t="shared" si="88"/>
        <v>-0.10633499624137224</v>
      </c>
      <c r="V47" s="85">
        <f>IFERROR(((AG47)-(AB47)),"")</f>
        <v>-1556</v>
      </c>
      <c r="W47" s="83">
        <f>IFERROR(((AG47/AG$8)-(AB47/AB$8)),"")</f>
        <v>-1.1578989720413185E-2</v>
      </c>
      <c r="X47" s="163"/>
      <c r="Y47" s="83">
        <f>IFERROR(-Z47,"")</f>
        <v>-0.2</v>
      </c>
      <c r="Z47" s="82" t="str">
        <f t="shared" si="84"/>
        <v>0.20</v>
      </c>
      <c r="AA47" s="87">
        <f>IFERROR(-AB47,"")</f>
        <v>-16189</v>
      </c>
      <c r="AB47" s="82" t="str">
        <f t="shared" si="84"/>
        <v>16,189</v>
      </c>
      <c r="AC47" s="82" t="str">
        <f t="shared" si="84"/>
        <v>13.0</v>
      </c>
      <c r="AD47" s="83">
        <f>IFERROR(-AE47,"")</f>
        <v>-0.19</v>
      </c>
      <c r="AE47" s="82" t="str">
        <f t="shared" si="84"/>
        <v>0.19</v>
      </c>
      <c r="AF47" s="87">
        <f>IFERROR(-AG47,"")</f>
        <v>-14633</v>
      </c>
      <c r="AG47" s="82" t="str">
        <f t="shared" si="84"/>
        <v>14,633</v>
      </c>
      <c r="AH47" s="82" t="str">
        <f t="shared" si="84"/>
        <v>13.5</v>
      </c>
      <c r="AI47" s="82"/>
      <c r="AJ47" s="14"/>
      <c r="AK47" s="84">
        <f t="shared" si="89"/>
        <v>-1.1203784389393751E-2</v>
      </c>
      <c r="AL47" s="85">
        <f>IFERROR(((AW47)-(AR47)),"")</f>
        <v>-540</v>
      </c>
      <c r="AM47" s="83">
        <f>IFERROR(((AW47/AW$8)-(AR47/AR$8)),"")</f>
        <v>9.651854122007808E-4</v>
      </c>
      <c r="AN47" s="157"/>
      <c r="AO47" s="83">
        <f>IFERROR(-AP47,"")</f>
        <v>-0.21</v>
      </c>
      <c r="AP47" s="82" t="str">
        <f t="shared" si="85"/>
        <v>0.21</v>
      </c>
      <c r="AQ47" s="87">
        <f>IFERROR(-AR47,"")</f>
        <v>-48738</v>
      </c>
      <c r="AR47" s="82" t="str">
        <f t="shared" si="85"/>
        <v>48,738</v>
      </c>
      <c r="AS47" s="82" t="str">
        <f t="shared" si="85"/>
        <v>13.9</v>
      </c>
      <c r="AT47" s="83">
        <f>IFERROR(-AU47,"")</f>
        <v>-0.21</v>
      </c>
      <c r="AU47" s="82" t="str">
        <f t="shared" si="85"/>
        <v>0.21</v>
      </c>
      <c r="AV47" s="87">
        <f>IFERROR(-AW47,"")</f>
        <v>-48198</v>
      </c>
      <c r="AW47" s="82" t="str">
        <f t="shared" si="85"/>
        <v>48,198</v>
      </c>
      <c r="AX47" s="82" t="str">
        <f t="shared" si="85"/>
        <v>14.9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0.15579432079815811</v>
      </c>
      <c r="F48" s="100">
        <f t="shared" ref="F48" si="90">IFERROR(((Q48)-(L48)),"")</f>
        <v>203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1,100</v>
      </c>
      <c r="M48" s="89" t="str">
        <f t="shared" si="87"/>
        <v>8.7</v>
      </c>
      <c r="N48" s="98"/>
      <c r="O48" s="101" t="str">
        <f t="shared" si="87"/>
        <v/>
      </c>
      <c r="P48" s="100"/>
      <c r="Q48" s="89" t="str">
        <f t="shared" si="87"/>
        <v>1,303</v>
      </c>
      <c r="R48" s="89" t="str">
        <f t="shared" si="87"/>
        <v>10.8</v>
      </c>
      <c r="T48" s="60"/>
      <c r="U48" s="99">
        <f t="shared" si="88"/>
        <v>-0.33524481693868546</v>
      </c>
      <c r="V48" s="100">
        <f t="shared" ref="V48" si="91">IFERROR(((AG48)-(AB48)),"")</f>
        <v>-760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3,027</v>
      </c>
      <c r="AC48" s="89" t="str">
        <f t="shared" si="84"/>
        <v>7.2</v>
      </c>
      <c r="AD48" s="98"/>
      <c r="AE48" s="89" t="str">
        <f t="shared" si="84"/>
        <v/>
      </c>
      <c r="AF48" s="100"/>
      <c r="AG48" s="89" t="str">
        <f t="shared" si="84"/>
        <v>2,267</v>
      </c>
      <c r="AH48" s="89" t="str">
        <f t="shared" si="84"/>
        <v>6.0</v>
      </c>
      <c r="AJ48" s="16"/>
      <c r="AK48" s="99">
        <f t="shared" si="89"/>
        <v>0.38304592794946218</v>
      </c>
      <c r="AL48" s="100">
        <f t="shared" ref="AL48" si="92">IFERROR(((AW48)-(AR48)),"")</f>
        <v>4487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7,227</v>
      </c>
      <c r="AS48" s="89" t="str">
        <f t="shared" si="85"/>
        <v>6.0</v>
      </c>
      <c r="AT48" s="98"/>
      <c r="AU48" s="89" t="str">
        <f t="shared" si="85"/>
        <v/>
      </c>
      <c r="AV48" s="100"/>
      <c r="AW48" s="89" t="str">
        <f t="shared" si="85"/>
        <v>11,714</v>
      </c>
      <c r="AX48" s="89" t="str">
        <f t="shared" si="85"/>
        <v>9.8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-7.0260403991238743E-2</v>
      </c>
      <c r="F49" s="145">
        <f>IFERROR(((Q49)-(L49)),"")</f>
        <v>-8661</v>
      </c>
      <c r="G49" s="143">
        <f>IFERROR(((Q49/Q$8)-(L49/L$8)),"")</f>
        <v>-0.26715937980323368</v>
      </c>
      <c r="H49" s="159"/>
      <c r="I49" s="143">
        <f>IFERROR(-(-J49),"")</f>
        <v>5.38</v>
      </c>
      <c r="J49" s="146" t="str">
        <f t="shared" si="87"/>
        <v>5.38</v>
      </c>
      <c r="K49" s="147">
        <f>IFERROR(-L49,"")</f>
        <v>-131931</v>
      </c>
      <c r="L49" s="142" t="str">
        <f t="shared" si="87"/>
        <v>131,931</v>
      </c>
      <c r="M49" s="142" t="str">
        <f t="shared" si="87"/>
        <v>25.9</v>
      </c>
      <c r="N49" s="143">
        <f>IFERROR(-(-O49),"")</f>
        <v>5.1100000000000003</v>
      </c>
      <c r="O49" s="146" t="str">
        <f t="shared" si="87"/>
        <v>5.11</v>
      </c>
      <c r="P49" s="147">
        <f>IFERROR(-Q49,"")</f>
        <v>-123270</v>
      </c>
      <c r="Q49" s="142" t="str">
        <f t="shared" si="87"/>
        <v>123,270</v>
      </c>
      <c r="R49" s="142" t="str">
        <f t="shared" si="87"/>
        <v>25.9</v>
      </c>
      <c r="S49" s="142"/>
      <c r="T49" s="152"/>
      <c r="U49" s="144">
        <f t="shared" si="88"/>
        <v>-0.13137748330307181</v>
      </c>
      <c r="V49" s="145">
        <f>IFERROR(((AG49)-(AB49)),"")</f>
        <v>-49492</v>
      </c>
      <c r="W49" s="143">
        <f>IFERROR(((AG49/AG$8)-(AB49/AB$8)),"")</f>
        <v>-0.41614787032620271</v>
      </c>
      <c r="X49" s="162"/>
      <c r="Y49" s="143">
        <f>IFERROR(-(-Z49),"")</f>
        <v>5.33</v>
      </c>
      <c r="Z49" s="142" t="str">
        <f t="shared" si="84"/>
        <v>5.33</v>
      </c>
      <c r="AA49" s="147">
        <f>IFERROR(-AB49,"")</f>
        <v>-426208</v>
      </c>
      <c r="AB49" s="142" t="str">
        <f t="shared" si="84"/>
        <v>426,208</v>
      </c>
      <c r="AC49" s="142" t="str">
        <f t="shared" si="84"/>
        <v>25.8</v>
      </c>
      <c r="AD49" s="143">
        <f>IFERROR(-(-AE49),"")</f>
        <v>4.92</v>
      </c>
      <c r="AE49" s="142" t="str">
        <f t="shared" si="84"/>
        <v>4.92</v>
      </c>
      <c r="AF49" s="147">
        <f>IFERROR(-AG49,"")</f>
        <v>-376716</v>
      </c>
      <c r="AG49" s="142" t="str">
        <f t="shared" si="84"/>
        <v>376,716</v>
      </c>
      <c r="AH49" s="142" t="str">
        <f t="shared" si="84"/>
        <v>24.9</v>
      </c>
      <c r="AI49" s="142"/>
      <c r="AJ49" s="15"/>
      <c r="AK49" s="144">
        <f t="shared" si="89"/>
        <v>-8.6237461086129369E-2</v>
      </c>
      <c r="AL49" s="145">
        <f>IFERROR(((AW49)-(AR49)),"")</f>
        <v>-99725</v>
      </c>
      <c r="AM49" s="143">
        <f>IFERROR(((AW49/AW$8)-(AR49/AR$8)),"")</f>
        <v>-0.34416053055399942</v>
      </c>
      <c r="AN49" s="159"/>
      <c r="AO49" s="143">
        <f>IFERROR(-(-AP49),"")</f>
        <v>5.32</v>
      </c>
      <c r="AP49" s="142" t="str">
        <f t="shared" si="85"/>
        <v>5.32</v>
      </c>
      <c r="AQ49" s="147">
        <f>IFERROR(-AR49,"")</f>
        <v>-1256125</v>
      </c>
      <c r="AR49" s="142" t="str">
        <f t="shared" si="85"/>
        <v>1,256,125</v>
      </c>
      <c r="AS49" s="142" t="str">
        <f t="shared" si="85"/>
        <v>26.0</v>
      </c>
      <c r="AT49" s="143">
        <f>IFERROR(-(-AU49),"")</f>
        <v>4.97</v>
      </c>
      <c r="AU49" s="142" t="str">
        <f t="shared" si="85"/>
        <v>4.97</v>
      </c>
      <c r="AV49" s="147">
        <f>IFERROR(-AW49,"")</f>
        <v>-1156400</v>
      </c>
      <c r="AW49" s="142" t="str">
        <f t="shared" si="85"/>
        <v>1,156,400</v>
      </c>
      <c r="AX49" s="142" t="str">
        <f t="shared" si="85"/>
        <v>25.5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-6.525446488518867E-2</v>
      </c>
      <c r="F51" s="85">
        <f t="shared" ref="F51:F56" si="95">IFERROR(((Q51)-(L51)),"")</f>
        <v>-9719</v>
      </c>
      <c r="G51" s="83">
        <f>IFERROR(((Q51/Q$8)-(L51/L$8)),"")</f>
        <v>-0.29241078280682853</v>
      </c>
      <c r="H51" s="157"/>
      <c r="I51" s="83">
        <f>IFERROR(-J51,"")</f>
        <v>-6.47</v>
      </c>
      <c r="J51" s="86" t="str">
        <f t="shared" ref="J51:R59" si="96">IF(J161="","",TRIM(LEFT(J161,SEARCH(" ",J161,1))))</f>
        <v>6.47</v>
      </c>
      <c r="K51" s="87">
        <f>IFERROR(-L51,"")</f>
        <v>-158659</v>
      </c>
      <c r="L51" s="82" t="str">
        <f t="shared" si="96"/>
        <v>158,659</v>
      </c>
      <c r="M51" s="82" t="str">
        <f t="shared" si="96"/>
        <v>31.2</v>
      </c>
      <c r="N51" s="83">
        <f>IFERROR(-O51,"")</f>
        <v>-6.17</v>
      </c>
      <c r="O51" s="86" t="str">
        <f t="shared" si="96"/>
        <v>6.17</v>
      </c>
      <c r="P51" s="87">
        <f>IFERROR(-Q51,"")</f>
        <v>-148940</v>
      </c>
      <c r="Q51" s="82" t="str">
        <f t="shared" si="96"/>
        <v>148,940</v>
      </c>
      <c r="R51" s="82" t="str">
        <f t="shared" si="96"/>
        <v>31.3</v>
      </c>
      <c r="S51" s="82"/>
      <c r="T51" s="60"/>
      <c r="U51" s="84">
        <f t="shared" ref="U51:U56" si="97">IFERROR((AG51-AB51)/ABS(AG51),"")</f>
        <v>-8.4908036204354428E-2</v>
      </c>
      <c r="V51" s="85">
        <f t="shared" ref="V51:V56" si="98">IFERROR(((AG51)-(AB51)),"")</f>
        <v>-39447</v>
      </c>
      <c r="W51" s="83">
        <f>IFERROR(((AG51/AG$8)-(AB51/AB$8)),"")</f>
        <v>-0.24305119582987267</v>
      </c>
      <c r="X51" s="163"/>
      <c r="Y51" s="83">
        <f>IFERROR(-Z51,"")</f>
        <v>-6.31</v>
      </c>
      <c r="Z51" s="82" t="str">
        <f t="shared" si="84"/>
        <v>6.31</v>
      </c>
      <c r="AA51" s="87">
        <f>IFERROR(-AB51,"")</f>
        <v>-504032</v>
      </c>
      <c r="AB51" s="82" t="str">
        <f t="shared" si="84"/>
        <v>504,032</v>
      </c>
      <c r="AC51" s="82" t="str">
        <f t="shared" si="84"/>
        <v>30.5</v>
      </c>
      <c r="AD51" s="83">
        <f>IFERROR(-AE51,"")</f>
        <v>-6.06</v>
      </c>
      <c r="AE51" s="82" t="str">
        <f t="shared" si="84"/>
        <v>6.06</v>
      </c>
      <c r="AF51" s="87">
        <f>IFERROR(-AG51,"")</f>
        <v>-464585</v>
      </c>
      <c r="AG51" s="82" t="str">
        <f t="shared" si="84"/>
        <v>464,585</v>
      </c>
      <c r="AH51" s="82" t="str">
        <f t="shared" si="84"/>
        <v>30.7</v>
      </c>
      <c r="AI51" s="82"/>
      <c r="AJ51" s="14"/>
      <c r="AK51" s="84">
        <f t="shared" ref="AK51:AK56" si="99">IFERROR((AW51-AR51)/ABS(AW51),"")</f>
        <v>-4.710231734044034E-2</v>
      </c>
      <c r="AL51" s="85">
        <f t="shared" ref="AL51:AL56" si="100">IFERROR(((AW51)-(AR51)),"")</f>
        <v>-66647</v>
      </c>
      <c r="AM51" s="83">
        <f>IFERROR(((AW51/AW$8)-(AR51/AR$8)),"")</f>
        <v>-0.18669213418998165</v>
      </c>
      <c r="AN51" s="157"/>
      <c r="AO51" s="83">
        <f>IFERROR(-AP51,"")</f>
        <v>-6.27</v>
      </c>
      <c r="AP51" s="82" t="str">
        <f t="shared" si="85"/>
        <v>6.27</v>
      </c>
      <c r="AQ51" s="87">
        <f>IFERROR(-AR51,"")</f>
        <v>-1481588</v>
      </c>
      <c r="AR51" s="82" t="str">
        <f t="shared" si="85"/>
        <v>1,481,588</v>
      </c>
      <c r="AS51" s="82" t="str">
        <f t="shared" si="85"/>
        <v>30.7</v>
      </c>
      <c r="AT51" s="83">
        <f>IFERROR(-AU51,"")</f>
        <v>-6.09</v>
      </c>
      <c r="AU51" s="82" t="str">
        <f t="shared" si="85"/>
        <v>6.09</v>
      </c>
      <c r="AV51" s="87">
        <f>IFERROR(-AW51,"")</f>
        <v>-1414941</v>
      </c>
      <c r="AW51" s="82" t="str">
        <f t="shared" si="85"/>
        <v>1,414,941</v>
      </c>
      <c r="AX51" s="82" t="str">
        <f t="shared" si="85"/>
        <v>31.2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-7.3627844712182061E-2</v>
      </c>
      <c r="F52" s="85">
        <f t="shared" si="95"/>
        <v>-165</v>
      </c>
      <c r="G52" s="83">
        <f>IFERROR(((Q52/Q$8)-(L52/L$8)),"")</f>
        <v>-5.1643678701367851E-3</v>
      </c>
      <c r="H52" s="157"/>
      <c r="I52" s="83">
        <f>IFERROR(-J52,"")</f>
        <v>-0.1</v>
      </c>
      <c r="J52" s="86" t="str">
        <f t="shared" si="96"/>
        <v>0.10</v>
      </c>
      <c r="K52" s="87">
        <f>IFERROR(-L52,"")</f>
        <v>-2406</v>
      </c>
      <c r="L52" s="82" t="str">
        <f t="shared" si="96"/>
        <v>2,406</v>
      </c>
      <c r="M52" s="82" t="str">
        <f t="shared" si="96"/>
        <v>0.5</v>
      </c>
      <c r="N52" s="83">
        <f>IFERROR(-O52,"")</f>
        <v>-0.09</v>
      </c>
      <c r="O52" s="86" t="str">
        <f t="shared" si="96"/>
        <v>0.09</v>
      </c>
      <c r="P52" s="87">
        <f>IFERROR(-Q52,"")</f>
        <v>-2241</v>
      </c>
      <c r="Q52" s="82" t="str">
        <f t="shared" si="96"/>
        <v>2,241</v>
      </c>
      <c r="R52" s="82" t="str">
        <f t="shared" si="96"/>
        <v>0.5</v>
      </c>
      <c r="S52" s="82"/>
      <c r="T52" s="60"/>
      <c r="U52" s="84">
        <f t="shared" si="97"/>
        <v>-0.11316036261331666</v>
      </c>
      <c r="V52" s="85">
        <f t="shared" si="98"/>
        <v>-1086</v>
      </c>
      <c r="W52" s="83">
        <f>IFERROR(((AG52/AG$8)-(AB52/AB$8)),"")</f>
        <v>-8.4137383596080695E-3</v>
      </c>
      <c r="X52" s="163"/>
      <c r="Y52" s="83">
        <f>IFERROR(-Z52,"")</f>
        <v>-0.13</v>
      </c>
      <c r="Z52" s="82" t="str">
        <f t="shared" si="84"/>
        <v>0.13</v>
      </c>
      <c r="AA52" s="87">
        <f>IFERROR(-AB52,"")</f>
        <v>-10683</v>
      </c>
      <c r="AB52" s="82" t="str">
        <f t="shared" si="84"/>
        <v>10,683</v>
      </c>
      <c r="AC52" s="82" t="str">
        <f t="shared" si="84"/>
        <v>0.6</v>
      </c>
      <c r="AD52" s="83">
        <f>IFERROR(-AE52,"")</f>
        <v>-0.13</v>
      </c>
      <c r="AE52" s="82" t="str">
        <f t="shared" si="84"/>
        <v>0.13</v>
      </c>
      <c r="AF52" s="87">
        <f>IFERROR(-AG52,"")</f>
        <v>-9597</v>
      </c>
      <c r="AG52" s="82" t="str">
        <f t="shared" si="84"/>
        <v>9,597</v>
      </c>
      <c r="AH52" s="82" t="str">
        <f t="shared" si="84"/>
        <v>0.6</v>
      </c>
      <c r="AI52" s="82"/>
      <c r="AJ52" s="14"/>
      <c r="AK52" s="84">
        <f t="shared" si="99"/>
        <v>-0.13366193099449117</v>
      </c>
      <c r="AL52" s="85">
        <f t="shared" si="100"/>
        <v>-2305</v>
      </c>
      <c r="AM52" s="83">
        <f>IFERROR(((AW52/AW$8)-(AR52/AR$8)),"")</f>
        <v>-8.5944800227381463E-3</v>
      </c>
      <c r="AN52" s="157"/>
      <c r="AO52" s="83">
        <f>IFERROR(-AP52,"")</f>
        <v>-0.08</v>
      </c>
      <c r="AP52" s="82" t="str">
        <f t="shared" si="85"/>
        <v>0.08</v>
      </c>
      <c r="AQ52" s="87">
        <f>IFERROR(-AR52,"")</f>
        <v>-19550</v>
      </c>
      <c r="AR52" s="82" t="str">
        <f t="shared" si="85"/>
        <v>19,550</v>
      </c>
      <c r="AS52" s="82" t="str">
        <f t="shared" si="85"/>
        <v>0.4</v>
      </c>
      <c r="AT52" s="83">
        <f>IFERROR(-AU52,"")</f>
        <v>-7.0000000000000007E-2</v>
      </c>
      <c r="AU52" s="82" t="str">
        <f t="shared" si="85"/>
        <v>0.07</v>
      </c>
      <c r="AV52" s="87">
        <f>IFERROR(-AW52,"")</f>
        <v>-17245</v>
      </c>
      <c r="AW52" s="82" t="str">
        <f t="shared" si="85"/>
        <v>17,245</v>
      </c>
      <c r="AX52" s="82" t="str">
        <f t="shared" si="85"/>
        <v>0.4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-6.5379018388675755E-2</v>
      </c>
      <c r="F54" s="145">
        <f t="shared" si="95"/>
        <v>-9884</v>
      </c>
      <c r="G54" s="143">
        <f>IFERROR(((Q54/Q$8)-(L54/L$8)),"")</f>
        <v>-0.29757584650405633</v>
      </c>
      <c r="H54" s="159"/>
      <c r="I54" s="143">
        <f>IFERROR(-J54,"")</f>
        <v>-6.56</v>
      </c>
      <c r="J54" s="146" t="str">
        <f t="shared" si="96"/>
        <v>6.56</v>
      </c>
      <c r="K54" s="147">
        <f>IFERROR(-L54,"")</f>
        <v>-161064</v>
      </c>
      <c r="L54" s="142" t="str">
        <f t="shared" si="96"/>
        <v>161,064</v>
      </c>
      <c r="M54" s="142" t="str">
        <f t="shared" si="96"/>
        <v>31.7</v>
      </c>
      <c r="N54" s="143">
        <f>IFERROR(-O54,"")</f>
        <v>-6.27</v>
      </c>
      <c r="O54" s="146" t="str">
        <f t="shared" si="96"/>
        <v>6.27</v>
      </c>
      <c r="P54" s="147">
        <f>IFERROR(-Q54,"")</f>
        <v>-151180</v>
      </c>
      <c r="Q54" s="142" t="str">
        <f t="shared" si="96"/>
        <v>151,180</v>
      </c>
      <c r="R54" s="142" t="str">
        <f t="shared" si="96"/>
        <v>31.7</v>
      </c>
      <c r="S54" s="142"/>
      <c r="T54" s="152"/>
      <c r="U54" s="144">
        <f t="shared" si="97"/>
        <v>-8.5479836855890778E-2</v>
      </c>
      <c r="V54" s="145">
        <f t="shared" si="98"/>
        <v>-40533</v>
      </c>
      <c r="W54" s="143">
        <f>IFERROR(((AG54/AG$8)-(AB54/AB$8)),"")</f>
        <v>-0.25146493418948079</v>
      </c>
      <c r="X54" s="162"/>
      <c r="Y54" s="143">
        <f>IFERROR(-Z54,"")</f>
        <v>-6.44</v>
      </c>
      <c r="Z54" s="142" t="str">
        <f t="shared" si="84"/>
        <v>6.44</v>
      </c>
      <c r="AA54" s="147">
        <f>IFERROR(-AB54,"")</f>
        <v>-514715</v>
      </c>
      <c r="AB54" s="142" t="str">
        <f t="shared" si="84"/>
        <v>514,715</v>
      </c>
      <c r="AC54" s="142" t="str">
        <f t="shared" si="84"/>
        <v>31.2</v>
      </c>
      <c r="AD54" s="143">
        <f>IFERROR(-AE54,"")</f>
        <v>-6.19</v>
      </c>
      <c r="AE54" s="142" t="str">
        <f t="shared" si="84"/>
        <v>6.19</v>
      </c>
      <c r="AF54" s="147">
        <f>IFERROR(-AG54,"")</f>
        <v>-474182</v>
      </c>
      <c r="AG54" s="142" t="str">
        <f t="shared" si="84"/>
        <v>474,182</v>
      </c>
      <c r="AH54" s="142" t="str">
        <f t="shared" si="84"/>
        <v>31.3</v>
      </c>
      <c r="AI54" s="142"/>
      <c r="AJ54" s="15"/>
      <c r="AK54" s="144">
        <f t="shared" si="99"/>
        <v>-4.8143852723142998E-2</v>
      </c>
      <c r="AL54" s="145">
        <f t="shared" si="100"/>
        <v>-68951</v>
      </c>
      <c r="AM54" s="143">
        <f>IFERROR(((AW54/AW$8)-(AR54/AR$8)),"")</f>
        <v>-0.19528231347041203</v>
      </c>
      <c r="AN54" s="159"/>
      <c r="AO54" s="143">
        <f>IFERROR(-AP54,"")</f>
        <v>-6.35</v>
      </c>
      <c r="AP54" s="142" t="str">
        <f t="shared" si="85"/>
        <v>6.35</v>
      </c>
      <c r="AQ54" s="147">
        <f>IFERROR(-AR54,"")</f>
        <v>-1501138</v>
      </c>
      <c r="AR54" s="142" t="str">
        <f t="shared" si="85"/>
        <v>1,501,138</v>
      </c>
      <c r="AS54" s="142" t="str">
        <f t="shared" si="85"/>
        <v>31.1</v>
      </c>
      <c r="AT54" s="143">
        <f>IFERROR(-AU54,"")</f>
        <v>-6.16</v>
      </c>
      <c r="AU54" s="142" t="str">
        <f t="shared" si="85"/>
        <v>6.16</v>
      </c>
      <c r="AV54" s="147">
        <f>IFERROR(-AW54,"")</f>
        <v>-1432187</v>
      </c>
      <c r="AW54" s="142" t="str">
        <f t="shared" si="85"/>
        <v>1,432,187</v>
      </c>
      <c r="AX54" s="142" t="str">
        <f t="shared" si="85"/>
        <v>31.5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-7.4424898511502025E-2</v>
      </c>
      <c r="F55" s="100">
        <f t="shared" si="95"/>
        <v>-55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794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739</v>
      </c>
      <c r="R55" s="89" t="str">
        <f t="shared" si="96"/>
        <v/>
      </c>
      <c r="T55" s="60"/>
      <c r="U55" s="99">
        <f t="shared" si="97"/>
        <v>-0.11304073255446795</v>
      </c>
      <c r="V55" s="100">
        <f t="shared" si="98"/>
        <v>-358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3,525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3,167</v>
      </c>
      <c r="AH55" s="89" t="str">
        <f t="shared" si="84"/>
        <v/>
      </c>
      <c r="AJ55" s="16"/>
      <c r="AK55" s="99">
        <f t="shared" si="99"/>
        <v>-0.13354419258478298</v>
      </c>
      <c r="AL55" s="100">
        <f t="shared" si="100"/>
        <v>-760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6,451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5,691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-7.6271186440677971E-2</v>
      </c>
      <c r="F56" s="106">
        <f t="shared" si="95"/>
        <v>-9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127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118</v>
      </c>
      <c r="R56" s="89" t="str">
        <f t="shared" si="96"/>
        <v/>
      </c>
      <c r="T56" s="60"/>
      <c r="U56" s="99">
        <f t="shared" si="97"/>
        <v>-0.11287128712871287</v>
      </c>
      <c r="V56" s="106">
        <f t="shared" si="98"/>
        <v>-57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562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505</v>
      </c>
      <c r="AH56" s="89" t="str">
        <f t="shared" si="84"/>
        <v/>
      </c>
      <c r="AJ56" s="16"/>
      <c r="AK56" s="99">
        <f t="shared" si="99"/>
        <v>-0.13325991189427314</v>
      </c>
      <c r="AL56" s="106">
        <f t="shared" si="100"/>
        <v>-121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1,029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908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-24.970588235294116</v>
      </c>
      <c r="F57" s="106">
        <f>IFERROR(O57-J57,"")</f>
        <v>-16.98</v>
      </c>
      <c r="G57" s="103">
        <f>IFERROR(O57-J57,"")</f>
        <v>-16.98</v>
      </c>
      <c r="H57" s="161"/>
      <c r="I57" s="98"/>
      <c r="J57" s="101" t="str">
        <f t="shared" si="96"/>
        <v>16.30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-0.68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-3.8539915966386555</v>
      </c>
      <c r="V57" s="106">
        <f>IFERROR(AE57-Z57,"")</f>
        <v>-36.69</v>
      </c>
      <c r="W57" s="103">
        <f>IFERROR(AE57-Z57,"")</f>
        <v>-36.69</v>
      </c>
      <c r="X57" s="161"/>
      <c r="Y57" s="98"/>
      <c r="Z57" s="89" t="str">
        <f t="shared" si="84"/>
        <v>46.21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9.52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-0.7587906671048309</v>
      </c>
      <c r="AL57" s="106">
        <f>IFERROR(AU57-AP57,"")</f>
        <v>-23.090000000000003</v>
      </c>
      <c r="AM57" s="103">
        <f>IFERROR(AU57-AP57,"")</f>
        <v>-23.090000000000003</v>
      </c>
      <c r="AN57" s="161"/>
      <c r="AO57" s="98"/>
      <c r="AP57" s="89" t="str">
        <f t="shared" si="85"/>
        <v>53.52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30.43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-2.585551330798478E-2</v>
      </c>
      <c r="F58" s="98"/>
      <c r="G58" s="103">
        <f>IFERROR(O58-J58,"")</f>
        <v>-0.33999999999999986</v>
      </c>
      <c r="H58" s="161"/>
      <c r="I58" s="98"/>
      <c r="J58" s="101" t="str">
        <f t="shared" si="96"/>
        <v>13.49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13.15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-5.5427251732101668E-2</v>
      </c>
      <c r="V58" s="98"/>
      <c r="W58" s="103">
        <f>IFERROR(AE58-Z58,"")</f>
        <v>-0.72000000000000064</v>
      </c>
      <c r="X58" s="161"/>
      <c r="Y58" s="98"/>
      <c r="Z58" s="89" t="str">
        <f t="shared" ref="Z58:AH59" si="101">IF(Z168="","",TRIM(LEFT(Z168,SEARCH(" ",Z168,1))))</f>
        <v>13.71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12.99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-7.1152358855375089E-2</v>
      </c>
      <c r="AL58" s="98"/>
      <c r="AM58" s="104">
        <f>IFERROR(AU58-AP58,"")</f>
        <v>-0.91999999999999993</v>
      </c>
      <c r="AN58" s="161"/>
      <c r="AO58" s="98"/>
      <c r="AP58" s="89" t="str">
        <f t="shared" ref="AP58:AX59" si="102">IF(AP168="","",TRIM(LEFT(AP168,SEARCH(" ",AP168,1))))</f>
        <v>13.85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12.93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6.8797834793988183E-2</v>
      </c>
      <c r="F59" s="134">
        <f>IFERROR(((L59)-(Q59)),"")</f>
        <v>13879</v>
      </c>
      <c r="G59" s="132">
        <f>IFERROR(((L59/L$8)-(Q59/Q$8)),"")</f>
        <v>0.4251930481063777</v>
      </c>
      <c r="H59" s="156"/>
      <c r="I59" s="132">
        <f>IFERROR(-(-J59),"")</f>
        <v>8.7899999999999991</v>
      </c>
      <c r="J59" s="135" t="str">
        <f t="shared" si="96"/>
        <v>8.79</v>
      </c>
      <c r="K59" s="136">
        <f>IFERROR(-(-L59),"")</f>
        <v>215615</v>
      </c>
      <c r="L59" s="137" t="str">
        <f t="shared" si="96"/>
        <v>215,615</v>
      </c>
      <c r="M59" s="137" t="str">
        <f t="shared" si="96"/>
        <v>42.4</v>
      </c>
      <c r="N59" s="132">
        <f>IFERROR(-(-O59),"")</f>
        <v>8.36</v>
      </c>
      <c r="O59" s="135" t="str">
        <f t="shared" si="96"/>
        <v>8.36</v>
      </c>
      <c r="P59" s="136">
        <f>IFERROR(-(-Q59),"")</f>
        <v>201736</v>
      </c>
      <c r="Q59" s="137" t="str">
        <f t="shared" si="96"/>
        <v>201,736</v>
      </c>
      <c r="R59" s="137" t="str">
        <f t="shared" si="96"/>
        <v>42.4</v>
      </c>
      <c r="T59" s="152"/>
      <c r="U59" s="133">
        <f>IFERROR((AB59-AG59)/ABS(AG59),"")</f>
        <v>7.0706918436198848E-2</v>
      </c>
      <c r="V59" s="134">
        <f>IFERROR(((AB59)-(AG59)),"")</f>
        <v>46904</v>
      </c>
      <c r="W59" s="132">
        <f>IFERROR(((AB59/AB$8)-(AG59/AG$8)),"")</f>
        <v>0.22915434877265639</v>
      </c>
      <c r="X59" s="164"/>
      <c r="Y59" s="132">
        <f>IFERROR(-(-Z59),"")</f>
        <v>8.89</v>
      </c>
      <c r="Z59" s="137" t="str">
        <f t="shared" si="101"/>
        <v>8.89</v>
      </c>
      <c r="AA59" s="136">
        <f>IFERROR(-(-AB59),"")</f>
        <v>710262</v>
      </c>
      <c r="AB59" s="137" t="str">
        <f t="shared" si="101"/>
        <v>710,262</v>
      </c>
      <c r="AC59" s="137" t="str">
        <f t="shared" si="101"/>
        <v>43.0</v>
      </c>
      <c r="AD59" s="132">
        <f>IFERROR(-(-AE59),"")</f>
        <v>8.66</v>
      </c>
      <c r="AE59" s="137" t="str">
        <f t="shared" si="101"/>
        <v>8.66</v>
      </c>
      <c r="AF59" s="136">
        <f>IFERROR(-(-AG59),"")</f>
        <v>663358</v>
      </c>
      <c r="AG59" s="137" t="str">
        <f t="shared" si="101"/>
        <v>663,358</v>
      </c>
      <c r="AH59" s="137" t="str">
        <f t="shared" si="101"/>
        <v>43.8</v>
      </c>
      <c r="AJ59" s="13"/>
      <c r="AK59" s="133">
        <f>IFERROR((AR59-AW59)/ABS(AW59),"")</f>
        <v>6.0109692508714369E-2</v>
      </c>
      <c r="AL59" s="134">
        <f>IFERROR(((AR59)-(AW59)),"")</f>
        <v>117400</v>
      </c>
      <c r="AM59" s="132">
        <f>IFERROR(((AR59/AR$8)-(AW59/AW$8)),"")</f>
        <v>0.36524334874510167</v>
      </c>
      <c r="AN59" s="156"/>
      <c r="AO59" s="132">
        <f>IFERROR(-(-AP59),"")</f>
        <v>8.77</v>
      </c>
      <c r="AP59" s="137" t="str">
        <f t="shared" si="102"/>
        <v>8.77</v>
      </c>
      <c r="AQ59" s="136">
        <f>IFERROR(-(-AR59),"")</f>
        <v>2070496</v>
      </c>
      <c r="AR59" s="137" t="str">
        <f t="shared" si="102"/>
        <v>2,070,496</v>
      </c>
      <c r="AS59" s="137" t="str">
        <f t="shared" si="102"/>
        <v>42.9</v>
      </c>
      <c r="AT59" s="132">
        <f>IFERROR(-(-AU59),"")</f>
        <v>8.4</v>
      </c>
      <c r="AU59" s="137" t="str">
        <f t="shared" si="102"/>
        <v>8.40</v>
      </c>
      <c r="AV59" s="136">
        <f>IFERROR(-(-AW59),"")</f>
        <v>1953096</v>
      </c>
      <c r="AW59" s="137" t="str">
        <f t="shared" si="102"/>
        <v>1,953,096</v>
      </c>
      <c r="AX59" s="137" t="str">
        <f t="shared" si="102"/>
        <v>43.0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-0.17757889778615168</v>
      </c>
      <c r="F65" s="145">
        <f t="shared" ref="F65:F71" si="104">IFERROR(((Q65)-(L65)),"")</f>
        <v>-754</v>
      </c>
      <c r="G65" s="148">
        <f t="shared" ref="G65:G71" si="105">IFERROR(((Q65/Q$8)-(L65/L$8)),"")</f>
        <v>-2.7770864544218399E-2</v>
      </c>
      <c r="H65" s="162"/>
      <c r="I65" s="143">
        <f t="shared" ref="I65:I71" si="106">IFERROR(-J65,"")</f>
        <v>-0.2</v>
      </c>
      <c r="J65" s="146" t="str">
        <f t="shared" ref="J65:R72" si="107">IF(J257="","",TRIM(LEFT(J257,SEARCH(" ",J257,1))))</f>
        <v>0.20</v>
      </c>
      <c r="K65" s="147">
        <f t="shared" ref="K65:K71" si="108">IFERROR(-L65,"")</f>
        <v>-5000</v>
      </c>
      <c r="L65" s="142" t="str">
        <f t="shared" si="107"/>
        <v>5,000</v>
      </c>
      <c r="M65" s="142" t="str">
        <f t="shared" si="107"/>
        <v>1.0</v>
      </c>
      <c r="N65" s="143">
        <f t="shared" ref="N65:N71" si="109">IFERROR(-O65,"")</f>
        <v>-0.18</v>
      </c>
      <c r="O65" s="146" t="str">
        <f t="shared" si="107"/>
        <v>0.18</v>
      </c>
      <c r="P65" s="147">
        <f t="shared" ref="P65:P71" si="110">IFERROR(-Q65,"")</f>
        <v>-4246</v>
      </c>
      <c r="Q65" s="142" t="str">
        <f t="shared" si="107"/>
        <v>4,246</v>
      </c>
      <c r="R65" s="142" t="str">
        <f t="shared" si="107"/>
        <v>0.9</v>
      </c>
      <c r="S65" s="142"/>
      <c r="T65" s="152"/>
      <c r="U65" s="144">
        <f t="shared" ref="U65:U71" si="111">IFERROR((AG65-AB65)/ABS(AG65),"")</f>
        <v>-0.25080146126891822</v>
      </c>
      <c r="V65" s="145">
        <f t="shared" ref="V65:V71" si="112">IFERROR(((AG65)-(AB65)),"")</f>
        <v>-3364</v>
      </c>
      <c r="W65" s="148">
        <f t="shared" ref="W65:W71" si="113">IFERROR(((AG65/AG$8)-(AB65/AB$8)),"")</f>
        <v>-3.486219756658987E-2</v>
      </c>
      <c r="X65" s="162"/>
      <c r="Y65" s="143">
        <f t="shared" ref="Y65:Y71" si="114">IFERROR(-Z65,"")</f>
        <v>-0.21</v>
      </c>
      <c r="Z65" s="142" t="str">
        <f t="shared" ref="Z65:AG72" si="115">IF(Z257="","",TRIM(LEFT(Z257,SEARCH(" ",Z257,1))))</f>
        <v>0.21</v>
      </c>
      <c r="AA65" s="147">
        <f t="shared" ref="AA65:AA71" si="116">IFERROR(-AB65,"")</f>
        <v>-16777</v>
      </c>
      <c r="AB65" s="142" t="str">
        <f t="shared" ref="AB65:AH72" si="117">IF(AB257="","",TRIM(LEFT(AB257,SEARCH(" ",AB257,1))))</f>
        <v>16,777</v>
      </c>
      <c r="AC65" s="142" t="str">
        <f t="shared" si="117"/>
        <v>1.0</v>
      </c>
      <c r="AD65" s="143">
        <f t="shared" ref="AD65:AD71" si="118">IFERROR(-AE65,"")</f>
        <v>-0.18</v>
      </c>
      <c r="AE65" s="142" t="str">
        <f t="shared" si="117"/>
        <v>0.18</v>
      </c>
      <c r="AF65" s="147">
        <f t="shared" ref="AF65:AF71" si="119">IFERROR(-AG65,"")</f>
        <v>-13413</v>
      </c>
      <c r="AG65" s="142" t="str">
        <f t="shared" si="117"/>
        <v>13,413</v>
      </c>
      <c r="AH65" s="142" t="str">
        <f t="shared" si="117"/>
        <v>0.9</v>
      </c>
      <c r="AI65" s="142"/>
      <c r="AJ65" s="15"/>
      <c r="AK65" s="144">
        <f t="shared" ref="AK65:AK71" si="120">IFERROR((AW65-AR65)/ABS(AW65),"")</f>
        <v>0.16558192955589587</v>
      </c>
      <c r="AL65" s="145">
        <f t="shared" ref="AL65:AL71" si="121">IFERROR(((AW65)-(AR65)),"")</f>
        <v>7785</v>
      </c>
      <c r="AM65" s="148">
        <f t="shared" ref="AM65:AM71" si="122">IFERROR(((AW65/AW$8)-(AR65/AR$8)),"")</f>
        <v>3.6127577373197856E-2</v>
      </c>
      <c r="AN65" s="162"/>
      <c r="AO65" s="143">
        <f t="shared" ref="AO65:AO71" si="123">IFERROR(-AP65,"")</f>
        <v>-0.17</v>
      </c>
      <c r="AP65" s="142" t="str">
        <f t="shared" ref="AP65:AX72" si="124">IF(AP257="","",TRIM(LEFT(AP257,SEARCH(" ",AP257,1))))</f>
        <v>0.17</v>
      </c>
      <c r="AQ65" s="147">
        <f t="shared" ref="AQ65:AQ71" si="125">IFERROR(-AR65,"")</f>
        <v>-39231</v>
      </c>
      <c r="AR65" s="142" t="str">
        <f t="shared" si="124"/>
        <v>39,231</v>
      </c>
      <c r="AS65" s="142" t="str">
        <f t="shared" si="124"/>
        <v>0.8</v>
      </c>
      <c r="AT65" s="143">
        <f t="shared" ref="AT65:AT71" si="126">IFERROR(-AU65,"")</f>
        <v>-0.2</v>
      </c>
      <c r="AU65" s="142" t="str">
        <f t="shared" si="124"/>
        <v>0.20</v>
      </c>
      <c r="AV65" s="147">
        <f t="shared" ref="AV65:AV71" si="127">IFERROR(-AW65,"")</f>
        <v>-47016</v>
      </c>
      <c r="AW65" s="142" t="str">
        <f t="shared" si="124"/>
        <v>47,016</v>
      </c>
      <c r="AX65" s="142" t="str">
        <f t="shared" si="124"/>
        <v>1.0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-0.21470301850048684</v>
      </c>
      <c r="F66" s="85">
        <f t="shared" si="104"/>
        <v>-441</v>
      </c>
      <c r="G66" s="88">
        <f t="shared" si="105"/>
        <v>-1.6541431301464182E-2</v>
      </c>
      <c r="H66" s="163"/>
      <c r="I66" s="83">
        <f t="shared" si="106"/>
        <v>-0.1</v>
      </c>
      <c r="J66" s="86" t="str">
        <f t="shared" si="107"/>
        <v>0.10</v>
      </c>
      <c r="K66" s="87">
        <f t="shared" si="108"/>
        <v>-2495</v>
      </c>
      <c r="L66" s="82" t="str">
        <f t="shared" si="107"/>
        <v>2,495</v>
      </c>
      <c r="M66" s="82" t="str">
        <f t="shared" si="107"/>
        <v>0.5</v>
      </c>
      <c r="N66" s="83">
        <f t="shared" si="109"/>
        <v>-0.09</v>
      </c>
      <c r="O66" s="86" t="str">
        <f t="shared" si="107"/>
        <v>0.09</v>
      </c>
      <c r="P66" s="87">
        <f t="shared" si="110"/>
        <v>-2054</v>
      </c>
      <c r="Q66" s="82" t="str">
        <f t="shared" si="107"/>
        <v>2,054</v>
      </c>
      <c r="R66" s="82" t="str">
        <f t="shared" si="107"/>
        <v>0.4</v>
      </c>
      <c r="S66" s="82"/>
      <c r="T66" s="60"/>
      <c r="U66" s="84">
        <f t="shared" si="111"/>
        <v>0.14649158801805498</v>
      </c>
      <c r="V66" s="85">
        <f t="shared" si="112"/>
        <v>1071</v>
      </c>
      <c r="W66" s="88">
        <f t="shared" si="113"/>
        <v>1.7345779871435665E-2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-6240</v>
      </c>
      <c r="AB66" s="82" t="str">
        <f t="shared" si="115"/>
        <v>6,240</v>
      </c>
      <c r="AC66" s="82" t="str">
        <f t="shared" si="115"/>
        <v>0.4</v>
      </c>
      <c r="AD66" s="83">
        <f t="shared" si="118"/>
        <v>-0.1</v>
      </c>
      <c r="AE66" s="82" t="str">
        <f t="shared" si="115"/>
        <v>0.10</v>
      </c>
      <c r="AF66" s="87">
        <f t="shared" si="119"/>
        <v>-7311</v>
      </c>
      <c r="AG66" s="82" t="str">
        <f t="shared" si="115"/>
        <v>7,311</v>
      </c>
      <c r="AH66" s="82" t="str">
        <f t="shared" si="117"/>
        <v>0.5</v>
      </c>
      <c r="AI66" s="82"/>
      <c r="AJ66" s="14"/>
      <c r="AK66" s="84">
        <f t="shared" si="120"/>
        <v>-0.31382113821138213</v>
      </c>
      <c r="AL66" s="85">
        <f t="shared" si="121"/>
        <v>-5597</v>
      </c>
      <c r="AM66" s="88">
        <f t="shared" si="122"/>
        <v>-2.2490666221167424E-2</v>
      </c>
      <c r="AN66" s="163"/>
      <c r="AO66" s="83">
        <f t="shared" si="123"/>
        <v>-0.1</v>
      </c>
      <c r="AP66" s="82" t="str">
        <f t="shared" si="124"/>
        <v>0.10</v>
      </c>
      <c r="AQ66" s="87">
        <f t="shared" si="125"/>
        <v>-23432</v>
      </c>
      <c r="AR66" s="82" t="str">
        <f t="shared" si="124"/>
        <v>23,432</v>
      </c>
      <c r="AS66" s="82" t="str">
        <f t="shared" si="124"/>
        <v>0.5</v>
      </c>
      <c r="AT66" s="83">
        <f t="shared" si="126"/>
        <v>-0.08</v>
      </c>
      <c r="AU66" s="82" t="str">
        <f t="shared" si="124"/>
        <v>0.08</v>
      </c>
      <c r="AV66" s="87">
        <f t="shared" si="127"/>
        <v>-17835</v>
      </c>
      <c r="AW66" s="82" t="str">
        <f t="shared" si="124"/>
        <v>17,835</v>
      </c>
      <c r="AX66" s="82" t="str">
        <f t="shared" si="124"/>
        <v>0.4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-0.12127570289550986</v>
      </c>
      <c r="F67" s="85">
        <f t="shared" si="104"/>
        <v>-289</v>
      </c>
      <c r="G67" s="88">
        <f t="shared" si="105"/>
        <v>-1.0118535158318898E-2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-2672</v>
      </c>
      <c r="L67" s="82" t="str">
        <f t="shared" si="107"/>
        <v>2,672</v>
      </c>
      <c r="M67" s="82" t="str">
        <f t="shared" si="107"/>
        <v>0.5</v>
      </c>
      <c r="N67" s="83">
        <f t="shared" si="109"/>
        <v>-0.1</v>
      </c>
      <c r="O67" s="86" t="str">
        <f t="shared" si="107"/>
        <v>0.10</v>
      </c>
      <c r="P67" s="87">
        <f t="shared" si="110"/>
        <v>-2383</v>
      </c>
      <c r="Q67" s="82" t="str">
        <f t="shared" si="107"/>
        <v>2,383</v>
      </c>
      <c r="R67" s="82" t="str">
        <f t="shared" si="107"/>
        <v>0.5</v>
      </c>
      <c r="S67" s="82"/>
      <c r="T67" s="60"/>
      <c r="U67" s="84">
        <f t="shared" si="111"/>
        <v>3.5003354954148962E-2</v>
      </c>
      <c r="V67" s="85">
        <f t="shared" si="112"/>
        <v>313</v>
      </c>
      <c r="W67" s="88">
        <f t="shared" si="113"/>
        <v>8.7399476105186752E-3</v>
      </c>
      <c r="X67" s="163"/>
      <c r="Y67" s="83">
        <f t="shared" si="114"/>
        <v>-0.11</v>
      </c>
      <c r="Z67" s="82" t="str">
        <f t="shared" si="115"/>
        <v>0.11</v>
      </c>
      <c r="AA67" s="87">
        <f t="shared" si="116"/>
        <v>-8629</v>
      </c>
      <c r="AB67" s="82" t="str">
        <f t="shared" si="115"/>
        <v>8,629</v>
      </c>
      <c r="AC67" s="82" t="str">
        <f t="shared" si="115"/>
        <v>0.5</v>
      </c>
      <c r="AD67" s="83">
        <f t="shared" si="118"/>
        <v>-0.12</v>
      </c>
      <c r="AE67" s="82" t="str">
        <f t="shared" si="115"/>
        <v>0.12</v>
      </c>
      <c r="AF67" s="87">
        <f t="shared" si="119"/>
        <v>-8942</v>
      </c>
      <c r="AG67" s="82" t="str">
        <f t="shared" si="115"/>
        <v>8,942</v>
      </c>
      <c r="AH67" s="82" t="str">
        <f t="shared" si="117"/>
        <v>0.6</v>
      </c>
      <c r="AI67" s="82"/>
      <c r="AJ67" s="14"/>
      <c r="AK67" s="84">
        <f t="shared" si="120"/>
        <v>7.0621894293028162E-2</v>
      </c>
      <c r="AL67" s="85">
        <f t="shared" si="121"/>
        <v>1876</v>
      </c>
      <c r="AM67" s="88">
        <f t="shared" si="122"/>
        <v>9.7335036117707774E-3</v>
      </c>
      <c r="AN67" s="163"/>
      <c r="AO67" s="83">
        <f t="shared" si="123"/>
        <v>-0.1</v>
      </c>
      <c r="AP67" s="82" t="str">
        <f t="shared" si="124"/>
        <v>0.10</v>
      </c>
      <c r="AQ67" s="87">
        <f t="shared" si="125"/>
        <v>-24688</v>
      </c>
      <c r="AR67" s="82" t="str">
        <f t="shared" si="124"/>
        <v>24,688</v>
      </c>
      <c r="AS67" s="82" t="str">
        <f t="shared" si="124"/>
        <v>0.5</v>
      </c>
      <c r="AT67" s="83">
        <f t="shared" si="126"/>
        <v>-0.11</v>
      </c>
      <c r="AU67" s="82" t="str">
        <f t="shared" si="124"/>
        <v>0.11</v>
      </c>
      <c r="AV67" s="87">
        <f t="shared" si="127"/>
        <v>-26564</v>
      </c>
      <c r="AW67" s="82" t="str">
        <f t="shared" si="124"/>
        <v>26,564</v>
      </c>
      <c r="AX67" s="82" t="str">
        <f t="shared" si="124"/>
        <v>0.6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-7.1366188396756083E-2</v>
      </c>
      <c r="F68" s="85">
        <f t="shared" si="104"/>
        <v>-572</v>
      </c>
      <c r="G68" s="88">
        <f t="shared" si="105"/>
        <v>-1.7731829319964809E-2</v>
      </c>
      <c r="H68" s="163"/>
      <c r="I68" s="83">
        <f t="shared" si="106"/>
        <v>-0.35</v>
      </c>
      <c r="J68" s="86" t="str">
        <f t="shared" si="107"/>
        <v>0.35</v>
      </c>
      <c r="K68" s="87">
        <f t="shared" si="108"/>
        <v>-8587</v>
      </c>
      <c r="L68" s="82" t="str">
        <f t="shared" si="107"/>
        <v>8,587</v>
      </c>
      <c r="M68" s="82" t="str">
        <f t="shared" si="107"/>
        <v>1.7</v>
      </c>
      <c r="N68" s="83">
        <f t="shared" si="109"/>
        <v>-0.33</v>
      </c>
      <c r="O68" s="86" t="str">
        <f t="shared" si="107"/>
        <v>0.33</v>
      </c>
      <c r="P68" s="87">
        <f t="shared" si="110"/>
        <v>-8015</v>
      </c>
      <c r="Q68" s="82" t="str">
        <f t="shared" si="107"/>
        <v>8,015</v>
      </c>
      <c r="R68" s="82" t="str">
        <f t="shared" si="107"/>
        <v>1.7</v>
      </c>
      <c r="S68" s="82"/>
      <c r="T68" s="60"/>
      <c r="U68" s="84">
        <f t="shared" si="111"/>
        <v>-7.0990784426121084E-2</v>
      </c>
      <c r="V68" s="85">
        <f t="shared" si="112"/>
        <v>-1610</v>
      </c>
      <c r="W68" s="88">
        <f t="shared" si="113"/>
        <v>-7.9149312731404686E-3</v>
      </c>
      <c r="X68" s="163"/>
      <c r="Y68" s="83">
        <f t="shared" si="114"/>
        <v>-0.3</v>
      </c>
      <c r="Z68" s="82" t="str">
        <f t="shared" si="115"/>
        <v>0.30</v>
      </c>
      <c r="AA68" s="87">
        <f t="shared" si="116"/>
        <v>-24289</v>
      </c>
      <c r="AB68" s="82" t="str">
        <f t="shared" si="115"/>
        <v>24,289</v>
      </c>
      <c r="AC68" s="82" t="str">
        <f t="shared" si="115"/>
        <v>1.5</v>
      </c>
      <c r="AD68" s="83">
        <f t="shared" si="118"/>
        <v>-0.3</v>
      </c>
      <c r="AE68" s="82" t="str">
        <f t="shared" si="115"/>
        <v>0.30</v>
      </c>
      <c r="AF68" s="87">
        <f t="shared" si="119"/>
        <v>-22679</v>
      </c>
      <c r="AG68" s="82" t="str">
        <f t="shared" si="115"/>
        <v>22,679</v>
      </c>
      <c r="AH68" s="82" t="str">
        <f t="shared" si="117"/>
        <v>1.5</v>
      </c>
      <c r="AI68" s="82"/>
      <c r="AJ68" s="14"/>
      <c r="AK68" s="84">
        <f t="shared" si="120"/>
        <v>-0.22025894297745072</v>
      </c>
      <c r="AL68" s="85">
        <f t="shared" si="121"/>
        <v>-16791</v>
      </c>
      <c r="AM68" s="88">
        <f t="shared" si="122"/>
        <v>-6.5938897992872336E-2</v>
      </c>
      <c r="AN68" s="163"/>
      <c r="AO68" s="83">
        <f t="shared" si="123"/>
        <v>-0.39</v>
      </c>
      <c r="AP68" s="82" t="str">
        <f t="shared" si="124"/>
        <v>0.39</v>
      </c>
      <c r="AQ68" s="87">
        <f t="shared" si="125"/>
        <v>-93024</v>
      </c>
      <c r="AR68" s="82" t="str">
        <f t="shared" si="124"/>
        <v>93,024</v>
      </c>
      <c r="AS68" s="82" t="str">
        <f t="shared" si="124"/>
        <v>1.9</v>
      </c>
      <c r="AT68" s="83">
        <f t="shared" si="126"/>
        <v>-0.33</v>
      </c>
      <c r="AU68" s="82" t="str">
        <f t="shared" si="124"/>
        <v>0.33</v>
      </c>
      <c r="AV68" s="87">
        <f t="shared" si="127"/>
        <v>-76233</v>
      </c>
      <c r="AW68" s="82" t="str">
        <f t="shared" si="124"/>
        <v>76,233</v>
      </c>
      <c r="AX68" s="82" t="str">
        <f t="shared" si="124"/>
        <v>1.7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-7.177814029363784E-2</v>
      </c>
      <c r="F69" s="85">
        <f t="shared" si="104"/>
        <v>-88</v>
      </c>
      <c r="G69" s="88">
        <f t="shared" si="105"/>
        <v>-2.7328980563319991E-3</v>
      </c>
      <c r="H69" s="163"/>
      <c r="I69" s="83">
        <f t="shared" si="106"/>
        <v>-0.05</v>
      </c>
      <c r="J69" s="86" t="str">
        <f t="shared" si="107"/>
        <v>0.05</v>
      </c>
      <c r="K69" s="87">
        <f t="shared" si="108"/>
        <v>-1314</v>
      </c>
      <c r="L69" s="82" t="str">
        <f t="shared" si="107"/>
        <v>1,314</v>
      </c>
      <c r="M69" s="82" t="str">
        <f t="shared" si="107"/>
        <v>0.3</v>
      </c>
      <c r="N69" s="83">
        <f t="shared" si="109"/>
        <v>-0.05</v>
      </c>
      <c r="O69" s="86" t="str">
        <f t="shared" si="107"/>
        <v>0.05</v>
      </c>
      <c r="P69" s="87">
        <f t="shared" si="110"/>
        <v>-1226</v>
      </c>
      <c r="Q69" s="82" t="str">
        <f t="shared" si="107"/>
        <v>1,226</v>
      </c>
      <c r="R69" s="82" t="str">
        <f t="shared" si="107"/>
        <v>0.3</v>
      </c>
      <c r="S69" s="82"/>
      <c r="T69" s="60"/>
      <c r="U69" s="84">
        <f t="shared" si="111"/>
        <v>-0.2239819004524887</v>
      </c>
      <c r="V69" s="85">
        <f t="shared" si="112"/>
        <v>-891</v>
      </c>
      <c r="W69" s="88">
        <f t="shared" si="113"/>
        <v>-9.0042710271837842E-3</v>
      </c>
      <c r="X69" s="163"/>
      <c r="Y69" s="83">
        <f t="shared" si="114"/>
        <v>-0.06</v>
      </c>
      <c r="Z69" s="82" t="str">
        <f t="shared" si="115"/>
        <v>0.06</v>
      </c>
      <c r="AA69" s="87">
        <f t="shared" si="116"/>
        <v>-4869</v>
      </c>
      <c r="AB69" s="82" t="str">
        <f t="shared" si="115"/>
        <v>4,869</v>
      </c>
      <c r="AC69" s="82" t="str">
        <f t="shared" si="115"/>
        <v>0.3</v>
      </c>
      <c r="AD69" s="83">
        <f t="shared" si="118"/>
        <v>-0.05</v>
      </c>
      <c r="AE69" s="82" t="str">
        <f t="shared" si="115"/>
        <v>0.05</v>
      </c>
      <c r="AF69" s="87">
        <f t="shared" si="119"/>
        <v>-3978</v>
      </c>
      <c r="AG69" s="82" t="str">
        <f t="shared" si="115"/>
        <v>3,978</v>
      </c>
      <c r="AH69" s="82" t="str">
        <f t="shared" si="117"/>
        <v>0.3</v>
      </c>
      <c r="AI69" s="82"/>
      <c r="AJ69" s="14"/>
      <c r="AK69" s="84">
        <f t="shared" si="120"/>
        <v>-0.10848675348001796</v>
      </c>
      <c r="AL69" s="85">
        <f t="shared" si="121"/>
        <v>-1208</v>
      </c>
      <c r="AM69" s="88">
        <f t="shared" si="122"/>
        <v>-4.3627086416162114E-3</v>
      </c>
      <c r="AN69" s="163"/>
      <c r="AO69" s="83">
        <f t="shared" si="123"/>
        <v>-0.05</v>
      </c>
      <c r="AP69" s="82" t="str">
        <f t="shared" si="124"/>
        <v>0.05</v>
      </c>
      <c r="AQ69" s="87">
        <f t="shared" si="125"/>
        <v>-12343</v>
      </c>
      <c r="AR69" s="82" t="str">
        <f t="shared" si="124"/>
        <v>12,343</v>
      </c>
      <c r="AS69" s="82" t="str">
        <f t="shared" si="124"/>
        <v>0.3</v>
      </c>
      <c r="AT69" s="83">
        <f t="shared" si="126"/>
        <v>-0.05</v>
      </c>
      <c r="AU69" s="82" t="str">
        <f t="shared" si="124"/>
        <v>0.05</v>
      </c>
      <c r="AV69" s="87">
        <f t="shared" si="127"/>
        <v>-11135</v>
      </c>
      <c r="AW69" s="82" t="str">
        <f t="shared" si="124"/>
        <v>11,135</v>
      </c>
      <c r="AX69" s="82" t="str">
        <f t="shared" si="124"/>
        <v>0.2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-6.4107637514839735E-2</v>
      </c>
      <c r="F70" s="85">
        <f t="shared" si="104"/>
        <v>-162</v>
      </c>
      <c r="G70" s="88">
        <f t="shared" si="105"/>
        <v>-4.8431119333130074E-3</v>
      </c>
      <c r="H70" s="163"/>
      <c r="I70" s="83">
        <f t="shared" si="106"/>
        <v>-0.11</v>
      </c>
      <c r="J70" s="86" t="str">
        <f t="shared" si="107"/>
        <v>0.11</v>
      </c>
      <c r="K70" s="87">
        <f t="shared" si="108"/>
        <v>-2689</v>
      </c>
      <c r="L70" s="82" t="str">
        <f t="shared" si="107"/>
        <v>2,689</v>
      </c>
      <c r="M70" s="82" t="str">
        <f t="shared" si="107"/>
        <v>0.5</v>
      </c>
      <c r="N70" s="83">
        <f t="shared" si="109"/>
        <v>-0.1</v>
      </c>
      <c r="O70" s="86" t="str">
        <f t="shared" si="107"/>
        <v>0.10</v>
      </c>
      <c r="P70" s="87">
        <f t="shared" si="110"/>
        <v>-2527</v>
      </c>
      <c r="Q70" s="82" t="str">
        <f t="shared" si="107"/>
        <v>2,527</v>
      </c>
      <c r="R70" s="82" t="str">
        <f t="shared" si="107"/>
        <v>0.5</v>
      </c>
      <c r="S70" s="82"/>
      <c r="T70" s="60"/>
      <c r="U70" s="84">
        <f t="shared" si="111"/>
        <v>-0.2667915440192668</v>
      </c>
      <c r="V70" s="85">
        <f t="shared" si="112"/>
        <v>-1994</v>
      </c>
      <c r="W70" s="88">
        <f t="shared" si="113"/>
        <v>-2.0921472151173917E-2</v>
      </c>
      <c r="X70" s="163"/>
      <c r="Y70" s="83">
        <f t="shared" si="114"/>
        <v>-0.12</v>
      </c>
      <c r="Z70" s="82" t="str">
        <f t="shared" si="115"/>
        <v>0.12</v>
      </c>
      <c r="AA70" s="87">
        <f t="shared" si="116"/>
        <v>-9468</v>
      </c>
      <c r="AB70" s="82" t="str">
        <f t="shared" si="115"/>
        <v>9,468</v>
      </c>
      <c r="AC70" s="82" t="str">
        <f t="shared" si="115"/>
        <v>0.6</v>
      </c>
      <c r="AD70" s="83">
        <f t="shared" si="118"/>
        <v>-0.1</v>
      </c>
      <c r="AE70" s="82" t="str">
        <f t="shared" si="115"/>
        <v>0.10</v>
      </c>
      <c r="AF70" s="87">
        <f t="shared" si="119"/>
        <v>-7474</v>
      </c>
      <c r="AG70" s="82" t="str">
        <f t="shared" si="115"/>
        <v>7,474</v>
      </c>
      <c r="AH70" s="82" t="str">
        <f t="shared" si="117"/>
        <v>0.5</v>
      </c>
      <c r="AI70" s="82"/>
      <c r="AJ70" s="14"/>
      <c r="AK70" s="84">
        <f t="shared" si="120"/>
        <v>1.7570823294840908E-2</v>
      </c>
      <c r="AL70" s="85">
        <f t="shared" si="121"/>
        <v>423</v>
      </c>
      <c r="AM70" s="88">
        <f t="shared" si="122"/>
        <v>3.4145749590719782E-3</v>
      </c>
      <c r="AN70" s="163"/>
      <c r="AO70" s="83">
        <f t="shared" si="123"/>
        <v>-0.1</v>
      </c>
      <c r="AP70" s="82" t="str">
        <f t="shared" si="124"/>
        <v>0.10</v>
      </c>
      <c r="AQ70" s="87">
        <f t="shared" si="125"/>
        <v>-23651</v>
      </c>
      <c r="AR70" s="82" t="str">
        <f t="shared" si="124"/>
        <v>23,651</v>
      </c>
      <c r="AS70" s="82" t="str">
        <f t="shared" si="124"/>
        <v>0.5</v>
      </c>
      <c r="AT70" s="83">
        <f t="shared" si="126"/>
        <v>-0.1</v>
      </c>
      <c r="AU70" s="82" t="str">
        <f t="shared" si="124"/>
        <v>0.10</v>
      </c>
      <c r="AV70" s="87">
        <f t="shared" si="127"/>
        <v>-24074</v>
      </c>
      <c r="AW70" s="82" t="str">
        <f t="shared" si="124"/>
        <v>24,074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-6.3832838718930307E-2</v>
      </c>
      <c r="F71" s="85">
        <f t="shared" si="104"/>
        <v>-11572</v>
      </c>
      <c r="G71" s="88">
        <f t="shared" si="105"/>
        <v>-0.34541293216942393</v>
      </c>
      <c r="H71" s="163"/>
      <c r="I71" s="83">
        <f t="shared" si="106"/>
        <v>-7.86</v>
      </c>
      <c r="J71" s="86" t="str">
        <f t="shared" si="107"/>
        <v>7.86</v>
      </c>
      <c r="K71" s="87">
        <f t="shared" si="108"/>
        <v>-192858</v>
      </c>
      <c r="L71" s="82" t="str">
        <f t="shared" si="107"/>
        <v>192,858</v>
      </c>
      <c r="M71" s="82" t="str">
        <f t="shared" si="107"/>
        <v>37.9</v>
      </c>
      <c r="N71" s="83">
        <f t="shared" si="109"/>
        <v>-7.51</v>
      </c>
      <c r="O71" s="86" t="str">
        <f t="shared" si="107"/>
        <v>7.51</v>
      </c>
      <c r="P71" s="87">
        <f t="shared" si="110"/>
        <v>-181286</v>
      </c>
      <c r="Q71" s="82" t="str">
        <f t="shared" si="107"/>
        <v>181,286</v>
      </c>
      <c r="R71" s="82" t="str">
        <f t="shared" si="107"/>
        <v>38.1</v>
      </c>
      <c r="S71" s="82"/>
      <c r="T71" s="60"/>
      <c r="U71" s="84">
        <f t="shared" si="111"/>
        <v>-6.7431003684362389E-2</v>
      </c>
      <c r="V71" s="85">
        <f t="shared" si="112"/>
        <v>-40429</v>
      </c>
      <c r="W71" s="88">
        <f t="shared" si="113"/>
        <v>-0.18253720423652275</v>
      </c>
      <c r="X71" s="163"/>
      <c r="Y71" s="83">
        <f t="shared" si="114"/>
        <v>-8.01</v>
      </c>
      <c r="Z71" s="82" t="str">
        <f t="shared" si="115"/>
        <v>8.01</v>
      </c>
      <c r="AA71" s="87">
        <f t="shared" si="116"/>
        <v>-639990</v>
      </c>
      <c r="AB71" s="82" t="str">
        <f t="shared" si="115"/>
        <v>639,990</v>
      </c>
      <c r="AC71" s="82" t="str">
        <f t="shared" si="115"/>
        <v>38.8</v>
      </c>
      <c r="AD71" s="83">
        <f t="shared" si="118"/>
        <v>-7.83</v>
      </c>
      <c r="AE71" s="82" t="str">
        <f t="shared" si="115"/>
        <v>7.83</v>
      </c>
      <c r="AF71" s="87">
        <f t="shared" si="119"/>
        <v>-599561</v>
      </c>
      <c r="AG71" s="82" t="str">
        <f t="shared" si="115"/>
        <v>599,561</v>
      </c>
      <c r="AH71" s="82" t="str">
        <f t="shared" si="117"/>
        <v>39.6</v>
      </c>
      <c r="AI71" s="82"/>
      <c r="AJ71" s="14"/>
      <c r="AK71" s="84">
        <f t="shared" si="120"/>
        <v>-5.9355288417588442E-2</v>
      </c>
      <c r="AL71" s="85">
        <f t="shared" si="121"/>
        <v>-103886</v>
      </c>
      <c r="AM71" s="88">
        <f t="shared" si="122"/>
        <v>-0.32171819780313982</v>
      </c>
      <c r="AN71" s="163"/>
      <c r="AO71" s="83">
        <f t="shared" si="123"/>
        <v>-7.85</v>
      </c>
      <c r="AP71" s="82" t="str">
        <f t="shared" si="124"/>
        <v>7.85</v>
      </c>
      <c r="AQ71" s="87">
        <f t="shared" si="125"/>
        <v>-1854126</v>
      </c>
      <c r="AR71" s="82" t="str">
        <f t="shared" si="124"/>
        <v>1,854,126</v>
      </c>
      <c r="AS71" s="82" t="str">
        <f t="shared" si="124"/>
        <v>38.4</v>
      </c>
      <c r="AT71" s="83">
        <f t="shared" si="126"/>
        <v>-7.53</v>
      </c>
      <c r="AU71" s="82" t="str">
        <f t="shared" si="124"/>
        <v>7.53</v>
      </c>
      <c r="AV71" s="87">
        <f t="shared" si="127"/>
        <v>-1750240</v>
      </c>
      <c r="AW71" s="82" t="str">
        <f t="shared" si="124"/>
        <v>1,750,240</v>
      </c>
      <c r="AX71" s="82" t="str">
        <f t="shared" si="124"/>
        <v>38.5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0.15041162945931913</v>
      </c>
      <c r="F72" s="134">
        <f>IFERROR(((L72)-(Q72)),"")</f>
        <v>2028</v>
      </c>
      <c r="G72" s="141">
        <f>IFERROR(((L72/L$8)-(Q72/Q$8)),"")</f>
        <v>7.3258750127005334E-2</v>
      </c>
      <c r="H72" s="164"/>
      <c r="I72" s="132">
        <f>IFERROR(-(-J72),"")</f>
        <v>3877.84</v>
      </c>
      <c r="J72" s="135" t="str">
        <f t="shared" si="107"/>
        <v>3,877.84</v>
      </c>
      <c r="K72" s="136" t="str">
        <f>IFERROR(L72,"")</f>
        <v>15,511</v>
      </c>
      <c r="L72" s="137" t="str">
        <f t="shared" si="107"/>
        <v>15,511</v>
      </c>
      <c r="M72" s="137" t="str">
        <f t="shared" si="107"/>
        <v>3.0</v>
      </c>
      <c r="N72" s="132">
        <f>IFERROR(-(-O72),"")</f>
        <v>3370.84</v>
      </c>
      <c r="O72" s="135" t="str">
        <f t="shared" si="107"/>
        <v>3,370.84</v>
      </c>
      <c r="P72" s="136" t="str">
        <f>IFERROR(Q72,"")</f>
        <v>13,483</v>
      </c>
      <c r="Q72" s="137" t="str">
        <f t="shared" si="107"/>
        <v>13,483</v>
      </c>
      <c r="R72" s="137" t="str">
        <f t="shared" si="107"/>
        <v>2.8</v>
      </c>
      <c r="T72" s="152"/>
      <c r="U72" s="133">
        <f>IFERROR((AB72-AG72)/ABS(AG72),"")</f>
        <v>-0.11226212980466288</v>
      </c>
      <c r="V72" s="134">
        <f>IFERROR(((AB72)-(AG72)),"")</f>
        <v>-4454</v>
      </c>
      <c r="W72" s="141">
        <f>IFERROR(((AB72/AB$8)-(AG72/AG$8)),"")</f>
        <v>-7.7136705472331535E-2</v>
      </c>
      <c r="X72" s="164"/>
      <c r="Y72" s="132">
        <f>IFERROR(-(-Z72),"")</f>
        <v>2709.33</v>
      </c>
      <c r="Z72" s="137" t="str">
        <f t="shared" si="115"/>
        <v>2,709.33</v>
      </c>
      <c r="AA72" s="136" t="str">
        <f>IFERROR(AB72,"")</f>
        <v>35,221</v>
      </c>
      <c r="AB72" s="137" t="str">
        <f t="shared" si="115"/>
        <v>35,221</v>
      </c>
      <c r="AC72" s="137" t="str">
        <f t="shared" si="115"/>
        <v>2.1</v>
      </c>
      <c r="AD72" s="132">
        <f>IFERROR(-(-AE72),"")</f>
        <v>3051.89</v>
      </c>
      <c r="AE72" s="137" t="str">
        <f t="shared" si="115"/>
        <v>3,051.89</v>
      </c>
      <c r="AF72" s="136" t="str">
        <f>IFERROR(AG72,"")</f>
        <v>39,675</v>
      </c>
      <c r="AG72" s="137" t="str">
        <f t="shared" si="115"/>
        <v>39,675</v>
      </c>
      <c r="AH72" s="137" t="str">
        <f t="shared" si="117"/>
        <v>2.6</v>
      </c>
      <c r="AJ72" s="13"/>
      <c r="AK72" s="133">
        <f>IFERROR((AR72-AW72)/ABS(AW72),"")</f>
        <v>0.18340053571258352</v>
      </c>
      <c r="AL72" s="134">
        <f>IFERROR(((AR72)-(AW72)),"")</f>
        <v>19240</v>
      </c>
      <c r="AM72" s="141">
        <f>IFERROR(((AR72/AR$8)-(AW72/AW$8)),"")</f>
        <v>7.4372036630032168E-2</v>
      </c>
      <c r="AN72" s="164"/>
      <c r="AO72" s="132">
        <f>IFERROR(-(-AP72),"")</f>
        <v>3183.27</v>
      </c>
      <c r="AP72" s="137" t="str">
        <f t="shared" si="124"/>
        <v>3,183.27</v>
      </c>
      <c r="AQ72" s="136" t="str">
        <f>IFERROR(AR72,"")</f>
        <v>124,147</v>
      </c>
      <c r="AR72" s="137" t="str">
        <f t="shared" si="124"/>
        <v>124,147</v>
      </c>
      <c r="AS72" s="137" t="str">
        <f t="shared" si="124"/>
        <v>2.6</v>
      </c>
      <c r="AT72" s="132">
        <f>IFERROR(-(-AU72),"")</f>
        <v>2689.91</v>
      </c>
      <c r="AU72" s="137" t="str">
        <f t="shared" si="124"/>
        <v>2,689.91</v>
      </c>
      <c r="AV72" s="136" t="str">
        <f>IFERROR(AW72,"")</f>
        <v>104,907</v>
      </c>
      <c r="AW72" s="137" t="str">
        <f t="shared" si="124"/>
        <v>104,907</v>
      </c>
      <c r="AX72" s="137" t="str">
        <f t="shared" si="124"/>
        <v>2.3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-7.102272727272727E-3</v>
      </c>
      <c r="F74" s="145">
        <f>IFERROR(((Q74)-(L74)),"")</f>
        <v>-5</v>
      </c>
      <c r="G74" s="148">
        <f>IFERROR(((Q74/Q$8)-(L74/L$8)),"")</f>
        <v>2.8611329091895663E-4</v>
      </c>
      <c r="H74" s="162"/>
      <c r="I74" s="143">
        <f>IFERROR((-L74/L$8),"")</f>
        <v>-2.8891605541972291E-2</v>
      </c>
      <c r="J74" s="146" t="str">
        <f t="shared" ref="J74:R89" si="131">IF(J266="","",TRIM(LEFT(J266,SEARCH(" ",J266,1))))</f>
        <v>177.31</v>
      </c>
      <c r="K74" s="147">
        <f>IFERROR(-L74,"")</f>
        <v>-709</v>
      </c>
      <c r="L74" s="142" t="str">
        <f t="shared" si="131"/>
        <v>709</v>
      </c>
      <c r="M74" s="142" t="str">
        <f t="shared" si="131"/>
        <v>0.1</v>
      </c>
      <c r="N74" s="143">
        <f>IFERROR((-Q74/L$8),"")</f>
        <v>-2.8687856560717196E-2</v>
      </c>
      <c r="O74" s="146" t="str">
        <f t="shared" si="131"/>
        <v>176.08</v>
      </c>
      <c r="P74" s="147">
        <f>IFERROR(-Q74,"")</f>
        <v>-704</v>
      </c>
      <c r="Q74" s="142" t="str">
        <f t="shared" si="131"/>
        <v>704</v>
      </c>
      <c r="R74" s="142" t="str">
        <f>IF(R266="","",TRIM(LEFT(R266,SEARCH(" ",R266,1))))</f>
        <v>0.1</v>
      </c>
      <c r="S74" s="142"/>
      <c r="T74" s="152"/>
      <c r="U74" s="144">
        <f t="shared" ref="U74:U78" si="132">IFERROR((AG74-AB74)/ABS(AG74),"")</f>
        <v>0.18762636473918318</v>
      </c>
      <c r="V74" s="145">
        <f>IFERROR(((AG74)-(AB74)),"")</f>
        <v>464</v>
      </c>
      <c r="W74" s="148">
        <f>IFERROR(((AG74/AG$8)-(AB74/AB$8)),"")</f>
        <v>7.1403337451672842E-3</v>
      </c>
      <c r="X74" s="162"/>
      <c r="Y74" s="143">
        <f>IFERROR((-AB74/AB$8),"")</f>
        <v>-2.5140468771508304E-2</v>
      </c>
      <c r="Z74" s="142" t="str">
        <f t="shared" ref="Z74:AH89" si="133">IF(Z266="","",TRIM(LEFT(Z266,SEARCH(" ",Z266,1))))</f>
        <v>154.55</v>
      </c>
      <c r="AA74" s="147">
        <f>IFERROR(-AB74,"")</f>
        <v>-2009</v>
      </c>
      <c r="AB74" s="142" t="str">
        <f t="shared" si="133"/>
        <v>2,009</v>
      </c>
      <c r="AC74" s="142" t="str">
        <f t="shared" si="133"/>
        <v>0.1</v>
      </c>
      <c r="AD74" s="143">
        <f>IFERROR((-AG74/AB$8),"")</f>
        <v>-3.0946928457909424E-2</v>
      </c>
      <c r="AE74" s="142" t="str">
        <f t="shared" si="133"/>
        <v>190.26</v>
      </c>
      <c r="AF74" s="147">
        <f>IFERROR(-AG74,"")</f>
        <v>-2473</v>
      </c>
      <c r="AG74" s="142" t="str">
        <f t="shared" si="133"/>
        <v>2,473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-3.968387422229696E-2</v>
      </c>
      <c r="AL74" s="145">
        <f>IFERROR(((AW74)-(AR74)),"")</f>
        <v>-236</v>
      </c>
      <c r="AM74" s="148">
        <f>IFERROR(((AW74/AW$8)-(AR74/AR$8)),"")</f>
        <v>-5.9790542730290414E-4</v>
      </c>
      <c r="AN74" s="162"/>
      <c r="AO74" s="143">
        <f>IFERROR((-AR74/AR$8),"")</f>
        <v>-2.617441993370671E-2</v>
      </c>
      <c r="AP74" s="142" t="str">
        <f t="shared" ref="AP74:AX89" si="135">IF(AP266="","",TRIM(LEFT(AP266,SEARCH(" ",AP266,1))))</f>
        <v>158.53</v>
      </c>
      <c r="AQ74" s="147">
        <f>IFERROR(-AR74,"")</f>
        <v>-6183</v>
      </c>
      <c r="AR74" s="142" t="str">
        <f t="shared" si="135"/>
        <v>6,183</v>
      </c>
      <c r="AS74" s="142" t="str">
        <f t="shared" si="135"/>
        <v>0.1</v>
      </c>
      <c r="AT74" s="143">
        <f>IFERROR((-AW74/AR$8),"")</f>
        <v>-2.5175363956938993E-2</v>
      </c>
      <c r="AU74" s="142" t="str">
        <f t="shared" si="135"/>
        <v>152.48</v>
      </c>
      <c r="AV74" s="147">
        <f>IFERROR(-AW74,"")</f>
        <v>-5947</v>
      </c>
      <c r="AW74" s="142" t="str">
        <f t="shared" si="135"/>
        <v>5,947</v>
      </c>
      <c r="AX74" s="142" t="str">
        <f>IF(AX266="","",TRIM(LEFT(AX266,SEARCH(" ",AX266,1))))</f>
        <v>0.1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-0.17080193073079855</v>
      </c>
      <c r="F75" s="85">
        <f>IFERROR(((Q75)-(L75)),"")</f>
        <v>-2017</v>
      </c>
      <c r="G75" s="88">
        <f>IFERROR(((Q75/Q$8)-(L75/L$8)),"")</f>
        <v>-7.3975316918839795E-2</v>
      </c>
      <c r="H75" s="163"/>
      <c r="I75" s="83">
        <f>IFERROR((-L75/L$8),"")</f>
        <v>-0.56340668296658514</v>
      </c>
      <c r="J75" s="86" t="str">
        <f t="shared" si="131"/>
        <v>3,456.38</v>
      </c>
      <c r="K75" s="87">
        <f>IFERROR(-L75,"")</f>
        <v>-13826</v>
      </c>
      <c r="L75" s="82" t="str">
        <f t="shared" si="131"/>
        <v>13,826</v>
      </c>
      <c r="M75" s="82" t="str">
        <f t="shared" si="131"/>
        <v>2.7</v>
      </c>
      <c r="N75" s="83">
        <f>IFERROR((-Q75/L$8),"")</f>
        <v>-0.48121434392828039</v>
      </c>
      <c r="O75" s="86" t="str">
        <f t="shared" si="131"/>
        <v>2,952.15</v>
      </c>
      <c r="P75" s="87">
        <f>IFERROR(-Q75,"")</f>
        <v>-11809</v>
      </c>
      <c r="Q75" s="82" t="str">
        <f t="shared" si="131"/>
        <v>11,809</v>
      </c>
      <c r="R75" s="82" t="str">
        <f>IF(R267="","",TRIM(LEFT(R267,SEARCH(" ",R267,1))))</f>
        <v>2.5</v>
      </c>
      <c r="S75" s="82"/>
      <c r="T75" s="60"/>
      <c r="U75" s="84">
        <f t="shared" si="132"/>
        <v>0.11591036579965162</v>
      </c>
      <c r="V75" s="85">
        <f>IFERROR(((AG75)-(AB75)),"")</f>
        <v>3926</v>
      </c>
      <c r="W75" s="88">
        <f>IFERROR(((AG75/AG$8)-(AB75/AB$8)),"")</f>
        <v>6.7398823036886768E-2</v>
      </c>
      <c r="X75" s="163"/>
      <c r="Y75" s="83">
        <f>IFERROR((-AB75/AB$8),"")</f>
        <v>-0.37472938644241721</v>
      </c>
      <c r="Z75" s="82" t="str">
        <f t="shared" si="133"/>
        <v>2,303.46</v>
      </c>
      <c r="AA75" s="87">
        <f>IFERROR(-AB75,"")</f>
        <v>-29945</v>
      </c>
      <c r="AB75" s="82" t="str">
        <f t="shared" si="133"/>
        <v>29,945</v>
      </c>
      <c r="AC75" s="82" t="str">
        <f t="shared" si="133"/>
        <v>1.8</v>
      </c>
      <c r="AD75" s="83">
        <f>IFERROR((-AG75/AB$8),"")</f>
        <v>-0.4238590431855439</v>
      </c>
      <c r="AE75" s="82" t="str">
        <f t="shared" si="133"/>
        <v>2,605.50</v>
      </c>
      <c r="AF75" s="87">
        <f>IFERROR(-AG75,"")</f>
        <v>-33871</v>
      </c>
      <c r="AG75" s="82" t="str">
        <f t="shared" si="133"/>
        <v>33,871</v>
      </c>
      <c r="AH75" s="82" t="str">
        <f t="shared" si="133"/>
        <v>2.2</v>
      </c>
      <c r="AI75" s="82"/>
      <c r="AJ75" s="14"/>
      <c r="AK75" s="84">
        <f t="shared" si="134"/>
        <v>-0.21025646779006887</v>
      </c>
      <c r="AL75" s="85">
        <f>IFERROR(((AW75)-(AR75)),"")</f>
        <v>-18741</v>
      </c>
      <c r="AM75" s="88">
        <f>IFERROR(((AW75/AW$8)-(AR75/AR$8)),"")</f>
        <v>-7.3323582115519981E-2</v>
      </c>
      <c r="AN75" s="163"/>
      <c r="AO75" s="83">
        <f>IFERROR((-AR75/AR$8),"")</f>
        <v>-0.45666594700770036</v>
      </c>
      <c r="AP75" s="82" t="str">
        <f t="shared" si="135"/>
        <v>2,766.01</v>
      </c>
      <c r="AQ75" s="87">
        <f>IFERROR(-AR75,"")</f>
        <v>-107875</v>
      </c>
      <c r="AR75" s="82" t="str">
        <f t="shared" si="135"/>
        <v>107,875</v>
      </c>
      <c r="AS75" s="82" t="str">
        <f t="shared" si="135"/>
        <v>2.2</v>
      </c>
      <c r="AT75" s="83">
        <f>IFERROR((-AW75/AR$8),"")</f>
        <v>-0.37732989590344718</v>
      </c>
      <c r="AU75" s="82" t="str">
        <f t="shared" si="135"/>
        <v>2,285.48</v>
      </c>
      <c r="AV75" s="87">
        <f>IFERROR(-AW75,"")</f>
        <v>-89134</v>
      </c>
      <c r="AW75" s="82" t="str">
        <f t="shared" si="135"/>
        <v>89,134</v>
      </c>
      <c r="AX75" s="82" t="str">
        <f>IF(AX267="","",TRIM(LEFT(AX267,SEARCH(" ",AX267,1))))</f>
        <v>2.0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6.2043795620437957E-2</v>
      </c>
      <c r="F76" s="85">
        <f>IFERROR(((Q76)-(L76)),"")</f>
        <v>17</v>
      </c>
      <c r="G76" s="88">
        <f>IFERROR(((Q76/Q$8)-(L76/L$8)),"")</f>
        <v>8.8340315924415221E-4</v>
      </c>
      <c r="H76" s="163"/>
      <c r="I76" s="83">
        <f>IFERROR((-L76/L$8),"")</f>
        <v>-1.0472697636511817E-2</v>
      </c>
      <c r="J76" s="86" t="str">
        <f t="shared" si="131"/>
        <v>64.28</v>
      </c>
      <c r="K76" s="87">
        <f>IFERROR(-L76,"")</f>
        <v>-257</v>
      </c>
      <c r="L76" s="82" t="str">
        <f t="shared" si="131"/>
        <v>257</v>
      </c>
      <c r="M76" s="82" t="str">
        <f t="shared" si="131"/>
        <v>0.1</v>
      </c>
      <c r="N76" s="83">
        <f>IFERROR((-Q76/L$8),"")</f>
        <v>-1.1165444172779137E-2</v>
      </c>
      <c r="O76" s="86" t="str">
        <f t="shared" si="131"/>
        <v>68.58</v>
      </c>
      <c r="P76" s="87">
        <f>IFERROR(-Q76,"")</f>
        <v>-274</v>
      </c>
      <c r="Q76" s="82" t="str">
        <f t="shared" si="131"/>
        <v>274</v>
      </c>
      <c r="R76" s="82" t="str">
        <f>IF(R268="","",TRIM(LEFT(R268,SEARCH(" ",R268,1))))</f>
        <v>0.1</v>
      </c>
      <c r="S76" s="82"/>
      <c r="T76" s="60"/>
      <c r="U76" s="84">
        <f t="shared" si="132"/>
        <v>5.8007566204287514E-2</v>
      </c>
      <c r="V76" s="85">
        <f>IFERROR(((AG76)-(AB76)),"")</f>
        <v>46</v>
      </c>
      <c r="W76" s="88">
        <f>IFERROR(((AG76/AG$8)-(AB76/AB$8)),"")</f>
        <v>1.003364673540395E-3</v>
      </c>
      <c r="X76" s="163"/>
      <c r="Y76" s="83">
        <f>IFERROR((-AB76/AB$8),"")</f>
        <v>-9.3478995382362887E-3</v>
      </c>
      <c r="Z76" s="82" t="str">
        <f t="shared" si="133"/>
        <v>57.48</v>
      </c>
      <c r="AA76" s="87">
        <f>IFERROR(-AB76,"")</f>
        <v>-747</v>
      </c>
      <c r="AB76" s="82" t="str">
        <f t="shared" si="133"/>
        <v>747</v>
      </c>
      <c r="AC76" s="82" t="str">
        <f t="shared" si="133"/>
        <v>0.0</v>
      </c>
      <c r="AD76" s="83">
        <f>IFERROR((-AG76/AB$8),"")</f>
        <v>-9.9235399381812275E-3</v>
      </c>
      <c r="AE76" s="82" t="str">
        <f t="shared" si="133"/>
        <v>61.03</v>
      </c>
      <c r="AF76" s="87">
        <f>IFERROR(-AG76,"")</f>
        <v>-793</v>
      </c>
      <c r="AG76" s="82" t="str">
        <f t="shared" si="133"/>
        <v>793</v>
      </c>
      <c r="AH76" s="82" t="str">
        <f t="shared" si="133"/>
        <v>0.1</v>
      </c>
      <c r="AI76" s="82"/>
      <c r="AJ76" s="14"/>
      <c r="AK76" s="84">
        <f t="shared" si="134"/>
        <v>0.30880121396054627</v>
      </c>
      <c r="AL76" s="85">
        <f>IFERROR(((AW76)-(AR76)),"")</f>
        <v>814</v>
      </c>
      <c r="AM76" s="88">
        <f>IFERROR(((AW76/AW$8)-(AR76/AR$8)),"")</f>
        <v>3.6237059205208658E-3</v>
      </c>
      <c r="AN76" s="163"/>
      <c r="AO76" s="83">
        <f>IFERROR((-AR76/AR$8),"")</f>
        <v>-7.7130508036897336E-3</v>
      </c>
      <c r="AP76" s="82" t="str">
        <f t="shared" si="135"/>
        <v>46.71</v>
      </c>
      <c r="AQ76" s="87">
        <f>IFERROR(-AR76,"")</f>
        <v>-1822</v>
      </c>
      <c r="AR76" s="82" t="str">
        <f t="shared" si="135"/>
        <v>1,822</v>
      </c>
      <c r="AS76" s="82" t="str">
        <f t="shared" si="135"/>
        <v>0.0</v>
      </c>
      <c r="AT76" s="83">
        <f>IFERROR((-AW76/AR$8),"")</f>
        <v>-1.1158947265930922E-2</v>
      </c>
      <c r="AU76" s="82" t="str">
        <f t="shared" si="135"/>
        <v>67.59</v>
      </c>
      <c r="AV76" s="87">
        <f>IFERROR(-AW76,"")</f>
        <v>-2636</v>
      </c>
      <c r="AW76" s="82" t="str">
        <f t="shared" si="135"/>
        <v>2,636</v>
      </c>
      <c r="AX76" s="82" t="str">
        <f>IF(AX268="","",TRIM(LEFT(AX268,SEARCH(" ",AX268,1))))</f>
        <v>0.1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-3.3045977011494254E-2</v>
      </c>
      <c r="F77" s="85">
        <f>IFERROR(((Q77)-(L77)),"")</f>
        <v>-23</v>
      </c>
      <c r="G77" s="88">
        <f>IFERROR(((Q77/Q$8)-(L77/L$8)),"")</f>
        <v>-4.5294965832862882E-4</v>
      </c>
      <c r="H77" s="163"/>
      <c r="I77" s="83">
        <f>IFERROR((-L77/L$8),"")</f>
        <v>-2.9299103504482477E-2</v>
      </c>
      <c r="J77" s="86" t="str">
        <f t="shared" si="131"/>
        <v>179.87</v>
      </c>
      <c r="K77" s="87">
        <f>IFERROR(-L77,"")</f>
        <v>-719</v>
      </c>
      <c r="L77" s="82" t="str">
        <f t="shared" si="131"/>
        <v>719</v>
      </c>
      <c r="M77" s="82" t="str">
        <f t="shared" si="131"/>
        <v>0.1</v>
      </c>
      <c r="N77" s="83">
        <f>IFERROR((-Q77/L$8),"")</f>
        <v>-2.8361858190709046E-2</v>
      </c>
      <c r="O77" s="86" t="str">
        <f t="shared" si="131"/>
        <v>174.03</v>
      </c>
      <c r="P77" s="87">
        <f>IFERROR(-Q77,"")</f>
        <v>-696</v>
      </c>
      <c r="Q77" s="82" t="str">
        <f t="shared" si="131"/>
        <v>696</v>
      </c>
      <c r="R77" s="82" t="str">
        <f>IF(R269="","",TRIM(LEFT(R269,SEARCH(" ",R269,1))))</f>
        <v>0.1</v>
      </c>
      <c r="S77" s="82"/>
      <c r="T77" s="60"/>
      <c r="U77" s="84">
        <f t="shared" si="132"/>
        <v>6.3091482649842269E-3</v>
      </c>
      <c r="V77" s="85">
        <f>IFERROR(((AG77)-(AB77)),"")</f>
        <v>16</v>
      </c>
      <c r="W77" s="88">
        <f>IFERROR(((AG77/AG$8)-(AB77/AB$8)),"")</f>
        <v>1.5680774235169934E-3</v>
      </c>
      <c r="X77" s="163"/>
      <c r="Y77" s="83">
        <f>IFERROR((-AB77/AB$8),"")</f>
        <v>-3.1535082779592299E-2</v>
      </c>
      <c r="Z77" s="82" t="str">
        <f t="shared" si="133"/>
        <v>193.84</v>
      </c>
      <c r="AA77" s="87">
        <f>IFERROR(-AB77,"")</f>
        <v>-2520</v>
      </c>
      <c r="AB77" s="82" t="str">
        <f t="shared" si="133"/>
        <v>2,520</v>
      </c>
      <c r="AC77" s="82" t="str">
        <f t="shared" si="133"/>
        <v>0.2</v>
      </c>
      <c r="AD77" s="83">
        <f>IFERROR((-AG77/AB$8),"")</f>
        <v>-3.1735305527399234E-2</v>
      </c>
      <c r="AE77" s="82" t="str">
        <f t="shared" si="133"/>
        <v>195.10</v>
      </c>
      <c r="AF77" s="87">
        <f>IFERROR(-AG77,"")</f>
        <v>-2536</v>
      </c>
      <c r="AG77" s="82" t="str">
        <f t="shared" si="133"/>
        <v>2,536</v>
      </c>
      <c r="AH77" s="82" t="str">
        <f t="shared" si="133"/>
        <v>0.2</v>
      </c>
      <c r="AI77" s="82"/>
      <c r="AJ77" s="14"/>
      <c r="AK77" s="84">
        <f t="shared" si="134"/>
        <v>-0.14993045897079277</v>
      </c>
      <c r="AL77" s="85">
        <f>IFERROR(((AW77)-(AR77)),"")</f>
        <v>-1078</v>
      </c>
      <c r="AM77" s="88">
        <f>IFERROR(((AW77/AW$8)-(AR77/AR$8)),"")</f>
        <v>-4.0784882957673185E-3</v>
      </c>
      <c r="AN77" s="163"/>
      <c r="AO77" s="83">
        <f>IFERROR((-AR77/AR$8),"")</f>
        <v>-3.5000825491167245E-2</v>
      </c>
      <c r="AP77" s="82" t="str">
        <f t="shared" si="135"/>
        <v>212.01</v>
      </c>
      <c r="AQ77" s="87">
        <f>IFERROR(-AR77,"")</f>
        <v>-8268</v>
      </c>
      <c r="AR77" s="82" t="str">
        <f t="shared" si="135"/>
        <v>8,268</v>
      </c>
      <c r="AS77" s="82" t="str">
        <f t="shared" si="135"/>
        <v>0.2</v>
      </c>
      <c r="AT77" s="83">
        <f>IFERROR((-AW77/AR$8),"")</f>
        <v>-3.0437340987118106E-2</v>
      </c>
      <c r="AU77" s="82" t="str">
        <f t="shared" si="135"/>
        <v>184.36</v>
      </c>
      <c r="AV77" s="87">
        <f>IFERROR(-AW77,"")</f>
        <v>-7190</v>
      </c>
      <c r="AW77" s="82" t="str">
        <f t="shared" si="135"/>
        <v>7,190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-3.5123913660159371E-2</v>
      </c>
      <c r="F78" s="85">
        <f>IFERROR(((Q78)-(L78)),"")</f>
        <v>-1362</v>
      </c>
      <c r="G78" s="88">
        <f>IFERROR(((Q78/Q$8)-(L78/L$8)),"")</f>
        <v>-2.8519135380118854E-2</v>
      </c>
      <c r="H78" s="163"/>
      <c r="I78" s="83">
        <f>IFERROR((-L78/L$8),"")</f>
        <v>-1.6356560717196413</v>
      </c>
      <c r="J78" s="86" t="str">
        <f t="shared" si="131"/>
        <v>10,034.84</v>
      </c>
      <c r="K78" s="87">
        <f>IFERROR(-L78,"")</f>
        <v>-40139</v>
      </c>
      <c r="L78" s="82" t="str">
        <f t="shared" si="131"/>
        <v>40,139</v>
      </c>
      <c r="M78" s="82" t="str">
        <f t="shared" si="131"/>
        <v>7.9</v>
      </c>
      <c r="N78" s="83">
        <f>IFERROR((-Q78/L$8),"")</f>
        <v>-1.5801548492257538</v>
      </c>
      <c r="O78" s="86" t="str">
        <f t="shared" si="131"/>
        <v>9,694.20</v>
      </c>
      <c r="P78" s="87">
        <f>IFERROR(-Q78,"")</f>
        <v>-38777</v>
      </c>
      <c r="Q78" s="82" t="str">
        <f t="shared" si="131"/>
        <v>38,777</v>
      </c>
      <c r="R78" s="82" t="str">
        <f>IF(R270="","",TRIM(LEFT(R270,SEARCH(" ",R270,1))))</f>
        <v>8.1</v>
      </c>
      <c r="S78" s="82"/>
      <c r="T78" s="60"/>
      <c r="U78" s="84">
        <f t="shared" si="132"/>
        <v>-2.8159186236732543E-2</v>
      </c>
      <c r="V78" s="85">
        <f>IFERROR(((AG78)-(AB78)),"")</f>
        <v>-3632</v>
      </c>
      <c r="W78" s="88">
        <f>IFERROR(((AG78/AG$8)-(AB78/AB$8)),"")</f>
        <v>2.4118546629434245E-2</v>
      </c>
      <c r="X78" s="163"/>
      <c r="Y78" s="83">
        <f>IFERROR((-AB78/AB$8),"")</f>
        <v>-1.6595087034325688</v>
      </c>
      <c r="Z78" s="82" t="str">
        <f t="shared" si="133"/>
        <v>10,201.00</v>
      </c>
      <c r="AA78" s="87">
        <f>IFERROR(-AB78,"")</f>
        <v>-132613</v>
      </c>
      <c r="AB78" s="82" t="str">
        <f t="shared" si="133"/>
        <v>132,613</v>
      </c>
      <c r="AC78" s="82" t="str">
        <f t="shared" si="133"/>
        <v>8.0</v>
      </c>
      <c r="AD78" s="83">
        <f>IFERROR((-AG78/AB$8),"")</f>
        <v>-1.6140581396803944</v>
      </c>
      <c r="AE78" s="82" t="str">
        <f t="shared" si="133"/>
        <v>9,921.64</v>
      </c>
      <c r="AF78" s="87">
        <f>IFERROR(-AG78,"")</f>
        <v>-128981</v>
      </c>
      <c r="AG78" s="82" t="str">
        <f t="shared" si="133"/>
        <v>128,981</v>
      </c>
      <c r="AH78" s="82" t="str">
        <f t="shared" si="133"/>
        <v>8.5</v>
      </c>
      <c r="AI78" s="82"/>
      <c r="AJ78" s="14"/>
      <c r="AK78" s="84">
        <f t="shared" si="134"/>
        <v>-6.4371366380733361E-2</v>
      </c>
      <c r="AL78" s="85">
        <f>IFERROR(((AW78)-(AR78)),"")</f>
        <v>-23008</v>
      </c>
      <c r="AM78" s="88">
        <f>IFERROR(((AW78/AW$8)-(AR78/AR$8)),"")</f>
        <v>-7.3289580902680784E-2</v>
      </c>
      <c r="AN78" s="163"/>
      <c r="AO78" s="83">
        <f>IFERROR((-AR78/AR$8),"")</f>
        <v>-1.6104867011256312</v>
      </c>
      <c r="AP78" s="82" t="str">
        <f t="shared" si="135"/>
        <v>9,754.71</v>
      </c>
      <c r="AQ78" s="87">
        <f>IFERROR(-AR78,"")</f>
        <v>-380434</v>
      </c>
      <c r="AR78" s="82" t="str">
        <f t="shared" si="135"/>
        <v>380,434</v>
      </c>
      <c r="AS78" s="82" t="str">
        <f t="shared" si="135"/>
        <v>7.9</v>
      </c>
      <c r="AT78" s="83">
        <f>IFERROR((-AW78/AR$8),"")</f>
        <v>-1.5130872099668533</v>
      </c>
      <c r="AU78" s="82" t="str">
        <f t="shared" si="135"/>
        <v>9,164.78</v>
      </c>
      <c r="AV78" s="87">
        <f>IFERROR(-AW78,"")</f>
        <v>-357426</v>
      </c>
      <c r="AW78" s="82" t="str">
        <f t="shared" si="135"/>
        <v>357,426</v>
      </c>
      <c r="AX78" s="82" t="str">
        <f>IF(AX270="","",TRIM(LEFT(AX270,SEARCH(" ",AX270,1))))</f>
        <v>7.9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-1.3831072915267893E-2</v>
      </c>
      <c r="F80" s="145">
        <f t="shared" ref="F80:F85" si="137">IFERROR(((Q80)-(L80)),"")</f>
        <v>-206</v>
      </c>
      <c r="G80" s="148">
        <f t="shared" ref="G80:G85" si="138">IFERROR(((Q80/Q$8)-(L80/L$8)),"")</f>
        <v>1.9691906679724092E-3</v>
      </c>
      <c r="H80" s="162"/>
      <c r="I80" s="143">
        <f t="shared" ref="I80:I85" si="139">IFERROR((-L80/L$8),"")</f>
        <v>-0.61532192339038305</v>
      </c>
      <c r="J80" s="146" t="str">
        <f t="shared" si="131"/>
        <v>3,774.97</v>
      </c>
      <c r="K80" s="147">
        <f t="shared" ref="K80:K85" si="140">IFERROR(-L80,"")</f>
        <v>-15100</v>
      </c>
      <c r="L80" s="142" t="str">
        <f t="shared" si="131"/>
        <v>15,100</v>
      </c>
      <c r="M80" s="142" t="str">
        <f t="shared" si="131"/>
        <v>3.0</v>
      </c>
      <c r="N80" s="143">
        <f t="shared" ref="N80:N85" si="141">IFERROR((-Q80/L$8),"")</f>
        <v>-0.60692746536267317</v>
      </c>
      <c r="O80" s="146" t="str">
        <f t="shared" si="131"/>
        <v>3,723.57</v>
      </c>
      <c r="P80" s="147">
        <f t="shared" ref="P80:P85" si="142">IFERROR(-Q80,"")</f>
        <v>-14894</v>
      </c>
      <c r="Q80" s="142" t="str">
        <f t="shared" si="131"/>
        <v>14,894</v>
      </c>
      <c r="R80" s="142" t="str">
        <f t="shared" si="131"/>
        <v>3.1</v>
      </c>
      <c r="S80" s="142"/>
      <c r="T80" s="152"/>
      <c r="U80" s="144">
        <f t="shared" ref="U80:U85" si="143">IFERROR((AG80-AB80)/ABS(AG80),"")</f>
        <v>-1.9823272649845628E-2</v>
      </c>
      <c r="V80" s="145">
        <f t="shared" ref="V80:V85" si="144">IFERROR(((AG80)-(AB80)),"")</f>
        <v>-931</v>
      </c>
      <c r="W80" s="148">
        <f t="shared" ref="W80:W85" si="145">IFERROR(((AG80/AG$8)-(AB80/AB$8)),"")</f>
        <v>1.3681279731354246E-2</v>
      </c>
      <c r="X80" s="162"/>
      <c r="Y80" s="143">
        <f t="shared" ref="Y80:Y85" si="146">IFERROR((-AB80/AB$8),"")</f>
        <v>-0.59936679556006056</v>
      </c>
      <c r="Z80" s="142" t="str">
        <f t="shared" si="133"/>
        <v>3,684.34</v>
      </c>
      <c r="AA80" s="147">
        <f t="shared" ref="AA80:AA85" si="147">IFERROR(-AB80,"")</f>
        <v>-47896</v>
      </c>
      <c r="AB80" s="142" t="str">
        <f t="shared" si="133"/>
        <v>47,896</v>
      </c>
      <c r="AC80" s="142" t="str">
        <f t="shared" si="133"/>
        <v>2.9</v>
      </c>
      <c r="AD80" s="143">
        <f t="shared" ref="AD80:AD85" si="148">IFERROR((-AG80/AB$8),"")</f>
        <v>-0.58771633442204452</v>
      </c>
      <c r="AE80" s="142" t="str">
        <f t="shared" si="133"/>
        <v>3,612.68</v>
      </c>
      <c r="AF80" s="147">
        <f t="shared" ref="AF80:AF85" si="149">IFERROR(-AG80,"")</f>
        <v>-46965</v>
      </c>
      <c r="AG80" s="142" t="str">
        <f t="shared" si="133"/>
        <v>46,965</v>
      </c>
      <c r="AH80" s="142" t="str">
        <f t="shared" si="133"/>
        <v>3.1</v>
      </c>
      <c r="AI80" s="142"/>
      <c r="AJ80" s="15"/>
      <c r="AK80" s="144">
        <f t="shared" ref="AK80:AK85" si="150">IFERROR((AW80-AR80)/ABS(AW80),"")</f>
        <v>-8.0928685000883335E-2</v>
      </c>
      <c r="AL80" s="145">
        <f t="shared" ref="AL80:AL85" si="151">IFERROR(((AW80)-(AR80)),"")</f>
        <v>-10994</v>
      </c>
      <c r="AM80" s="148">
        <f t="shared" ref="AM80:AM85" si="152">IFERROR(((AW80/AW$8)-(AR80/AR$8)),"")</f>
        <v>-3.7377240877567108E-2</v>
      </c>
      <c r="AN80" s="162"/>
      <c r="AO80" s="143">
        <f t="shared" ref="AO80:AO85" si="153">IFERROR((-AR80/AR$8),"")</f>
        <v>-0.62162448195137643</v>
      </c>
      <c r="AP80" s="142" t="str">
        <f t="shared" si="135"/>
        <v>3,765.17</v>
      </c>
      <c r="AQ80" s="147">
        <f t="shared" ref="AQ80:AQ85" si="154">IFERROR(-AR80,"")</f>
        <v>-146842</v>
      </c>
      <c r="AR80" s="142" t="str">
        <f t="shared" si="135"/>
        <v>146,842</v>
      </c>
      <c r="AS80" s="142" t="str">
        <f t="shared" si="135"/>
        <v>3.0</v>
      </c>
      <c r="AT80" s="143">
        <f t="shared" ref="AT80:AT85" si="155">IFERROR((-AW80/AR$8),"")</f>
        <v>-0.57508371327093466</v>
      </c>
      <c r="AU80" s="142" t="str">
        <f t="shared" si="135"/>
        <v>3,483.28</v>
      </c>
      <c r="AV80" s="147">
        <f t="shared" ref="AV80:AV85" si="156">IFERROR(-AW80,"")</f>
        <v>-135848</v>
      </c>
      <c r="AW80" s="142" t="str">
        <f t="shared" si="135"/>
        <v>135,848</v>
      </c>
      <c r="AX80" s="142" t="str">
        <f t="shared" si="135"/>
        <v>3.0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-0.21543282412847631</v>
      </c>
      <c r="F81" s="85">
        <f t="shared" si="137"/>
        <v>-1100</v>
      </c>
      <c r="G81" s="88">
        <f t="shared" si="138"/>
        <v>-4.1271882748676436E-2</v>
      </c>
      <c r="H81" s="163"/>
      <c r="I81" s="83">
        <f t="shared" si="139"/>
        <v>-0.25289323553382231</v>
      </c>
      <c r="J81" s="86" t="str">
        <f t="shared" si="131"/>
        <v>1,551.50</v>
      </c>
      <c r="K81" s="87">
        <f t="shared" si="140"/>
        <v>-6206</v>
      </c>
      <c r="L81" s="82" t="str">
        <f t="shared" si="131"/>
        <v>6,206</v>
      </c>
      <c r="M81" s="82" t="str">
        <f t="shared" si="131"/>
        <v>1.2</v>
      </c>
      <c r="N81" s="83">
        <f t="shared" si="141"/>
        <v>-0.20806845965770171</v>
      </c>
      <c r="O81" s="86" t="str">
        <f t="shared" si="131"/>
        <v>1,276.49</v>
      </c>
      <c r="P81" s="87">
        <f t="shared" si="142"/>
        <v>-5106</v>
      </c>
      <c r="Q81" s="82" t="str">
        <f t="shared" si="131"/>
        <v>5,106</v>
      </c>
      <c r="R81" s="82" t="str">
        <f t="shared" si="131"/>
        <v>1.1</v>
      </c>
      <c r="S81" s="82"/>
      <c r="T81" s="60"/>
      <c r="U81" s="84">
        <f t="shared" si="143"/>
        <v>4.7417349689201825E-2</v>
      </c>
      <c r="V81" s="85">
        <f t="shared" si="144"/>
        <v>862</v>
      </c>
      <c r="W81" s="88">
        <f t="shared" si="145"/>
        <v>2.0592296338466626E-2</v>
      </c>
      <c r="X81" s="163"/>
      <c r="Y81" s="83">
        <f t="shared" si="146"/>
        <v>-0.21670358273579357</v>
      </c>
      <c r="Z81" s="82" t="str">
        <f t="shared" si="133"/>
        <v>1,332.10</v>
      </c>
      <c r="AA81" s="87">
        <f t="shared" si="147"/>
        <v>-17317</v>
      </c>
      <c r="AB81" s="82" t="str">
        <f t="shared" si="133"/>
        <v>17,317</v>
      </c>
      <c r="AC81" s="82" t="str">
        <f t="shared" si="133"/>
        <v>1.0</v>
      </c>
      <c r="AD81" s="83">
        <f t="shared" si="148"/>
        <v>-0.22749058327389221</v>
      </c>
      <c r="AE81" s="82" t="str">
        <f t="shared" si="133"/>
        <v>1,398.35</v>
      </c>
      <c r="AF81" s="87">
        <f t="shared" si="149"/>
        <v>-18179</v>
      </c>
      <c r="AG81" s="82" t="str">
        <f t="shared" si="133"/>
        <v>18,179</v>
      </c>
      <c r="AH81" s="82" t="str">
        <f t="shared" si="133"/>
        <v>1.2</v>
      </c>
      <c r="AI81" s="82"/>
      <c r="AJ81" s="14"/>
      <c r="AK81" s="84">
        <f t="shared" si="150"/>
        <v>-0.14470871977881919</v>
      </c>
      <c r="AL81" s="85">
        <f t="shared" si="151"/>
        <v>-7380</v>
      </c>
      <c r="AM81" s="88">
        <f t="shared" si="152"/>
        <v>-2.7801565348924473E-2</v>
      </c>
      <c r="AN81" s="163"/>
      <c r="AO81" s="83">
        <f t="shared" si="153"/>
        <v>-0.24713512232085783</v>
      </c>
      <c r="AP81" s="82" t="str">
        <f t="shared" si="135"/>
        <v>1,496.89</v>
      </c>
      <c r="AQ81" s="87">
        <f t="shared" si="154"/>
        <v>-58379</v>
      </c>
      <c r="AR81" s="82" t="str">
        <f t="shared" si="135"/>
        <v>58,379</v>
      </c>
      <c r="AS81" s="82" t="str">
        <f t="shared" si="135"/>
        <v>1.2</v>
      </c>
      <c r="AT81" s="83">
        <f t="shared" si="155"/>
        <v>-0.21589345660668097</v>
      </c>
      <c r="AU81" s="82" t="str">
        <f t="shared" si="135"/>
        <v>1,307.68</v>
      </c>
      <c r="AV81" s="87">
        <f t="shared" si="156"/>
        <v>-50999</v>
      </c>
      <c r="AW81" s="82" t="str">
        <f t="shared" si="135"/>
        <v>50,999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0.12506541077969649</v>
      </c>
      <c r="F82" s="85">
        <f t="shared" si="137"/>
        <v>478</v>
      </c>
      <c r="G82" s="88">
        <f t="shared" si="138"/>
        <v>2.2137853750386405E-2</v>
      </c>
      <c r="H82" s="163"/>
      <c r="I82" s="83">
        <f t="shared" si="139"/>
        <v>-0.13626731866340669</v>
      </c>
      <c r="J82" s="86" t="str">
        <f t="shared" si="131"/>
        <v>835.95</v>
      </c>
      <c r="K82" s="87">
        <f t="shared" si="140"/>
        <v>-3344</v>
      </c>
      <c r="L82" s="82" t="str">
        <f t="shared" si="131"/>
        <v>3,344</v>
      </c>
      <c r="M82" s="82" t="str">
        <f t="shared" si="131"/>
        <v>0.7</v>
      </c>
      <c r="N82" s="83">
        <f t="shared" si="141"/>
        <v>-0.15574572127139363</v>
      </c>
      <c r="O82" s="86" t="str">
        <f t="shared" si="131"/>
        <v>955.54</v>
      </c>
      <c r="P82" s="87">
        <f t="shared" si="142"/>
        <v>-3822</v>
      </c>
      <c r="Q82" s="82" t="str">
        <f t="shared" si="131"/>
        <v>3,822</v>
      </c>
      <c r="R82" s="82" t="str">
        <f t="shared" si="131"/>
        <v>0.8</v>
      </c>
      <c r="S82" s="82"/>
      <c r="T82" s="60"/>
      <c r="U82" s="84">
        <f t="shared" si="143"/>
        <v>-0.36626468769325909</v>
      </c>
      <c r="V82" s="85">
        <f t="shared" si="144"/>
        <v>-4738</v>
      </c>
      <c r="W82" s="88">
        <f t="shared" si="145"/>
        <v>-5.2313607848514271E-2</v>
      </c>
      <c r="X82" s="163"/>
      <c r="Y82" s="83">
        <f t="shared" si="146"/>
        <v>-0.22117105279623581</v>
      </c>
      <c r="Z82" s="82" t="str">
        <f t="shared" si="133"/>
        <v>1,359.53</v>
      </c>
      <c r="AA82" s="87">
        <f t="shared" si="147"/>
        <v>-17674</v>
      </c>
      <c r="AB82" s="82" t="str">
        <f t="shared" si="133"/>
        <v>17,674</v>
      </c>
      <c r="AC82" s="82" t="str">
        <f t="shared" si="133"/>
        <v>1.1</v>
      </c>
      <c r="AD82" s="83">
        <f t="shared" si="148"/>
        <v>-0.16188009160190711</v>
      </c>
      <c r="AE82" s="82" t="str">
        <f t="shared" si="133"/>
        <v>995.05</v>
      </c>
      <c r="AF82" s="87">
        <f t="shared" si="149"/>
        <v>-12936</v>
      </c>
      <c r="AG82" s="82" t="str">
        <f t="shared" si="133"/>
        <v>12,936</v>
      </c>
      <c r="AH82" s="82" t="str">
        <f t="shared" si="133"/>
        <v>0.9</v>
      </c>
      <c r="AI82" s="82"/>
      <c r="AJ82" s="14"/>
      <c r="AK82" s="84">
        <f t="shared" si="150"/>
        <v>1.0220688757242366E-2</v>
      </c>
      <c r="AL82" s="85">
        <f t="shared" si="151"/>
        <v>314</v>
      </c>
      <c r="AM82" s="88">
        <f t="shared" si="152"/>
        <v>3.4015825564380209E-3</v>
      </c>
      <c r="AN82" s="163"/>
      <c r="AO82" s="83">
        <f t="shared" si="153"/>
        <v>-0.12872582263369781</v>
      </c>
      <c r="AP82" s="82" t="str">
        <f t="shared" si="135"/>
        <v>779.70</v>
      </c>
      <c r="AQ82" s="87">
        <f t="shared" si="154"/>
        <v>-30408</v>
      </c>
      <c r="AR82" s="82" t="str">
        <f t="shared" si="135"/>
        <v>30,408</v>
      </c>
      <c r="AS82" s="82" t="str">
        <f t="shared" si="135"/>
        <v>0.6</v>
      </c>
      <c r="AT82" s="83">
        <f t="shared" si="155"/>
        <v>-0.13005507507736333</v>
      </c>
      <c r="AU82" s="82" t="str">
        <f t="shared" si="135"/>
        <v>787.75</v>
      </c>
      <c r="AV82" s="87">
        <f t="shared" si="156"/>
        <v>-30722</v>
      </c>
      <c r="AW82" s="82" t="str">
        <f t="shared" si="135"/>
        <v>30,722</v>
      </c>
      <c r="AX82" s="82" t="str">
        <f t="shared" si="135"/>
        <v>0.7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3.3236994219653176E-2</v>
      </c>
      <c r="F83" s="85">
        <f t="shared" si="137"/>
        <v>184</v>
      </c>
      <c r="G83" s="88">
        <f t="shared" si="138"/>
        <v>1.1350061286828833E-2</v>
      </c>
      <c r="H83" s="163"/>
      <c r="I83" s="83">
        <f t="shared" si="139"/>
        <v>-0.21809290953545232</v>
      </c>
      <c r="J83" s="86" t="str">
        <f t="shared" si="131"/>
        <v>1,338.08</v>
      </c>
      <c r="K83" s="87">
        <f t="shared" si="140"/>
        <v>-5352</v>
      </c>
      <c r="L83" s="82" t="str">
        <f t="shared" si="131"/>
        <v>5,352</v>
      </c>
      <c r="M83" s="82" t="str">
        <f t="shared" si="131"/>
        <v>1.1</v>
      </c>
      <c r="N83" s="83">
        <f t="shared" si="141"/>
        <v>-0.22559087204563977</v>
      </c>
      <c r="O83" s="86" t="str">
        <f t="shared" si="131"/>
        <v>1,383.90</v>
      </c>
      <c r="P83" s="87">
        <f t="shared" si="142"/>
        <v>-5536</v>
      </c>
      <c r="Q83" s="82" t="str">
        <f t="shared" si="131"/>
        <v>5,536</v>
      </c>
      <c r="R83" s="82" t="str">
        <f t="shared" si="131"/>
        <v>1.2</v>
      </c>
      <c r="S83" s="82"/>
      <c r="T83" s="60"/>
      <c r="U83" s="84">
        <f t="shared" si="143"/>
        <v>-0.23891719745222931</v>
      </c>
      <c r="V83" s="85">
        <f t="shared" si="144"/>
        <v>-3751</v>
      </c>
      <c r="W83" s="88">
        <f t="shared" si="145"/>
        <v>-3.8471534946619285E-2</v>
      </c>
      <c r="X83" s="163"/>
      <c r="Y83" s="83">
        <f t="shared" si="146"/>
        <v>-0.24340829172454356</v>
      </c>
      <c r="Z83" s="82" t="str">
        <f t="shared" si="133"/>
        <v>1,496.26</v>
      </c>
      <c r="AA83" s="87">
        <f t="shared" si="147"/>
        <v>-19451</v>
      </c>
      <c r="AB83" s="82" t="str">
        <f t="shared" si="133"/>
        <v>19,451</v>
      </c>
      <c r="AC83" s="82" t="str">
        <f t="shared" si="133"/>
        <v>1.2</v>
      </c>
      <c r="AD83" s="83">
        <f t="shared" si="148"/>
        <v>-0.19646857128555517</v>
      </c>
      <c r="AE83" s="82" t="str">
        <f t="shared" si="133"/>
        <v>1,207.72</v>
      </c>
      <c r="AF83" s="87">
        <f t="shared" si="149"/>
        <v>-15700</v>
      </c>
      <c r="AG83" s="82" t="str">
        <f t="shared" si="133"/>
        <v>15,700</v>
      </c>
      <c r="AH83" s="82" t="str">
        <f t="shared" si="133"/>
        <v>1.0</v>
      </c>
      <c r="AI83" s="82"/>
      <c r="AJ83" s="14"/>
      <c r="AK83" s="84">
        <f t="shared" si="150"/>
        <v>1.8367311408624801E-2</v>
      </c>
      <c r="AL83" s="85">
        <f t="shared" si="151"/>
        <v>1055</v>
      </c>
      <c r="AM83" s="88">
        <f t="shared" si="152"/>
        <v>8.3406247495005914E-3</v>
      </c>
      <c r="AN83" s="163"/>
      <c r="AO83" s="83">
        <f t="shared" si="153"/>
        <v>-0.23868971268674091</v>
      </c>
      <c r="AP83" s="82" t="str">
        <f t="shared" si="135"/>
        <v>1,445.75</v>
      </c>
      <c r="AQ83" s="87">
        <f t="shared" si="154"/>
        <v>-56384</v>
      </c>
      <c r="AR83" s="82" t="str">
        <f t="shared" si="135"/>
        <v>56,384</v>
      </c>
      <c r="AS83" s="82" t="str">
        <f t="shared" si="135"/>
        <v>1.2</v>
      </c>
      <c r="AT83" s="83">
        <f t="shared" si="155"/>
        <v>-0.24315583156593557</v>
      </c>
      <c r="AU83" s="82" t="str">
        <f t="shared" si="135"/>
        <v>1,472.79</v>
      </c>
      <c r="AV83" s="87">
        <f t="shared" si="156"/>
        <v>-57439</v>
      </c>
      <c r="AW83" s="82" t="str">
        <f t="shared" si="135"/>
        <v>57,439</v>
      </c>
      <c r="AX83" s="82" t="str">
        <f t="shared" si="135"/>
        <v>1.3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-7.6228899033867717E-2</v>
      </c>
      <c r="F84" s="85">
        <f t="shared" si="137"/>
        <v>-718</v>
      </c>
      <c r="G84" s="88">
        <f t="shared" si="138"/>
        <v>-2.2704358336630093E-2</v>
      </c>
      <c r="H84" s="163"/>
      <c r="I84" s="83">
        <f t="shared" si="139"/>
        <v>-0.41308068459657704</v>
      </c>
      <c r="J84" s="86" t="str">
        <f t="shared" si="131"/>
        <v>2,534.34</v>
      </c>
      <c r="K84" s="87">
        <f t="shared" si="140"/>
        <v>-10137</v>
      </c>
      <c r="L84" s="82" t="str">
        <f t="shared" si="131"/>
        <v>10,137</v>
      </c>
      <c r="M84" s="82" t="str">
        <f t="shared" si="131"/>
        <v>2.0</v>
      </c>
      <c r="N84" s="83">
        <f t="shared" si="141"/>
        <v>-0.38382233088834555</v>
      </c>
      <c r="O84" s="86" t="str">
        <f t="shared" si="131"/>
        <v>2,354.71</v>
      </c>
      <c r="P84" s="87">
        <f t="shared" si="142"/>
        <v>-9419</v>
      </c>
      <c r="Q84" s="82" t="str">
        <f t="shared" si="131"/>
        <v>9,419</v>
      </c>
      <c r="R84" s="82" t="str">
        <f t="shared" si="131"/>
        <v>2.0</v>
      </c>
      <c r="S84" s="82"/>
      <c r="T84" s="60"/>
      <c r="U84" s="84">
        <f t="shared" si="143"/>
        <v>0.13999204590648259</v>
      </c>
      <c r="V84" s="85">
        <f t="shared" si="144"/>
        <v>4928</v>
      </c>
      <c r="W84" s="88">
        <f t="shared" si="145"/>
        <v>8.0655680573095079E-2</v>
      </c>
      <c r="X84" s="163"/>
      <c r="Y84" s="83">
        <f t="shared" si="146"/>
        <v>-0.3788464666941973</v>
      </c>
      <c r="Z84" s="82" t="str">
        <f t="shared" si="133"/>
        <v>2,328.77</v>
      </c>
      <c r="AA84" s="87">
        <f t="shared" si="147"/>
        <v>-30274</v>
      </c>
      <c r="AB84" s="82" t="str">
        <f t="shared" si="133"/>
        <v>30,274</v>
      </c>
      <c r="AC84" s="82" t="str">
        <f t="shared" si="133"/>
        <v>1.8</v>
      </c>
      <c r="AD84" s="83">
        <f t="shared" si="148"/>
        <v>-0.44051507301873333</v>
      </c>
      <c r="AE84" s="82" t="str">
        <f t="shared" si="133"/>
        <v>2,707.84</v>
      </c>
      <c r="AF84" s="87">
        <f t="shared" si="149"/>
        <v>-35202</v>
      </c>
      <c r="AG84" s="82" t="str">
        <f t="shared" si="133"/>
        <v>35,202</v>
      </c>
      <c r="AH84" s="82" t="str">
        <f t="shared" si="133"/>
        <v>2.3</v>
      </c>
      <c r="AI84" s="82"/>
      <c r="AJ84" s="14"/>
      <c r="AK84" s="84">
        <f t="shared" si="150"/>
        <v>-7.2836030964109788E-2</v>
      </c>
      <c r="AL84" s="85">
        <f t="shared" si="151"/>
        <v>-6003</v>
      </c>
      <c r="AM84" s="88">
        <f t="shared" si="152"/>
        <v>-1.985298198212776E-2</v>
      </c>
      <c r="AN84" s="163"/>
      <c r="AO84" s="83">
        <f t="shared" si="153"/>
        <v>-0.37431156153295825</v>
      </c>
      <c r="AP84" s="82" t="str">
        <f t="shared" si="135"/>
        <v>2,267.21</v>
      </c>
      <c r="AQ84" s="87">
        <f t="shared" si="154"/>
        <v>-88421</v>
      </c>
      <c r="AR84" s="82" t="str">
        <f t="shared" si="135"/>
        <v>88,421</v>
      </c>
      <c r="AS84" s="82" t="str">
        <f t="shared" si="135"/>
        <v>1.8</v>
      </c>
      <c r="AT84" s="83">
        <f t="shared" si="155"/>
        <v>-0.34889913344593881</v>
      </c>
      <c r="AU84" s="82" t="str">
        <f t="shared" si="135"/>
        <v>2,113.27</v>
      </c>
      <c r="AV84" s="87">
        <f t="shared" si="156"/>
        <v>-82418</v>
      </c>
      <c r="AW84" s="82" t="str">
        <f t="shared" si="135"/>
        <v>82,418</v>
      </c>
      <c r="AX84" s="82" t="str">
        <f t="shared" si="135"/>
        <v>1.8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-6.1941419451746152E-2</v>
      </c>
      <c r="F85" s="85">
        <f t="shared" si="137"/>
        <v>-3299</v>
      </c>
      <c r="G85" s="88">
        <f t="shared" si="138"/>
        <v>-9.7373826957125154E-2</v>
      </c>
      <c r="H85" s="163"/>
      <c r="I85" s="83">
        <f t="shared" si="139"/>
        <v>-2.3047677261613693</v>
      </c>
      <c r="J85" s="86" t="str">
        <f t="shared" si="131"/>
        <v>14,139.82</v>
      </c>
      <c r="K85" s="87">
        <f t="shared" si="140"/>
        <v>-56559</v>
      </c>
      <c r="L85" s="82" t="str">
        <f t="shared" si="131"/>
        <v>56,559</v>
      </c>
      <c r="M85" s="82" t="str">
        <f t="shared" si="131"/>
        <v>11.1</v>
      </c>
      <c r="N85" s="83">
        <f t="shared" si="141"/>
        <v>-2.1703341483292582</v>
      </c>
      <c r="O85" s="86" t="str">
        <f t="shared" si="131"/>
        <v>13,315.05</v>
      </c>
      <c r="P85" s="87">
        <f t="shared" si="142"/>
        <v>-53260</v>
      </c>
      <c r="Q85" s="82" t="str">
        <f t="shared" si="131"/>
        <v>53,260</v>
      </c>
      <c r="R85" s="82" t="str">
        <f t="shared" si="131"/>
        <v>11.2</v>
      </c>
      <c r="S85" s="82"/>
      <c r="T85" s="60"/>
      <c r="U85" s="84">
        <f t="shared" si="143"/>
        <v>-7.866523322186518E-2</v>
      </c>
      <c r="V85" s="85">
        <f t="shared" si="144"/>
        <v>-13244</v>
      </c>
      <c r="W85" s="88">
        <f t="shared" si="145"/>
        <v>-7.4925765401027355E-2</v>
      </c>
      <c r="X85" s="163"/>
      <c r="Y85" s="83">
        <f t="shared" si="146"/>
        <v>-2.2725657293739285</v>
      </c>
      <c r="Z85" s="82" t="str">
        <f t="shared" si="133"/>
        <v>13,969.45</v>
      </c>
      <c r="AA85" s="87">
        <f t="shared" si="147"/>
        <v>-181603</v>
      </c>
      <c r="AB85" s="82" t="str">
        <f t="shared" si="133"/>
        <v>181,603</v>
      </c>
      <c r="AC85" s="82" t="str">
        <f t="shared" si="133"/>
        <v>11.0</v>
      </c>
      <c r="AD85" s="83">
        <f t="shared" si="148"/>
        <v>-2.1068313498767379</v>
      </c>
      <c r="AE85" s="82" t="str">
        <f t="shared" si="133"/>
        <v>12,950.69</v>
      </c>
      <c r="AF85" s="87">
        <f t="shared" si="149"/>
        <v>-168359</v>
      </c>
      <c r="AG85" s="82" t="str">
        <f t="shared" si="133"/>
        <v>168,359</v>
      </c>
      <c r="AH85" s="82" t="str">
        <f t="shared" si="133"/>
        <v>11.1</v>
      </c>
      <c r="AI85" s="82"/>
      <c r="AJ85" s="14"/>
      <c r="AK85" s="84">
        <f t="shared" si="150"/>
        <v>-3.5633486313532095E-2</v>
      </c>
      <c r="AL85" s="85">
        <f t="shared" si="151"/>
        <v>-18743</v>
      </c>
      <c r="AM85" s="88">
        <f t="shared" si="152"/>
        <v>-4.386397587518287E-2</v>
      </c>
      <c r="AN85" s="163"/>
      <c r="AO85" s="83">
        <f t="shared" si="153"/>
        <v>-2.306028625493707</v>
      </c>
      <c r="AP85" s="82" t="str">
        <f t="shared" si="135"/>
        <v>13,967.62</v>
      </c>
      <c r="AQ85" s="87">
        <f t="shared" si="154"/>
        <v>-544737</v>
      </c>
      <c r="AR85" s="82" t="str">
        <f t="shared" si="135"/>
        <v>544,737</v>
      </c>
      <c r="AS85" s="82" t="str">
        <f t="shared" si="135"/>
        <v>11.3</v>
      </c>
      <c r="AT85" s="83">
        <f t="shared" si="155"/>
        <v>-2.2266841078133797</v>
      </c>
      <c r="AU85" s="82" t="str">
        <f t="shared" si="135"/>
        <v>13,487.01</v>
      </c>
      <c r="AV85" s="87">
        <f t="shared" si="156"/>
        <v>-525994</v>
      </c>
      <c r="AW85" s="82" t="str">
        <f t="shared" si="135"/>
        <v>525,994</v>
      </c>
      <c r="AX85" s="82" t="str">
        <f t="shared" si="135"/>
        <v>11.6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1.3359880150201286E-2</v>
      </c>
      <c r="H87" s="162"/>
      <c r="I87" s="143">
        <f>IFERROR((-L87/L$8),"")</f>
        <v>-0.78239608801955995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3.8</v>
      </c>
      <c r="N87" s="143">
        <f>IFERROR((-Q87/L$8),"")</f>
        <v>-0.78239608801955995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4.0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3.3656992020626109E-2</v>
      </c>
      <c r="X87" s="162"/>
      <c r="Y87" s="143">
        <f>IFERROR((-AB87/AB$8),"")</f>
        <v>-0.78086871644704736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3.8</v>
      </c>
      <c r="AD87" s="143">
        <f>IFERROR((-AG87/AB$8),"")</f>
        <v>-0.78086871644704736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4.1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1.2627439525779827E-2</v>
      </c>
      <c r="AN87" s="162"/>
      <c r="AO87" s="143">
        <f>IFERROR((-AR87/AR$8),"")</f>
        <v>-0.79247152055473002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3.9</v>
      </c>
      <c r="AT87" s="143">
        <f>IFERROR((-AW87/AR$8),"")</f>
        <v>-0.79247152055473002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4.1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-1.585247883917775</v>
      </c>
      <c r="F88" s="85">
        <f>IFERROR(((Q88)-(L88)),"")</f>
        <v>-1311</v>
      </c>
      <c r="G88" s="88">
        <f>IFERROR(((Q88/Q$8)-(L88/L$8)),"")</f>
        <v>-5.28475338806993E-2</v>
      </c>
      <c r="H88" s="163"/>
      <c r="I88" s="83">
        <f>IFERROR((-L88/L$8),"")</f>
        <v>-8.7123064384678081E-2</v>
      </c>
      <c r="J88" s="86" t="str">
        <f t="shared" si="131"/>
        <v>534.41</v>
      </c>
      <c r="K88" s="87">
        <f>IFERROR(-L88,"")</f>
        <v>-2138</v>
      </c>
      <c r="L88" s="82" t="str">
        <f t="shared" si="131"/>
        <v>2,138</v>
      </c>
      <c r="M88" s="82" t="str">
        <f t="shared" si="131"/>
        <v>0.4</v>
      </c>
      <c r="N88" s="83">
        <f>IFERROR((-Q88/L$8),"")</f>
        <v>-3.3700081499592499E-2</v>
      </c>
      <c r="O88" s="86" t="str">
        <f t="shared" si="131"/>
        <v>206.83</v>
      </c>
      <c r="P88" s="87">
        <f>IFERROR(-Q88,"")</f>
        <v>-827</v>
      </c>
      <c r="Q88" s="82" t="str">
        <f t="shared" si="131"/>
        <v>827</v>
      </c>
      <c r="R88" s="82" t="str">
        <f>IF(R280="","",TRIM(LEFT(R280,SEARCH(" ",R280,1))))</f>
        <v>0.2</v>
      </c>
      <c r="S88" s="82"/>
      <c r="T88" s="60"/>
      <c r="U88" s="84">
        <f t="shared" si="158"/>
        <v>0.79472058410558832</v>
      </c>
      <c r="V88" s="85">
        <f>IFERROR(((AG88)-(AB88)),"")</f>
        <v>5660</v>
      </c>
      <c r="W88" s="88">
        <f>IFERROR(((AG88/AG$8)-(AB88/AB$8)),"")</f>
        <v>7.4670224875980559E-2</v>
      </c>
      <c r="X88" s="163"/>
      <c r="Y88" s="83">
        <f>IFERROR((-AB88/AB$8),"")</f>
        <v>-1.8295353580858705E-2</v>
      </c>
      <c r="Z88" s="82" t="str">
        <f t="shared" si="133"/>
        <v>112.48</v>
      </c>
      <c r="AA88" s="87">
        <f>IFERROR(-AB88,"")</f>
        <v>-1462</v>
      </c>
      <c r="AB88" s="82" t="str">
        <f t="shared" si="133"/>
        <v>1,462</v>
      </c>
      <c r="AC88" s="82" t="str">
        <f t="shared" si="133"/>
        <v>0.1</v>
      </c>
      <c r="AD88" s="83">
        <f>IFERROR((-AG88/AB$8),"")</f>
        <v>-8.9124150617562042E-2</v>
      </c>
      <c r="AE88" s="82" t="str">
        <f t="shared" si="133"/>
        <v>547.82</v>
      </c>
      <c r="AF88" s="87">
        <f>IFERROR(-AG88,"")</f>
        <v>-7122</v>
      </c>
      <c r="AG88" s="82" t="str">
        <f t="shared" si="133"/>
        <v>7,122</v>
      </c>
      <c r="AH88" s="82" t="str">
        <f t="shared" si="133"/>
        <v>0.5</v>
      </c>
      <c r="AI88" s="82"/>
      <c r="AJ88" s="14"/>
      <c r="AK88" s="84">
        <f t="shared" si="159"/>
        <v>-4.4123505976095614E-2</v>
      </c>
      <c r="AL88" s="85">
        <f>IFERROR(((AW88)-(AR88)),"")</f>
        <v>-443</v>
      </c>
      <c r="AM88" s="88">
        <f>IFERROR(((AW88/AW$8)-(AR88/AR$8)),"")</f>
        <v>-1.1981057199087417E-3</v>
      </c>
      <c r="AN88" s="163"/>
      <c r="AO88" s="83">
        <f>IFERROR((-AR88/AR$8),"")</f>
        <v>-4.4377558493457453E-2</v>
      </c>
      <c r="AP88" s="82" t="str">
        <f t="shared" si="135"/>
        <v>268.80</v>
      </c>
      <c r="AQ88" s="87">
        <f>IFERROR(-AR88,"")</f>
        <v>-10483</v>
      </c>
      <c r="AR88" s="82" t="str">
        <f t="shared" si="135"/>
        <v>10,483</v>
      </c>
      <c r="AS88" s="82" t="str">
        <f t="shared" si="135"/>
        <v>0.2</v>
      </c>
      <c r="AT88" s="83">
        <f>IFERROR((-AW88/AR$8),"")</f>
        <v>-4.2502211892999409E-2</v>
      </c>
      <c r="AU88" s="82" t="str">
        <f t="shared" si="135"/>
        <v>257.44</v>
      </c>
      <c r="AV88" s="87">
        <f>IFERROR(-AW88,"")</f>
        <v>-10040</v>
      </c>
      <c r="AW88" s="82" t="str">
        <f t="shared" si="135"/>
        <v>10,040</v>
      </c>
      <c r="AX88" s="82" t="str">
        <f>IF(AX280="","",TRIM(LEFT(AX280,SEARCH(" ",AX280,1))))</f>
        <v>0.2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-5.9850148948334486E-2</v>
      </c>
      <c r="F89" s="85">
        <f>IFERROR(((Q89)-(L89)),"")</f>
        <v>-1989</v>
      </c>
      <c r="G89" s="88">
        <f>IFERROR(((Q89/Q$8)-(L89/L$8)),"")</f>
        <v>-5.7926923022878052E-2</v>
      </c>
      <c r="H89" s="163"/>
      <c r="I89" s="83">
        <f>IFERROR((-L89/L$8),"")</f>
        <v>-1.4352893235533821</v>
      </c>
      <c r="J89" s="86" t="str">
        <f t="shared" si="131"/>
        <v>8,805.41</v>
      </c>
      <c r="K89" s="87">
        <f>IFERROR(-L89,"")</f>
        <v>-35222</v>
      </c>
      <c r="L89" s="82" t="str">
        <f t="shared" si="131"/>
        <v>35,222</v>
      </c>
      <c r="M89" s="82" t="str">
        <f t="shared" si="131"/>
        <v>6.9</v>
      </c>
      <c r="N89" s="83">
        <f>IFERROR((-Q89/L$8),"")</f>
        <v>-1.354237978810106</v>
      </c>
      <c r="O89" s="86" t="str">
        <f t="shared" si="131"/>
        <v>8,308.22</v>
      </c>
      <c r="P89" s="87">
        <f>IFERROR(-Q89,"")</f>
        <v>-33233</v>
      </c>
      <c r="Q89" s="82" t="str">
        <f t="shared" si="131"/>
        <v>33,233</v>
      </c>
      <c r="R89" s="82" t="str">
        <f>IF(R281="","",TRIM(LEFT(R281,SEARCH(" ",R281,1))))</f>
        <v>7.0</v>
      </c>
      <c r="S89" s="82"/>
      <c r="T89" s="60"/>
      <c r="U89" s="84">
        <f t="shared" si="158"/>
        <v>-0.19126440503050476</v>
      </c>
      <c r="V89" s="85">
        <f>IFERROR(((AG89)-(AB89)),"")</f>
        <v>-18904</v>
      </c>
      <c r="W89" s="88">
        <f>IFERROR(((AG89/AG$8)-(AB89/AB$8)),"")</f>
        <v>-0.18325298229763387</v>
      </c>
      <c r="X89" s="163"/>
      <c r="Y89" s="83">
        <f>IFERROR((-AB89/AB$8),"")</f>
        <v>-1.4734016593460224</v>
      </c>
      <c r="Z89" s="82" t="str">
        <f t="shared" si="133"/>
        <v>9,056.97</v>
      </c>
      <c r="AA89" s="87">
        <f>IFERROR(-AB89,"")</f>
        <v>-117741</v>
      </c>
      <c r="AB89" s="82" t="str">
        <f t="shared" si="133"/>
        <v>117,741</v>
      </c>
      <c r="AC89" s="82" t="str">
        <f t="shared" si="133"/>
        <v>7.1</v>
      </c>
      <c r="AD89" s="83">
        <f>IFERROR((-AG89/AB$8),"")</f>
        <v>-1.2368384828121286</v>
      </c>
      <c r="AE89" s="82" t="str">
        <f t="shared" si="133"/>
        <v>7,602.87</v>
      </c>
      <c r="AF89" s="87">
        <f>IFERROR(-AG89,"")</f>
        <v>-98837</v>
      </c>
      <c r="AG89" s="82" t="str">
        <f t="shared" si="133"/>
        <v>98,837</v>
      </c>
      <c r="AH89" s="82" t="str">
        <f t="shared" si="133"/>
        <v>6.5</v>
      </c>
      <c r="AI89" s="82"/>
      <c r="AJ89" s="14"/>
      <c r="AK89" s="84">
        <f t="shared" si="159"/>
        <v>-5.5667933068291389E-2</v>
      </c>
      <c r="AL89" s="85">
        <f>IFERROR(((AW89)-(AR89)),"")</f>
        <v>-18301</v>
      </c>
      <c r="AM89" s="88">
        <f>IFERROR(((AW89/AW$8)-(AR89/AR$8)),"")</f>
        <v>-5.5297610423362231E-2</v>
      </c>
      <c r="AN89" s="163"/>
      <c r="AO89" s="83">
        <f>IFERROR((-AR89/AR$8),"")</f>
        <v>-1.4691795464455197</v>
      </c>
      <c r="AP89" s="82" t="str">
        <f t="shared" si="135"/>
        <v>8,898.82</v>
      </c>
      <c r="AQ89" s="87">
        <f>IFERROR(-AR89,"")</f>
        <v>-347054</v>
      </c>
      <c r="AR89" s="82" t="str">
        <f t="shared" si="135"/>
        <v>347,054</v>
      </c>
      <c r="AS89" s="82" t="str">
        <f t="shared" si="135"/>
        <v>7.2</v>
      </c>
      <c r="AT89" s="83">
        <f>IFERROR((-AW89/AR$8),"")</f>
        <v>-1.3917061420776131</v>
      </c>
      <c r="AU89" s="82" t="str">
        <f t="shared" si="135"/>
        <v>8,429.58</v>
      </c>
      <c r="AV89" s="87">
        <f>IFERROR(-AW89,"")</f>
        <v>-328753</v>
      </c>
      <c r="AW89" s="82" t="str">
        <f t="shared" si="135"/>
        <v>328,753</v>
      </c>
      <c r="AX89" s="82" t="str">
        <f>IF(AX281="","",TRIM(LEFT(AX281,SEARCH(" ",AX281,1))))</f>
        <v>7.2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8.8660755949603355E-3</v>
      </c>
      <c r="F90" s="85">
        <f>IFERROR(((Q90)-(L90)),"")</f>
        <v>19</v>
      </c>
      <c r="G90" s="88">
        <f>IFERROR(((Q90/Q$8)-(L90/L$8)),"")</f>
        <v>2.2654035851173565E-3</v>
      </c>
      <c r="H90" s="163"/>
      <c r="I90" s="83">
        <f>IFERROR((-L90/L$8),"")</f>
        <v>-8.6552567237163813E-2</v>
      </c>
      <c r="J90" s="86" t="str">
        <f t="shared" ref="J90:Q102" si="160">IF(J282="","",TRIM(LEFT(J282,SEARCH(" ",J282,1))))</f>
        <v>530.94</v>
      </c>
      <c r="K90" s="87">
        <f>IFERROR(-L90,"")</f>
        <v>-2124</v>
      </c>
      <c r="L90" s="82" t="str">
        <f t="shared" si="160"/>
        <v>2,124</v>
      </c>
      <c r="M90" s="82" t="str">
        <f t="shared" si="160"/>
        <v>0.4</v>
      </c>
      <c r="N90" s="83">
        <f>IFERROR((-Q90/L$8),"")</f>
        <v>-8.7326813365933176E-2</v>
      </c>
      <c r="O90" s="86" t="str">
        <f t="shared" si="160"/>
        <v>535.69</v>
      </c>
      <c r="P90" s="87">
        <f>IFERROR(-Q90,"")</f>
        <v>-2143</v>
      </c>
      <c r="Q90" s="82" t="str">
        <f t="shared" si="160"/>
        <v>2,143</v>
      </c>
      <c r="R90" s="82" t="str">
        <f>IF(R282="","",TRIM(LEFT(R282,SEARCH(" ",R282,1))))</f>
        <v>0.4</v>
      </c>
      <c r="S90" s="82"/>
      <c r="T90" s="60"/>
      <c r="U90" s="84">
        <f t="shared" si="158"/>
        <v>-0.49032800672834315</v>
      </c>
      <c r="V90" s="85">
        <f>IFERROR(((AG90)-(AB90)),"")</f>
        <v>-2332</v>
      </c>
      <c r="W90" s="88">
        <f>IFERROR(((AG90/AG$8)-(AB90/AB$8)),"")</f>
        <v>-2.6617198601032316E-2</v>
      </c>
      <c r="X90" s="163"/>
      <c r="Y90" s="83">
        <f>IFERROR((-AB90/AB$8),"")</f>
        <v>-8.8698677278472304E-2</v>
      </c>
      <c r="Z90" s="82" t="str">
        <f t="shared" ref="Z90:AH102" si="161">IF(Z282="","",TRIM(LEFT(Z282,SEARCH(" ",Z282,1))))</f>
        <v>545.23</v>
      </c>
      <c r="AA90" s="87">
        <f>IFERROR(-AB90,"")</f>
        <v>-7088</v>
      </c>
      <c r="AB90" s="82" t="str">
        <f t="shared" si="161"/>
        <v>7,088</v>
      </c>
      <c r="AC90" s="82" t="str">
        <f t="shared" si="161"/>
        <v>0.4</v>
      </c>
      <c r="AD90" s="83">
        <f>IFERROR((-AG90/AB$8),"")</f>
        <v>-5.9516211785611492E-2</v>
      </c>
      <c r="AE90" s="82" t="str">
        <f t="shared" si="161"/>
        <v>365.81</v>
      </c>
      <c r="AF90" s="87">
        <f>IFERROR(-AG90,"")</f>
        <v>-4756</v>
      </c>
      <c r="AG90" s="82" t="str">
        <f t="shared" si="161"/>
        <v>4,756</v>
      </c>
      <c r="AH90" s="82" t="str">
        <f t="shared" si="161"/>
        <v>0.3</v>
      </c>
      <c r="AI90" s="82"/>
      <c r="AJ90" s="14"/>
      <c r="AK90" s="84">
        <f t="shared" si="159"/>
        <v>-0.22738772928526249</v>
      </c>
      <c r="AL90" s="85">
        <f>IFERROR(((AW90)-(AR90)),"")</f>
        <v>-3595</v>
      </c>
      <c r="AM90" s="88">
        <f>IFERROR(((AW90/AW$8)-(AR90/AR$8)),"")</f>
        <v>-1.4152218469506817E-2</v>
      </c>
      <c r="AN90" s="163"/>
      <c r="AO90" s="83">
        <f>IFERROR((-AR90/AR$8),"")</f>
        <v>-8.2146954360921676E-2</v>
      </c>
      <c r="AP90" s="82" t="str">
        <f t="shared" ref="AP90:AW102" si="162">IF(AP282="","",TRIM(LEFT(AP282,SEARCH(" ",AP282,1))))</f>
        <v>497.57</v>
      </c>
      <c r="AQ90" s="87">
        <f>IFERROR(-AR90,"")</f>
        <v>-19405</v>
      </c>
      <c r="AR90" s="82" t="str">
        <f t="shared" si="162"/>
        <v>19,405</v>
      </c>
      <c r="AS90" s="82" t="str">
        <f t="shared" si="162"/>
        <v>0.4</v>
      </c>
      <c r="AT90" s="83">
        <f>IFERROR((-AW90/AR$8),"")</f>
        <v>-6.6928283867362617E-2</v>
      </c>
      <c r="AU90" s="82" t="str">
        <f t="shared" si="162"/>
        <v>405.37</v>
      </c>
      <c r="AV90" s="87">
        <f>IFERROR(-AW90,"")</f>
        <v>-15810</v>
      </c>
      <c r="AW90" s="82" t="str">
        <f t="shared" si="162"/>
        <v>15,810</v>
      </c>
      <c r="AX90" s="82" t="str">
        <f>IF(AX282="","",TRIM(LEFT(AX282,SEARCH(" ",AX282,1))))</f>
        <v>0.3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8.8660755949603355E-3</v>
      </c>
      <c r="F93" s="85">
        <f>IFERROR(((Q93)-(L93)),"")</f>
        <v>19</v>
      </c>
      <c r="G93" s="88">
        <f>IFERROR(((Q93/Q$8)-(L93/L$8)),"")</f>
        <v>2.2654035851173565E-3</v>
      </c>
      <c r="H93" s="163"/>
      <c r="I93" s="83">
        <f>IFERROR((-L93/L$8),"")</f>
        <v>-8.6552567237163813E-2</v>
      </c>
      <c r="J93" s="86" t="str">
        <f t="shared" si="160"/>
        <v>530.94</v>
      </c>
      <c r="K93" s="87">
        <f>IFERROR(-L93,"")</f>
        <v>-2124</v>
      </c>
      <c r="L93" s="82" t="str">
        <f t="shared" si="160"/>
        <v>2,124</v>
      </c>
      <c r="M93" s="82" t="str">
        <f t="shared" si="160"/>
        <v>0.4</v>
      </c>
      <c r="N93" s="83">
        <f>IFERROR((-Q93/L$8),"")</f>
        <v>-8.7326813365933176E-2</v>
      </c>
      <c r="O93" s="86" t="str">
        <f t="shared" si="160"/>
        <v>535.69</v>
      </c>
      <c r="P93" s="87">
        <f>IFERROR(-Q93,"")</f>
        <v>-2143</v>
      </c>
      <c r="Q93" s="82" t="str">
        <f t="shared" si="160"/>
        <v>2,143</v>
      </c>
      <c r="R93" s="82" t="str">
        <f>IF(R285="","",TRIM(LEFT(R285,SEARCH(" ",R285,1))))</f>
        <v>0.4</v>
      </c>
      <c r="S93" s="82"/>
      <c r="T93" s="60"/>
      <c r="U93" s="84">
        <f t="shared" si="164"/>
        <v>-0.49032800672834315</v>
      </c>
      <c r="V93" s="85">
        <f>IFERROR(((AG93)-(AB93)),"")</f>
        <v>-2332</v>
      </c>
      <c r="W93" s="88">
        <f>IFERROR(((AG93/AG$8)-(AB93/AB$8)),"")</f>
        <v>-2.6617198601032316E-2</v>
      </c>
      <c r="X93" s="163"/>
      <c r="Y93" s="83">
        <f>IFERROR((-AB93/AB$8),"")</f>
        <v>-8.8698677278472304E-2</v>
      </c>
      <c r="Z93" s="82" t="str">
        <f t="shared" si="161"/>
        <v>545.23</v>
      </c>
      <c r="AA93" s="87">
        <f>IFERROR(-AB93,"")</f>
        <v>-7088</v>
      </c>
      <c r="AB93" s="82" t="str">
        <f t="shared" si="161"/>
        <v>7,088</v>
      </c>
      <c r="AC93" s="82" t="str">
        <f t="shared" si="161"/>
        <v>0.4</v>
      </c>
      <c r="AD93" s="83">
        <f>IFERROR((-AG93/AB$8),"")</f>
        <v>-5.9516211785611492E-2</v>
      </c>
      <c r="AE93" s="82" t="str">
        <f t="shared" si="161"/>
        <v>365.81</v>
      </c>
      <c r="AF93" s="87">
        <f>IFERROR(-AG93,"")</f>
        <v>-4756</v>
      </c>
      <c r="AG93" s="82" t="str">
        <f t="shared" si="161"/>
        <v>4,756</v>
      </c>
      <c r="AH93" s="82" t="str">
        <f t="shared" si="161"/>
        <v>0.3</v>
      </c>
      <c r="AI93" s="82"/>
      <c r="AJ93" s="14"/>
      <c r="AK93" s="84">
        <f t="shared" si="165"/>
        <v>-0.22738772928526249</v>
      </c>
      <c r="AL93" s="85">
        <f>IFERROR(((AW93)-(AR93)),"")</f>
        <v>-3595</v>
      </c>
      <c r="AM93" s="88">
        <f>IFERROR(((AW93/AW$8)-(AR93/AR$8)),"")</f>
        <v>-1.4152218469506817E-2</v>
      </c>
      <c r="AN93" s="163"/>
      <c r="AO93" s="83">
        <f>IFERROR((-AR93/AR$8),"")</f>
        <v>-8.2146954360921676E-2</v>
      </c>
      <c r="AP93" s="82" t="str">
        <f t="shared" si="162"/>
        <v>497.57</v>
      </c>
      <c r="AQ93" s="87">
        <f>IFERROR(-AR93,"")</f>
        <v>-19405</v>
      </c>
      <c r="AR93" s="82" t="str">
        <f t="shared" si="162"/>
        <v>19,405</v>
      </c>
      <c r="AS93" s="82" t="str">
        <f t="shared" si="162"/>
        <v>0.4</v>
      </c>
      <c r="AT93" s="83">
        <f>IFERROR((-AW93/AR$8),"")</f>
        <v>-6.6928283867362617E-2</v>
      </c>
      <c r="AU93" s="82" t="str">
        <f t="shared" si="162"/>
        <v>405.37</v>
      </c>
      <c r="AV93" s="87">
        <f>IFERROR(-AW93,"")</f>
        <v>-15810</v>
      </c>
      <c r="AW93" s="82" t="str">
        <f t="shared" si="162"/>
        <v>15,810</v>
      </c>
      <c r="AX93" s="82" t="str">
        <f>IF(AX285="","",TRIM(LEFT(AX285,SEARCH(" ",AX285,1))))</f>
        <v>0.3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-0.10324218110365155</v>
      </c>
      <c r="F94" s="85">
        <f>IFERROR(((Q94)-(L94)),"")</f>
        <v>-2522</v>
      </c>
      <c r="G94" s="88">
        <f>IFERROR(((Q94/Q$8)-(L94/L$8)),"")</f>
        <v>-8.5773321962302695E-2</v>
      </c>
      <c r="H94" s="163"/>
      <c r="I94" s="83">
        <f>IFERROR((-L94/L$8),"")</f>
        <v>-1.0982070089649552</v>
      </c>
      <c r="J94" s="86" t="str">
        <f t="shared" si="160"/>
        <v>6,737.42</v>
      </c>
      <c r="K94" s="87">
        <f>IFERROR(-L94,"")</f>
        <v>-26950</v>
      </c>
      <c r="L94" s="82" t="str">
        <f t="shared" si="160"/>
        <v>26,950</v>
      </c>
      <c r="M94" s="82" t="str">
        <f t="shared" si="160"/>
        <v>5.3</v>
      </c>
      <c r="N94" s="83">
        <f>IFERROR((-Q94/L$8),"")</f>
        <v>-0.99543602281988586</v>
      </c>
      <c r="O94" s="86" t="str">
        <f t="shared" si="160"/>
        <v>6,107.03</v>
      </c>
      <c r="P94" s="87">
        <f>IFERROR(-Q94,"")</f>
        <v>-24428</v>
      </c>
      <c r="Q94" s="82" t="str">
        <f t="shared" si="160"/>
        <v>24,428</v>
      </c>
      <c r="R94" s="82" t="str">
        <f>IF(R286="","",TRIM(LEFT(R286,SEARCH(" ",R286,1))))</f>
        <v>5.1</v>
      </c>
      <c r="S94" s="82"/>
      <c r="T94" s="60"/>
      <c r="U94" s="84">
        <f t="shared" si="164"/>
        <v>-0.15969769838543457</v>
      </c>
      <c r="V94" s="85">
        <f>IFERROR(((AG94)-(AB94)),"")</f>
        <v>-11622</v>
      </c>
      <c r="W94" s="88">
        <f>IFERROR(((AG94/AG$8)-(AB94/AB$8)),"")</f>
        <v>-0.10618379211933515</v>
      </c>
      <c r="X94" s="163"/>
      <c r="Y94" s="83">
        <f>IFERROR((-AB94/AB$8),"")</f>
        <v>-1.0561374529163694</v>
      </c>
      <c r="Z94" s="82" t="str">
        <f t="shared" si="161"/>
        <v>6,492.05</v>
      </c>
      <c r="AA94" s="87">
        <f>IFERROR(-AB94,"")</f>
        <v>-84397</v>
      </c>
      <c r="AB94" s="82" t="str">
        <f t="shared" si="161"/>
        <v>84,397</v>
      </c>
      <c r="AC94" s="82" t="str">
        <f t="shared" si="161"/>
        <v>5.1</v>
      </c>
      <c r="AD94" s="83">
        <f>IFERROR((-AG94/AB$8),"")</f>
        <v>-0.91070065447810689</v>
      </c>
      <c r="AE94" s="82" t="str">
        <f t="shared" si="161"/>
        <v>5,598.04</v>
      </c>
      <c r="AF94" s="87">
        <f>IFERROR(-AG94,"")</f>
        <v>-72775</v>
      </c>
      <c r="AG94" s="82" t="str">
        <f t="shared" si="161"/>
        <v>72,775</v>
      </c>
      <c r="AH94" s="82" t="str">
        <f t="shared" si="161"/>
        <v>4.8</v>
      </c>
      <c r="AI94" s="82"/>
      <c r="AJ94" s="14"/>
      <c r="AK94" s="84">
        <f t="shared" si="165"/>
        <v>1.1258202975562384E-2</v>
      </c>
      <c r="AL94" s="85">
        <f>IFERROR(((AW94)-(AR94)),"")</f>
        <v>2678</v>
      </c>
      <c r="AM94" s="88">
        <f>IFERROR(((AW94/AW$8)-(AR94/AR$8)),"")</f>
        <v>2.7382160253644927E-2</v>
      </c>
      <c r="AN94" s="163"/>
      <c r="AO94" s="83">
        <f>IFERROR((-AR94/AR$8),"")</f>
        <v>-0.99563971332173418</v>
      </c>
      <c r="AP94" s="82" t="str">
        <f t="shared" si="162"/>
        <v>6,030.59</v>
      </c>
      <c r="AQ94" s="87">
        <f>IFERROR(-AR94,"")</f>
        <v>-235193</v>
      </c>
      <c r="AR94" s="82" t="str">
        <f t="shared" si="162"/>
        <v>235,193</v>
      </c>
      <c r="AS94" s="82" t="str">
        <f t="shared" si="162"/>
        <v>4.9</v>
      </c>
      <c r="AT94" s="83">
        <f>IFERROR((-AW94/AR$8),"")</f>
        <v>-1.0069764586852255</v>
      </c>
      <c r="AU94" s="82" t="str">
        <f t="shared" si="162"/>
        <v>6,099.26</v>
      </c>
      <c r="AV94" s="87">
        <f>IFERROR(-AW94,"")</f>
        <v>-237871</v>
      </c>
      <c r="AW94" s="82" t="str">
        <f t="shared" si="162"/>
        <v>237,871</v>
      </c>
      <c r="AX94" s="82" t="str">
        <f>IF(AX286="","",TRIM(LEFT(AX286,SEARCH(" ",AX286,1))))</f>
        <v>5.2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-4.8400211407895272E-2</v>
      </c>
      <c r="F96" s="85">
        <f>IFERROR((Q96)-(L96),"")</f>
        <v>-2381</v>
      </c>
      <c r="G96" s="88">
        <f>IFERROR((Q96/Q$8)-(L96/L$8),"")</f>
        <v>-6.2794746951331692E-2</v>
      </c>
      <c r="H96" s="163"/>
      <c r="I96" s="83">
        <f>IFERROR((-L96/L$8),"")</f>
        <v>-2.1016707416462919</v>
      </c>
      <c r="J96" s="86" t="str">
        <f t="shared" si="160"/>
        <v>12,893.66</v>
      </c>
      <c r="K96" s="87">
        <f>IFERROR(-L96,"")</f>
        <v>-51575</v>
      </c>
      <c r="L96" s="82" t="str">
        <f t="shared" si="160"/>
        <v>51,575</v>
      </c>
      <c r="M96" s="82" t="str">
        <f t="shared" si="160"/>
        <v>10.1</v>
      </c>
      <c r="N96" s="83">
        <f>IFERROR((-Q96/L$8),"")</f>
        <v>-2.0046454767726161</v>
      </c>
      <c r="O96" s="86" t="str">
        <f t="shared" si="160"/>
        <v>12,298.57</v>
      </c>
      <c r="P96" s="87">
        <f>IFERROR(-Q96,"")</f>
        <v>-49194</v>
      </c>
      <c r="Q96" s="82" t="str">
        <f t="shared" si="160"/>
        <v>49,194</v>
      </c>
      <c r="R96" s="82" t="str">
        <f>IF(R288="","",TRIM(LEFT(R288,SEARCH(" ",R288,1))))</f>
        <v>10.3</v>
      </c>
      <c r="S96" s="82"/>
      <c r="T96" s="60"/>
      <c r="U96" s="84">
        <f>IFERROR((AG96-AB96)/ABS(AG96),"")</f>
        <v>-7.5950188091840704E-2</v>
      </c>
      <c r="V96" s="85">
        <f>IFERROR((AG96)-(AB96),"")</f>
        <v>-14052</v>
      </c>
      <c r="W96" s="88">
        <f>IFERROR((AG96/AG$8)-(AB96/AB$8),"")</f>
        <v>-7.6052646920284239E-2</v>
      </c>
      <c r="X96" s="163"/>
      <c r="Y96" s="83">
        <f>IFERROR((-AB96/AB$8),"")</f>
        <v>-2.4911213725269361</v>
      </c>
      <c r="Z96" s="82" t="str">
        <f t="shared" si="161"/>
        <v>15,312.94</v>
      </c>
      <c r="AA96" s="87">
        <f>IFERROR(-AB96,"")</f>
        <v>-199068</v>
      </c>
      <c r="AB96" s="82" t="str">
        <f t="shared" si="161"/>
        <v>199,068</v>
      </c>
      <c r="AC96" s="82" t="str">
        <f t="shared" si="161"/>
        <v>12.1</v>
      </c>
      <c r="AD96" s="83">
        <f>IFERROR((-AG96/AB$8),"")</f>
        <v>-2.3152757442654952</v>
      </c>
      <c r="AE96" s="82" t="str">
        <f t="shared" si="161"/>
        <v>14,232.00</v>
      </c>
      <c r="AF96" s="87">
        <f>IFERROR(-AG96,"")</f>
        <v>-185016</v>
      </c>
      <c r="AG96" s="82" t="str">
        <f t="shared" si="161"/>
        <v>185,016</v>
      </c>
      <c r="AH96" s="82" t="str">
        <f>IF(AH288="","",TRIM(LEFT(AH288,SEARCH(" ",AH288,1))))</f>
        <v>12.2</v>
      </c>
      <c r="AI96" s="82"/>
      <c r="AJ96" s="14"/>
      <c r="AK96" s="84">
        <f>IFERROR((AW96-AR96)/ABS(AW96),"")</f>
        <v>-8.2592039477955972E-2</v>
      </c>
      <c r="AL96" s="85">
        <f>IFERROR((AW96)-(AR96),"")</f>
        <v>-41976</v>
      </c>
      <c r="AM96" s="88">
        <f>IFERROR((AW96/AW$8)-(AR96/AR$8),"")</f>
        <v>-0.14341401214903682</v>
      </c>
      <c r="AN96" s="163"/>
      <c r="AO96" s="83">
        <f>IFERROR((-AR96/AR$8),"")</f>
        <v>-2.3291931776329995</v>
      </c>
      <c r="AP96" s="82" t="str">
        <f t="shared" si="162"/>
        <v>14,107.93</v>
      </c>
      <c r="AQ96" s="87">
        <f>IFERROR(-AR96,"")</f>
        <v>-550209</v>
      </c>
      <c r="AR96" s="82" t="str">
        <f t="shared" si="162"/>
        <v>550,209</v>
      </c>
      <c r="AS96" s="82" t="str">
        <f t="shared" si="162"/>
        <v>11.4</v>
      </c>
      <c r="AT96" s="83">
        <f>IFERROR((-AW96/AR$8),"")</f>
        <v>-2.1514966789855348</v>
      </c>
      <c r="AU96" s="82" t="str">
        <f t="shared" si="162"/>
        <v>13,031.62</v>
      </c>
      <c r="AV96" s="87">
        <f>IFERROR(-AW96,"")</f>
        <v>-508233</v>
      </c>
      <c r="AW96" s="82" t="str">
        <f t="shared" si="162"/>
        <v>508,233</v>
      </c>
      <c r="AX96" s="82" t="str">
        <f>IF(AX288="","",TRIM(LEFT(AX288,SEARCH(" ",AX288,1))))</f>
        <v>11.2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0.16140643352404047</v>
      </c>
      <c r="F98" s="134">
        <f>IFERROR((L98)-(Q98),"")</f>
        <v>4260</v>
      </c>
      <c r="G98" s="141">
        <f>IFERROR((L98/L$8)-(Q98/Q$8),"")</f>
        <v>0.15522916761245109</v>
      </c>
      <c r="H98" s="164"/>
      <c r="I98" s="132">
        <f>IFERROR((-(-L98)/L$8),"")</f>
        <v>1.2491035044824776</v>
      </c>
      <c r="J98" s="135" t="str">
        <f t="shared" si="160"/>
        <v>7,663.23</v>
      </c>
      <c r="K98" s="136">
        <f>IFERROR(-(-L98),"")</f>
        <v>30653</v>
      </c>
      <c r="L98" s="137" t="str">
        <f t="shared" si="160"/>
        <v>30,653</v>
      </c>
      <c r="M98" s="137" t="str">
        <f t="shared" si="160"/>
        <v>6.0</v>
      </c>
      <c r="N98" s="132">
        <f>IFERROR((-(-Q98)/L$8),"")</f>
        <v>1.0755093724531377</v>
      </c>
      <c r="O98" s="135" t="str">
        <f t="shared" si="160"/>
        <v>6,598.36</v>
      </c>
      <c r="P98" s="136">
        <f>IFERROR(-(-Q98),"")</f>
        <v>26393</v>
      </c>
      <c r="Q98" s="137" t="str">
        <f t="shared" si="160"/>
        <v>26,393</v>
      </c>
      <c r="R98" s="137" t="str">
        <f>IF(R290="","",TRIM(LEFT(R290,SEARCH(" ",R290,1))))</f>
        <v>5.5</v>
      </c>
      <c r="T98" s="152"/>
      <c r="U98" s="133">
        <f>IFERROR((AB98-AG98)/ABS(AG98),"")</f>
        <v>0.15222957357139622</v>
      </c>
      <c r="V98" s="134">
        <f>IFERROR((AB98)-(AG98),"")</f>
        <v>13437</v>
      </c>
      <c r="W98" s="141">
        <f>IFERROR((AB98/AB$8)-(AG98/AG$8),"")</f>
        <v>0.12054002517984541</v>
      </c>
      <c r="X98" s="164"/>
      <c r="Y98" s="132">
        <f>IFERROR((-(-AB98)/AB$8),"")</f>
        <v>1.2727284103565217</v>
      </c>
      <c r="Z98" s="137" t="str">
        <f t="shared" si="161"/>
        <v>7,823.50</v>
      </c>
      <c r="AA98" s="136">
        <f>IFERROR(-(-AB98),"")</f>
        <v>101705</v>
      </c>
      <c r="AB98" s="137" t="str">
        <f t="shared" si="161"/>
        <v>101,705</v>
      </c>
      <c r="AC98" s="137" t="str">
        <f t="shared" si="161"/>
        <v>6.2</v>
      </c>
      <c r="AD98" s="132">
        <f>IFERROR((-(-AG98)/AB$8),"")</f>
        <v>1.1045788439639099</v>
      </c>
      <c r="AE98" s="137" t="str">
        <f t="shared" si="161"/>
        <v>6,789.88</v>
      </c>
      <c r="AF98" s="136">
        <f>IFERROR(-(-AG98),"")</f>
        <v>88268</v>
      </c>
      <c r="AG98" s="137" t="str">
        <f t="shared" si="161"/>
        <v>88,268</v>
      </c>
      <c r="AH98" s="137" t="str">
        <f>IF(AH290="","",TRIM(LEFT(AH290,SEARCH(" ",AH290,1))))</f>
        <v>5.8</v>
      </c>
      <c r="AJ98" s="13"/>
      <c r="AK98" s="133">
        <f>IFERROR((AR98-AW98)/ABS(AW98),"")</f>
        <v>0.12983000270209941</v>
      </c>
      <c r="AL98" s="134">
        <f>IFERROR((AR98)-(AW98),"")</f>
        <v>33153</v>
      </c>
      <c r="AM98" s="141">
        <f>IFERROR((AR98/AR$8)-(AW98/AW$8),"")</f>
        <v>0.12312127802332484</v>
      </c>
      <c r="AN98" s="164"/>
      <c r="AO98" s="132">
        <f>IFERROR((-(-AR98)/AR$8),"")</f>
        <v>1.221345931598532</v>
      </c>
      <c r="AP98" s="137" t="str">
        <f t="shared" si="162"/>
        <v>7,397.69</v>
      </c>
      <c r="AQ98" s="136">
        <f>IFERROR(-(-AR98),"")</f>
        <v>288510</v>
      </c>
      <c r="AR98" s="137" t="str">
        <f t="shared" si="162"/>
        <v>288,510</v>
      </c>
      <c r="AS98" s="137" t="str">
        <f t="shared" si="162"/>
        <v>6.0</v>
      </c>
      <c r="AT98" s="132">
        <f>IFERROR((-(-AW98)/AR$8),"")</f>
        <v>1.0809997333028536</v>
      </c>
      <c r="AU98" s="137" t="str">
        <f t="shared" si="162"/>
        <v>6,547.63</v>
      </c>
      <c r="AV98" s="136">
        <f>IFERROR(-(-AW98),"")</f>
        <v>255357</v>
      </c>
      <c r="AW98" s="137" t="str">
        <f t="shared" si="162"/>
        <v>255,357</v>
      </c>
      <c r="AX98" s="137" t="str">
        <f>IF(AX290="","",TRIM(LEFT(AX290,SEARCH(" ",AX290,1))))</f>
        <v>5.6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>IFERROR((Q100-L100)/ABS(Q100),"")</f>
        <v>8.2408666286566373E-2</v>
      </c>
      <c r="F100" s="85">
        <f>IFERROR((Q100)-(L100),"")</f>
        <v>1879</v>
      </c>
      <c r="G100" s="88">
        <f>IFERROR((Q100/Q$8)-(L100/L$8),"")</f>
        <v>9.243442066111951E-2</v>
      </c>
      <c r="H100" s="163"/>
      <c r="I100" s="83">
        <f>IFERROR((-L100/L$8),"")</f>
        <v>-0.85256723716381422</v>
      </c>
      <c r="J100" s="86" t="str">
        <f t="shared" si="160"/>
        <v>5,230.43</v>
      </c>
      <c r="K100" s="87">
        <f>IFERROR(-L100,"")</f>
        <v>-20922</v>
      </c>
      <c r="L100" s="82" t="str">
        <f t="shared" si="160"/>
        <v>20,922</v>
      </c>
      <c r="M100" s="82" t="str">
        <f t="shared" si="160"/>
        <v>4.1</v>
      </c>
      <c r="N100" s="83">
        <f>IFERROR((-Q100/L$8),"")</f>
        <v>-0.92913610431947835</v>
      </c>
      <c r="O100" s="86" t="str">
        <f t="shared" si="160"/>
        <v>5,700.22</v>
      </c>
      <c r="P100" s="87">
        <f>IFERROR(-Q100,"")</f>
        <v>-22801</v>
      </c>
      <c r="Q100" s="82" t="str">
        <f t="shared" si="160"/>
        <v>22,801</v>
      </c>
      <c r="R100" s="82" t="str">
        <f>IF(R292="","",TRIM(LEFT(R292,SEARCH(" ",R292,1))))</f>
        <v>4.8</v>
      </c>
      <c r="S100" s="82"/>
      <c r="T100" s="60"/>
      <c r="U100" s="84">
        <f>IFERROR((AG100-AB100)/ABS(AG100),"")</f>
        <v>-6.3567205523628392E-3</v>
      </c>
      <c r="V100" s="85">
        <f>IFERROR((AG100)-(AB100),"")</f>
        <v>-615</v>
      </c>
      <c r="W100" s="88">
        <f>IFERROR((AG100/AG$8)-(AB100/AB$8),"")</f>
        <v>4.448737825956095E-2</v>
      </c>
      <c r="X100" s="163"/>
      <c r="Y100" s="83">
        <f>IFERROR((-AB100/AB$8),"")</f>
        <v>-1.2183929621704146</v>
      </c>
      <c r="Z100" s="82" t="str">
        <f t="shared" si="161"/>
        <v>7,489.45</v>
      </c>
      <c r="AA100" s="87">
        <f>IFERROR(-AB100,"")</f>
        <v>-97363</v>
      </c>
      <c r="AB100" s="82" t="str">
        <f t="shared" si="161"/>
        <v>97,363</v>
      </c>
      <c r="AC100" s="82" t="str">
        <f t="shared" si="161"/>
        <v>5.9</v>
      </c>
      <c r="AD100" s="83">
        <f>IFERROR((-AG100/AB$8),"")</f>
        <v>-1.2106969003015855</v>
      </c>
      <c r="AE100" s="82" t="str">
        <f t="shared" si="161"/>
        <v>7,442.12</v>
      </c>
      <c r="AF100" s="87">
        <f>IFERROR(-AG100,"")</f>
        <v>-96748</v>
      </c>
      <c r="AG100" s="82" t="str">
        <f t="shared" si="161"/>
        <v>96,748</v>
      </c>
      <c r="AH100" s="82" t="str">
        <f>IF(AH292="","",TRIM(LEFT(AH292,SEARCH(" ",AH292,1))))</f>
        <v>6.4</v>
      </c>
      <c r="AI100" s="82"/>
      <c r="AJ100" s="14"/>
      <c r="AK100" s="84">
        <f>IFERROR((AW100-AR100)/ABS(AW100),"")</f>
        <v>-3.4890618326768853E-2</v>
      </c>
      <c r="AL100" s="85">
        <f>IFERROR((AW100)-(AR100),"")</f>
        <v>-8823</v>
      </c>
      <c r="AM100" s="88">
        <f>IFERROR((AW100/AW$8)-(AR100/AR$8),"")</f>
        <v>-2.0292734125711975E-2</v>
      </c>
      <c r="AN100" s="163"/>
      <c r="AO100" s="83">
        <f>IFERROR((-AR100/AR$8),"")</f>
        <v>-1.1078472460344675</v>
      </c>
      <c r="AP100" s="82" t="str">
        <f t="shared" si="162"/>
        <v>6,710.24</v>
      </c>
      <c r="AQ100" s="87">
        <f>IFERROR(-AR100,"")</f>
        <v>-261699</v>
      </c>
      <c r="AR100" s="82" t="str">
        <f t="shared" si="162"/>
        <v>261,699</v>
      </c>
      <c r="AS100" s="82" t="str">
        <f t="shared" si="162"/>
        <v>5.4</v>
      </c>
      <c r="AT100" s="83">
        <f>IFERROR((-AW100/AR$8),"")</f>
        <v>-1.0704969456826812</v>
      </c>
      <c r="AU100" s="82" t="str">
        <f t="shared" si="162"/>
        <v>6,483.99</v>
      </c>
      <c r="AV100" s="87">
        <f>IFERROR(-AW100,"")</f>
        <v>-252876</v>
      </c>
      <c r="AW100" s="82" t="str">
        <f t="shared" si="162"/>
        <v>252,876</v>
      </c>
      <c r="AX100" s="82" t="str">
        <f>IF(AX292="","",TRIM(LEFT(AX292,SEARCH(" ",AX292,1))))</f>
        <v>5.6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133,423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124,918 133,278 122,226 129,894 122,197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133,423 124,918 133,278 122,226 129,894 122,197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133,278 122,226 129,894 122,197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122,226 129,894 122,197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129,894 122,197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122,197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6,135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24,540 6,032 24,128 6,147 79,911 5,893 76,609 6,057 236,223 5,962 232,518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6,032 24,128 6,147 79,911 5,893 76,609 6,057 236,223 5,962 232,518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24,128 6,147 79,911 5,893 76,609 6,057 236,223 5,962 232,518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6,135 24,540 6,032 24,128 6,147 79,911 5,893 76,609 6,057 236,223 5,962 232,518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6,147 79,911 5,893 76,609 6,057 236,223 5,962 232,518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79,911 5,893 76,609 6,057 236,223 5,962 232,518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5,893 76,609 6,057 236,223 5,962 232,518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76,609 6,057 236,223 5,962 232,518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6,057 236,223 5,962 232,518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236,223 5,962 232,518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5,962 232,518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232,518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6">IF(C211="","",IF(RIGHT(D120,1)="-",LEFT(D120,AY120-2),D120))</f>
        <v xml:space="preserve">SALES - Food </v>
      </c>
      <c r="D120" s="47" t="str">
        <f t="shared" ref="D120:D128" si="167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8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15.12 </v>
      </c>
      <c r="K120" s="47"/>
      <c r="L120" s="47" t="str">
        <f t="shared" ref="L120:L128" si="169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371,027 72.9 14.31 345,333 72.5 14.91 1,191,840 72.2 14.28 1,094,126 72.3 14.67 3,466,026 71.8 14.16 3,293,358 72.5  </v>
      </c>
      <c r="M120" s="47" t="str">
        <f t="shared" ref="M120:M128" si="170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72.9 14.31 345,333 72.5 14.91 1,191,840 72.2 14.28 1,094,126 72.3 14.67 3,466,026 71.8 14.16 3,293,358 72.5  </v>
      </c>
      <c r="N120" s="47"/>
      <c r="O120" s="47" t="str">
        <f t="shared" ref="O120:O128" si="171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14.31 345,333 72.5 14.91 1,191,840 72.2 14.28 1,094,126 72.3 14.67 3,466,026 71.8 14.16 3,293,358 72.5  </v>
      </c>
      <c r="P120" s="47"/>
      <c r="Q120" s="47" t="str">
        <f t="shared" ref="Q120:Q128" si="172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345,333 72.5 14.91 1,191,840 72.2 14.28 1,094,126 72.3 14.67 3,466,026 71.8 14.16 3,293,358 72.5  </v>
      </c>
      <c r="R120" s="47" t="str">
        <f t="shared" ref="R120:R128" si="173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72.5 14.91 1,191,840 72.2 14.28 1,094,126 72.3 14.67 3,466,026 71.8 14.16 3,293,358 72.5  </v>
      </c>
      <c r="S120" s="47" t="str">
        <f t="shared" ref="S120:S128" si="174">(RIGHT(C211,LEN(C211) - LEN(C120)))&amp;" "</f>
        <v xml:space="preserve">15.12 371,027 72.9 14.31 345,333 72.5 14.91 1,191,840 72.2 14.28 1,094,126 72.3 14.67 3,466,026 71.8 14.16 3,293,358 72.5  </v>
      </c>
      <c r="T120" s="47"/>
      <c r="U120" s="47"/>
      <c r="V120" s="47"/>
      <c r="W120" s="11"/>
      <c r="X120" s="11"/>
      <c r="Y120" s="11"/>
      <c r="Z120" s="47" t="str">
        <f t="shared" ref="Z120:Z128" si="175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14.91 1,191,840 72.2 14.28 1,094,126 72.3 14.67 3,466,026 71.8 14.16 3,293,358 72.5  </v>
      </c>
      <c r="AA120" s="47"/>
      <c r="AB120" s="47" t="str">
        <f t="shared" ref="AB120:AB128" si="176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1,191,840 72.2 14.28 1,094,126 72.3 14.67 3,466,026 71.8 14.16 3,293,358 72.5  </v>
      </c>
      <c r="AC120" s="47" t="str">
        <f t="shared" ref="AC120:AC128" si="177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72.2 14.28 1,094,126 72.3 14.67 3,466,026 71.8 14.16 3,293,358 72.5  </v>
      </c>
      <c r="AD120" s="47"/>
      <c r="AE120" s="47" t="str">
        <f t="shared" ref="AE120:AE128" si="178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14.28 1,094,126 72.3 14.67 3,466,026 71.8 14.16 3,293,358 72.5  </v>
      </c>
      <c r="AF120" s="47"/>
      <c r="AG120" s="47" t="str">
        <f t="shared" ref="AG120:AG128" si="179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1,094,126 72.3 14.67 3,466,026 71.8 14.16 3,293,358 72.5  </v>
      </c>
      <c r="AH120" s="47" t="str">
        <f t="shared" ref="AH120:AH128" si="180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72.3 14.67 3,466,026 71.8 14.16 3,293,358 72.5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1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14.67 3,466,026 71.8 14.16 3,293,358 72.5  </v>
      </c>
      <c r="AQ120" s="47"/>
      <c r="AR120" s="47" t="str">
        <f t="shared" ref="AR120:AR128" si="182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3,466,026 71.8 14.16 3,293,358 72.5  </v>
      </c>
      <c r="AS120" s="48" t="str">
        <f t="shared" ref="AS120:AS128" si="183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71.8 14.16 3,293,358 72.5  </v>
      </c>
      <c r="AT120" s="48"/>
      <c r="AU120" s="47" t="str">
        <f t="shared" ref="AU120:AU128" si="184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14.16 3,293,358 72.5  </v>
      </c>
      <c r="AV120" s="47"/>
      <c r="AW120" s="47" t="str">
        <f t="shared" ref="AW120:AW128" si="185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3,293,358 72.5  </v>
      </c>
      <c r="AX120" s="48" t="str">
        <f t="shared" ref="AX120:AX128" si="186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72.5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6"/>
        <v xml:space="preserve">- Appetizers </v>
      </c>
      <c r="D121" s="47" t="str">
        <f t="shared" si="167"/>
        <v xml:space="preserve">- Appetizers </v>
      </c>
      <c r="E121" s="22"/>
      <c r="F121" s="45"/>
      <c r="G121" s="11"/>
      <c r="H121" s="11"/>
      <c r="I121" s="11"/>
      <c r="J121" s="47" t="str">
        <f t="shared" si="168"/>
        <v xml:space="preserve">1.92 </v>
      </c>
      <c r="K121" s="47"/>
      <c r="L121" s="47" t="str">
        <f t="shared" si="169"/>
        <v xml:space="preserve">47,181 9.3 1.87 45,103 9.5 1.93 154,568 9.4 1.87 142,917 9.4 2.00 472,375 9.8 1.86 432,264 9.5  </v>
      </c>
      <c r="M121" s="47" t="str">
        <f t="shared" si="170"/>
        <v xml:space="preserve">9.3 1.87 45,103 9.5 1.93 154,568 9.4 1.87 142,917 9.4 2.00 472,375 9.8 1.86 432,264 9.5  </v>
      </c>
      <c r="N121" s="47"/>
      <c r="O121" s="47" t="str">
        <f t="shared" si="171"/>
        <v xml:space="preserve">1.87 45,103 9.5 1.93 154,568 9.4 1.87 142,917 9.4 2.00 472,375 9.8 1.86 432,264 9.5  </v>
      </c>
      <c r="P121" s="47"/>
      <c r="Q121" s="47" t="str">
        <f t="shared" si="172"/>
        <v xml:space="preserve">45,103 9.5 1.93 154,568 9.4 1.87 142,917 9.4 2.00 472,375 9.8 1.86 432,264 9.5  </v>
      </c>
      <c r="R121" s="47" t="str">
        <f t="shared" si="173"/>
        <v xml:space="preserve">9.5 1.93 154,568 9.4 1.87 142,917 9.4 2.00 472,375 9.8 1.86 432,264 9.5  </v>
      </c>
      <c r="S121" s="47" t="str">
        <f t="shared" si="174"/>
        <v xml:space="preserve">1.92 47,181 9.3 1.87 45,103 9.5 1.93 154,568 9.4 1.87 142,917 9.4 2.00 472,375 9.8 1.86 432,264 9.5  </v>
      </c>
      <c r="T121" s="47"/>
      <c r="U121" s="47"/>
      <c r="V121" s="47"/>
      <c r="W121" s="11"/>
      <c r="X121" s="11"/>
      <c r="Y121" s="11"/>
      <c r="Z121" s="47" t="str">
        <f t="shared" si="175"/>
        <v xml:space="preserve">1.93 154,568 9.4 1.87 142,917 9.4 2.00 472,375 9.8 1.86 432,264 9.5  </v>
      </c>
      <c r="AA121" s="47"/>
      <c r="AB121" s="47" t="str">
        <f t="shared" si="176"/>
        <v xml:space="preserve">154,568 9.4 1.87 142,917 9.4 2.00 472,375 9.8 1.86 432,264 9.5  </v>
      </c>
      <c r="AC121" s="47" t="str">
        <f t="shared" si="177"/>
        <v xml:space="preserve">9.4 1.87 142,917 9.4 2.00 472,375 9.8 1.86 432,264 9.5  </v>
      </c>
      <c r="AD121" s="47"/>
      <c r="AE121" s="47" t="str">
        <f t="shared" si="178"/>
        <v xml:space="preserve">1.87 142,917 9.4 2.00 472,375 9.8 1.86 432,264 9.5  </v>
      </c>
      <c r="AF121" s="47"/>
      <c r="AG121" s="47" t="str">
        <f t="shared" si="179"/>
        <v xml:space="preserve">142,917 9.4 2.00 472,375 9.8 1.86 432,264 9.5  </v>
      </c>
      <c r="AH121" s="47" t="str">
        <f t="shared" si="180"/>
        <v xml:space="preserve">9.4 2.00 472,375 9.8 1.86 432,264 9.5  </v>
      </c>
      <c r="AI121" s="47"/>
      <c r="AJ121" s="47"/>
      <c r="AK121" s="47"/>
      <c r="AL121" s="47"/>
      <c r="AM121" s="11"/>
      <c r="AN121" s="11"/>
      <c r="AO121" s="11"/>
      <c r="AP121" s="47" t="str">
        <f t="shared" si="181"/>
        <v xml:space="preserve">2.00 472,375 9.8 1.86 432,264 9.5  </v>
      </c>
      <c r="AQ121" s="47"/>
      <c r="AR121" s="47" t="str">
        <f t="shared" si="182"/>
        <v xml:space="preserve">472,375 9.8 1.86 432,264 9.5  </v>
      </c>
      <c r="AS121" s="48" t="str">
        <f t="shared" si="183"/>
        <v xml:space="preserve">9.8 1.86 432,264 9.5  </v>
      </c>
      <c r="AT121" s="48"/>
      <c r="AU121" s="47" t="str">
        <f t="shared" si="184"/>
        <v xml:space="preserve">1.86 432,264 9.5  </v>
      </c>
      <c r="AV121" s="47"/>
      <c r="AW121" s="47" t="str">
        <f t="shared" si="185"/>
        <v xml:space="preserve">432,264 9.5  </v>
      </c>
      <c r="AX121" s="48" t="str">
        <f t="shared" si="186"/>
        <v xml:space="preserve">9.5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6"/>
        <v xml:space="preserve">- Desserts </v>
      </c>
      <c r="D122" s="47" t="str">
        <f t="shared" si="167"/>
        <v xml:space="preserve">- Desserts </v>
      </c>
      <c r="E122" s="22"/>
      <c r="F122" s="45"/>
      <c r="G122" s="11"/>
      <c r="H122" s="11"/>
      <c r="I122" s="11"/>
      <c r="J122" s="47" t="str">
        <f t="shared" si="168"/>
        <v xml:space="preserve">0.70 </v>
      </c>
      <c r="K122" s="47"/>
      <c r="L122" s="47" t="str">
        <f t="shared" si="169"/>
        <v xml:space="preserve">17,143 3.4 0.67 16,267 3.4 0.70 56,230 3.4 0.70 53,753 3.5 0.71 167,323 3.5 0.66 153,944 3.4  </v>
      </c>
      <c r="M122" s="47" t="str">
        <f t="shared" si="170"/>
        <v xml:space="preserve">3.4 0.67 16,267 3.4 0.70 56,230 3.4 0.70 53,753 3.5 0.71 167,323 3.5 0.66 153,944 3.4  </v>
      </c>
      <c r="N122" s="47"/>
      <c r="O122" s="47" t="str">
        <f t="shared" si="171"/>
        <v xml:space="preserve">0.67 16,267 3.4 0.70 56,230 3.4 0.70 53,753 3.5 0.71 167,323 3.5 0.66 153,944 3.4  </v>
      </c>
      <c r="P122" s="47"/>
      <c r="Q122" s="47" t="str">
        <f t="shared" si="172"/>
        <v xml:space="preserve">16,267 3.4 0.70 56,230 3.4 0.70 53,753 3.5 0.71 167,323 3.5 0.66 153,944 3.4  </v>
      </c>
      <c r="R122" s="47" t="str">
        <f t="shared" si="173"/>
        <v xml:space="preserve">3.4 0.70 56,230 3.4 0.70 53,753 3.5 0.71 167,323 3.5 0.66 153,944 3.4  </v>
      </c>
      <c r="S122" s="47" t="str">
        <f t="shared" si="174"/>
        <v xml:space="preserve">0.70 17,143 3.4 0.67 16,267 3.4 0.70 56,230 3.4 0.70 53,753 3.5 0.71 167,323 3.5 0.66 153,944 3.4  </v>
      </c>
      <c r="T122" s="47"/>
      <c r="U122" s="47"/>
      <c r="V122" s="47"/>
      <c r="W122" s="11"/>
      <c r="X122" s="11"/>
      <c r="Y122" s="11"/>
      <c r="Z122" s="47" t="str">
        <f t="shared" si="175"/>
        <v xml:space="preserve">0.70 56,230 3.4 0.70 53,753 3.5 0.71 167,323 3.5 0.66 153,944 3.4  </v>
      </c>
      <c r="AA122" s="47"/>
      <c r="AB122" s="47" t="str">
        <f t="shared" si="176"/>
        <v xml:space="preserve">56,230 3.4 0.70 53,753 3.5 0.71 167,323 3.5 0.66 153,944 3.4  </v>
      </c>
      <c r="AC122" s="47" t="str">
        <f t="shared" si="177"/>
        <v xml:space="preserve">3.4 0.70 53,753 3.5 0.71 167,323 3.5 0.66 153,944 3.4  </v>
      </c>
      <c r="AD122" s="47"/>
      <c r="AE122" s="47" t="str">
        <f t="shared" si="178"/>
        <v xml:space="preserve">0.70 53,753 3.5 0.71 167,323 3.5 0.66 153,944 3.4  </v>
      </c>
      <c r="AF122" s="47"/>
      <c r="AG122" s="47" t="str">
        <f t="shared" si="179"/>
        <v xml:space="preserve">53,753 3.5 0.71 167,323 3.5 0.66 153,944 3.4  </v>
      </c>
      <c r="AH122" s="47" t="str">
        <f t="shared" si="180"/>
        <v xml:space="preserve">3.5 0.71 167,323 3.5 0.66 153,944 3.4  </v>
      </c>
      <c r="AI122" s="47"/>
      <c r="AJ122" s="47"/>
      <c r="AK122" s="47"/>
      <c r="AL122" s="47"/>
      <c r="AM122" s="11"/>
      <c r="AN122" s="11"/>
      <c r="AO122" s="11"/>
      <c r="AP122" s="47" t="str">
        <f t="shared" si="181"/>
        <v xml:space="preserve">0.71 167,323 3.5 0.66 153,944 3.4  </v>
      </c>
      <c r="AQ122" s="47"/>
      <c r="AR122" s="47" t="str">
        <f t="shared" si="182"/>
        <v xml:space="preserve">167,323 3.5 0.66 153,944 3.4  </v>
      </c>
      <c r="AS122" s="48" t="str">
        <f t="shared" si="183"/>
        <v xml:space="preserve">3.5 0.66 153,944 3.4  </v>
      </c>
      <c r="AT122" s="48"/>
      <c r="AU122" s="47" t="str">
        <f t="shared" si="184"/>
        <v xml:space="preserve">0.66 153,944 3.4  </v>
      </c>
      <c r="AV122" s="47"/>
      <c r="AW122" s="47" t="str">
        <f t="shared" si="185"/>
        <v xml:space="preserve">153,944 3.4  </v>
      </c>
      <c r="AX122" s="48" t="str">
        <f t="shared" si="186"/>
        <v xml:space="preserve">3.4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6"/>
        <v xml:space="preserve">- Total Alc Bev </v>
      </c>
      <c r="D123" s="47" t="str">
        <f t="shared" si="167"/>
        <v xml:space="preserve">- Total Alc Bev </v>
      </c>
      <c r="E123" s="22"/>
      <c r="F123" s="45"/>
      <c r="G123" s="11"/>
      <c r="H123" s="11"/>
      <c r="I123" s="11"/>
      <c r="J123" s="47" t="str">
        <f t="shared" si="168"/>
        <v xml:space="preserve">1.51 </v>
      </c>
      <c r="K123" s="47"/>
      <c r="L123" s="47" t="str">
        <f t="shared" si="169"/>
        <v xml:space="preserve">37,121 7.3 1.43 34,396 7.2 1.52 121,825 7.4 1.46 111,508 7.4 1.51 356,277 7.4 1.42 330,566 7.3  </v>
      </c>
      <c r="M123" s="47" t="str">
        <f t="shared" si="170"/>
        <v xml:space="preserve">7.3 1.43 34,396 7.2 1.52 121,825 7.4 1.46 111,508 7.4 1.51 356,277 7.4 1.42 330,566 7.3  </v>
      </c>
      <c r="N123" s="47"/>
      <c r="O123" s="47" t="str">
        <f t="shared" si="171"/>
        <v xml:space="preserve">1.43 34,396 7.2 1.52 121,825 7.4 1.46 111,508 7.4 1.51 356,277 7.4 1.42 330,566 7.3  </v>
      </c>
      <c r="P123" s="47"/>
      <c r="Q123" s="47" t="str">
        <f t="shared" si="172"/>
        <v xml:space="preserve">34,396 7.2 1.52 121,825 7.4 1.46 111,508 7.4 1.51 356,277 7.4 1.42 330,566 7.3  </v>
      </c>
      <c r="R123" s="47" t="str">
        <f t="shared" si="173"/>
        <v xml:space="preserve">7.2 1.52 121,825 7.4 1.46 111,508 7.4 1.51 356,277 7.4 1.42 330,566 7.3  </v>
      </c>
      <c r="S123" s="47" t="str">
        <f t="shared" si="174"/>
        <v xml:space="preserve">1.51 37,121 7.3 1.43 34,396 7.2 1.52 121,825 7.4 1.46 111,508 7.4 1.51 356,277 7.4 1.42 330,566 7.3  </v>
      </c>
      <c r="T123" s="47"/>
      <c r="U123" s="47"/>
      <c r="V123" s="47"/>
      <c r="W123" s="11"/>
      <c r="X123" s="11"/>
      <c r="Y123" s="11"/>
      <c r="Z123" s="47" t="str">
        <f t="shared" si="175"/>
        <v xml:space="preserve">1.52 121,825 7.4 1.46 111,508 7.4 1.51 356,277 7.4 1.42 330,566 7.3  </v>
      </c>
      <c r="AA123" s="47"/>
      <c r="AB123" s="47" t="str">
        <f t="shared" si="176"/>
        <v xml:space="preserve">121,825 7.4 1.46 111,508 7.4 1.51 356,277 7.4 1.42 330,566 7.3  </v>
      </c>
      <c r="AC123" s="47" t="str">
        <f t="shared" si="177"/>
        <v xml:space="preserve">7.4 1.46 111,508 7.4 1.51 356,277 7.4 1.42 330,566 7.3  </v>
      </c>
      <c r="AD123" s="47"/>
      <c r="AE123" s="47" t="str">
        <f t="shared" si="178"/>
        <v xml:space="preserve">1.46 111,508 7.4 1.51 356,277 7.4 1.42 330,566 7.3  </v>
      </c>
      <c r="AF123" s="47"/>
      <c r="AG123" s="47" t="str">
        <f t="shared" si="179"/>
        <v xml:space="preserve">111,508 7.4 1.51 356,277 7.4 1.42 330,566 7.3  </v>
      </c>
      <c r="AH123" s="47" t="str">
        <f t="shared" si="180"/>
        <v xml:space="preserve">7.4 1.51 356,277 7.4 1.42 330,566 7.3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1"/>
        <v xml:space="preserve">1.51 356,277 7.4 1.42 330,566 7.3  </v>
      </c>
      <c r="AQ123" s="47"/>
      <c r="AR123" s="47" t="str">
        <f t="shared" si="182"/>
        <v xml:space="preserve">356,277 7.4 1.42 330,566 7.3  </v>
      </c>
      <c r="AS123" s="48" t="str">
        <f t="shared" si="183"/>
        <v xml:space="preserve">7.4 1.42 330,566 7.3  </v>
      </c>
      <c r="AT123" s="48"/>
      <c r="AU123" s="47" t="str">
        <f t="shared" si="184"/>
        <v xml:space="preserve">1.42 330,566 7.3  </v>
      </c>
      <c r="AV123" s="47"/>
      <c r="AW123" s="47" t="str">
        <f t="shared" si="185"/>
        <v xml:space="preserve">330,566 7.3  </v>
      </c>
      <c r="AX123" s="48" t="str">
        <f t="shared" si="186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6"/>
        <v xml:space="preserve">- Liquor </v>
      </c>
      <c r="D124" s="47" t="str">
        <f t="shared" si="167"/>
        <v xml:space="preserve">- Liquor </v>
      </c>
      <c r="E124" s="22"/>
      <c r="F124" s="45"/>
      <c r="G124" s="11"/>
      <c r="H124" s="11"/>
      <c r="I124" s="11"/>
      <c r="J124" s="47" t="str">
        <f t="shared" si="168"/>
        <v xml:space="preserve">0.52 </v>
      </c>
      <c r="K124" s="47"/>
      <c r="L124" s="47" t="str">
        <f t="shared" si="169"/>
        <v xml:space="preserve">12,871 2.5 0.49 11,717 2.5 0.52 41,484 2.5 0.49 37,226 2.5 0.50 117,391 2.4 0.48 111,610 2.5  </v>
      </c>
      <c r="M124" s="47" t="str">
        <f t="shared" si="170"/>
        <v xml:space="preserve">2.5 0.49 11,717 2.5 0.52 41,484 2.5 0.49 37,226 2.5 0.50 117,391 2.4 0.48 111,610 2.5  </v>
      </c>
      <c r="N124" s="47"/>
      <c r="O124" s="47" t="str">
        <f t="shared" si="171"/>
        <v xml:space="preserve">0.49 11,717 2.5 0.52 41,484 2.5 0.49 37,226 2.5 0.50 117,391 2.4 0.48 111,610 2.5  </v>
      </c>
      <c r="P124" s="47"/>
      <c r="Q124" s="47" t="str">
        <f t="shared" si="172"/>
        <v xml:space="preserve">11,717 2.5 0.52 41,484 2.5 0.49 37,226 2.5 0.50 117,391 2.4 0.48 111,610 2.5  </v>
      </c>
      <c r="R124" s="47" t="str">
        <f t="shared" si="173"/>
        <v xml:space="preserve">2.5 0.52 41,484 2.5 0.49 37,226 2.5 0.50 117,391 2.4 0.48 111,610 2.5  </v>
      </c>
      <c r="S124" s="47" t="str">
        <f t="shared" si="174"/>
        <v xml:space="preserve">0.52 12,871 2.5 0.49 11,717 2.5 0.52 41,484 2.5 0.49 37,226 2.5 0.50 117,391 2.4 0.48 111,610 2.5  </v>
      </c>
      <c r="T124" s="47"/>
      <c r="U124" s="47"/>
      <c r="V124" s="47"/>
      <c r="W124" s="11"/>
      <c r="X124" s="11"/>
      <c r="Y124" s="11"/>
      <c r="Z124" s="47" t="str">
        <f t="shared" si="175"/>
        <v xml:space="preserve">0.52 41,484 2.5 0.49 37,226 2.5 0.50 117,391 2.4 0.48 111,610 2.5  </v>
      </c>
      <c r="AA124" s="47"/>
      <c r="AB124" s="47" t="str">
        <f t="shared" si="176"/>
        <v xml:space="preserve">41,484 2.5 0.49 37,226 2.5 0.50 117,391 2.4 0.48 111,610 2.5  </v>
      </c>
      <c r="AC124" s="47" t="str">
        <f t="shared" si="177"/>
        <v xml:space="preserve">2.5 0.49 37,226 2.5 0.50 117,391 2.4 0.48 111,610 2.5  </v>
      </c>
      <c r="AD124" s="47"/>
      <c r="AE124" s="47" t="str">
        <f t="shared" si="178"/>
        <v xml:space="preserve">0.49 37,226 2.5 0.50 117,391 2.4 0.48 111,610 2.5  </v>
      </c>
      <c r="AF124" s="47"/>
      <c r="AG124" s="47" t="str">
        <f t="shared" si="179"/>
        <v xml:space="preserve">37,226 2.5 0.50 117,391 2.4 0.48 111,610 2.5  </v>
      </c>
      <c r="AH124" s="47" t="str">
        <f t="shared" si="180"/>
        <v xml:space="preserve">2.5 0.50 117,391 2.4 0.48 111,610 2.5  </v>
      </c>
      <c r="AI124" s="47"/>
      <c r="AJ124" s="47"/>
      <c r="AK124" s="47"/>
      <c r="AL124" s="47"/>
      <c r="AM124" s="11"/>
      <c r="AN124" s="11"/>
      <c r="AO124" s="11"/>
      <c r="AP124" s="47" t="str">
        <f t="shared" si="181"/>
        <v xml:space="preserve">0.50 117,391 2.4 0.48 111,610 2.5  </v>
      </c>
      <c r="AQ124" s="47"/>
      <c r="AR124" s="47" t="str">
        <f t="shared" si="182"/>
        <v xml:space="preserve">117,391 2.4 0.48 111,610 2.5  </v>
      </c>
      <c r="AS124" s="48" t="str">
        <f t="shared" si="183"/>
        <v xml:space="preserve">2.4 0.48 111,610 2.5  </v>
      </c>
      <c r="AT124" s="48"/>
      <c r="AU124" s="47" t="str">
        <f t="shared" si="184"/>
        <v xml:space="preserve">0.48 111,610 2.5  </v>
      </c>
      <c r="AV124" s="47"/>
      <c r="AW124" s="47" t="str">
        <f t="shared" si="185"/>
        <v xml:space="preserve">111,610 2.5  </v>
      </c>
      <c r="AX124" s="48" t="str">
        <f t="shared" si="186"/>
        <v xml:space="preserve">2.5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6"/>
        <v xml:space="preserve">- Beer </v>
      </c>
      <c r="D125" s="47" t="str">
        <f t="shared" si="167"/>
        <v xml:space="preserve">- Beer </v>
      </c>
      <c r="E125" s="22"/>
      <c r="F125" s="45"/>
      <c r="G125" s="11"/>
      <c r="H125" s="11"/>
      <c r="I125" s="11"/>
      <c r="J125" s="47" t="str">
        <f t="shared" si="168"/>
        <v xml:space="preserve">0.26 </v>
      </c>
      <c r="K125" s="47"/>
      <c r="L125" s="47" t="str">
        <f t="shared" si="169"/>
        <v xml:space="preserve">6,396 1.3 0.24 5,890 1.2 0.25 20,365 1.2 0.26 19,707 1.3 0.26 60,547 1.3 0.25 57,859 1.3  </v>
      </c>
      <c r="M125" s="47" t="str">
        <f t="shared" si="170"/>
        <v xml:space="preserve">1.3 0.24 5,890 1.2 0.25 20,365 1.2 0.26 19,707 1.3 0.26 60,547 1.3 0.25 57,859 1.3  </v>
      </c>
      <c r="N125" s="47"/>
      <c r="O125" s="47" t="str">
        <f t="shared" si="171"/>
        <v xml:space="preserve">0.24 5,890 1.2 0.25 20,365 1.2 0.26 19,707 1.3 0.26 60,547 1.3 0.25 57,859 1.3  </v>
      </c>
      <c r="P125" s="47"/>
      <c r="Q125" s="47" t="str">
        <f t="shared" si="172"/>
        <v xml:space="preserve">5,890 1.2 0.25 20,365 1.2 0.26 19,707 1.3 0.26 60,547 1.3 0.25 57,859 1.3  </v>
      </c>
      <c r="R125" s="47" t="str">
        <f t="shared" si="173"/>
        <v xml:space="preserve">1.2 0.25 20,365 1.2 0.26 19,707 1.3 0.26 60,547 1.3 0.25 57,859 1.3  </v>
      </c>
      <c r="S125" s="47" t="str">
        <f t="shared" si="174"/>
        <v xml:space="preserve">0.26 6,396 1.3 0.24 5,890 1.2 0.25 20,365 1.2 0.26 19,707 1.3 0.26 60,547 1.3 0.25 57,859 1.3  </v>
      </c>
      <c r="T125" s="47"/>
      <c r="U125" s="47"/>
      <c r="V125" s="47"/>
      <c r="W125" s="11"/>
      <c r="X125" s="11"/>
      <c r="Y125" s="11"/>
      <c r="Z125" s="47" t="str">
        <f t="shared" si="175"/>
        <v xml:space="preserve">0.25 20,365 1.2 0.26 19,707 1.3 0.26 60,547 1.3 0.25 57,859 1.3  </v>
      </c>
      <c r="AA125" s="47"/>
      <c r="AB125" s="47" t="str">
        <f t="shared" si="176"/>
        <v xml:space="preserve">20,365 1.2 0.26 19,707 1.3 0.26 60,547 1.3 0.25 57,859 1.3  </v>
      </c>
      <c r="AC125" s="47" t="str">
        <f t="shared" si="177"/>
        <v xml:space="preserve">1.2 0.26 19,707 1.3 0.26 60,547 1.3 0.25 57,859 1.3  </v>
      </c>
      <c r="AD125" s="47"/>
      <c r="AE125" s="47" t="str">
        <f t="shared" si="178"/>
        <v xml:space="preserve">0.26 19,707 1.3 0.26 60,547 1.3 0.25 57,859 1.3  </v>
      </c>
      <c r="AF125" s="47"/>
      <c r="AG125" s="47" t="str">
        <f t="shared" si="179"/>
        <v xml:space="preserve">19,707 1.3 0.26 60,547 1.3 0.25 57,859 1.3  </v>
      </c>
      <c r="AH125" s="47" t="str">
        <f t="shared" si="180"/>
        <v xml:space="preserve">1.3 0.26 60,547 1.3 0.25 57,859 1.3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1"/>
        <v xml:space="preserve">0.26 60,547 1.3 0.25 57,859 1.3  </v>
      </c>
      <c r="AQ125" s="47"/>
      <c r="AR125" s="47" t="str">
        <f t="shared" si="182"/>
        <v xml:space="preserve">60,547 1.3 0.25 57,859 1.3  </v>
      </c>
      <c r="AS125" s="48" t="str">
        <f t="shared" si="183"/>
        <v xml:space="preserve">1.3 0.25 57,859 1.3  </v>
      </c>
      <c r="AT125" s="48"/>
      <c r="AU125" s="47" t="str">
        <f t="shared" si="184"/>
        <v xml:space="preserve">0.25 57,859 1.3  </v>
      </c>
      <c r="AV125" s="47"/>
      <c r="AW125" s="47" t="str">
        <f t="shared" si="185"/>
        <v xml:space="preserve">57,859 1.3  </v>
      </c>
      <c r="AX125" s="48" t="str">
        <f t="shared" si="186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6"/>
        <v xml:space="preserve">- Wine </v>
      </c>
      <c r="D126" s="47" t="str">
        <f t="shared" si="167"/>
        <v xml:space="preserve">- Wine </v>
      </c>
      <c r="E126" s="22"/>
      <c r="F126" s="45"/>
      <c r="G126" s="11"/>
      <c r="H126" s="11"/>
      <c r="I126" s="11"/>
      <c r="J126" s="47" t="str">
        <f t="shared" si="168"/>
        <v xml:space="preserve">0.73 </v>
      </c>
      <c r="K126" s="47"/>
      <c r="L126" s="47" t="str">
        <f t="shared" si="169"/>
        <v xml:space="preserve">17,854 3.5 0.70 16,788 3.5 0.75 59,977 3.6 0.71 54,574 3.6 0.75 178,339 3.7 0.69 161,097 3.5  </v>
      </c>
      <c r="M126" s="47" t="str">
        <f t="shared" si="170"/>
        <v xml:space="preserve">3.5 0.70 16,788 3.5 0.75 59,977 3.6 0.71 54,574 3.6 0.75 178,339 3.7 0.69 161,097 3.5  </v>
      </c>
      <c r="N126" s="47"/>
      <c r="O126" s="47" t="str">
        <f t="shared" si="171"/>
        <v xml:space="preserve">0.70 16,788 3.5 0.75 59,977 3.6 0.71 54,574 3.6 0.75 178,339 3.7 0.69 161,097 3.5  </v>
      </c>
      <c r="P126" s="47"/>
      <c r="Q126" s="47" t="str">
        <f t="shared" si="172"/>
        <v xml:space="preserve">16,788 3.5 0.75 59,977 3.6 0.71 54,574 3.6 0.75 178,339 3.7 0.69 161,097 3.5  </v>
      </c>
      <c r="R126" s="47" t="str">
        <f t="shared" si="173"/>
        <v xml:space="preserve">3.5 0.75 59,977 3.6 0.71 54,574 3.6 0.75 178,339 3.7 0.69 161,097 3.5  </v>
      </c>
      <c r="S126" s="47" t="str">
        <f t="shared" si="174"/>
        <v xml:space="preserve">0.73 17,854 3.5 0.70 16,788 3.5 0.75 59,977 3.6 0.71 54,574 3.6 0.75 178,339 3.7 0.69 161,097 3.5  </v>
      </c>
      <c r="T126" s="47"/>
      <c r="U126" s="47"/>
      <c r="V126" s="47"/>
      <c r="W126" s="11"/>
      <c r="X126" s="11"/>
      <c r="Y126" s="11"/>
      <c r="Z126" s="47" t="str">
        <f t="shared" si="175"/>
        <v xml:space="preserve">0.75 59,977 3.6 0.71 54,574 3.6 0.75 178,339 3.7 0.69 161,097 3.5  </v>
      </c>
      <c r="AA126" s="47"/>
      <c r="AB126" s="47" t="str">
        <f t="shared" si="176"/>
        <v xml:space="preserve">59,977 3.6 0.71 54,574 3.6 0.75 178,339 3.7 0.69 161,097 3.5  </v>
      </c>
      <c r="AC126" s="47" t="str">
        <f t="shared" si="177"/>
        <v xml:space="preserve">3.6 0.71 54,574 3.6 0.75 178,339 3.7 0.69 161,097 3.5  </v>
      </c>
      <c r="AD126" s="47"/>
      <c r="AE126" s="47" t="str">
        <f t="shared" si="178"/>
        <v xml:space="preserve">0.71 54,574 3.6 0.75 178,339 3.7 0.69 161,097 3.5  </v>
      </c>
      <c r="AF126" s="47"/>
      <c r="AG126" s="47" t="str">
        <f t="shared" si="179"/>
        <v xml:space="preserve">54,574 3.6 0.75 178,339 3.7 0.69 161,097 3.5  </v>
      </c>
      <c r="AH126" s="47" t="str">
        <f t="shared" si="180"/>
        <v xml:space="preserve">3.6 0.75 178,339 3.7 0.69 161,097 3.5  </v>
      </c>
      <c r="AI126" s="47"/>
      <c r="AJ126" s="47"/>
      <c r="AK126" s="47"/>
      <c r="AL126" s="47"/>
      <c r="AM126" s="11"/>
      <c r="AN126" s="11"/>
      <c r="AO126" s="11"/>
      <c r="AP126" s="47" t="str">
        <f t="shared" si="181"/>
        <v xml:space="preserve">0.75 178,339 3.7 0.69 161,097 3.5  </v>
      </c>
      <c r="AQ126" s="47"/>
      <c r="AR126" s="47" t="str">
        <f t="shared" si="182"/>
        <v xml:space="preserve">178,339 3.7 0.69 161,097 3.5  </v>
      </c>
      <c r="AS126" s="48" t="str">
        <f t="shared" si="183"/>
        <v xml:space="preserve">3.7 0.69 161,097 3.5  </v>
      </c>
      <c r="AT126" s="48"/>
      <c r="AU126" s="47" t="str">
        <f t="shared" si="184"/>
        <v xml:space="preserve">0.69 161,097 3.5  </v>
      </c>
      <c r="AV126" s="47"/>
      <c r="AW126" s="47" t="str">
        <f t="shared" si="185"/>
        <v xml:space="preserve">161,097 3.5  </v>
      </c>
      <c r="AX126" s="48" t="str">
        <f t="shared" si="186"/>
        <v xml:space="preserve">3.5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6"/>
        <v xml:space="preserve">- Non-Alch Bev </v>
      </c>
      <c r="D127" s="47" t="str">
        <f t="shared" si="167"/>
        <v xml:space="preserve">- Non-Alch Bev </v>
      </c>
      <c r="E127" s="22"/>
      <c r="F127" s="45"/>
      <c r="G127" s="11"/>
      <c r="H127" s="11"/>
      <c r="I127" s="11"/>
      <c r="J127" s="47" t="str">
        <f t="shared" si="168"/>
        <v xml:space="preserve">1.47 </v>
      </c>
      <c r="K127" s="47"/>
      <c r="L127" s="47" t="str">
        <f t="shared" si="169"/>
        <v xml:space="preserve">35,990 7.1 1.44 34,821 7.3 1.55 124,253 7.5 1.41 108,348 7.2 1.49 351,071 7.3 1.39 323,241 7.1  </v>
      </c>
      <c r="M127" s="47" t="str">
        <f t="shared" si="170"/>
        <v xml:space="preserve">7.1 1.44 34,821 7.3 1.55 124,253 7.5 1.41 108,348 7.2 1.49 351,071 7.3 1.39 323,241 7.1  </v>
      </c>
      <c r="N127" s="47"/>
      <c r="O127" s="47" t="str">
        <f t="shared" si="171"/>
        <v xml:space="preserve">1.44 34,821 7.3 1.55 124,253 7.5 1.41 108,348 7.2 1.49 351,071 7.3 1.39 323,241 7.1  </v>
      </c>
      <c r="P127" s="47"/>
      <c r="Q127" s="47" t="str">
        <f t="shared" si="172"/>
        <v xml:space="preserve">34,821 7.3 1.55 124,253 7.5 1.41 108,348 7.2 1.49 351,071 7.3 1.39 323,241 7.1  </v>
      </c>
      <c r="R127" s="47" t="str">
        <f t="shared" si="173"/>
        <v xml:space="preserve">7.3 1.55 124,253 7.5 1.41 108,348 7.2 1.49 351,071 7.3 1.39 323,241 7.1  </v>
      </c>
      <c r="S127" s="47" t="str">
        <f t="shared" si="174"/>
        <v xml:space="preserve">1.47 35,990 7.1 1.44 34,821 7.3 1.55 124,253 7.5 1.41 108,348 7.2 1.49 351,071 7.3 1.39 323,241 7.1  </v>
      </c>
      <c r="T127" s="47"/>
      <c r="U127" s="47"/>
      <c r="V127" s="47"/>
      <c r="W127" s="11"/>
      <c r="X127" s="11"/>
      <c r="Y127" s="11"/>
      <c r="Z127" s="47" t="str">
        <f t="shared" si="175"/>
        <v xml:space="preserve">1.55 124,253 7.5 1.41 108,348 7.2 1.49 351,071 7.3 1.39 323,241 7.1  </v>
      </c>
      <c r="AA127" s="47"/>
      <c r="AB127" s="47" t="str">
        <f t="shared" si="176"/>
        <v xml:space="preserve">124,253 7.5 1.41 108,348 7.2 1.49 351,071 7.3 1.39 323,241 7.1  </v>
      </c>
      <c r="AC127" s="47" t="str">
        <f t="shared" si="177"/>
        <v xml:space="preserve">7.5 1.41 108,348 7.2 1.49 351,071 7.3 1.39 323,241 7.1  </v>
      </c>
      <c r="AD127" s="47"/>
      <c r="AE127" s="47" t="str">
        <f t="shared" si="178"/>
        <v xml:space="preserve">1.41 108,348 7.2 1.49 351,071 7.3 1.39 323,241 7.1  </v>
      </c>
      <c r="AF127" s="47"/>
      <c r="AG127" s="47" t="str">
        <f t="shared" si="179"/>
        <v xml:space="preserve">108,348 7.2 1.49 351,071 7.3 1.39 323,241 7.1  </v>
      </c>
      <c r="AH127" s="47" t="str">
        <f t="shared" si="180"/>
        <v xml:space="preserve">7.2 1.49 351,071 7.3 1.39 323,241 7.1  </v>
      </c>
      <c r="AI127" s="47"/>
      <c r="AJ127" s="47"/>
      <c r="AK127" s="47"/>
      <c r="AL127" s="47"/>
      <c r="AM127" s="11"/>
      <c r="AN127" s="11"/>
      <c r="AO127" s="11"/>
      <c r="AP127" s="47" t="str">
        <f t="shared" si="181"/>
        <v xml:space="preserve">1.49 351,071 7.3 1.39 323,241 7.1  </v>
      </c>
      <c r="AQ127" s="47"/>
      <c r="AR127" s="47" t="str">
        <f t="shared" si="182"/>
        <v xml:space="preserve">351,071 7.3 1.39 323,241 7.1  </v>
      </c>
      <c r="AS127" s="48" t="str">
        <f t="shared" si="183"/>
        <v xml:space="preserve">7.3 1.39 323,241 7.1  </v>
      </c>
      <c r="AT127" s="48"/>
      <c r="AU127" s="47" t="str">
        <f t="shared" si="184"/>
        <v xml:space="preserve">1.39 323,241 7.1  </v>
      </c>
      <c r="AV127" s="47"/>
      <c r="AW127" s="47" t="str">
        <f t="shared" si="185"/>
        <v xml:space="preserve">323,241 7.1  </v>
      </c>
      <c r="AX127" s="48" t="str">
        <f t="shared" si="186"/>
        <v xml:space="preserve">7.1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6"/>
        <v xml:space="preserve">- Other </v>
      </c>
      <c r="D128" s="47" t="str">
        <f t="shared" si="167"/>
        <v xml:space="preserve">- Other </v>
      </c>
      <c r="E128" s="22"/>
      <c r="F128" s="45"/>
      <c r="G128" s="11"/>
      <c r="H128" s="11"/>
      <c r="I128" s="11"/>
      <c r="J128" s="47" t="str">
        <f t="shared" si="168"/>
        <v xml:space="preserve">1.03 </v>
      </c>
      <c r="K128" s="47"/>
      <c r="L128" s="47" t="str">
        <f t="shared" si="169"/>
        <v xml:space="preserve">25,231 5.0 0.98 23,752 5.0 1.05 83,901 5.1 1.02 78,285 5.2 1.07 252,782 5.2 1.00 232,296 5.1  </v>
      </c>
      <c r="M128" s="47" t="str">
        <f t="shared" si="170"/>
        <v xml:space="preserve">5.0 0.98 23,752 5.0 1.05 83,901 5.1 1.02 78,285 5.2 1.07 252,782 5.2 1.00 232,296 5.1  </v>
      </c>
      <c r="N128" s="47"/>
      <c r="O128" s="47" t="str">
        <f t="shared" si="171"/>
        <v xml:space="preserve">0.98 23,752 5.0 1.05 83,901 5.1 1.02 78,285 5.2 1.07 252,782 5.2 1.00 232,296 5.1  </v>
      </c>
      <c r="P128" s="47"/>
      <c r="Q128" s="47" t="str">
        <f t="shared" si="172"/>
        <v xml:space="preserve">23,752 5.0 1.05 83,901 5.1 1.02 78,285 5.2 1.07 252,782 5.2 1.00 232,296 5.1  </v>
      </c>
      <c r="R128" s="47" t="str">
        <f t="shared" si="173"/>
        <v xml:space="preserve">5.0 1.05 83,901 5.1 1.02 78,285 5.2 1.07 252,782 5.2 1.00 232,296 5.1  </v>
      </c>
      <c r="S128" s="47" t="str">
        <f t="shared" si="174"/>
        <v xml:space="preserve">1.03 25,231 5.0 0.98 23,752 5.0 1.05 83,901 5.1 1.02 78,285 5.2 1.07 252,782 5.2 1.00 232,296 5.1  </v>
      </c>
      <c r="T128" s="47"/>
      <c r="U128" s="47"/>
      <c r="V128" s="47"/>
      <c r="W128" s="11"/>
      <c r="X128" s="11"/>
      <c r="Y128" s="11"/>
      <c r="Z128" s="47" t="str">
        <f t="shared" si="175"/>
        <v xml:space="preserve">1.05 83,901 5.1 1.02 78,285 5.2 1.07 252,782 5.2 1.00 232,296 5.1  </v>
      </c>
      <c r="AA128" s="47"/>
      <c r="AB128" s="47" t="str">
        <f t="shared" si="176"/>
        <v xml:space="preserve">83,901 5.1 1.02 78,285 5.2 1.07 252,782 5.2 1.00 232,296 5.1  </v>
      </c>
      <c r="AC128" s="47" t="str">
        <f t="shared" si="177"/>
        <v xml:space="preserve">5.1 1.02 78,285 5.2 1.07 252,782 5.2 1.00 232,296 5.1  </v>
      </c>
      <c r="AD128" s="47"/>
      <c r="AE128" s="47" t="str">
        <f t="shared" si="178"/>
        <v xml:space="preserve">1.02 78,285 5.2 1.07 252,782 5.2 1.00 232,296 5.1  </v>
      </c>
      <c r="AF128" s="47"/>
      <c r="AG128" s="47" t="str">
        <f t="shared" si="179"/>
        <v xml:space="preserve">78,285 5.2 1.07 252,782 5.2 1.00 232,296 5.1  </v>
      </c>
      <c r="AH128" s="47" t="str">
        <f t="shared" si="180"/>
        <v xml:space="preserve">5.2 1.07 252,782 5.2 1.00 232,296 5.1  </v>
      </c>
      <c r="AI128" s="47"/>
      <c r="AJ128" s="47"/>
      <c r="AK128" s="47"/>
      <c r="AL128" s="47"/>
      <c r="AM128" s="11"/>
      <c r="AN128" s="11"/>
      <c r="AO128" s="11"/>
      <c r="AP128" s="47" t="str">
        <f t="shared" si="181"/>
        <v xml:space="preserve">1.07 252,782 5.2 1.00 232,296 5.1  </v>
      </c>
      <c r="AQ128" s="47"/>
      <c r="AR128" s="47" t="str">
        <f t="shared" si="182"/>
        <v xml:space="preserve">252,782 5.2 1.00 232,296 5.1  </v>
      </c>
      <c r="AS128" s="48" t="str">
        <f t="shared" si="183"/>
        <v xml:space="preserve">5.2 1.00 232,296 5.1  </v>
      </c>
      <c r="AT128" s="48"/>
      <c r="AU128" s="47" t="str">
        <f t="shared" si="184"/>
        <v xml:space="preserve">1.00 232,296 5.1  </v>
      </c>
      <c r="AV128" s="47"/>
      <c r="AW128" s="47" t="str">
        <f t="shared" si="185"/>
        <v xml:space="preserve">232,296 5.1  </v>
      </c>
      <c r="AX128" s="48" t="str">
        <f t="shared" si="186"/>
        <v xml:space="preserve">5.1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6.63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162,666 32.0 6.40 154,338 32.4 6.77 540,778 32.8 6.46 494,810 32.7 6.77 1,599,828 33.1 6.33 1,472,311 32.4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32.0 6.40 154,338 32.4 6.77 540,778 32.8 6.46 494,810 32.7 6.77 1,599,828 33.1 6.33 1,472,311 32.4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6.40 154,338 32.4 6.77 540,778 32.8 6.46 494,810 32.7 6.77 1,599,828 33.1 6.33 1,472,311 32.4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154,338 32.4 6.77 540,778 32.8 6.46 494,810 32.7 6.77 1,599,828 33.1 6.33 1,472,311 32.4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32.4 6.77 540,778 32.8 6.46 494,810 32.7 6.77 1,599,828 33.1 6.33 1,472,311 32.4  </v>
      </c>
      <c r="S130" s="47" t="str">
        <f>(RIGHT(C220,LEN(C220) - LEN(C130)))&amp;" "</f>
        <v xml:space="preserve">6.63 162,666 32.0 6.40 154,338 32.4 6.77 540,778 32.8 6.46 494,810 32.7 6.77 1,599,828 33.1 6.33 1,472,311 32.4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6.77 540,778 32.8 6.46 494,810 32.7 6.77 1,599,828 33.1 6.33 1,472,311 32.4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540,778 32.8 6.46 494,810 32.7 6.77 1,599,828 33.1 6.33 1,472,311 32.4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32.8 6.46 494,810 32.7 6.77 1,599,828 33.1 6.33 1,472,311 32.4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6.46 494,810 32.7 6.77 1,599,828 33.1 6.33 1,472,311 32.4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494,810 32.7 6.77 1,599,828 33.1 6.33 1,472,311 32.4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32.7 6.77 1,599,828 33.1 6.33 1,472,311 32.4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6.77 1,599,828 33.1 6.33 1,472,311 32.4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1,599,828 33.1 6.33 1,472,311 32.4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33.1 6.33 1,472,311 32.4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6.33 1,472,311 32.4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1,472,311 32.4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32.4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72,394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70,255 269,006 247,589 781,059 689,349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72,394 70,255 269,006 247,589 781,059 689,349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269,006 247,589 781,059 689,349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247,589 781,059 689,349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781,059 689,349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689,349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7">IF(C223="","",IF(RIGHT(D134,1)="-",LEFT(D134,AY134-2),D134))</f>
        <v xml:space="preserve">Total Gross Sales </v>
      </c>
      <c r="D134" s="47" t="str">
        <f t="shared" ref="D134:D139" si="188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89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21.75 </v>
      </c>
      <c r="K134" s="47"/>
      <c r="L134" s="47" t="str">
        <f t="shared" ref="L134:L139" si="190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533,694 104.9 20.71 499,671 104.9 21.68 1,732,617 104.9 20.74 1,588,936 104.9 21.45 5,065,853 104.9 20.50 4,765,669 104.9  </v>
      </c>
      <c r="M134" s="47" t="str">
        <f t="shared" ref="M134:M139" si="191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104.9 20.71 499,671 104.9 21.68 1,732,617 104.9 20.74 1,588,936 104.9 21.45 5,065,853 104.9 20.50 4,765,669 104.9  </v>
      </c>
      <c r="N134" s="47"/>
      <c r="O134" s="47" t="str">
        <f t="shared" ref="O134:O139" si="192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20.71 499,671 104.9 21.68 1,732,617 104.9 20.74 1,588,936 104.9 21.45 5,065,853 104.9 20.50 4,765,669 104.9  </v>
      </c>
      <c r="P134" s="47"/>
      <c r="Q134" s="47" t="str">
        <f t="shared" ref="Q134:Q139" si="193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499,671 104.9 21.68 1,732,617 104.9 20.74 1,588,936 104.9 21.45 5,065,853 104.9 20.50 4,765,669 104.9  </v>
      </c>
      <c r="R134" s="47" t="str">
        <f t="shared" ref="R134:R139" si="194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104.9 21.68 1,732,617 104.9 20.74 1,588,936 104.9 21.45 5,065,853 104.9 20.50 4,765,669 104.9  </v>
      </c>
      <c r="S134" s="47" t="str">
        <f t="shared" ref="S134:S139" si="195">(RIGHT(C223,LEN(C223) - LEN(C134)))&amp;" "</f>
        <v xml:space="preserve">21.75 533,694 104.9 20.71 499,671 104.9 21.68 1,732,617 104.9 20.74 1,588,936 104.9 21.45 5,065,853 104.9 20.50 4,765,669 104.9  </v>
      </c>
      <c r="T134" s="47"/>
      <c r="U134" s="47"/>
      <c r="V134" s="47"/>
      <c r="W134" s="11"/>
      <c r="X134" s="11"/>
      <c r="Y134" s="11"/>
      <c r="Z134" s="47" t="str">
        <f t="shared" ref="Z134:Z139" si="196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21.68 1,732,617 104.9 20.74 1,588,936 104.9 21.45 5,065,853 104.9 20.50 4,765,669 104.9  </v>
      </c>
      <c r="AA134" s="47"/>
      <c r="AB134" s="47" t="str">
        <f t="shared" ref="AB134:AB139" si="197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1,732,617 104.9 20.74 1,588,936 104.9 21.45 5,065,853 104.9 20.50 4,765,669 104.9  </v>
      </c>
      <c r="AC134" s="47" t="str">
        <f t="shared" ref="AC134:AC139" si="198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104.9 20.74 1,588,936 104.9 21.45 5,065,853 104.9 20.50 4,765,669 104.9  </v>
      </c>
      <c r="AD134" s="47"/>
      <c r="AE134" s="47" t="str">
        <f t="shared" ref="AE134:AE139" si="199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20.74 1,588,936 104.9 21.45 5,065,853 104.9 20.50 4,765,669 104.9  </v>
      </c>
      <c r="AF134" s="47"/>
      <c r="AG134" s="47" t="str">
        <f t="shared" ref="AG134:AG139" si="200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1,588,936 104.9 21.45 5,065,853 104.9 20.50 4,765,669 104.9  </v>
      </c>
      <c r="AH134" s="47" t="str">
        <f t="shared" ref="AH134:AH139" si="201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104.9 21.45 5,065,853 104.9 20.50 4,765,669 104.9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2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21.45 5,065,853 104.9 20.50 4,765,669 104.9  </v>
      </c>
      <c r="AQ134" s="47"/>
      <c r="AR134" s="47" t="str">
        <f t="shared" ref="AR134:AR139" si="203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5,065,853 104.9 20.50 4,765,669 104.9  </v>
      </c>
      <c r="AS134" s="48" t="str">
        <f t="shared" ref="AS134:AS139" si="204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104.9 20.50 4,765,669 104.9  </v>
      </c>
      <c r="AT134" s="48"/>
      <c r="AU134" s="47" t="str">
        <f t="shared" ref="AU134:AU139" si="205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20.50 4,765,669 104.9  </v>
      </c>
      <c r="AV134" s="47"/>
      <c r="AW134" s="47" t="str">
        <f t="shared" ref="AW134:AW139" si="206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4,765,669 104.9  </v>
      </c>
      <c r="AX134" s="48" t="str">
        <f t="shared" ref="AX134:AX139" si="207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7"/>
        <v xml:space="preserve">- Mgr/Empl Meal </v>
      </c>
      <c r="D135" s="47" t="str">
        <f t="shared" si="188"/>
        <v>- Mgr/Empl Meal -</v>
      </c>
      <c r="E135" s="22"/>
      <c r="F135" s="45"/>
      <c r="G135" s="11"/>
      <c r="H135" s="11"/>
      <c r="I135" s="11"/>
      <c r="J135" s="47" t="str">
        <f t="shared" si="189"/>
        <v xml:space="preserve">-0.33 </v>
      </c>
      <c r="K135" s="47"/>
      <c r="L135" s="47" t="str">
        <f t="shared" si="190"/>
        <v xml:space="preserve">-8,027 -1.6 -0.31 -7,515 -1.6 -0.33 -26,059 -1.6 -0.31 -23,898 -1.6 -0.28 -66,667 -1.4 -0.27 -62,716 -1.4  </v>
      </c>
      <c r="M135" s="47" t="str">
        <f t="shared" si="191"/>
        <v xml:space="preserve">-1.6 -0.31 -7,515 -1.6 -0.33 -26,059 -1.6 -0.31 -23,898 -1.6 -0.28 -66,667 -1.4 -0.27 -62,716 -1.4  </v>
      </c>
      <c r="N135" s="47"/>
      <c r="O135" s="47" t="str">
        <f t="shared" si="192"/>
        <v xml:space="preserve">-0.31 -7,515 -1.6 -0.33 -26,059 -1.6 -0.31 -23,898 -1.6 -0.28 -66,667 -1.4 -0.27 -62,716 -1.4  </v>
      </c>
      <c r="P135" s="47"/>
      <c r="Q135" s="47" t="str">
        <f t="shared" si="193"/>
        <v xml:space="preserve">-7,515 -1.6 -0.33 -26,059 -1.6 -0.31 -23,898 -1.6 -0.28 -66,667 -1.4 -0.27 -62,716 -1.4  </v>
      </c>
      <c r="R135" s="47" t="str">
        <f t="shared" si="194"/>
        <v xml:space="preserve">-1.6 -0.33 -26,059 -1.6 -0.31 -23,898 -1.6 -0.28 -66,667 -1.4 -0.27 -62,716 -1.4  </v>
      </c>
      <c r="S135" s="47" t="str">
        <f t="shared" si="195"/>
        <v xml:space="preserve">-0.33 -8,027 -1.6 -0.31 -7,515 -1.6 -0.33 -26,059 -1.6 -0.31 -23,898 -1.6 -0.28 -66,667 -1.4 -0.27 -62,716 -1.4  </v>
      </c>
      <c r="T135" s="47"/>
      <c r="U135" s="47"/>
      <c r="V135" s="47"/>
      <c r="W135" s="11"/>
      <c r="X135" s="11"/>
      <c r="Y135" s="11"/>
      <c r="Z135" s="47" t="str">
        <f t="shared" si="196"/>
        <v xml:space="preserve">-0.33 -26,059 -1.6 -0.31 -23,898 -1.6 -0.28 -66,667 -1.4 -0.27 -62,716 -1.4  </v>
      </c>
      <c r="AA135" s="47"/>
      <c r="AB135" s="47" t="str">
        <f t="shared" si="197"/>
        <v xml:space="preserve">-26,059 -1.6 -0.31 -23,898 -1.6 -0.28 -66,667 -1.4 -0.27 -62,716 -1.4  </v>
      </c>
      <c r="AC135" s="47" t="str">
        <f t="shared" si="198"/>
        <v xml:space="preserve">-1.6 -0.31 -23,898 -1.6 -0.28 -66,667 -1.4 -0.27 -62,716 -1.4  </v>
      </c>
      <c r="AD135" s="47"/>
      <c r="AE135" s="47" t="str">
        <f t="shared" si="199"/>
        <v xml:space="preserve">-0.31 -23,898 -1.6 -0.28 -66,667 -1.4 -0.27 -62,716 -1.4  </v>
      </c>
      <c r="AF135" s="47"/>
      <c r="AG135" s="47" t="str">
        <f t="shared" si="200"/>
        <v xml:space="preserve">-23,898 -1.6 -0.28 -66,667 -1.4 -0.27 -62,716 -1.4  </v>
      </c>
      <c r="AH135" s="47" t="str">
        <f t="shared" si="201"/>
        <v xml:space="preserve">-1.6 -0.28 -66,667 -1.4 -0.27 -62,716 -1.4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2"/>
        <v xml:space="preserve">-0.28 -66,667 -1.4 -0.27 -62,716 -1.4  </v>
      </c>
      <c r="AQ135" s="47"/>
      <c r="AR135" s="47" t="str">
        <f t="shared" si="203"/>
        <v xml:space="preserve">-66,667 -1.4 -0.27 -62,716 -1.4  </v>
      </c>
      <c r="AS135" s="48" t="str">
        <f t="shared" si="204"/>
        <v xml:space="preserve">-1.4 -0.27 -62,716 -1.4  </v>
      </c>
      <c r="AT135" s="48"/>
      <c r="AU135" s="47" t="str">
        <f t="shared" si="205"/>
        <v xml:space="preserve">-0.27 -62,716 -1.4  </v>
      </c>
      <c r="AV135" s="47"/>
      <c r="AW135" s="47" t="str">
        <f t="shared" si="206"/>
        <v xml:space="preserve">-62,716 -1.4  </v>
      </c>
      <c r="AX135" s="48" t="str">
        <f t="shared" si="207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7"/>
        <v xml:space="preserve">- Coupons </v>
      </c>
      <c r="D136" s="47" t="str">
        <f t="shared" si="188"/>
        <v>- Coupons -</v>
      </c>
      <c r="E136" s="22"/>
      <c r="F136" s="45"/>
      <c r="G136" s="11"/>
      <c r="H136" s="11"/>
      <c r="I136" s="11"/>
      <c r="J136" s="47" t="str">
        <f t="shared" si="189"/>
        <v xml:space="preserve">-0.12 </v>
      </c>
      <c r="K136" s="47"/>
      <c r="L136" s="47" t="str">
        <f t="shared" si="190"/>
        <v xml:space="preserve">-3,010 -0.6 -0.12 -2,818 -0.6 -0.12 -9,772 -0.6 -0.12 -8,962 -0.6 -0.12 -28,571 -0.6 -0.12 -26,878 -0.6  </v>
      </c>
      <c r="M136" s="47" t="str">
        <f t="shared" si="191"/>
        <v xml:space="preserve">-0.6 -0.12 -2,818 -0.6 -0.12 -9,772 -0.6 -0.12 -8,962 -0.6 -0.12 -28,571 -0.6 -0.12 -26,878 -0.6  </v>
      </c>
      <c r="N136" s="47"/>
      <c r="O136" s="47" t="str">
        <f t="shared" si="192"/>
        <v xml:space="preserve">-0.12 -2,818 -0.6 -0.12 -9,772 -0.6 -0.12 -8,962 -0.6 -0.12 -28,571 -0.6 -0.12 -26,878 -0.6  </v>
      </c>
      <c r="P136" s="47"/>
      <c r="Q136" s="47" t="str">
        <f t="shared" si="193"/>
        <v xml:space="preserve">-2,818 -0.6 -0.12 -9,772 -0.6 -0.12 -8,962 -0.6 -0.12 -28,571 -0.6 -0.12 -26,878 -0.6  </v>
      </c>
      <c r="R136" s="47" t="str">
        <f t="shared" si="194"/>
        <v xml:space="preserve">-0.6 -0.12 -9,772 -0.6 -0.12 -8,962 -0.6 -0.12 -28,571 -0.6 -0.12 -26,878 -0.6  </v>
      </c>
      <c r="S136" s="47" t="str">
        <f t="shared" si="195"/>
        <v xml:space="preserve">-0.12 -3,010 -0.6 -0.12 -2,818 -0.6 -0.12 -9,772 -0.6 -0.12 -8,962 -0.6 -0.12 -28,571 -0.6 -0.12 -26,878 -0.6  </v>
      </c>
      <c r="T136" s="47"/>
      <c r="U136" s="47"/>
      <c r="V136" s="47"/>
      <c r="W136" s="11"/>
      <c r="X136" s="11"/>
      <c r="Y136" s="11"/>
      <c r="Z136" s="47" t="str">
        <f t="shared" si="196"/>
        <v xml:space="preserve">-0.12 -9,772 -0.6 -0.12 -8,962 -0.6 -0.12 -28,571 -0.6 -0.12 -26,878 -0.6  </v>
      </c>
      <c r="AA136" s="47"/>
      <c r="AB136" s="47" t="str">
        <f t="shared" si="197"/>
        <v xml:space="preserve">-9,772 -0.6 -0.12 -8,962 -0.6 -0.12 -28,571 -0.6 -0.12 -26,878 -0.6  </v>
      </c>
      <c r="AC136" s="47" t="str">
        <f t="shared" si="198"/>
        <v xml:space="preserve">-0.6 -0.12 -8,962 -0.6 -0.12 -28,571 -0.6 -0.12 -26,878 -0.6  </v>
      </c>
      <c r="AD136" s="47"/>
      <c r="AE136" s="47" t="str">
        <f t="shared" si="199"/>
        <v xml:space="preserve">-0.12 -8,962 -0.6 -0.12 -28,571 -0.6 -0.12 -26,878 -0.6  </v>
      </c>
      <c r="AF136" s="47"/>
      <c r="AG136" s="47" t="str">
        <f t="shared" si="200"/>
        <v xml:space="preserve">-8,962 -0.6 -0.12 -28,571 -0.6 -0.12 -26,878 -0.6  </v>
      </c>
      <c r="AH136" s="47" t="str">
        <f t="shared" si="201"/>
        <v xml:space="preserve">-0.6 -0.12 -28,571 -0.6 -0.12 -26,878 -0.6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2"/>
        <v xml:space="preserve">-0.12 -28,571 -0.6 -0.12 -26,878 -0.6  </v>
      </c>
      <c r="AQ136" s="47"/>
      <c r="AR136" s="47" t="str">
        <f t="shared" si="203"/>
        <v xml:space="preserve">-28,571 -0.6 -0.12 -26,878 -0.6  </v>
      </c>
      <c r="AS136" s="48" t="str">
        <f t="shared" si="204"/>
        <v xml:space="preserve">-0.6 -0.12 -26,878 -0.6  </v>
      </c>
      <c r="AT136" s="48"/>
      <c r="AU136" s="47" t="str">
        <f t="shared" si="205"/>
        <v xml:space="preserve">-0.12 -26,878 -0.6  </v>
      </c>
      <c r="AV136" s="47"/>
      <c r="AW136" s="47" t="str">
        <f t="shared" si="206"/>
        <v xml:space="preserve">-26,878 -0.6  </v>
      </c>
      <c r="AX136" s="48" t="str">
        <f t="shared" si="207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7"/>
        <v xml:space="preserve">- Returns/Comps </v>
      </c>
      <c r="D137" s="47" t="str">
        <f t="shared" si="188"/>
        <v>- Returns/Comps -</v>
      </c>
      <c r="E137" s="22"/>
      <c r="F137" s="45"/>
      <c r="G137" s="11"/>
      <c r="H137" s="11"/>
      <c r="I137" s="11"/>
      <c r="J137" s="47" t="str">
        <f t="shared" si="189"/>
        <v xml:space="preserve">-0.57 </v>
      </c>
      <c r="K137" s="47"/>
      <c r="L137" s="47" t="str">
        <f t="shared" si="190"/>
        <v xml:space="preserve">-14,047 -2.8 -0.55 -13,151 -2.8 -0.57 -45,602 -2.8 -0.55 -41,821 -2.8 -0.56 -133,333 -2.8 -0.54 -125,432 -2.8  </v>
      </c>
      <c r="M137" s="47" t="str">
        <f t="shared" si="191"/>
        <v xml:space="preserve">-2.8 -0.55 -13,151 -2.8 -0.57 -45,602 -2.8 -0.55 -41,821 -2.8 -0.56 -133,333 -2.8 -0.54 -125,432 -2.8  </v>
      </c>
      <c r="N137" s="47"/>
      <c r="O137" s="47" t="str">
        <f t="shared" si="192"/>
        <v xml:space="preserve">-0.55 -13,151 -2.8 -0.57 -45,602 -2.8 -0.55 -41,821 -2.8 -0.56 -133,333 -2.8 -0.54 -125,432 -2.8  </v>
      </c>
      <c r="P137" s="47"/>
      <c r="Q137" s="47" t="str">
        <f t="shared" si="193"/>
        <v xml:space="preserve">-13,151 -2.8 -0.57 -45,602 -2.8 -0.55 -41,821 -2.8 -0.56 -133,333 -2.8 -0.54 -125,432 -2.8  </v>
      </c>
      <c r="R137" s="47" t="str">
        <f t="shared" si="194"/>
        <v xml:space="preserve">-2.8 -0.57 -45,602 -2.8 -0.55 -41,821 -2.8 -0.56 -133,333 -2.8 -0.54 -125,432 -2.8  </v>
      </c>
      <c r="S137" s="47" t="str">
        <f t="shared" si="195"/>
        <v xml:space="preserve">-0.57 -14,047 -2.8 -0.55 -13,151 -2.8 -0.57 -45,602 -2.8 -0.55 -41,821 -2.8 -0.56 -133,333 -2.8 -0.54 -125,432 -2.8  </v>
      </c>
      <c r="T137" s="47"/>
      <c r="U137" s="47"/>
      <c r="V137" s="47"/>
      <c r="W137" s="11"/>
      <c r="X137" s="11"/>
      <c r="Y137" s="11"/>
      <c r="Z137" s="47" t="str">
        <f t="shared" si="196"/>
        <v xml:space="preserve">-0.57 -45,602 -2.8 -0.55 -41,821 -2.8 -0.56 -133,333 -2.8 -0.54 -125,432 -2.8  </v>
      </c>
      <c r="AA137" s="47"/>
      <c r="AB137" s="47" t="str">
        <f t="shared" si="197"/>
        <v xml:space="preserve">-45,602 -2.8 -0.55 -41,821 -2.8 -0.56 -133,333 -2.8 -0.54 -125,432 -2.8  </v>
      </c>
      <c r="AC137" s="47" t="str">
        <f t="shared" si="198"/>
        <v xml:space="preserve">-2.8 -0.55 -41,821 -2.8 -0.56 -133,333 -2.8 -0.54 -125,432 -2.8  </v>
      </c>
      <c r="AD137" s="47"/>
      <c r="AE137" s="47" t="str">
        <f t="shared" si="199"/>
        <v xml:space="preserve">-0.55 -41,821 -2.8 -0.56 -133,333 -2.8 -0.54 -125,432 -2.8  </v>
      </c>
      <c r="AF137" s="47"/>
      <c r="AG137" s="47" t="str">
        <f t="shared" si="200"/>
        <v xml:space="preserve">-41,821 -2.8 -0.56 -133,333 -2.8 -0.54 -125,432 -2.8  </v>
      </c>
      <c r="AH137" s="47" t="str">
        <f t="shared" si="201"/>
        <v xml:space="preserve">-2.8 -0.56 -133,333 -2.8 -0.54 -125,432 -2.8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2"/>
        <v xml:space="preserve">-0.56 -133,333 -2.8 -0.54 -125,432 -2.8  </v>
      </c>
      <c r="AQ137" s="47"/>
      <c r="AR137" s="47" t="str">
        <f t="shared" si="203"/>
        <v xml:space="preserve">-133,333 -2.8 -0.54 -125,432 -2.8  </v>
      </c>
      <c r="AS137" s="48" t="str">
        <f t="shared" si="204"/>
        <v xml:space="preserve">-2.8 -0.54 -125,432 -2.8  </v>
      </c>
      <c r="AT137" s="48"/>
      <c r="AU137" s="47" t="str">
        <f t="shared" si="205"/>
        <v xml:space="preserve">-0.54 -125,432 -2.8  </v>
      </c>
      <c r="AV137" s="47"/>
      <c r="AW137" s="47" t="str">
        <f t="shared" si="206"/>
        <v xml:space="preserve">-125,432 -2.8  </v>
      </c>
      <c r="AX137" s="48" t="str">
        <f t="shared" si="207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7"/>
        <v xml:space="preserve">- Other </v>
      </c>
      <c r="D138" s="47" t="str">
        <f t="shared" si="188"/>
        <v>- Other -</v>
      </c>
      <c r="E138" s="22"/>
      <c r="F138" s="45"/>
      <c r="G138" s="11"/>
      <c r="H138" s="11"/>
      <c r="I138" s="11"/>
      <c r="J138" s="47" t="str">
        <f t="shared" si="189"/>
        <v xml:space="preserve">-0.00 </v>
      </c>
      <c r="K138" s="47"/>
      <c r="L138" s="47" t="str">
        <f t="shared" si="190"/>
        <v xml:space="preserve">0 -0.0 -0.00 0 -0.0 -0.00 0 -0.0 -0.00 0 -0.0 -0.04 -9,524 -0.2 -0.04 -8,959 -0.2  </v>
      </c>
      <c r="M138" s="47" t="str">
        <f t="shared" si="191"/>
        <v xml:space="preserve">-0.0 -0.00 0 -0.0 -0.00 0 -0.0 -0.00 0 -0.0 -0.04 -9,524 -0.2 -0.04 -8,959 -0.2  </v>
      </c>
      <c r="N138" s="47"/>
      <c r="O138" s="47" t="str">
        <f t="shared" si="192"/>
        <v xml:space="preserve">-0.00 0 -0.0 -0.00 0 -0.0 -0.00 0 -0.0 -0.04 -9,524 -0.2 -0.04 -8,959 -0.2  </v>
      </c>
      <c r="P138" s="47"/>
      <c r="Q138" s="47" t="str">
        <f t="shared" si="193"/>
        <v xml:space="preserve">0 -0.0 -0.00 0 -0.0 -0.00 0 -0.0 -0.04 -9,524 -0.2 -0.04 -8,959 -0.2  </v>
      </c>
      <c r="R138" s="47" t="str">
        <f t="shared" si="194"/>
        <v xml:space="preserve">-0.0 -0.00 0 -0.0 -0.00 0 -0.0 -0.04 -9,524 -0.2 -0.04 -8,959 -0.2  </v>
      </c>
      <c r="S138" s="47" t="str">
        <f t="shared" si="195"/>
        <v xml:space="preserve">-0.00 0 -0.0 -0.00 0 -0.0 -0.00 0 -0.0 -0.00 0 -0.0 -0.04 -9,524 -0.2 -0.04 -8,959 -0.2  </v>
      </c>
      <c r="T138" s="47"/>
      <c r="U138" s="47"/>
      <c r="V138" s="47"/>
      <c r="W138" s="11"/>
      <c r="X138" s="11"/>
      <c r="Y138" s="11"/>
      <c r="Z138" s="47" t="str">
        <f t="shared" si="196"/>
        <v xml:space="preserve">-0.00 0 -0.0 -0.00 0 -0.0 -0.04 -9,524 -0.2 -0.04 -8,959 -0.2  </v>
      </c>
      <c r="AA138" s="47"/>
      <c r="AB138" s="47" t="str">
        <f t="shared" si="197"/>
        <v xml:space="preserve">0 -0.0 -0.00 0 -0.0 -0.04 -9,524 -0.2 -0.04 -8,959 -0.2  </v>
      </c>
      <c r="AC138" s="47" t="str">
        <f t="shared" si="198"/>
        <v xml:space="preserve">-0.0 -0.00 0 -0.0 -0.04 -9,524 -0.2 -0.04 -8,959 -0.2  </v>
      </c>
      <c r="AD138" s="47"/>
      <c r="AE138" s="47" t="str">
        <f t="shared" si="199"/>
        <v xml:space="preserve">-0.00 0 -0.0 -0.04 -9,524 -0.2 -0.04 -8,959 -0.2  </v>
      </c>
      <c r="AF138" s="47"/>
      <c r="AG138" s="47" t="str">
        <f t="shared" si="200"/>
        <v xml:space="preserve">0 -0.0 -0.04 -9,524 -0.2 -0.04 -8,959 -0.2  </v>
      </c>
      <c r="AH138" s="47" t="str">
        <f t="shared" si="201"/>
        <v xml:space="preserve">-0.0 -0.04 -9,524 -0.2 -0.04 -8,959 -0.2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2"/>
        <v xml:space="preserve">-0.04 -9,524 -0.2 -0.04 -8,959 -0.2  </v>
      </c>
      <c r="AQ138" s="47"/>
      <c r="AR138" s="47" t="str">
        <f t="shared" si="203"/>
        <v xml:space="preserve">-9,524 -0.2 -0.04 -8,959 -0.2  </v>
      </c>
      <c r="AS138" s="48" t="str">
        <f t="shared" si="204"/>
        <v xml:space="preserve">-0.2 -0.04 -8,959 -0.2  </v>
      </c>
      <c r="AT138" s="48"/>
      <c r="AU138" s="47" t="str">
        <f t="shared" si="205"/>
        <v xml:space="preserve">-0.04 -8,959 -0.2  </v>
      </c>
      <c r="AV138" s="47"/>
      <c r="AW138" s="47" t="str">
        <f t="shared" si="206"/>
        <v xml:space="preserve">-8,959 -0.2  </v>
      </c>
      <c r="AX138" s="48" t="str">
        <f t="shared" si="207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7"/>
        <v xml:space="preserve">Net Sales </v>
      </c>
      <c r="D139" s="47" t="str">
        <f t="shared" si="188"/>
        <v xml:space="preserve">Net Sales </v>
      </c>
      <c r="E139" s="22"/>
      <c r="F139" s="45"/>
      <c r="G139" s="11"/>
      <c r="H139" s="11"/>
      <c r="I139" s="11"/>
      <c r="J139" s="47" t="str">
        <f t="shared" si="189"/>
        <v xml:space="preserve">20.73 </v>
      </c>
      <c r="K139" s="47"/>
      <c r="L139" s="47" t="str">
        <f t="shared" si="190"/>
        <v xml:space="preserve">508,610 100.0 19.74 476,187 100.0 20.66 1,651,184 100.0 19.77 1,514,256 100.0 20.44 4,827,758 100.0 19.53 4,541,682 100.0  </v>
      </c>
      <c r="M139" s="47" t="str">
        <f t="shared" si="191"/>
        <v xml:space="preserve">100.0 19.74 476,187 100.0 20.66 1,651,184 100.0 19.77 1,514,256 100.0 20.44 4,827,758 100.0 19.53 4,541,682 100.0  </v>
      </c>
      <c r="N139" s="47"/>
      <c r="O139" s="47" t="str">
        <f t="shared" si="192"/>
        <v xml:space="preserve">19.74 476,187 100.0 20.66 1,651,184 100.0 19.77 1,514,256 100.0 20.44 4,827,758 100.0 19.53 4,541,682 100.0  </v>
      </c>
      <c r="P139" s="47"/>
      <c r="Q139" s="47" t="str">
        <f t="shared" si="193"/>
        <v xml:space="preserve">476,187 100.0 20.66 1,651,184 100.0 19.77 1,514,256 100.0 20.44 4,827,758 100.0 19.53 4,541,682 100.0  </v>
      </c>
      <c r="R139" s="47" t="str">
        <f t="shared" si="194"/>
        <v xml:space="preserve">100.0 20.66 1,651,184 100.0 19.77 1,514,256 100.0 20.44 4,827,758 100.0 19.53 4,541,682 100.0  </v>
      </c>
      <c r="S139" s="47" t="str">
        <f t="shared" si="195"/>
        <v xml:space="preserve">20.73 508,610 100.0 19.74 476,187 100.0 20.66 1,651,184 100.0 19.77 1,514,256 100.0 20.44 4,827,758 100.0 19.53 4,541,682 100.0  </v>
      </c>
      <c r="T139" s="47"/>
      <c r="U139" s="47"/>
      <c r="V139" s="47"/>
      <c r="W139" s="11"/>
      <c r="X139" s="11"/>
      <c r="Y139" s="11"/>
      <c r="Z139" s="47" t="str">
        <f t="shared" si="196"/>
        <v xml:space="preserve">20.66 1,651,184 100.0 19.77 1,514,256 100.0 20.44 4,827,758 100.0 19.53 4,541,682 100.0  </v>
      </c>
      <c r="AA139" s="47"/>
      <c r="AB139" s="47" t="str">
        <f t="shared" si="197"/>
        <v xml:space="preserve">1,651,184 100.0 19.77 1,514,256 100.0 20.44 4,827,758 100.0 19.53 4,541,682 100.0  </v>
      </c>
      <c r="AC139" s="47" t="str">
        <f t="shared" si="198"/>
        <v xml:space="preserve">100.0 19.77 1,514,256 100.0 20.44 4,827,758 100.0 19.53 4,541,682 100.0  </v>
      </c>
      <c r="AD139" s="47"/>
      <c r="AE139" s="47" t="str">
        <f t="shared" si="199"/>
        <v xml:space="preserve">19.77 1,514,256 100.0 20.44 4,827,758 100.0 19.53 4,541,682 100.0  </v>
      </c>
      <c r="AF139" s="47"/>
      <c r="AG139" s="47" t="str">
        <f t="shared" si="200"/>
        <v xml:space="preserve">1,514,256 100.0 20.44 4,827,758 100.0 19.53 4,541,682 100.0  </v>
      </c>
      <c r="AH139" s="47" t="str">
        <f t="shared" si="201"/>
        <v xml:space="preserve">100.0 20.44 4,827,758 100.0 19.53 4,541,682 100.0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2"/>
        <v xml:space="preserve">20.44 4,827,758 100.0 19.53 4,541,682 100.0  </v>
      </c>
      <c r="AQ139" s="47"/>
      <c r="AR139" s="47" t="str">
        <f t="shared" si="203"/>
        <v xml:space="preserve">4,827,758 100.0 19.53 4,541,682 100.0  </v>
      </c>
      <c r="AS139" s="48" t="str">
        <f t="shared" si="204"/>
        <v xml:space="preserve">100.0 19.53 4,541,682 100.0  </v>
      </c>
      <c r="AT139" s="48"/>
      <c r="AU139" s="47" t="str">
        <f t="shared" si="205"/>
        <v xml:space="preserve">19.53 4,541,682 100.0  </v>
      </c>
      <c r="AV139" s="47"/>
      <c r="AW139" s="47" t="str">
        <f t="shared" si="206"/>
        <v xml:space="preserve">4,541,682 100.0  </v>
      </c>
      <c r="AX139" s="48" t="str">
        <f t="shared" si="207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8">IF(C229="","",IF(RIGHT(D141,1)="-",LEFT(D141,AY141-2),D141))</f>
        <v xml:space="preserve">COS - Beef and Chicken </v>
      </c>
      <c r="D141" s="47" t="str">
        <f t="shared" ref="D141:D151" si="209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0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0.86 </v>
      </c>
      <c r="K141" s="47"/>
      <c r="L141" s="47" t="str">
        <f t="shared" ref="L141:L151" si="211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20,991 4.1 0.82 19,795 4.2 0.81 64,330 3.9 0.81 62,037 4.1 0.84 197,477 4.1 0.78 180,439 4.0  </v>
      </c>
      <c r="M141" s="47" t="str">
        <f t="shared" ref="M141:M151" si="212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4.1 0.82 19,795 4.2 0.81 64,330 3.9 0.81 62,037 4.1 0.84 197,477 4.1 0.78 180,439 4.0  </v>
      </c>
      <c r="N141" s="47"/>
      <c r="O141" s="47" t="str">
        <f t="shared" ref="O141:O151" si="213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0.82 19,795 4.2 0.81 64,330 3.9 0.81 62,037 4.1 0.84 197,477 4.1 0.78 180,439 4.0  </v>
      </c>
      <c r="P141" s="47"/>
      <c r="Q141" s="47" t="str">
        <f t="shared" ref="Q141:Q151" si="214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19,795 4.2 0.81 64,330 3.9 0.81 62,037 4.1 0.84 197,477 4.1 0.78 180,439 4.0  </v>
      </c>
      <c r="R141" s="47" t="str">
        <f t="shared" ref="R141:R151" si="215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4.2 0.81 64,330 3.9 0.81 62,037 4.1 0.84 197,477 4.1 0.78 180,439 4.0  </v>
      </c>
      <c r="S141" s="47" t="str">
        <f t="shared" ref="S141:S151" si="216">(RIGHT(C229,LEN(C229) - LEN(C141)))&amp;" "</f>
        <v xml:space="preserve">0.86 20,991 4.1 0.82 19,795 4.2 0.81 64,330 3.9 0.81 62,037 4.1 0.84 197,477 4.1 0.78 180,439 4.0  </v>
      </c>
      <c r="T141" s="47"/>
      <c r="U141" s="47"/>
      <c r="V141" s="47"/>
      <c r="W141" s="11"/>
      <c r="X141" s="11"/>
      <c r="Y141" s="11"/>
      <c r="Z141" s="47" t="str">
        <f t="shared" ref="Z141:Z151" si="217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0.81 64,330 3.9 0.81 62,037 4.1 0.84 197,477 4.1 0.78 180,439 4.0  </v>
      </c>
      <c r="AA141" s="47"/>
      <c r="AB141" s="47" t="str">
        <f t="shared" ref="AB141:AB151" si="218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64,330 3.9 0.81 62,037 4.1 0.84 197,477 4.1 0.78 180,439 4.0  </v>
      </c>
      <c r="AC141" s="47" t="str">
        <f t="shared" ref="AC141:AC151" si="219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3.9 0.81 62,037 4.1 0.84 197,477 4.1 0.78 180,439 4.0  </v>
      </c>
      <c r="AD141" s="47"/>
      <c r="AE141" s="47" t="str">
        <f t="shared" ref="AE141:AE151" si="220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0.81 62,037 4.1 0.84 197,477 4.1 0.78 180,439 4.0  </v>
      </c>
      <c r="AF141" s="47"/>
      <c r="AG141" s="47" t="str">
        <f t="shared" ref="AG141:AG151" si="221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62,037 4.1 0.84 197,477 4.1 0.78 180,439 4.0  </v>
      </c>
      <c r="AH141" s="47" t="str">
        <f t="shared" ref="AH141:AH151" si="222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4.1 0.84 197,477 4.1 0.78 180,439 4.0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3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0.84 197,477 4.1 0.78 180,439 4.0  </v>
      </c>
      <c r="AQ141" s="47"/>
      <c r="AR141" s="47" t="str">
        <f t="shared" ref="AR141:AR151" si="224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197,477 4.1 0.78 180,439 4.0  </v>
      </c>
      <c r="AS141" s="48" t="str">
        <f t="shared" ref="AS141:AS151" si="225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4.1 0.78 180,439 4.0  </v>
      </c>
      <c r="AT141" s="48"/>
      <c r="AU141" s="47" t="str">
        <f t="shared" ref="AU141:AU151" si="226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0.78 180,439 4.0  </v>
      </c>
      <c r="AV141" s="47"/>
      <c r="AW141" s="47" t="str">
        <f t="shared" ref="AW141:AW151" si="227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180,439 4.0  </v>
      </c>
      <c r="AX141" s="48" t="str">
        <f t="shared" ref="AX141:AX151" si="228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4.0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8"/>
        <v xml:space="preserve">- Seafood </v>
      </c>
      <c r="D142" s="47" t="str">
        <f t="shared" si="209"/>
        <v xml:space="preserve">- Seafood </v>
      </c>
      <c r="E142" s="22"/>
      <c r="F142" s="45"/>
      <c r="G142" s="11"/>
      <c r="H142" s="11"/>
      <c r="I142" s="11"/>
      <c r="J142" s="47" t="str">
        <f t="shared" si="210"/>
        <v xml:space="preserve">0.50 </v>
      </c>
      <c r="K142" s="47"/>
      <c r="L142" s="47" t="str">
        <f t="shared" si="211"/>
        <v xml:space="preserve">12,169 2.4 0.48 11,616 2.4 0.47 37,520 2.3 0.45 34,273 2.3 0.48 113,216 2.3 0.48 111,587 2.5  </v>
      </c>
      <c r="M142" s="47" t="str">
        <f t="shared" si="212"/>
        <v xml:space="preserve">2.4 0.48 11,616 2.4 0.47 37,520 2.3 0.45 34,273 2.3 0.48 113,216 2.3 0.48 111,587 2.5  </v>
      </c>
      <c r="N142" s="47"/>
      <c r="O142" s="47" t="str">
        <f t="shared" si="213"/>
        <v xml:space="preserve">0.48 11,616 2.4 0.47 37,520 2.3 0.45 34,273 2.3 0.48 113,216 2.3 0.48 111,587 2.5  </v>
      </c>
      <c r="P142" s="47"/>
      <c r="Q142" s="47" t="str">
        <f t="shared" si="214"/>
        <v xml:space="preserve">11,616 2.4 0.47 37,520 2.3 0.45 34,273 2.3 0.48 113,216 2.3 0.48 111,587 2.5  </v>
      </c>
      <c r="R142" s="47" t="str">
        <f t="shared" si="215"/>
        <v xml:space="preserve">2.4 0.47 37,520 2.3 0.45 34,273 2.3 0.48 113,216 2.3 0.48 111,587 2.5  </v>
      </c>
      <c r="S142" s="47" t="str">
        <f t="shared" si="216"/>
        <v xml:space="preserve">0.50 12,169 2.4 0.48 11,616 2.4 0.47 37,520 2.3 0.45 34,273 2.3 0.48 113,216 2.3 0.48 111,587 2.5  </v>
      </c>
      <c r="T142" s="47"/>
      <c r="U142" s="47"/>
      <c r="V142" s="47"/>
      <c r="W142" s="11"/>
      <c r="X142" s="11"/>
      <c r="Y142" s="11"/>
      <c r="Z142" s="47" t="str">
        <f t="shared" si="217"/>
        <v xml:space="preserve">0.47 37,520 2.3 0.45 34,273 2.3 0.48 113,216 2.3 0.48 111,587 2.5  </v>
      </c>
      <c r="AA142" s="47"/>
      <c r="AB142" s="47" t="str">
        <f t="shared" si="218"/>
        <v xml:space="preserve">37,520 2.3 0.45 34,273 2.3 0.48 113,216 2.3 0.48 111,587 2.5  </v>
      </c>
      <c r="AC142" s="47" t="str">
        <f t="shared" si="219"/>
        <v xml:space="preserve">2.3 0.45 34,273 2.3 0.48 113,216 2.3 0.48 111,587 2.5  </v>
      </c>
      <c r="AD142" s="47"/>
      <c r="AE142" s="47" t="str">
        <f t="shared" si="220"/>
        <v xml:space="preserve">0.45 34,273 2.3 0.48 113,216 2.3 0.48 111,587 2.5  </v>
      </c>
      <c r="AF142" s="47"/>
      <c r="AG142" s="47" t="str">
        <f t="shared" si="221"/>
        <v xml:space="preserve">34,273 2.3 0.48 113,216 2.3 0.48 111,587 2.5  </v>
      </c>
      <c r="AH142" s="47" t="str">
        <f t="shared" si="222"/>
        <v xml:space="preserve">2.3 0.48 113,216 2.3 0.48 111,587 2.5  </v>
      </c>
      <c r="AI142" s="47"/>
      <c r="AJ142" s="47"/>
      <c r="AK142" s="47"/>
      <c r="AL142" s="47"/>
      <c r="AM142" s="11"/>
      <c r="AN142" s="11"/>
      <c r="AO142" s="11"/>
      <c r="AP142" s="47" t="str">
        <f t="shared" si="223"/>
        <v xml:space="preserve">0.48 113,216 2.3 0.48 111,587 2.5  </v>
      </c>
      <c r="AQ142" s="47"/>
      <c r="AR142" s="47" t="str">
        <f t="shared" si="224"/>
        <v xml:space="preserve">113,216 2.3 0.48 111,587 2.5  </v>
      </c>
      <c r="AS142" s="48" t="str">
        <f t="shared" si="225"/>
        <v xml:space="preserve">2.3 0.48 111,587 2.5  </v>
      </c>
      <c r="AT142" s="48"/>
      <c r="AU142" s="47" t="str">
        <f t="shared" si="226"/>
        <v xml:space="preserve">0.48 111,587 2.5  </v>
      </c>
      <c r="AV142" s="47"/>
      <c r="AW142" s="47" t="str">
        <f t="shared" si="227"/>
        <v xml:space="preserve">111,587 2.5  </v>
      </c>
      <c r="AX142" s="48" t="str">
        <f t="shared" si="228"/>
        <v xml:space="preserve">2.5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8"/>
        <v xml:space="preserve">- Fresh Seafood </v>
      </c>
      <c r="D143" s="47" t="str">
        <f t="shared" si="209"/>
        <v xml:space="preserve">- Fresh Seafood </v>
      </c>
      <c r="E143" s="22"/>
      <c r="F143" s="45"/>
      <c r="G143" s="11"/>
      <c r="H143" s="11"/>
      <c r="I143" s="11"/>
      <c r="J143" s="47" t="str">
        <f t="shared" si="210"/>
        <v xml:space="preserve">0.00 </v>
      </c>
      <c r="K143" s="47"/>
      <c r="L143" s="47" t="str">
        <f t="shared" si="211"/>
        <v xml:space="preserve">0 0.0 0.00 0 0.0 0.00 0 0.0 0.00 0 0.0 0.00 0 0.0 0.00 0 0.0  </v>
      </c>
      <c r="M143" s="47" t="str">
        <f t="shared" si="212"/>
        <v xml:space="preserve">0.0 0.00 0 0.0 0.00 0 0.0 0.00 0 0.0 0.00 0 0.0 0.00 0 0.0  </v>
      </c>
      <c r="N143" s="47"/>
      <c r="O143" s="47" t="str">
        <f t="shared" si="213"/>
        <v xml:space="preserve">0.00 0 0.0 0.00 0 0.0 0.00 0 0.0 0.00 0 0.0 0.00 0 0.0  </v>
      </c>
      <c r="P143" s="47"/>
      <c r="Q143" s="47" t="str">
        <f t="shared" si="214"/>
        <v xml:space="preserve">0 0.0 0.00 0 0.0 0.00 0 0.0 0.00 0 0.0 0.00 0 0.0  </v>
      </c>
      <c r="R143" s="47" t="str">
        <f t="shared" si="215"/>
        <v xml:space="preserve">0.0 0.00 0 0.0 0.00 0 0.0 0.00 0 0.0 0.00 0 0.0  </v>
      </c>
      <c r="S143" s="47" t="str">
        <f t="shared" si="216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7"/>
        <v xml:space="preserve">0.00 0 0.0 0.00 0 0.0 0.00 0 0.0 0.00 0 0.0  </v>
      </c>
      <c r="AA143" s="47"/>
      <c r="AB143" s="47" t="str">
        <f t="shared" si="218"/>
        <v xml:space="preserve">0 0.0 0.00 0 0.0 0.00 0 0.0 0.00 0 0.0  </v>
      </c>
      <c r="AC143" s="47" t="str">
        <f t="shared" si="219"/>
        <v xml:space="preserve">0.0 0.00 0 0.0 0.00 0 0.0 0.00 0 0.0  </v>
      </c>
      <c r="AD143" s="47"/>
      <c r="AE143" s="47" t="str">
        <f t="shared" si="220"/>
        <v xml:space="preserve">0.00 0 0.0 0.00 0 0.0 0.00 0 0.0  </v>
      </c>
      <c r="AF143" s="47"/>
      <c r="AG143" s="47" t="str">
        <f t="shared" si="221"/>
        <v xml:space="preserve">0 0.0 0.00 0 0.0 0.00 0 0.0  </v>
      </c>
      <c r="AH143" s="47" t="str">
        <f t="shared" si="222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3"/>
        <v xml:space="preserve">0.00 0 0.0 0.00 0 0.0  </v>
      </c>
      <c r="AQ143" s="47"/>
      <c r="AR143" s="47" t="str">
        <f t="shared" si="224"/>
        <v xml:space="preserve">0 0.0 0.00 0 0.0  </v>
      </c>
      <c r="AS143" s="48" t="str">
        <f t="shared" si="225"/>
        <v xml:space="preserve">0.0 0.00 0 0.0  </v>
      </c>
      <c r="AT143" s="48"/>
      <c r="AU143" s="47" t="str">
        <f t="shared" si="226"/>
        <v xml:space="preserve">0.00 0 0.0  </v>
      </c>
      <c r="AV143" s="47"/>
      <c r="AW143" s="47" t="str">
        <f t="shared" si="227"/>
        <v xml:space="preserve">0 0.0  </v>
      </c>
      <c r="AX143" s="48" t="str">
        <f t="shared" si="228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8"/>
        <v xml:space="preserve">- Other Protein </v>
      </c>
      <c r="D144" s="47" t="str">
        <f t="shared" si="209"/>
        <v xml:space="preserve">- Other Protein </v>
      </c>
      <c r="E144" s="22"/>
      <c r="F144" s="45"/>
      <c r="G144" s="11"/>
      <c r="H144" s="11"/>
      <c r="I144" s="11"/>
      <c r="J144" s="47" t="str">
        <f t="shared" si="210"/>
        <v xml:space="preserve">0.00 </v>
      </c>
      <c r="K144" s="47"/>
      <c r="L144" s="47" t="str">
        <f t="shared" si="211"/>
        <v xml:space="preserve">0 0.0 0.00 0 0.0 0.00 0 0.0 0.00 0 0.0 0.00 0 0.0 0.00 0 0.0  </v>
      </c>
      <c r="M144" s="47" t="str">
        <f t="shared" si="212"/>
        <v xml:space="preserve">0.0 0.00 0 0.0 0.00 0 0.0 0.00 0 0.0 0.00 0 0.0 0.00 0 0.0  </v>
      </c>
      <c r="N144" s="47"/>
      <c r="O144" s="47" t="str">
        <f t="shared" si="213"/>
        <v xml:space="preserve">0.00 0 0.0 0.00 0 0.0 0.00 0 0.0 0.00 0 0.0 0.00 0 0.0  </v>
      </c>
      <c r="P144" s="47"/>
      <c r="Q144" s="47" t="str">
        <f t="shared" si="214"/>
        <v xml:space="preserve">0 0.0 0.00 0 0.0 0.00 0 0.0 0.00 0 0.0 0.00 0 0.0  </v>
      </c>
      <c r="R144" s="47" t="str">
        <f t="shared" si="215"/>
        <v xml:space="preserve">0.0 0.00 0 0.0 0.00 0 0.0 0.00 0 0.0 0.00 0 0.0  </v>
      </c>
      <c r="S144" s="47" t="str">
        <f t="shared" si="216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7"/>
        <v xml:space="preserve">0.00 0 0.0 0.00 0 0.0 0.00 0 0.0 0.00 0 0.0  </v>
      </c>
      <c r="AA144" s="47"/>
      <c r="AB144" s="47" t="str">
        <f t="shared" si="218"/>
        <v xml:space="preserve">0 0.0 0.00 0 0.0 0.00 0 0.0 0.00 0 0.0  </v>
      </c>
      <c r="AC144" s="47" t="str">
        <f t="shared" si="219"/>
        <v xml:space="preserve">0.0 0.00 0 0.0 0.00 0 0.0 0.00 0 0.0  </v>
      </c>
      <c r="AD144" s="47"/>
      <c r="AE144" s="47" t="str">
        <f t="shared" si="220"/>
        <v xml:space="preserve">0.00 0 0.0 0.00 0 0.0 0.00 0 0.0  </v>
      </c>
      <c r="AF144" s="47"/>
      <c r="AG144" s="47" t="str">
        <f t="shared" si="221"/>
        <v xml:space="preserve">0 0.0 0.00 0 0.0 0.00 0 0.0  </v>
      </c>
      <c r="AH144" s="47" t="str">
        <f t="shared" si="222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3"/>
        <v xml:space="preserve">0.00 0 0.0 0.00 0 0.0  </v>
      </c>
      <c r="AQ144" s="47"/>
      <c r="AR144" s="47" t="str">
        <f t="shared" si="224"/>
        <v xml:space="preserve">0 0.0 0.00 0 0.0  </v>
      </c>
      <c r="AS144" s="48" t="str">
        <f t="shared" si="225"/>
        <v xml:space="preserve">0.0 0.00 0 0.0  </v>
      </c>
      <c r="AT144" s="48"/>
      <c r="AU144" s="47" t="str">
        <f t="shared" si="226"/>
        <v xml:space="preserve">0.00 0 0.0  </v>
      </c>
      <c r="AV144" s="47"/>
      <c r="AW144" s="47" t="str">
        <f t="shared" si="227"/>
        <v xml:space="preserve">0 0.0  </v>
      </c>
      <c r="AX144" s="48" t="str">
        <f t="shared" si="228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8"/>
        <v xml:space="preserve">- Total Protein </v>
      </c>
      <c r="D145" s="47" t="str">
        <f t="shared" si="209"/>
        <v xml:space="preserve">- Total Protein </v>
      </c>
      <c r="E145" s="22"/>
      <c r="F145" s="45"/>
      <c r="G145" s="11"/>
      <c r="H145" s="11"/>
      <c r="I145" s="11"/>
      <c r="J145" s="47" t="str">
        <f t="shared" si="210"/>
        <v xml:space="preserve">1.35 </v>
      </c>
      <c r="K145" s="47"/>
      <c r="L145" s="47" t="str">
        <f t="shared" si="211"/>
        <v xml:space="preserve">33,160 6.5 1.30 31,411 6.6 1.27 101,849 6.2 1.26 96,310 6.4 1.32 310,693 6.4 1.26 292,025 6.4  </v>
      </c>
      <c r="M145" s="47" t="str">
        <f t="shared" si="212"/>
        <v xml:space="preserve">6.5 1.30 31,411 6.6 1.27 101,849 6.2 1.26 96,310 6.4 1.32 310,693 6.4 1.26 292,025 6.4  </v>
      </c>
      <c r="N145" s="47"/>
      <c r="O145" s="47" t="str">
        <f t="shared" si="213"/>
        <v xml:space="preserve">1.30 31,411 6.6 1.27 101,849 6.2 1.26 96,310 6.4 1.32 310,693 6.4 1.26 292,025 6.4  </v>
      </c>
      <c r="P145" s="47"/>
      <c r="Q145" s="47" t="str">
        <f t="shared" si="214"/>
        <v xml:space="preserve">31,411 6.6 1.27 101,849 6.2 1.26 96,310 6.4 1.32 310,693 6.4 1.26 292,025 6.4  </v>
      </c>
      <c r="R145" s="47" t="str">
        <f t="shared" si="215"/>
        <v xml:space="preserve">6.6 1.27 101,849 6.2 1.26 96,310 6.4 1.32 310,693 6.4 1.26 292,025 6.4  </v>
      </c>
      <c r="S145" s="47" t="str">
        <f t="shared" si="216"/>
        <v xml:space="preserve">1.35 33,160 6.5 1.30 31,411 6.6 1.27 101,849 6.2 1.26 96,310 6.4 1.32 310,693 6.4 1.26 292,025 6.4  </v>
      </c>
      <c r="T145" s="47"/>
      <c r="U145" s="47"/>
      <c r="V145" s="47"/>
      <c r="W145" s="11"/>
      <c r="X145" s="11"/>
      <c r="Y145" s="11"/>
      <c r="Z145" s="47" t="str">
        <f t="shared" si="217"/>
        <v xml:space="preserve">1.27 101,849 6.2 1.26 96,310 6.4 1.32 310,693 6.4 1.26 292,025 6.4  </v>
      </c>
      <c r="AA145" s="47"/>
      <c r="AB145" s="47" t="str">
        <f t="shared" si="218"/>
        <v xml:space="preserve">101,849 6.2 1.26 96,310 6.4 1.32 310,693 6.4 1.26 292,025 6.4  </v>
      </c>
      <c r="AC145" s="47" t="str">
        <f t="shared" si="219"/>
        <v xml:space="preserve">6.2 1.26 96,310 6.4 1.32 310,693 6.4 1.26 292,025 6.4  </v>
      </c>
      <c r="AD145" s="47"/>
      <c r="AE145" s="47" t="str">
        <f t="shared" si="220"/>
        <v xml:space="preserve">1.26 96,310 6.4 1.32 310,693 6.4 1.26 292,025 6.4  </v>
      </c>
      <c r="AF145" s="47"/>
      <c r="AG145" s="47" t="str">
        <f t="shared" si="221"/>
        <v xml:space="preserve">96,310 6.4 1.32 310,693 6.4 1.26 292,025 6.4  </v>
      </c>
      <c r="AH145" s="47" t="str">
        <f t="shared" si="222"/>
        <v xml:space="preserve">6.4 1.32 310,693 6.4 1.26 292,025 6.4  </v>
      </c>
      <c r="AI145" s="47"/>
      <c r="AJ145" s="47"/>
      <c r="AK145" s="47"/>
      <c r="AL145" s="47"/>
      <c r="AM145" s="11"/>
      <c r="AN145" s="11"/>
      <c r="AO145" s="11"/>
      <c r="AP145" s="47" t="str">
        <f t="shared" si="223"/>
        <v xml:space="preserve">1.32 310,693 6.4 1.26 292,025 6.4  </v>
      </c>
      <c r="AQ145" s="47"/>
      <c r="AR145" s="47" t="str">
        <f t="shared" si="224"/>
        <v xml:space="preserve">310,693 6.4 1.26 292,025 6.4  </v>
      </c>
      <c r="AS145" s="48" t="str">
        <f t="shared" si="225"/>
        <v xml:space="preserve">6.4 1.26 292,025 6.4  </v>
      </c>
      <c r="AT145" s="48"/>
      <c r="AU145" s="47" t="str">
        <f t="shared" si="226"/>
        <v xml:space="preserve">1.26 292,025 6.4  </v>
      </c>
      <c r="AV145" s="47"/>
      <c r="AW145" s="47" t="str">
        <f t="shared" si="227"/>
        <v xml:space="preserve">292,025 6.4  </v>
      </c>
      <c r="AX145" s="48" t="str">
        <f t="shared" si="228"/>
        <v xml:space="preserve">6.4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8"/>
        <v xml:space="preserve">- Non-Perishable </v>
      </c>
      <c r="D146" s="47" t="str">
        <f t="shared" si="209"/>
        <v xml:space="preserve">- Non-Perishable </v>
      </c>
      <c r="E146" s="22"/>
      <c r="F146" s="45"/>
      <c r="G146" s="11"/>
      <c r="H146" s="11"/>
      <c r="I146" s="11"/>
      <c r="J146" s="47" t="str">
        <f t="shared" si="210"/>
        <v xml:space="preserve">0.91 </v>
      </c>
      <c r="K146" s="47"/>
      <c r="L146" s="47" t="str">
        <f t="shared" si="211"/>
        <v xml:space="preserve">22,454 4.4 0.94 22,765 4.8 0.90 71,759 4.3 0.86 65,690 4.3 0.98 232,270 4.8 0.91 212,662 4.7  </v>
      </c>
      <c r="M146" s="47" t="str">
        <f t="shared" si="212"/>
        <v xml:space="preserve">4.4 0.94 22,765 4.8 0.90 71,759 4.3 0.86 65,690 4.3 0.98 232,270 4.8 0.91 212,662 4.7  </v>
      </c>
      <c r="N146" s="47"/>
      <c r="O146" s="47" t="str">
        <f t="shared" si="213"/>
        <v xml:space="preserve">0.94 22,765 4.8 0.90 71,759 4.3 0.86 65,690 4.3 0.98 232,270 4.8 0.91 212,662 4.7  </v>
      </c>
      <c r="P146" s="47"/>
      <c r="Q146" s="47" t="str">
        <f t="shared" si="214"/>
        <v xml:space="preserve">22,765 4.8 0.90 71,759 4.3 0.86 65,690 4.3 0.98 232,270 4.8 0.91 212,662 4.7  </v>
      </c>
      <c r="R146" s="47" t="str">
        <f t="shared" si="215"/>
        <v xml:space="preserve">4.8 0.90 71,759 4.3 0.86 65,690 4.3 0.98 232,270 4.8 0.91 212,662 4.7  </v>
      </c>
      <c r="S146" s="47" t="str">
        <f t="shared" si="216"/>
        <v xml:space="preserve">0.91 22,454 4.4 0.94 22,765 4.8 0.90 71,759 4.3 0.86 65,690 4.3 0.98 232,270 4.8 0.91 212,662 4.7  </v>
      </c>
      <c r="T146" s="47"/>
      <c r="U146" s="47"/>
      <c r="V146" s="47"/>
      <c r="W146" s="11"/>
      <c r="X146" s="11"/>
      <c r="Y146" s="11"/>
      <c r="Z146" s="47" t="str">
        <f t="shared" si="217"/>
        <v xml:space="preserve">0.90 71,759 4.3 0.86 65,690 4.3 0.98 232,270 4.8 0.91 212,662 4.7  </v>
      </c>
      <c r="AA146" s="47"/>
      <c r="AB146" s="47" t="str">
        <f t="shared" si="218"/>
        <v xml:space="preserve">71,759 4.3 0.86 65,690 4.3 0.98 232,270 4.8 0.91 212,662 4.7  </v>
      </c>
      <c r="AC146" s="47" t="str">
        <f t="shared" si="219"/>
        <v xml:space="preserve">4.3 0.86 65,690 4.3 0.98 232,270 4.8 0.91 212,662 4.7  </v>
      </c>
      <c r="AD146" s="47"/>
      <c r="AE146" s="47" t="str">
        <f t="shared" si="220"/>
        <v xml:space="preserve">0.86 65,690 4.3 0.98 232,270 4.8 0.91 212,662 4.7  </v>
      </c>
      <c r="AF146" s="47"/>
      <c r="AG146" s="47" t="str">
        <f t="shared" si="221"/>
        <v xml:space="preserve">65,690 4.3 0.98 232,270 4.8 0.91 212,662 4.7  </v>
      </c>
      <c r="AH146" s="47" t="str">
        <f t="shared" si="222"/>
        <v xml:space="preserve">4.3 0.98 232,270 4.8 0.91 212,662 4.7  </v>
      </c>
      <c r="AI146" s="47"/>
      <c r="AJ146" s="47"/>
      <c r="AK146" s="47"/>
      <c r="AL146" s="47"/>
      <c r="AM146" s="11"/>
      <c r="AN146" s="11"/>
      <c r="AO146" s="11"/>
      <c r="AP146" s="47" t="str">
        <f t="shared" si="223"/>
        <v xml:space="preserve">0.98 232,270 4.8 0.91 212,662 4.7  </v>
      </c>
      <c r="AQ146" s="47"/>
      <c r="AR146" s="47" t="str">
        <f t="shared" si="224"/>
        <v xml:space="preserve">232,270 4.8 0.91 212,662 4.7  </v>
      </c>
      <c r="AS146" s="48" t="str">
        <f t="shared" si="225"/>
        <v xml:space="preserve">4.8 0.91 212,662 4.7  </v>
      </c>
      <c r="AT146" s="48"/>
      <c r="AU146" s="47" t="str">
        <f t="shared" si="226"/>
        <v xml:space="preserve">0.91 212,662 4.7  </v>
      </c>
      <c r="AV146" s="47"/>
      <c r="AW146" s="47" t="str">
        <f t="shared" si="227"/>
        <v xml:space="preserve">212,662 4.7  </v>
      </c>
      <c r="AX146" s="48" t="str">
        <f t="shared" si="228"/>
        <v xml:space="preserve">4.7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8"/>
        <v xml:space="preserve">- Produce </v>
      </c>
      <c r="D147" s="47" t="str">
        <f t="shared" si="209"/>
        <v xml:space="preserve">- Produce </v>
      </c>
      <c r="E147" s="22"/>
      <c r="F147" s="45"/>
      <c r="G147" s="11"/>
      <c r="H147" s="11"/>
      <c r="I147" s="11"/>
      <c r="J147" s="47" t="str">
        <f t="shared" si="210"/>
        <v xml:space="preserve">0.49 </v>
      </c>
      <c r="K147" s="47"/>
      <c r="L147" s="47" t="str">
        <f t="shared" si="211"/>
        <v xml:space="preserve">12,072 2.4 0.48 11,667 2.4 0.53 42,452 2.6 0.47 36,125 2.4 0.53 124,528 2.6 0.46 106,736 2.4  </v>
      </c>
      <c r="M147" s="47" t="str">
        <f t="shared" si="212"/>
        <v xml:space="preserve">2.4 0.48 11,667 2.4 0.53 42,452 2.6 0.47 36,125 2.4 0.53 124,528 2.6 0.46 106,736 2.4  </v>
      </c>
      <c r="N147" s="47"/>
      <c r="O147" s="47" t="str">
        <f t="shared" si="213"/>
        <v xml:space="preserve">0.48 11,667 2.4 0.53 42,452 2.6 0.47 36,125 2.4 0.53 124,528 2.6 0.46 106,736 2.4  </v>
      </c>
      <c r="P147" s="47"/>
      <c r="Q147" s="47" t="str">
        <f t="shared" si="214"/>
        <v xml:space="preserve">11,667 2.4 0.53 42,452 2.6 0.47 36,125 2.4 0.53 124,528 2.6 0.46 106,736 2.4  </v>
      </c>
      <c r="R147" s="47" t="str">
        <f t="shared" si="215"/>
        <v xml:space="preserve">2.4 0.53 42,452 2.6 0.47 36,125 2.4 0.53 124,528 2.6 0.46 106,736 2.4  </v>
      </c>
      <c r="S147" s="47" t="str">
        <f t="shared" si="216"/>
        <v xml:space="preserve">0.49 12,072 2.4 0.48 11,667 2.4 0.53 42,452 2.6 0.47 36,125 2.4 0.53 124,528 2.6 0.46 106,736 2.4  </v>
      </c>
      <c r="T147" s="47"/>
      <c r="U147" s="47"/>
      <c r="V147" s="47"/>
      <c r="W147" s="11"/>
      <c r="X147" s="11"/>
      <c r="Y147" s="11"/>
      <c r="Z147" s="47" t="str">
        <f t="shared" si="217"/>
        <v xml:space="preserve">0.53 42,452 2.6 0.47 36,125 2.4 0.53 124,528 2.6 0.46 106,736 2.4  </v>
      </c>
      <c r="AA147" s="47"/>
      <c r="AB147" s="47" t="str">
        <f t="shared" si="218"/>
        <v xml:space="preserve">42,452 2.6 0.47 36,125 2.4 0.53 124,528 2.6 0.46 106,736 2.4  </v>
      </c>
      <c r="AC147" s="47" t="str">
        <f t="shared" si="219"/>
        <v xml:space="preserve">2.6 0.47 36,125 2.4 0.53 124,528 2.6 0.46 106,736 2.4  </v>
      </c>
      <c r="AD147" s="47"/>
      <c r="AE147" s="47" t="str">
        <f t="shared" si="220"/>
        <v xml:space="preserve">0.47 36,125 2.4 0.53 124,528 2.6 0.46 106,736 2.4  </v>
      </c>
      <c r="AF147" s="47"/>
      <c r="AG147" s="47" t="str">
        <f t="shared" si="221"/>
        <v xml:space="preserve">36,125 2.4 0.53 124,528 2.6 0.46 106,736 2.4  </v>
      </c>
      <c r="AH147" s="47" t="str">
        <f t="shared" si="222"/>
        <v xml:space="preserve">2.4 0.53 124,528 2.6 0.46 106,736 2.4  </v>
      </c>
      <c r="AI147" s="47"/>
      <c r="AJ147" s="47"/>
      <c r="AK147" s="47"/>
      <c r="AL147" s="47"/>
      <c r="AM147" s="11"/>
      <c r="AN147" s="11"/>
      <c r="AO147" s="11"/>
      <c r="AP147" s="47" t="str">
        <f t="shared" si="223"/>
        <v xml:space="preserve">0.53 124,528 2.6 0.46 106,736 2.4  </v>
      </c>
      <c r="AQ147" s="47"/>
      <c r="AR147" s="47" t="str">
        <f t="shared" si="224"/>
        <v xml:space="preserve">124,528 2.6 0.46 106,736 2.4  </v>
      </c>
      <c r="AS147" s="48" t="str">
        <f t="shared" si="225"/>
        <v xml:space="preserve">2.6 0.46 106,736 2.4  </v>
      </c>
      <c r="AT147" s="48"/>
      <c r="AU147" s="47" t="str">
        <f t="shared" si="226"/>
        <v xml:space="preserve">0.46 106,736 2.4  </v>
      </c>
      <c r="AV147" s="47"/>
      <c r="AW147" s="47" t="str">
        <f t="shared" si="227"/>
        <v xml:space="preserve">106,736 2.4  </v>
      </c>
      <c r="AX147" s="48" t="str">
        <f t="shared" si="228"/>
        <v xml:space="preserve">2.4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8"/>
        <v xml:space="preserve">- Dessert </v>
      </c>
      <c r="D148" s="47" t="str">
        <f t="shared" si="209"/>
        <v xml:space="preserve">- Dessert </v>
      </c>
      <c r="E148" s="22"/>
      <c r="F148" s="45"/>
      <c r="G148" s="11"/>
      <c r="H148" s="11"/>
      <c r="I148" s="11"/>
      <c r="J148" s="47" t="str">
        <f t="shared" si="210"/>
        <v xml:space="preserve">0.23 </v>
      </c>
      <c r="K148" s="47"/>
      <c r="L148" s="47" t="str">
        <f t="shared" si="211"/>
        <v xml:space="preserve">5,638 1.1 0.22 5,356 1.1 0.22 17,889 1.1 0.22 16,526 1.1 0.23 54,120 1.1 0.22 51,460 1.1  </v>
      </c>
      <c r="M148" s="47" t="str">
        <f t="shared" si="212"/>
        <v xml:space="preserve">1.1 0.22 5,356 1.1 0.22 17,889 1.1 0.22 16,526 1.1 0.23 54,120 1.1 0.22 51,460 1.1  </v>
      </c>
      <c r="N148" s="47"/>
      <c r="O148" s="47" t="str">
        <f t="shared" si="213"/>
        <v xml:space="preserve">0.22 5,356 1.1 0.22 17,889 1.1 0.22 16,526 1.1 0.23 54,120 1.1 0.22 51,460 1.1  </v>
      </c>
      <c r="P148" s="47"/>
      <c r="Q148" s="47" t="str">
        <f t="shared" si="214"/>
        <v xml:space="preserve">5,356 1.1 0.22 17,889 1.1 0.22 16,526 1.1 0.23 54,120 1.1 0.22 51,460 1.1  </v>
      </c>
      <c r="R148" s="47" t="str">
        <f t="shared" si="215"/>
        <v xml:space="preserve">1.1 0.22 17,889 1.1 0.22 16,526 1.1 0.23 54,120 1.1 0.22 51,460 1.1  </v>
      </c>
      <c r="S148" s="47" t="str">
        <f t="shared" si="216"/>
        <v xml:space="preserve">0.23 5,638 1.1 0.22 5,356 1.1 0.22 17,889 1.1 0.22 16,526 1.1 0.23 54,120 1.1 0.22 51,460 1.1  </v>
      </c>
      <c r="T148" s="47"/>
      <c r="U148" s="47"/>
      <c r="V148" s="47"/>
      <c r="W148" s="11"/>
      <c r="X148" s="11"/>
      <c r="Y148" s="11"/>
      <c r="Z148" s="47" t="str">
        <f t="shared" si="217"/>
        <v xml:space="preserve">0.22 17,889 1.1 0.22 16,526 1.1 0.23 54,120 1.1 0.22 51,460 1.1  </v>
      </c>
      <c r="AA148" s="47"/>
      <c r="AB148" s="47" t="str">
        <f t="shared" si="218"/>
        <v xml:space="preserve">17,889 1.1 0.22 16,526 1.1 0.23 54,120 1.1 0.22 51,460 1.1  </v>
      </c>
      <c r="AC148" s="47" t="str">
        <f t="shared" si="219"/>
        <v xml:space="preserve">1.1 0.22 16,526 1.1 0.23 54,120 1.1 0.22 51,460 1.1  </v>
      </c>
      <c r="AD148" s="47"/>
      <c r="AE148" s="47" t="str">
        <f t="shared" si="220"/>
        <v xml:space="preserve">0.22 16,526 1.1 0.23 54,120 1.1 0.22 51,460 1.1  </v>
      </c>
      <c r="AF148" s="47"/>
      <c r="AG148" s="47" t="str">
        <f t="shared" si="221"/>
        <v xml:space="preserve">16,526 1.1 0.23 54,120 1.1 0.22 51,460 1.1  </v>
      </c>
      <c r="AH148" s="47" t="str">
        <f t="shared" si="222"/>
        <v xml:space="preserve">1.1 0.23 54,120 1.1 0.22 51,460 1.1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3"/>
        <v xml:space="preserve">0.23 54,120 1.1 0.22 51,460 1.1  </v>
      </c>
      <c r="AQ148" s="47"/>
      <c r="AR148" s="47" t="str">
        <f t="shared" si="224"/>
        <v xml:space="preserve">54,120 1.1 0.22 51,460 1.1  </v>
      </c>
      <c r="AS148" s="48" t="str">
        <f t="shared" si="225"/>
        <v xml:space="preserve">1.1 0.22 51,460 1.1  </v>
      </c>
      <c r="AT148" s="48"/>
      <c r="AU148" s="47" t="str">
        <f t="shared" si="226"/>
        <v xml:space="preserve">0.22 51,460 1.1  </v>
      </c>
      <c r="AV148" s="47"/>
      <c r="AW148" s="47" t="str">
        <f t="shared" si="227"/>
        <v xml:space="preserve">51,460 1.1  </v>
      </c>
      <c r="AX148" s="48" t="str">
        <f t="shared" si="228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8"/>
        <v xml:space="preserve">- Other/Freight </v>
      </c>
      <c r="D149" s="47" t="str">
        <f t="shared" si="209"/>
        <v xml:space="preserve">- Other/Freight </v>
      </c>
      <c r="E149" s="22"/>
      <c r="F149" s="45"/>
      <c r="G149" s="11"/>
      <c r="H149" s="11"/>
      <c r="I149" s="11"/>
      <c r="J149" s="47" t="str">
        <f t="shared" si="210"/>
        <v xml:space="preserve">1.87 </v>
      </c>
      <c r="K149" s="47"/>
      <c r="L149" s="47" t="str">
        <f t="shared" si="211"/>
        <v xml:space="preserve">45,953 9.0 1.66 40,051 8.4 1.88 150,345 9.1 1.62 124,111 8.2 1.75 414,023 8.6 1.61 374,443 8.2  </v>
      </c>
      <c r="M149" s="47" t="str">
        <f t="shared" si="212"/>
        <v xml:space="preserve">9.0 1.66 40,051 8.4 1.88 150,345 9.1 1.62 124,111 8.2 1.75 414,023 8.6 1.61 374,443 8.2  </v>
      </c>
      <c r="N149" s="47"/>
      <c r="O149" s="47" t="str">
        <f t="shared" si="213"/>
        <v xml:space="preserve">1.66 40,051 8.4 1.88 150,345 9.1 1.62 124,111 8.2 1.75 414,023 8.6 1.61 374,443 8.2  </v>
      </c>
      <c r="P149" s="47"/>
      <c r="Q149" s="47" t="str">
        <f t="shared" si="214"/>
        <v xml:space="preserve">40,051 8.4 1.88 150,345 9.1 1.62 124,111 8.2 1.75 414,023 8.6 1.61 374,443 8.2  </v>
      </c>
      <c r="R149" s="47" t="str">
        <f t="shared" si="215"/>
        <v xml:space="preserve">8.4 1.88 150,345 9.1 1.62 124,111 8.2 1.75 414,023 8.6 1.61 374,443 8.2  </v>
      </c>
      <c r="S149" s="47" t="str">
        <f t="shared" si="216"/>
        <v xml:space="preserve">1.87 45,953 9.0 1.66 40,051 8.4 1.88 150,345 9.1 1.62 124,111 8.2 1.75 414,023 8.6 1.61 374,443 8.2  </v>
      </c>
      <c r="T149" s="47"/>
      <c r="U149" s="47"/>
      <c r="V149" s="47"/>
      <c r="W149" s="11"/>
      <c r="X149" s="11"/>
      <c r="Y149" s="11"/>
      <c r="Z149" s="47" t="str">
        <f t="shared" si="217"/>
        <v xml:space="preserve">1.88 150,345 9.1 1.62 124,111 8.2 1.75 414,023 8.6 1.61 374,443 8.2  </v>
      </c>
      <c r="AA149" s="47"/>
      <c r="AB149" s="47" t="str">
        <f t="shared" si="218"/>
        <v xml:space="preserve">150,345 9.1 1.62 124,111 8.2 1.75 414,023 8.6 1.61 374,443 8.2  </v>
      </c>
      <c r="AC149" s="47" t="str">
        <f t="shared" si="219"/>
        <v xml:space="preserve">9.1 1.62 124,111 8.2 1.75 414,023 8.6 1.61 374,443 8.2  </v>
      </c>
      <c r="AD149" s="47"/>
      <c r="AE149" s="47" t="str">
        <f t="shared" si="220"/>
        <v xml:space="preserve">1.62 124,111 8.2 1.75 414,023 8.6 1.61 374,443 8.2  </v>
      </c>
      <c r="AF149" s="47"/>
      <c r="AG149" s="47" t="str">
        <f t="shared" si="221"/>
        <v xml:space="preserve">124,111 8.2 1.75 414,023 8.6 1.61 374,443 8.2  </v>
      </c>
      <c r="AH149" s="47" t="str">
        <f t="shared" si="222"/>
        <v xml:space="preserve">8.2 1.75 414,023 8.6 1.61 374,443 8.2  </v>
      </c>
      <c r="AI149" s="47"/>
      <c r="AJ149" s="47"/>
      <c r="AK149" s="47"/>
      <c r="AL149" s="47"/>
      <c r="AM149" s="11"/>
      <c r="AN149" s="11"/>
      <c r="AO149" s="11"/>
      <c r="AP149" s="47" t="str">
        <f t="shared" si="223"/>
        <v xml:space="preserve">1.75 414,023 8.6 1.61 374,443 8.2  </v>
      </c>
      <c r="AQ149" s="47"/>
      <c r="AR149" s="47" t="str">
        <f t="shared" si="224"/>
        <v xml:space="preserve">414,023 8.6 1.61 374,443 8.2  </v>
      </c>
      <c r="AS149" s="48" t="str">
        <f t="shared" si="225"/>
        <v xml:space="preserve">8.6 1.61 374,443 8.2  </v>
      </c>
      <c r="AT149" s="48"/>
      <c r="AU149" s="47" t="str">
        <f t="shared" si="226"/>
        <v xml:space="preserve">1.61 374,443 8.2  </v>
      </c>
      <c r="AV149" s="47"/>
      <c r="AW149" s="47" t="str">
        <f t="shared" si="227"/>
        <v xml:space="preserve">374,443 8.2  </v>
      </c>
      <c r="AX149" s="48" t="str">
        <f t="shared" si="228"/>
        <v xml:space="preserve">8.2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8"/>
        <v xml:space="preserve">Total Food Costs </v>
      </c>
      <c r="D150" s="47" t="str">
        <f t="shared" si="209"/>
        <v xml:space="preserve">Total Food Costs </v>
      </c>
      <c r="E150" s="22"/>
      <c r="F150" s="45"/>
      <c r="G150" s="11"/>
      <c r="H150" s="11"/>
      <c r="I150" s="11"/>
      <c r="J150" s="47" t="str">
        <f t="shared" si="210"/>
        <v xml:space="preserve">4.86 </v>
      </c>
      <c r="K150" s="47"/>
      <c r="L150" s="47" t="str">
        <f t="shared" si="211"/>
        <v xml:space="preserve">119,277 23.5 4.61 111,250 23.4 4.81 384,295 23.3 4.42 338,762 22.4 4.81 1,135,635 23.5 4.46 1,037,326 22.8  </v>
      </c>
      <c r="M150" s="47" t="str">
        <f t="shared" si="212"/>
        <v xml:space="preserve">23.5 4.61 111,250 23.4 4.81 384,295 23.3 4.42 338,762 22.4 4.81 1,135,635 23.5 4.46 1,037,326 22.8  </v>
      </c>
      <c r="N150" s="47"/>
      <c r="O150" s="47" t="str">
        <f t="shared" si="213"/>
        <v xml:space="preserve">4.61 111,250 23.4 4.81 384,295 23.3 4.42 338,762 22.4 4.81 1,135,635 23.5 4.46 1,037,326 22.8  </v>
      </c>
      <c r="P150" s="47"/>
      <c r="Q150" s="47" t="str">
        <f t="shared" si="214"/>
        <v xml:space="preserve">111,250 23.4 4.81 384,295 23.3 4.42 338,762 22.4 4.81 1,135,635 23.5 4.46 1,037,326 22.8  </v>
      </c>
      <c r="R150" s="47" t="str">
        <f t="shared" si="215"/>
        <v xml:space="preserve">23.4 4.81 384,295 23.3 4.42 338,762 22.4 4.81 1,135,635 23.5 4.46 1,037,326 22.8  </v>
      </c>
      <c r="S150" s="47" t="str">
        <f t="shared" si="216"/>
        <v xml:space="preserve">4.86 119,277 23.5 4.61 111,250 23.4 4.81 384,295 23.3 4.42 338,762 22.4 4.81 1,135,635 23.5 4.46 1,037,326 22.8  </v>
      </c>
      <c r="T150" s="47"/>
      <c r="U150" s="47"/>
      <c r="V150" s="47"/>
      <c r="W150" s="11"/>
      <c r="X150" s="11"/>
      <c r="Y150" s="11"/>
      <c r="Z150" s="47" t="str">
        <f t="shared" si="217"/>
        <v xml:space="preserve">4.81 384,295 23.3 4.42 338,762 22.4 4.81 1,135,635 23.5 4.46 1,037,326 22.8  </v>
      </c>
      <c r="AA150" s="47"/>
      <c r="AB150" s="47" t="str">
        <f t="shared" si="218"/>
        <v xml:space="preserve">384,295 23.3 4.42 338,762 22.4 4.81 1,135,635 23.5 4.46 1,037,326 22.8  </v>
      </c>
      <c r="AC150" s="47" t="str">
        <f t="shared" si="219"/>
        <v xml:space="preserve">23.3 4.42 338,762 22.4 4.81 1,135,635 23.5 4.46 1,037,326 22.8  </v>
      </c>
      <c r="AD150" s="47"/>
      <c r="AE150" s="47" t="str">
        <f t="shared" si="220"/>
        <v xml:space="preserve">4.42 338,762 22.4 4.81 1,135,635 23.5 4.46 1,037,326 22.8  </v>
      </c>
      <c r="AF150" s="47"/>
      <c r="AG150" s="47" t="str">
        <f t="shared" si="221"/>
        <v xml:space="preserve">338,762 22.4 4.81 1,135,635 23.5 4.46 1,037,326 22.8  </v>
      </c>
      <c r="AH150" s="47" t="str">
        <f t="shared" si="222"/>
        <v xml:space="preserve">22.4 4.81 1,135,635 23.5 4.46 1,037,326 22.8  </v>
      </c>
      <c r="AI150" s="47"/>
      <c r="AJ150" s="47"/>
      <c r="AK150" s="47"/>
      <c r="AL150" s="47"/>
      <c r="AM150" s="11"/>
      <c r="AN150" s="11"/>
      <c r="AO150" s="11"/>
      <c r="AP150" s="47" t="str">
        <f t="shared" si="223"/>
        <v xml:space="preserve">4.81 1,135,635 23.5 4.46 1,037,326 22.8  </v>
      </c>
      <c r="AQ150" s="47"/>
      <c r="AR150" s="47" t="str">
        <f t="shared" si="224"/>
        <v xml:space="preserve">1,135,635 23.5 4.46 1,037,326 22.8  </v>
      </c>
      <c r="AS150" s="48" t="str">
        <f t="shared" si="225"/>
        <v xml:space="preserve">23.5 4.46 1,037,326 22.8  </v>
      </c>
      <c r="AT150" s="48"/>
      <c r="AU150" s="47" t="str">
        <f t="shared" si="226"/>
        <v xml:space="preserve">4.46 1,037,326 22.8  </v>
      </c>
      <c r="AV150" s="47"/>
      <c r="AW150" s="47" t="str">
        <f t="shared" si="227"/>
        <v xml:space="preserve">1,037,326 22.8  </v>
      </c>
      <c r="AX150" s="48" t="str">
        <f t="shared" si="228"/>
        <v xml:space="preserve">22.8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8"/>
        <v xml:space="preserve">A vs T% </v>
      </c>
      <c r="D151" s="47" t="str">
        <f t="shared" si="209"/>
        <v xml:space="preserve">A vs T% </v>
      </c>
      <c r="E151" s="22"/>
      <c r="F151" s="45"/>
      <c r="G151" s="11"/>
      <c r="H151" s="11"/>
      <c r="I151" s="11"/>
      <c r="J151" s="47" t="str">
        <f t="shared" si="210"/>
        <v/>
      </c>
      <c r="K151" s="47"/>
      <c r="L151" s="47" t="str">
        <f t="shared" si="211"/>
        <v xml:space="preserve">4,992 </v>
      </c>
      <c r="M151" s="47" t="str">
        <f t="shared" si="212"/>
        <v xml:space="preserve">4.2 4,284 3.9 15,188 4.0 13,573 4.0 51,270 4.5 44,829 4.3  </v>
      </c>
      <c r="N151" s="47"/>
      <c r="O151" s="47" t="str">
        <f t="shared" si="213"/>
        <v/>
      </c>
      <c r="P151" s="47"/>
      <c r="Q151" s="47" t="str">
        <f t="shared" si="214"/>
        <v xml:space="preserve">4,284 3.9 15,188 4.0 13,573 4.0 51,270 4.5 44,829 4.3  </v>
      </c>
      <c r="R151" s="47" t="str">
        <f t="shared" si="215"/>
        <v xml:space="preserve">3.9 15,188 4.0 13,573 4.0 51,270 4.5 44,829 4.3  </v>
      </c>
      <c r="S151" s="47" t="str">
        <f t="shared" si="216"/>
        <v xml:space="preserve">4,992 4.2 4,284 3.9 15,188 4.0 13,573 4.0 51,270 4.5 44,829 4.3  </v>
      </c>
      <c r="T151" s="47"/>
      <c r="U151" s="47"/>
      <c r="V151" s="47"/>
      <c r="W151" s="11"/>
      <c r="X151" s="11"/>
      <c r="Y151" s="11"/>
      <c r="Z151" s="47" t="str">
        <f t="shared" si="217"/>
        <v/>
      </c>
      <c r="AA151" s="47"/>
      <c r="AB151" s="47" t="str">
        <f t="shared" si="218"/>
        <v xml:space="preserve">15,188 4.0 13,573 4.0 51,270 4.5 44,829 4.3  </v>
      </c>
      <c r="AC151" s="47" t="str">
        <f t="shared" si="219"/>
        <v xml:space="preserve">4.0 13,573 4.0 51,270 4.5 44,829 4.3  </v>
      </c>
      <c r="AD151" s="47"/>
      <c r="AE151" s="47" t="str">
        <f t="shared" si="220"/>
        <v/>
      </c>
      <c r="AF151" s="47"/>
      <c r="AG151" s="47" t="str">
        <f t="shared" si="221"/>
        <v xml:space="preserve">13,573 4.0 51,270 4.5 44,829 4.3  </v>
      </c>
      <c r="AH151" s="47" t="str">
        <f t="shared" si="222"/>
        <v xml:space="preserve">4.0 51,270 4.5 44,829 4.3  </v>
      </c>
      <c r="AI151" s="47"/>
      <c r="AJ151" s="47"/>
      <c r="AK151" s="47"/>
      <c r="AL151" s="47"/>
      <c r="AM151" s="11"/>
      <c r="AN151" s="11"/>
      <c r="AO151" s="11"/>
      <c r="AP151" s="47" t="str">
        <f t="shared" si="223"/>
        <v/>
      </c>
      <c r="AQ151" s="47"/>
      <c r="AR151" s="47" t="str">
        <f t="shared" si="224"/>
        <v xml:space="preserve">51,270 4.5 44,829 4.3  </v>
      </c>
      <c r="AS151" s="48" t="str">
        <f t="shared" si="225"/>
        <v xml:space="preserve">4.5 44,829 4.3  </v>
      </c>
      <c r="AT151" s="48"/>
      <c r="AU151" s="47" t="str">
        <f t="shared" si="226"/>
        <v/>
      </c>
      <c r="AV151" s="47"/>
      <c r="AW151" s="47" t="str">
        <f t="shared" si="227"/>
        <v xml:space="preserve">44,829 4.3  </v>
      </c>
      <c r="AX151" s="48" t="str">
        <f t="shared" si="228"/>
        <v xml:space="preserve">4.3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29">IF(C240="","",IF(RIGHT(D153,1)="-",LEFT(D153,AY153-2),D153))</f>
        <v xml:space="preserve">Total Beverage Cost </v>
      </c>
      <c r="D153" s="47" t="str">
        <f t="shared" ref="D153:D159" si="230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1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0.52 </v>
      </c>
      <c r="K153" s="47"/>
      <c r="L153" s="47" t="str">
        <f t="shared" ref="L153:L159" si="232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12,654 17.3 0.50 12,020 17.4 0.52 41,913 17.0 0.50 37,954 17.3 0.51 120,490 17.0 0.51 119,074 18.2  </v>
      </c>
      <c r="M153" s="47" t="str">
        <f t="shared" ref="M153:M159" si="233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17.3 0.50 12,020 17.4 0.52 41,913 17.0 0.50 37,954 17.3 0.51 120,490 17.0 0.51 119,074 18.2  </v>
      </c>
      <c r="N153" s="47"/>
      <c r="O153" s="47" t="str">
        <f t="shared" ref="O153:O159" si="234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0.50 12,020 17.4 0.52 41,913 17.0 0.50 37,954 17.3 0.51 120,490 17.0 0.51 119,074 18.2  </v>
      </c>
      <c r="P153" s="47"/>
      <c r="Q153" s="47" t="str">
        <f t="shared" ref="Q153:Q159" si="235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12,020 17.4 0.52 41,913 17.0 0.50 37,954 17.3 0.51 120,490 17.0 0.51 119,074 18.2  </v>
      </c>
      <c r="R153" s="47" t="str">
        <f t="shared" ref="R153:R159" si="236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17.4 0.52 41,913 17.0 0.50 37,954 17.3 0.51 120,490 17.0 0.51 119,074 18.2  </v>
      </c>
      <c r="S153" s="47" t="str">
        <f t="shared" ref="S153:S159" si="237">(RIGHT(C240,LEN(C240) - LEN(C153)))&amp;" "</f>
        <v xml:space="preserve">0.52 12,654 17.3 0.50 12,020 17.4 0.52 41,913 17.0 0.50 37,954 17.3 0.51 120,490 17.0 0.51 119,074 18.2  </v>
      </c>
      <c r="T153" s="47"/>
      <c r="U153" s="47"/>
      <c r="V153" s="47"/>
      <c r="W153" s="11"/>
      <c r="X153" s="11"/>
      <c r="Y153" s="11"/>
      <c r="Z153" s="47" t="str">
        <f t="shared" ref="Z153:Z159" si="238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0.52 41,913 17.0 0.50 37,954 17.3 0.51 120,490 17.0 0.51 119,074 18.2  </v>
      </c>
      <c r="AA153" s="47"/>
      <c r="AB153" s="47" t="str">
        <f t="shared" ref="AB153:AB159" si="239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41,913 17.0 0.50 37,954 17.3 0.51 120,490 17.0 0.51 119,074 18.2  </v>
      </c>
      <c r="AC153" s="47" t="str">
        <f t="shared" ref="AC153:AC159" si="240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17.0 0.50 37,954 17.3 0.51 120,490 17.0 0.51 119,074 18.2  </v>
      </c>
      <c r="AD153" s="47"/>
      <c r="AE153" s="47" t="str">
        <f t="shared" ref="AE153:AE159" si="241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0.50 37,954 17.3 0.51 120,490 17.0 0.51 119,074 18.2  </v>
      </c>
      <c r="AF153" s="47"/>
      <c r="AG153" s="47" t="str">
        <f t="shared" ref="AG153:AG159" si="242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37,954 17.3 0.51 120,490 17.0 0.51 119,074 18.2  </v>
      </c>
      <c r="AH153" s="47" t="str">
        <f t="shared" ref="AH153:AH159" si="243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17.3 0.51 120,490 17.0 0.51 119,074 18.2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4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0.51 120,490 17.0 0.51 119,074 18.2  </v>
      </c>
      <c r="AQ153" s="47"/>
      <c r="AR153" s="47" t="str">
        <f t="shared" ref="AR153:AR159" si="245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120,490 17.0 0.51 119,074 18.2  </v>
      </c>
      <c r="AS153" s="48" t="str">
        <f t="shared" ref="AS153:AS159" si="246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17.0 0.51 119,074 18.2  </v>
      </c>
      <c r="AT153" s="48"/>
      <c r="AU153" s="47" t="str">
        <f t="shared" ref="AU153:AU159" si="247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0.51 119,074 18.2  </v>
      </c>
      <c r="AV153" s="47"/>
      <c r="AW153" s="47" t="str">
        <f t="shared" ref="AW153:AW159" si="248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119,074 18.2  </v>
      </c>
      <c r="AX153" s="48" t="str">
        <f t="shared" ref="AX153:AX159" si="249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18.2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29"/>
        <v xml:space="preserve">- Liquor </v>
      </c>
      <c r="D154" s="47" t="str">
        <f t="shared" si="230"/>
        <v xml:space="preserve">- Liquor </v>
      </c>
      <c r="E154" s="22"/>
      <c r="F154" s="45"/>
      <c r="G154" s="11"/>
      <c r="H154" s="11"/>
      <c r="I154" s="11"/>
      <c r="J154" s="47" t="str">
        <f t="shared" si="231"/>
        <v xml:space="preserve">0.07 </v>
      </c>
      <c r="K154" s="47"/>
      <c r="L154" s="47" t="str">
        <f t="shared" si="232"/>
        <v xml:space="preserve">1,636 12.7 0.06 1,503 12.8 0.07 5,285 12.7 0.06 4,521 12.1 0.06 14,453 12.3 0.06 13,912 12.5  </v>
      </c>
      <c r="M154" s="47" t="str">
        <f t="shared" si="233"/>
        <v xml:space="preserve">12.7 0.06 1,503 12.8 0.07 5,285 12.7 0.06 4,521 12.1 0.06 14,453 12.3 0.06 13,912 12.5  </v>
      </c>
      <c r="N154" s="47"/>
      <c r="O154" s="47" t="str">
        <f t="shared" si="234"/>
        <v xml:space="preserve">0.06 1,503 12.8 0.07 5,285 12.7 0.06 4,521 12.1 0.06 14,453 12.3 0.06 13,912 12.5  </v>
      </c>
      <c r="P154" s="47"/>
      <c r="Q154" s="47" t="str">
        <f t="shared" si="235"/>
        <v xml:space="preserve">1,503 12.8 0.07 5,285 12.7 0.06 4,521 12.1 0.06 14,453 12.3 0.06 13,912 12.5  </v>
      </c>
      <c r="R154" s="47" t="str">
        <f t="shared" si="236"/>
        <v xml:space="preserve">12.8 0.07 5,285 12.7 0.06 4,521 12.1 0.06 14,453 12.3 0.06 13,912 12.5  </v>
      </c>
      <c r="S154" s="47" t="str">
        <f t="shared" si="237"/>
        <v xml:space="preserve">0.07 1,636 12.7 0.06 1,503 12.8 0.07 5,285 12.7 0.06 4,521 12.1 0.06 14,453 12.3 0.06 13,912 12.5  </v>
      </c>
      <c r="T154" s="47"/>
      <c r="U154" s="47"/>
      <c r="V154" s="47"/>
      <c r="W154" s="11"/>
      <c r="X154" s="11"/>
      <c r="Y154" s="11"/>
      <c r="Z154" s="47" t="str">
        <f t="shared" si="238"/>
        <v xml:space="preserve">0.07 5,285 12.7 0.06 4,521 12.1 0.06 14,453 12.3 0.06 13,912 12.5  </v>
      </c>
      <c r="AA154" s="47"/>
      <c r="AB154" s="47" t="str">
        <f t="shared" si="239"/>
        <v xml:space="preserve">5,285 12.7 0.06 4,521 12.1 0.06 14,453 12.3 0.06 13,912 12.5  </v>
      </c>
      <c r="AC154" s="47" t="str">
        <f t="shared" si="240"/>
        <v xml:space="preserve">12.7 0.06 4,521 12.1 0.06 14,453 12.3 0.06 13,912 12.5  </v>
      </c>
      <c r="AD154" s="47"/>
      <c r="AE154" s="47" t="str">
        <f t="shared" si="241"/>
        <v xml:space="preserve">0.06 4,521 12.1 0.06 14,453 12.3 0.06 13,912 12.5  </v>
      </c>
      <c r="AF154" s="47"/>
      <c r="AG154" s="47" t="str">
        <f t="shared" si="242"/>
        <v xml:space="preserve">4,521 12.1 0.06 14,453 12.3 0.06 13,912 12.5  </v>
      </c>
      <c r="AH154" s="47" t="str">
        <f t="shared" si="243"/>
        <v xml:space="preserve">12.1 0.06 14,453 12.3 0.06 13,912 12.5  </v>
      </c>
      <c r="AI154" s="47"/>
      <c r="AJ154" s="47"/>
      <c r="AK154" s="47"/>
      <c r="AL154" s="47"/>
      <c r="AM154" s="11"/>
      <c r="AN154" s="11"/>
      <c r="AO154" s="11"/>
      <c r="AP154" s="47" t="str">
        <f t="shared" si="244"/>
        <v xml:space="preserve">0.06 14,453 12.3 0.06 13,912 12.5  </v>
      </c>
      <c r="AQ154" s="47"/>
      <c r="AR154" s="47" t="str">
        <f t="shared" si="245"/>
        <v xml:space="preserve">14,453 12.3 0.06 13,912 12.5  </v>
      </c>
      <c r="AS154" s="48" t="str">
        <f t="shared" si="246"/>
        <v xml:space="preserve">12.3 0.06 13,912 12.5  </v>
      </c>
      <c r="AT154" s="48"/>
      <c r="AU154" s="47" t="str">
        <f t="shared" si="247"/>
        <v xml:space="preserve">0.06 13,912 12.5  </v>
      </c>
      <c r="AV154" s="47"/>
      <c r="AW154" s="47" t="str">
        <f t="shared" si="248"/>
        <v xml:space="preserve">13,912 12.5  </v>
      </c>
      <c r="AX154" s="48" t="str">
        <f t="shared" si="249"/>
        <v xml:space="preserve">12.5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29"/>
        <v xml:space="preserve">- Beer </v>
      </c>
      <c r="D155" s="47" t="str">
        <f t="shared" si="230"/>
        <v xml:space="preserve">- Beer </v>
      </c>
      <c r="E155" s="22"/>
      <c r="F155" s="45"/>
      <c r="G155" s="11"/>
      <c r="H155" s="11"/>
      <c r="I155" s="11"/>
      <c r="J155" s="47" t="str">
        <f t="shared" si="231"/>
        <v xml:space="preserve">0.06 </v>
      </c>
      <c r="K155" s="47"/>
      <c r="L155" s="47" t="str">
        <f t="shared" si="232"/>
        <v xml:space="preserve">1,404 21.9 0.05 1,268 21.5 0.06 4,741 23.3 0.05 4,131 21.0 0.05 12,374 20.4 0.06 13,634 23.6  </v>
      </c>
      <c r="M155" s="47" t="str">
        <f t="shared" si="233"/>
        <v xml:space="preserve">21.9 0.05 1,268 21.5 0.06 4,741 23.3 0.05 4,131 21.0 0.05 12,374 20.4 0.06 13,634 23.6  </v>
      </c>
      <c r="N155" s="47"/>
      <c r="O155" s="47" t="str">
        <f t="shared" si="234"/>
        <v xml:space="preserve">0.05 1,268 21.5 0.06 4,741 23.3 0.05 4,131 21.0 0.05 12,374 20.4 0.06 13,634 23.6  </v>
      </c>
      <c r="P155" s="47"/>
      <c r="Q155" s="47" t="str">
        <f t="shared" si="235"/>
        <v xml:space="preserve">1,268 21.5 0.06 4,741 23.3 0.05 4,131 21.0 0.05 12,374 20.4 0.06 13,634 23.6  </v>
      </c>
      <c r="R155" s="47" t="str">
        <f t="shared" si="236"/>
        <v xml:space="preserve">21.5 0.06 4,741 23.3 0.05 4,131 21.0 0.05 12,374 20.4 0.06 13,634 23.6  </v>
      </c>
      <c r="S155" s="47" t="str">
        <f t="shared" si="237"/>
        <v xml:space="preserve">0.06 1,404 21.9 0.05 1,268 21.5 0.06 4,741 23.3 0.05 4,131 21.0 0.05 12,374 20.4 0.06 13,634 23.6  </v>
      </c>
      <c r="T155" s="47"/>
      <c r="U155" s="47"/>
      <c r="V155" s="47"/>
      <c r="W155" s="11"/>
      <c r="X155" s="11"/>
      <c r="Y155" s="11"/>
      <c r="Z155" s="47" t="str">
        <f t="shared" si="238"/>
        <v xml:space="preserve">0.06 4,741 23.3 0.05 4,131 21.0 0.05 12,374 20.4 0.06 13,634 23.6  </v>
      </c>
      <c r="AA155" s="47"/>
      <c r="AB155" s="47" t="str">
        <f t="shared" si="239"/>
        <v xml:space="preserve">4,741 23.3 0.05 4,131 21.0 0.05 12,374 20.4 0.06 13,634 23.6  </v>
      </c>
      <c r="AC155" s="47" t="str">
        <f t="shared" si="240"/>
        <v xml:space="preserve">23.3 0.05 4,131 21.0 0.05 12,374 20.4 0.06 13,634 23.6  </v>
      </c>
      <c r="AD155" s="47"/>
      <c r="AE155" s="47" t="str">
        <f t="shared" si="241"/>
        <v xml:space="preserve">0.05 4,131 21.0 0.05 12,374 20.4 0.06 13,634 23.6  </v>
      </c>
      <c r="AF155" s="47"/>
      <c r="AG155" s="47" t="str">
        <f t="shared" si="242"/>
        <v xml:space="preserve">4,131 21.0 0.05 12,374 20.4 0.06 13,634 23.6  </v>
      </c>
      <c r="AH155" s="47" t="str">
        <f t="shared" si="243"/>
        <v xml:space="preserve">21.0 0.05 12,374 20.4 0.06 13,634 23.6  </v>
      </c>
      <c r="AI155" s="47"/>
      <c r="AJ155" s="47"/>
      <c r="AK155" s="47"/>
      <c r="AL155" s="47"/>
      <c r="AM155" s="11"/>
      <c r="AN155" s="11"/>
      <c r="AO155" s="11"/>
      <c r="AP155" s="47" t="str">
        <f t="shared" si="244"/>
        <v xml:space="preserve">0.05 12,374 20.4 0.06 13,634 23.6  </v>
      </c>
      <c r="AQ155" s="47"/>
      <c r="AR155" s="47" t="str">
        <f t="shared" si="245"/>
        <v xml:space="preserve">12,374 20.4 0.06 13,634 23.6  </v>
      </c>
      <c r="AS155" s="48" t="str">
        <f t="shared" si="246"/>
        <v xml:space="preserve">20.4 0.06 13,634 23.6  </v>
      </c>
      <c r="AT155" s="48"/>
      <c r="AU155" s="47" t="str">
        <f t="shared" si="247"/>
        <v xml:space="preserve">0.06 13,634 23.6  </v>
      </c>
      <c r="AV155" s="47"/>
      <c r="AW155" s="47" t="str">
        <f t="shared" si="248"/>
        <v xml:space="preserve">13,634 23.6  </v>
      </c>
      <c r="AX155" s="48" t="str">
        <f t="shared" si="249"/>
        <v xml:space="preserve">23.6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29"/>
        <v xml:space="preserve">- Wine </v>
      </c>
      <c r="D156" s="47" t="str">
        <f t="shared" si="230"/>
        <v xml:space="preserve">- Wine </v>
      </c>
      <c r="E156" s="22"/>
      <c r="F156" s="45"/>
      <c r="G156" s="11"/>
      <c r="H156" s="11"/>
      <c r="I156" s="11"/>
      <c r="J156" s="47" t="str">
        <f t="shared" si="231"/>
        <v xml:space="preserve">0.18 </v>
      </c>
      <c r="K156" s="47"/>
      <c r="L156" s="47" t="str">
        <f t="shared" si="232"/>
        <v xml:space="preserve">4,386 24.6 0.18 4,457 26.5 0.20 15,698 26.2 0.19 14,669 26.9 0.19 44,925 25.2 0.19 43,329 26.9  </v>
      </c>
      <c r="M156" s="47" t="str">
        <f t="shared" si="233"/>
        <v xml:space="preserve">24.6 0.18 4,457 26.5 0.20 15,698 26.2 0.19 14,669 26.9 0.19 44,925 25.2 0.19 43,329 26.9  </v>
      </c>
      <c r="N156" s="47"/>
      <c r="O156" s="47" t="str">
        <f t="shared" si="234"/>
        <v xml:space="preserve">0.18 4,457 26.5 0.20 15,698 26.2 0.19 14,669 26.9 0.19 44,925 25.2 0.19 43,329 26.9  </v>
      </c>
      <c r="P156" s="47"/>
      <c r="Q156" s="47" t="str">
        <f t="shared" si="235"/>
        <v xml:space="preserve">4,457 26.5 0.20 15,698 26.2 0.19 14,669 26.9 0.19 44,925 25.2 0.19 43,329 26.9  </v>
      </c>
      <c r="R156" s="47" t="str">
        <f t="shared" si="236"/>
        <v xml:space="preserve">26.5 0.20 15,698 26.2 0.19 14,669 26.9 0.19 44,925 25.2 0.19 43,329 26.9  </v>
      </c>
      <c r="S156" s="47" t="str">
        <f t="shared" si="237"/>
        <v xml:space="preserve">0.18 4,386 24.6 0.18 4,457 26.5 0.20 15,698 26.2 0.19 14,669 26.9 0.19 44,925 25.2 0.19 43,329 26.9  </v>
      </c>
      <c r="T156" s="47"/>
      <c r="U156" s="47"/>
      <c r="V156" s="47"/>
      <c r="W156" s="11"/>
      <c r="X156" s="11"/>
      <c r="Y156" s="11"/>
      <c r="Z156" s="47" t="str">
        <f t="shared" si="238"/>
        <v xml:space="preserve">0.20 15,698 26.2 0.19 14,669 26.9 0.19 44,925 25.2 0.19 43,329 26.9  </v>
      </c>
      <c r="AA156" s="47"/>
      <c r="AB156" s="47" t="str">
        <f t="shared" si="239"/>
        <v xml:space="preserve">15,698 26.2 0.19 14,669 26.9 0.19 44,925 25.2 0.19 43,329 26.9  </v>
      </c>
      <c r="AC156" s="47" t="str">
        <f t="shared" si="240"/>
        <v xml:space="preserve">26.2 0.19 14,669 26.9 0.19 44,925 25.2 0.19 43,329 26.9  </v>
      </c>
      <c r="AD156" s="47"/>
      <c r="AE156" s="47" t="str">
        <f t="shared" si="241"/>
        <v xml:space="preserve">0.19 14,669 26.9 0.19 44,925 25.2 0.19 43,329 26.9  </v>
      </c>
      <c r="AF156" s="47"/>
      <c r="AG156" s="47" t="str">
        <f t="shared" si="242"/>
        <v xml:space="preserve">14,669 26.9 0.19 44,925 25.2 0.19 43,329 26.9  </v>
      </c>
      <c r="AH156" s="47" t="str">
        <f t="shared" si="243"/>
        <v xml:space="preserve">26.9 0.19 44,925 25.2 0.19 43,329 26.9  </v>
      </c>
      <c r="AI156" s="47"/>
      <c r="AJ156" s="47"/>
      <c r="AK156" s="47"/>
      <c r="AL156" s="47"/>
      <c r="AM156" s="11"/>
      <c r="AN156" s="11"/>
      <c r="AO156" s="11"/>
      <c r="AP156" s="47" t="str">
        <f t="shared" si="244"/>
        <v xml:space="preserve">0.19 44,925 25.2 0.19 43,329 26.9  </v>
      </c>
      <c r="AQ156" s="47"/>
      <c r="AR156" s="47" t="str">
        <f t="shared" si="245"/>
        <v xml:space="preserve">44,925 25.2 0.19 43,329 26.9  </v>
      </c>
      <c r="AS156" s="48" t="str">
        <f t="shared" si="246"/>
        <v xml:space="preserve">25.2 0.19 43,329 26.9  </v>
      </c>
      <c r="AT156" s="48"/>
      <c r="AU156" s="47" t="str">
        <f t="shared" si="247"/>
        <v xml:space="preserve">0.19 43,329 26.9  </v>
      </c>
      <c r="AV156" s="47"/>
      <c r="AW156" s="47" t="str">
        <f t="shared" si="248"/>
        <v xml:space="preserve">43,329 26.9  </v>
      </c>
      <c r="AX156" s="48" t="str">
        <f t="shared" si="249"/>
        <v xml:space="preserve">26.9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29"/>
        <v xml:space="preserve">- Non-Alch Bev </v>
      </c>
      <c r="D157" s="47" t="str">
        <f t="shared" si="230"/>
        <v xml:space="preserve">- Non-Alch Bev </v>
      </c>
      <c r="E157" s="22"/>
      <c r="F157" s="45"/>
      <c r="G157" s="11"/>
      <c r="H157" s="11"/>
      <c r="I157" s="11"/>
      <c r="J157" s="47" t="str">
        <f t="shared" si="231"/>
        <v xml:space="preserve">0.21 </v>
      </c>
      <c r="K157" s="47"/>
      <c r="L157" s="47" t="str">
        <f t="shared" si="232"/>
        <v xml:space="preserve">5,228 14.5 0.20 4,792 13.8 0.20 16,189 13.0 0.19 14,633 13.5 0.21 48,738 13.9 0.21 48,198 14.9  </v>
      </c>
      <c r="M157" s="47" t="str">
        <f t="shared" si="233"/>
        <v xml:space="preserve">14.5 0.20 4,792 13.8 0.20 16,189 13.0 0.19 14,633 13.5 0.21 48,738 13.9 0.21 48,198 14.9  </v>
      </c>
      <c r="N157" s="47"/>
      <c r="O157" s="47" t="str">
        <f t="shared" si="234"/>
        <v xml:space="preserve">0.20 4,792 13.8 0.20 16,189 13.0 0.19 14,633 13.5 0.21 48,738 13.9 0.21 48,198 14.9  </v>
      </c>
      <c r="P157" s="47"/>
      <c r="Q157" s="47" t="str">
        <f t="shared" si="235"/>
        <v xml:space="preserve">4,792 13.8 0.20 16,189 13.0 0.19 14,633 13.5 0.21 48,738 13.9 0.21 48,198 14.9  </v>
      </c>
      <c r="R157" s="47" t="str">
        <f t="shared" si="236"/>
        <v xml:space="preserve">13.8 0.20 16,189 13.0 0.19 14,633 13.5 0.21 48,738 13.9 0.21 48,198 14.9  </v>
      </c>
      <c r="S157" s="47" t="str">
        <f t="shared" si="237"/>
        <v xml:space="preserve">0.21 5,228 14.5 0.20 4,792 13.8 0.20 16,189 13.0 0.19 14,633 13.5 0.21 48,738 13.9 0.21 48,198 14.9  </v>
      </c>
      <c r="T157" s="47"/>
      <c r="U157" s="47"/>
      <c r="V157" s="47"/>
      <c r="W157" s="11"/>
      <c r="X157" s="11"/>
      <c r="Y157" s="11"/>
      <c r="Z157" s="47" t="str">
        <f t="shared" si="238"/>
        <v xml:space="preserve">0.20 16,189 13.0 0.19 14,633 13.5 0.21 48,738 13.9 0.21 48,198 14.9  </v>
      </c>
      <c r="AA157" s="47"/>
      <c r="AB157" s="47" t="str">
        <f t="shared" si="239"/>
        <v xml:space="preserve">16,189 13.0 0.19 14,633 13.5 0.21 48,738 13.9 0.21 48,198 14.9  </v>
      </c>
      <c r="AC157" s="47" t="str">
        <f t="shared" si="240"/>
        <v xml:space="preserve">13.0 0.19 14,633 13.5 0.21 48,738 13.9 0.21 48,198 14.9  </v>
      </c>
      <c r="AD157" s="47"/>
      <c r="AE157" s="47" t="str">
        <f t="shared" si="241"/>
        <v xml:space="preserve">0.19 14,633 13.5 0.21 48,738 13.9 0.21 48,198 14.9  </v>
      </c>
      <c r="AF157" s="47"/>
      <c r="AG157" s="47" t="str">
        <f t="shared" si="242"/>
        <v xml:space="preserve">14,633 13.5 0.21 48,738 13.9 0.21 48,198 14.9  </v>
      </c>
      <c r="AH157" s="47" t="str">
        <f t="shared" si="243"/>
        <v xml:space="preserve">13.5 0.21 48,738 13.9 0.21 48,198 14.9  </v>
      </c>
      <c r="AI157" s="47"/>
      <c r="AJ157" s="47"/>
      <c r="AK157" s="47"/>
      <c r="AL157" s="47"/>
      <c r="AM157" s="11"/>
      <c r="AN157" s="11"/>
      <c r="AO157" s="11"/>
      <c r="AP157" s="47" t="str">
        <f t="shared" si="244"/>
        <v xml:space="preserve">0.21 48,738 13.9 0.21 48,198 14.9  </v>
      </c>
      <c r="AQ157" s="47"/>
      <c r="AR157" s="47" t="str">
        <f t="shared" si="245"/>
        <v xml:space="preserve">48,738 13.9 0.21 48,198 14.9  </v>
      </c>
      <c r="AS157" s="48" t="str">
        <f t="shared" si="246"/>
        <v xml:space="preserve">13.9 0.21 48,198 14.9  </v>
      </c>
      <c r="AT157" s="48"/>
      <c r="AU157" s="47" t="str">
        <f t="shared" si="247"/>
        <v xml:space="preserve">0.21 48,198 14.9  </v>
      </c>
      <c r="AV157" s="47"/>
      <c r="AW157" s="47" t="str">
        <f t="shared" si="248"/>
        <v xml:space="preserve">48,198 14.9  </v>
      </c>
      <c r="AX157" s="48" t="str">
        <f t="shared" si="249"/>
        <v xml:space="preserve">14.9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29"/>
        <v xml:space="preserve">Bev Alch A vs. T% </v>
      </c>
      <c r="D158" s="47" t="str">
        <f t="shared" si="230"/>
        <v xml:space="preserve">Bev Alch A vs. T% </v>
      </c>
      <c r="E158" s="22"/>
      <c r="F158" s="45"/>
      <c r="G158" s="11"/>
      <c r="H158" s="11"/>
      <c r="I158" s="11"/>
      <c r="J158" s="47" t="str">
        <f t="shared" si="231"/>
        <v/>
      </c>
      <c r="K158" s="47"/>
      <c r="L158" s="47" t="str">
        <f t="shared" si="232"/>
        <v xml:space="preserve">1,100 </v>
      </c>
      <c r="M158" s="47" t="str">
        <f t="shared" si="233"/>
        <v xml:space="preserve">8.7 1,303 10.8 3,027 7.2 2,267 6.0 7,227 6.0 11,714 9.8  </v>
      </c>
      <c r="N158" s="47"/>
      <c r="O158" s="47" t="str">
        <f t="shared" si="234"/>
        <v/>
      </c>
      <c r="P158" s="47"/>
      <c r="Q158" s="47" t="str">
        <f t="shared" si="235"/>
        <v xml:space="preserve">1,303 10.8 3,027 7.2 2,267 6.0 7,227 6.0 11,714 9.8  </v>
      </c>
      <c r="R158" s="47" t="str">
        <f t="shared" si="236"/>
        <v xml:space="preserve">10.8 3,027 7.2 2,267 6.0 7,227 6.0 11,714 9.8  </v>
      </c>
      <c r="S158" s="47" t="str">
        <f t="shared" si="237"/>
        <v xml:space="preserve">1,100 8.7 1,303 10.8 3,027 7.2 2,267 6.0 7,227 6.0 11,714 9.8  </v>
      </c>
      <c r="T158" s="47"/>
      <c r="U158" s="47"/>
      <c r="V158" s="47"/>
      <c r="W158" s="11"/>
      <c r="X158" s="11"/>
      <c r="Y158" s="11"/>
      <c r="Z158" s="47" t="str">
        <f t="shared" si="238"/>
        <v/>
      </c>
      <c r="AA158" s="47"/>
      <c r="AB158" s="47" t="str">
        <f t="shared" si="239"/>
        <v xml:space="preserve">3,027 7.2 2,267 6.0 7,227 6.0 11,714 9.8  </v>
      </c>
      <c r="AC158" s="47" t="str">
        <f t="shared" si="240"/>
        <v xml:space="preserve">7.2 2,267 6.0 7,227 6.0 11,714 9.8  </v>
      </c>
      <c r="AD158" s="47"/>
      <c r="AE158" s="47" t="str">
        <f t="shared" si="241"/>
        <v/>
      </c>
      <c r="AF158" s="47"/>
      <c r="AG158" s="47" t="str">
        <f t="shared" si="242"/>
        <v xml:space="preserve">2,267 6.0 7,227 6.0 11,714 9.8  </v>
      </c>
      <c r="AH158" s="47" t="str">
        <f t="shared" si="243"/>
        <v xml:space="preserve">6.0 7,227 6.0 11,714 9.8  </v>
      </c>
      <c r="AI158" s="47"/>
      <c r="AJ158" s="47"/>
      <c r="AK158" s="47"/>
      <c r="AL158" s="47"/>
      <c r="AM158" s="11"/>
      <c r="AN158" s="11"/>
      <c r="AO158" s="11"/>
      <c r="AP158" s="47" t="str">
        <f t="shared" si="244"/>
        <v/>
      </c>
      <c r="AQ158" s="47"/>
      <c r="AR158" s="47" t="str">
        <f t="shared" si="245"/>
        <v xml:space="preserve">7,227 6.0 11,714 9.8  </v>
      </c>
      <c r="AS158" s="48" t="str">
        <f t="shared" si="246"/>
        <v xml:space="preserve">6.0 11,714 9.8  </v>
      </c>
      <c r="AT158" s="48"/>
      <c r="AU158" s="47" t="str">
        <f t="shared" si="247"/>
        <v/>
      </c>
      <c r="AV158" s="47"/>
      <c r="AW158" s="47" t="str">
        <f t="shared" si="248"/>
        <v xml:space="preserve">11,714 9.8  </v>
      </c>
      <c r="AX158" s="48" t="str">
        <f t="shared" si="249"/>
        <v xml:space="preserve">9.8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29"/>
        <v xml:space="preserve">Total Cost of Sales </v>
      </c>
      <c r="D159" s="47" t="str">
        <f t="shared" si="230"/>
        <v xml:space="preserve">Total Cost of Sales </v>
      </c>
      <c r="E159" s="22"/>
      <c r="F159" s="45"/>
      <c r="G159" s="11"/>
      <c r="H159" s="11"/>
      <c r="I159" s="11"/>
      <c r="J159" s="47" t="str">
        <f t="shared" si="231"/>
        <v xml:space="preserve">5.38 </v>
      </c>
      <c r="K159" s="47"/>
      <c r="L159" s="47" t="str">
        <f t="shared" si="232"/>
        <v xml:space="preserve">131,931 25.9 5.11 123,270 25.9 5.33 426,208 25.8 4.92 376,716 24.9 5.32 1,256,125 26.0 4.97 1,156,400 25.5  </v>
      </c>
      <c r="M159" s="47" t="str">
        <f t="shared" si="233"/>
        <v xml:space="preserve">25.9 5.11 123,270 25.9 5.33 426,208 25.8 4.92 376,716 24.9 5.32 1,256,125 26.0 4.97 1,156,400 25.5  </v>
      </c>
      <c r="N159" s="47"/>
      <c r="O159" s="47" t="str">
        <f t="shared" si="234"/>
        <v xml:space="preserve">5.11 123,270 25.9 5.33 426,208 25.8 4.92 376,716 24.9 5.32 1,256,125 26.0 4.97 1,156,400 25.5  </v>
      </c>
      <c r="P159" s="47"/>
      <c r="Q159" s="47" t="str">
        <f t="shared" si="235"/>
        <v xml:space="preserve">123,270 25.9 5.33 426,208 25.8 4.92 376,716 24.9 5.32 1,256,125 26.0 4.97 1,156,400 25.5  </v>
      </c>
      <c r="R159" s="47" t="str">
        <f t="shared" si="236"/>
        <v xml:space="preserve">25.9 5.33 426,208 25.8 4.92 376,716 24.9 5.32 1,256,125 26.0 4.97 1,156,400 25.5  </v>
      </c>
      <c r="S159" s="47" t="str">
        <f t="shared" si="237"/>
        <v xml:space="preserve">5.38 131,931 25.9 5.11 123,270 25.9 5.33 426,208 25.8 4.92 376,716 24.9 5.32 1,256,125 26.0 4.97 1,156,400 25.5  </v>
      </c>
      <c r="T159" s="47"/>
      <c r="U159" s="47"/>
      <c r="V159" s="47"/>
      <c r="W159" s="11"/>
      <c r="X159" s="11"/>
      <c r="Y159" s="11"/>
      <c r="Z159" s="47" t="str">
        <f t="shared" si="238"/>
        <v xml:space="preserve">5.33 426,208 25.8 4.92 376,716 24.9 5.32 1,256,125 26.0 4.97 1,156,400 25.5  </v>
      </c>
      <c r="AA159" s="47"/>
      <c r="AB159" s="47" t="str">
        <f t="shared" si="239"/>
        <v xml:space="preserve">426,208 25.8 4.92 376,716 24.9 5.32 1,256,125 26.0 4.97 1,156,400 25.5  </v>
      </c>
      <c r="AC159" s="47" t="str">
        <f t="shared" si="240"/>
        <v xml:space="preserve">25.8 4.92 376,716 24.9 5.32 1,256,125 26.0 4.97 1,156,400 25.5  </v>
      </c>
      <c r="AD159" s="47"/>
      <c r="AE159" s="47" t="str">
        <f t="shared" si="241"/>
        <v xml:space="preserve">4.92 376,716 24.9 5.32 1,256,125 26.0 4.97 1,156,400 25.5  </v>
      </c>
      <c r="AF159" s="47"/>
      <c r="AG159" s="47" t="str">
        <f t="shared" si="242"/>
        <v xml:space="preserve">376,716 24.9 5.32 1,256,125 26.0 4.97 1,156,400 25.5  </v>
      </c>
      <c r="AH159" s="47" t="str">
        <f t="shared" si="243"/>
        <v xml:space="preserve">24.9 5.32 1,256,125 26.0 4.97 1,156,400 25.5  </v>
      </c>
      <c r="AI159" s="47"/>
      <c r="AJ159" s="47"/>
      <c r="AK159" s="47"/>
      <c r="AL159" s="47"/>
      <c r="AM159" s="11"/>
      <c r="AN159" s="11"/>
      <c r="AO159" s="11"/>
      <c r="AP159" s="47" t="str">
        <f t="shared" si="244"/>
        <v xml:space="preserve">5.32 1,256,125 26.0 4.97 1,156,400 25.5  </v>
      </c>
      <c r="AQ159" s="47"/>
      <c r="AR159" s="47" t="str">
        <f t="shared" si="245"/>
        <v xml:space="preserve">1,256,125 26.0 4.97 1,156,400 25.5  </v>
      </c>
      <c r="AS159" s="48" t="str">
        <f t="shared" si="246"/>
        <v xml:space="preserve">26.0 4.97 1,156,400 25.5  </v>
      </c>
      <c r="AT159" s="48"/>
      <c r="AU159" s="47" t="str">
        <f t="shared" si="247"/>
        <v xml:space="preserve">4.97 1,156,400 25.5  </v>
      </c>
      <c r="AV159" s="47"/>
      <c r="AW159" s="47" t="str">
        <f t="shared" si="248"/>
        <v xml:space="preserve">1,156,400 25.5  </v>
      </c>
      <c r="AX159" s="48" t="str">
        <f t="shared" si="249"/>
        <v xml:space="preserve">25.5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0">IF(C247="","",IF(RIGHT(D161,1)="-",LEFT(D161,AY161-2),D161))</f>
        <v xml:space="preserve">Direct Labor - Regular </v>
      </c>
      <c r="D161" s="47" t="str">
        <f t="shared" ref="D161:D169" si="251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2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6.47 </v>
      </c>
      <c r="K161" s="47"/>
      <c r="L161" s="47" t="str">
        <f t="shared" ref="L161:L169" si="253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158,659 31.2 6.17 148,940 31.3 6.31 504,032 30.5 6.06 464,585 30.7 6.27 1,481,588 30.7 6.09 1,414,941 31.2  </v>
      </c>
      <c r="M161" s="47" t="str">
        <f t="shared" ref="M161:M169" si="254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31.2 6.17 148,940 31.3 6.31 504,032 30.5 6.06 464,585 30.7 6.27 1,481,588 30.7 6.09 1,414,941 31.2  </v>
      </c>
      <c r="N161" s="47"/>
      <c r="O161" s="47" t="str">
        <f t="shared" ref="O161:O169" si="255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6.17 148,940 31.3 6.31 504,032 30.5 6.06 464,585 30.7 6.27 1,481,588 30.7 6.09 1,414,941 31.2  </v>
      </c>
      <c r="P161" s="47"/>
      <c r="Q161" s="47" t="str">
        <f t="shared" ref="Q161:Q169" si="256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148,940 31.3 6.31 504,032 30.5 6.06 464,585 30.7 6.27 1,481,588 30.7 6.09 1,414,941 31.2  </v>
      </c>
      <c r="R161" s="47" t="str">
        <f t="shared" ref="R161:R169" si="257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31.3 6.31 504,032 30.5 6.06 464,585 30.7 6.27 1,481,588 30.7 6.09 1,414,941 31.2  </v>
      </c>
      <c r="S161" s="47" t="str">
        <f t="shared" ref="S161:S169" si="258">(RIGHT(C247,LEN(C247) - LEN(C161)))&amp;" "</f>
        <v xml:space="preserve">6.47 158,659 31.2 6.17 148,940 31.3 6.31 504,032 30.5 6.06 464,585 30.7 6.27 1,481,588 30.7 6.09 1,414,941 31.2  </v>
      </c>
      <c r="T161" s="47"/>
      <c r="U161" s="47"/>
      <c r="V161" s="47"/>
      <c r="W161" s="11"/>
      <c r="X161" s="11"/>
      <c r="Y161" s="11"/>
      <c r="Z161" s="47" t="str">
        <f t="shared" ref="Z161:Z169" si="259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6.31 504,032 30.5 6.06 464,585 30.7 6.27 1,481,588 30.7 6.09 1,414,941 31.2  </v>
      </c>
      <c r="AA161" s="47"/>
      <c r="AB161" s="47" t="str">
        <f t="shared" ref="AB161:AB169" si="260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504,032 30.5 6.06 464,585 30.7 6.27 1,481,588 30.7 6.09 1,414,941 31.2  </v>
      </c>
      <c r="AC161" s="47" t="str">
        <f t="shared" ref="AC161:AC169" si="261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30.5 6.06 464,585 30.7 6.27 1,481,588 30.7 6.09 1,414,941 31.2  </v>
      </c>
      <c r="AD161" s="47"/>
      <c r="AE161" s="47" t="str">
        <f t="shared" ref="AE161:AE169" si="262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6.06 464,585 30.7 6.27 1,481,588 30.7 6.09 1,414,941 31.2  </v>
      </c>
      <c r="AF161" s="47"/>
      <c r="AG161" s="47" t="str">
        <f t="shared" ref="AG161:AG169" si="263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464,585 30.7 6.27 1,481,588 30.7 6.09 1,414,941 31.2  </v>
      </c>
      <c r="AH161" s="47" t="str">
        <f t="shared" ref="AH161:AH169" si="264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30.7 6.27 1,481,588 30.7 6.09 1,414,941 31.2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5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6.27 1,481,588 30.7 6.09 1,414,941 31.2  </v>
      </c>
      <c r="AQ161" s="47"/>
      <c r="AR161" s="47" t="str">
        <f t="shared" ref="AR161:AR169" si="266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1,481,588 30.7 6.09 1,414,941 31.2  </v>
      </c>
      <c r="AS161" s="48" t="str">
        <f t="shared" ref="AS161:AS169" si="267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30.7 6.09 1,414,941 31.2  </v>
      </c>
      <c r="AT161" s="48"/>
      <c r="AU161" s="47" t="str">
        <f t="shared" ref="AU161:AU169" si="268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6.09 1,414,941 31.2  </v>
      </c>
      <c r="AV161" s="47"/>
      <c r="AW161" s="47" t="str">
        <f t="shared" ref="AW161:AW169" si="269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1,414,941 31.2  </v>
      </c>
      <c r="AX161" s="48" t="str">
        <f t="shared" ref="AX161:AX169" si="270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31.2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0"/>
        <v xml:space="preserve">- Overtime </v>
      </c>
      <c r="D162" s="47" t="str">
        <f t="shared" si="251"/>
        <v xml:space="preserve">- Overtime </v>
      </c>
      <c r="E162" s="22"/>
      <c r="F162" s="45"/>
      <c r="G162" s="11"/>
      <c r="H162" s="11"/>
      <c r="I162" s="11"/>
      <c r="J162" s="47" t="str">
        <f t="shared" si="252"/>
        <v xml:space="preserve">0.10 </v>
      </c>
      <c r="K162" s="47"/>
      <c r="L162" s="47" t="str">
        <f t="shared" si="253"/>
        <v xml:space="preserve">2,406 0.5 0.09 2,241 0.5 0.13 10,683 0.6 0.13 9,597 0.6 0.08 19,550 0.4 0.07 17,245 0.4  </v>
      </c>
      <c r="M162" s="47" t="str">
        <f t="shared" si="254"/>
        <v xml:space="preserve">0.5 0.09 2,241 0.5 0.13 10,683 0.6 0.13 9,597 0.6 0.08 19,550 0.4 0.07 17,245 0.4  </v>
      </c>
      <c r="N162" s="47"/>
      <c r="O162" s="47" t="str">
        <f t="shared" si="255"/>
        <v xml:space="preserve">0.09 2,241 0.5 0.13 10,683 0.6 0.13 9,597 0.6 0.08 19,550 0.4 0.07 17,245 0.4  </v>
      </c>
      <c r="P162" s="47"/>
      <c r="Q162" s="47" t="str">
        <f t="shared" si="256"/>
        <v xml:space="preserve">2,241 0.5 0.13 10,683 0.6 0.13 9,597 0.6 0.08 19,550 0.4 0.07 17,245 0.4  </v>
      </c>
      <c r="R162" s="47" t="str">
        <f t="shared" si="257"/>
        <v xml:space="preserve">0.5 0.13 10,683 0.6 0.13 9,597 0.6 0.08 19,550 0.4 0.07 17,245 0.4  </v>
      </c>
      <c r="S162" s="47" t="str">
        <f t="shared" si="258"/>
        <v xml:space="preserve">0.10 2,406 0.5 0.09 2,241 0.5 0.13 10,683 0.6 0.13 9,597 0.6 0.08 19,550 0.4 0.07 17,245 0.4  </v>
      </c>
      <c r="T162" s="47"/>
      <c r="U162" s="47"/>
      <c r="V162" s="47"/>
      <c r="W162" s="11"/>
      <c r="X162" s="11"/>
      <c r="Y162" s="11"/>
      <c r="Z162" s="47" t="str">
        <f t="shared" si="259"/>
        <v xml:space="preserve">0.13 10,683 0.6 0.13 9,597 0.6 0.08 19,550 0.4 0.07 17,245 0.4  </v>
      </c>
      <c r="AA162" s="47"/>
      <c r="AB162" s="47" t="str">
        <f t="shared" si="260"/>
        <v xml:space="preserve">10,683 0.6 0.13 9,597 0.6 0.08 19,550 0.4 0.07 17,245 0.4  </v>
      </c>
      <c r="AC162" s="47" t="str">
        <f t="shared" si="261"/>
        <v xml:space="preserve">0.6 0.13 9,597 0.6 0.08 19,550 0.4 0.07 17,245 0.4  </v>
      </c>
      <c r="AD162" s="47"/>
      <c r="AE162" s="47" t="str">
        <f t="shared" si="262"/>
        <v xml:space="preserve">0.13 9,597 0.6 0.08 19,550 0.4 0.07 17,245 0.4  </v>
      </c>
      <c r="AF162" s="47"/>
      <c r="AG162" s="47" t="str">
        <f t="shared" si="263"/>
        <v xml:space="preserve">9,597 0.6 0.08 19,550 0.4 0.07 17,245 0.4  </v>
      </c>
      <c r="AH162" s="47" t="str">
        <f t="shared" si="264"/>
        <v xml:space="preserve">0.6 0.08 19,550 0.4 0.07 17,245 0.4  </v>
      </c>
      <c r="AI162" s="47"/>
      <c r="AJ162" s="47"/>
      <c r="AK162" s="47"/>
      <c r="AL162" s="47"/>
      <c r="AM162" s="11"/>
      <c r="AN162" s="11"/>
      <c r="AO162" s="11"/>
      <c r="AP162" s="47" t="str">
        <f t="shared" si="265"/>
        <v xml:space="preserve">0.08 19,550 0.4 0.07 17,245 0.4  </v>
      </c>
      <c r="AQ162" s="47"/>
      <c r="AR162" s="47" t="str">
        <f t="shared" si="266"/>
        <v xml:space="preserve">19,550 0.4 0.07 17,245 0.4  </v>
      </c>
      <c r="AS162" s="48" t="str">
        <f t="shared" si="267"/>
        <v xml:space="preserve">0.4 0.07 17,245 0.4  </v>
      </c>
      <c r="AT162" s="48"/>
      <c r="AU162" s="47" t="str">
        <f t="shared" si="268"/>
        <v xml:space="preserve">0.07 17,245 0.4  </v>
      </c>
      <c r="AV162" s="47"/>
      <c r="AW162" s="47" t="str">
        <f t="shared" si="269"/>
        <v xml:space="preserve">17,245 0.4  </v>
      </c>
      <c r="AX162" s="48" t="str">
        <f t="shared" si="270"/>
        <v xml:space="preserve">0.4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0"/>
        <v xml:space="preserve">- Pay Compliance/WOTC </v>
      </c>
      <c r="D163" s="47" t="str">
        <f t="shared" si="251"/>
        <v xml:space="preserve">- Pay Compliance/WOTC </v>
      </c>
      <c r="E163" s="22"/>
      <c r="F163" s="45"/>
      <c r="G163" s="11"/>
      <c r="H163" s="11"/>
      <c r="I163" s="11"/>
      <c r="J163" s="47" t="str">
        <f t="shared" si="252"/>
        <v xml:space="preserve">0.00 </v>
      </c>
      <c r="K163" s="47"/>
      <c r="L163" s="47" t="str">
        <f t="shared" si="253"/>
        <v xml:space="preserve">0 0.0 0.00 0 0.0 0.00 0 0.0 0.00 0 0.0 0.00 0 0.0 0.00 0 0.0  </v>
      </c>
      <c r="M163" s="47" t="str">
        <f t="shared" si="254"/>
        <v xml:space="preserve">0.0 0.00 0 0.0 0.00 0 0.0 0.00 0 0.0 0.00 0 0.0 0.00 0 0.0  </v>
      </c>
      <c r="N163" s="47"/>
      <c r="O163" s="47" t="str">
        <f t="shared" si="255"/>
        <v xml:space="preserve">0.00 0 0.0 0.00 0 0.0 0.00 0 0.0 0.00 0 0.0 0.00 0 0.0  </v>
      </c>
      <c r="P163" s="47"/>
      <c r="Q163" s="47" t="str">
        <f t="shared" si="256"/>
        <v xml:space="preserve">0 0.0 0.00 0 0.0 0.00 0 0.0 0.00 0 0.0 0.00 0 0.0  </v>
      </c>
      <c r="R163" s="47" t="str">
        <f t="shared" si="257"/>
        <v xml:space="preserve">0.0 0.00 0 0.0 0.00 0 0.0 0.00 0 0.0 0.00 0 0.0  </v>
      </c>
      <c r="S163" s="47" t="str">
        <f t="shared" si="258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59"/>
        <v xml:space="preserve">0.00 0 0.0 0.00 0 0.0 0.00 0 0.0 0.00 0 0.0  </v>
      </c>
      <c r="AA163" s="47"/>
      <c r="AB163" s="47" t="str">
        <f t="shared" si="260"/>
        <v xml:space="preserve">0 0.0 0.00 0 0.0 0.00 0 0.0 0.00 0 0.0  </v>
      </c>
      <c r="AC163" s="47" t="str">
        <f t="shared" si="261"/>
        <v xml:space="preserve">0.0 0.00 0 0.0 0.00 0 0.0 0.00 0 0.0  </v>
      </c>
      <c r="AD163" s="47"/>
      <c r="AE163" s="47" t="str">
        <f t="shared" si="262"/>
        <v xml:space="preserve">0.00 0 0.0 0.00 0 0.0 0.00 0 0.0  </v>
      </c>
      <c r="AF163" s="47"/>
      <c r="AG163" s="47" t="str">
        <f t="shared" si="263"/>
        <v xml:space="preserve">0 0.0 0.00 0 0.0 0.00 0 0.0  </v>
      </c>
      <c r="AH163" s="47" t="str">
        <f t="shared" si="264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5"/>
        <v xml:space="preserve">0.00 0 0.0 0.00 0 0.0  </v>
      </c>
      <c r="AQ163" s="47"/>
      <c r="AR163" s="47" t="str">
        <f t="shared" si="266"/>
        <v xml:space="preserve">0 0.0 0.00 0 0.0  </v>
      </c>
      <c r="AS163" s="48" t="str">
        <f t="shared" si="267"/>
        <v xml:space="preserve">0.0 0.00 0 0.0  </v>
      </c>
      <c r="AT163" s="48"/>
      <c r="AU163" s="47" t="str">
        <f t="shared" si="268"/>
        <v xml:space="preserve">0.00 0 0.0  </v>
      </c>
      <c r="AV163" s="47"/>
      <c r="AW163" s="47" t="str">
        <f t="shared" si="269"/>
        <v xml:space="preserve">0 0.0  </v>
      </c>
      <c r="AX163" s="48" t="str">
        <f t="shared" si="270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0"/>
        <v xml:space="preserve">Total Direct Labor </v>
      </c>
      <c r="D164" s="47" t="str">
        <f t="shared" si="251"/>
        <v xml:space="preserve">Total Direct Labor </v>
      </c>
      <c r="E164" s="22"/>
      <c r="F164" s="45"/>
      <c r="G164" s="11"/>
      <c r="H164" s="11"/>
      <c r="I164" s="11"/>
      <c r="J164" s="47" t="str">
        <f t="shared" si="252"/>
        <v xml:space="preserve">6.56 </v>
      </c>
      <c r="K164" s="47"/>
      <c r="L164" s="47" t="str">
        <f t="shared" si="253"/>
        <v xml:space="preserve">161,064 31.7 6.27 151,180 31.7 6.44 514,715 31.2 6.19 474,182 31.3 6.35 1,501,138 31.1 6.16 1,432,187 31.5  </v>
      </c>
      <c r="M164" s="47" t="str">
        <f t="shared" si="254"/>
        <v xml:space="preserve">31.7 6.27 151,180 31.7 6.44 514,715 31.2 6.19 474,182 31.3 6.35 1,501,138 31.1 6.16 1,432,187 31.5  </v>
      </c>
      <c r="N164" s="47"/>
      <c r="O164" s="47" t="str">
        <f t="shared" si="255"/>
        <v xml:space="preserve">6.27 151,180 31.7 6.44 514,715 31.2 6.19 474,182 31.3 6.35 1,501,138 31.1 6.16 1,432,187 31.5  </v>
      </c>
      <c r="P164" s="47"/>
      <c r="Q164" s="47" t="str">
        <f t="shared" si="256"/>
        <v xml:space="preserve">151,180 31.7 6.44 514,715 31.2 6.19 474,182 31.3 6.35 1,501,138 31.1 6.16 1,432,187 31.5  </v>
      </c>
      <c r="R164" s="47" t="str">
        <f t="shared" si="257"/>
        <v xml:space="preserve">31.7 6.44 514,715 31.2 6.19 474,182 31.3 6.35 1,501,138 31.1 6.16 1,432,187 31.5  </v>
      </c>
      <c r="S164" s="47" t="str">
        <f t="shared" si="258"/>
        <v xml:space="preserve">6.56 161,064 31.7 6.27 151,180 31.7 6.44 514,715 31.2 6.19 474,182 31.3 6.35 1,501,138 31.1 6.16 1,432,187 31.5  </v>
      </c>
      <c r="T164" s="47"/>
      <c r="U164" s="47"/>
      <c r="V164" s="47"/>
      <c r="W164" s="11"/>
      <c r="X164" s="11"/>
      <c r="Y164" s="11"/>
      <c r="Z164" s="47" t="str">
        <f t="shared" si="259"/>
        <v xml:space="preserve">6.44 514,715 31.2 6.19 474,182 31.3 6.35 1,501,138 31.1 6.16 1,432,187 31.5  </v>
      </c>
      <c r="AA164" s="47"/>
      <c r="AB164" s="47" t="str">
        <f t="shared" si="260"/>
        <v xml:space="preserve">514,715 31.2 6.19 474,182 31.3 6.35 1,501,138 31.1 6.16 1,432,187 31.5  </v>
      </c>
      <c r="AC164" s="47" t="str">
        <f t="shared" si="261"/>
        <v xml:space="preserve">31.2 6.19 474,182 31.3 6.35 1,501,138 31.1 6.16 1,432,187 31.5  </v>
      </c>
      <c r="AD164" s="47"/>
      <c r="AE164" s="47" t="str">
        <f t="shared" si="262"/>
        <v xml:space="preserve">6.19 474,182 31.3 6.35 1,501,138 31.1 6.16 1,432,187 31.5  </v>
      </c>
      <c r="AF164" s="47"/>
      <c r="AG164" s="47" t="str">
        <f t="shared" si="263"/>
        <v xml:space="preserve">474,182 31.3 6.35 1,501,138 31.1 6.16 1,432,187 31.5  </v>
      </c>
      <c r="AH164" s="47" t="str">
        <f t="shared" si="264"/>
        <v xml:space="preserve">31.3 6.35 1,501,138 31.1 6.16 1,432,187 31.5  </v>
      </c>
      <c r="AI164" s="47"/>
      <c r="AJ164" s="47"/>
      <c r="AK164" s="47"/>
      <c r="AL164" s="47"/>
      <c r="AM164" s="11"/>
      <c r="AN164" s="11"/>
      <c r="AO164" s="11"/>
      <c r="AP164" s="47" t="str">
        <f t="shared" si="265"/>
        <v xml:space="preserve">6.35 1,501,138 31.1 6.16 1,432,187 31.5  </v>
      </c>
      <c r="AQ164" s="47"/>
      <c r="AR164" s="47" t="str">
        <f t="shared" si="266"/>
        <v xml:space="preserve">1,501,138 31.1 6.16 1,432,187 31.5  </v>
      </c>
      <c r="AS164" s="48" t="str">
        <f t="shared" si="267"/>
        <v xml:space="preserve">31.1 6.16 1,432,187 31.5  </v>
      </c>
      <c r="AT164" s="48"/>
      <c r="AU164" s="47" t="str">
        <f t="shared" si="268"/>
        <v xml:space="preserve">6.16 1,432,187 31.5  </v>
      </c>
      <c r="AV164" s="47"/>
      <c r="AW164" s="47" t="str">
        <f t="shared" si="269"/>
        <v xml:space="preserve">1,432,187 31.5  </v>
      </c>
      <c r="AX164" s="48" t="str">
        <f t="shared" si="270"/>
        <v xml:space="preserve">31.5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0"/>
        <v xml:space="preserve">Overtime Premium $ </v>
      </c>
      <c r="D165" s="47" t="str">
        <f t="shared" si="251"/>
        <v xml:space="preserve">Overtime Premium $ </v>
      </c>
      <c r="E165" s="22"/>
      <c r="F165" s="45"/>
      <c r="G165" s="11"/>
      <c r="H165" s="11"/>
      <c r="I165" s="11"/>
      <c r="J165" s="47" t="str">
        <f t="shared" si="252"/>
        <v/>
      </c>
      <c r="K165" s="47"/>
      <c r="L165" s="47" t="str">
        <f t="shared" si="253"/>
        <v xml:space="preserve">794 </v>
      </c>
      <c r="M165" s="47" t="str">
        <f t="shared" si="254"/>
        <v/>
      </c>
      <c r="N165" s="47"/>
      <c r="O165" s="47" t="str">
        <f t="shared" si="255"/>
        <v/>
      </c>
      <c r="P165" s="47"/>
      <c r="Q165" s="47" t="str">
        <f t="shared" si="256"/>
        <v xml:space="preserve">739 3,525 3,167 6,451 5,691  </v>
      </c>
      <c r="R165" s="47" t="str">
        <f t="shared" si="257"/>
        <v/>
      </c>
      <c r="S165" s="47" t="str">
        <f t="shared" si="258"/>
        <v xml:space="preserve">794 739 3,525 3,167 6,451 5,691  </v>
      </c>
      <c r="T165" s="47"/>
      <c r="U165" s="47"/>
      <c r="V165" s="47"/>
      <c r="W165" s="11"/>
      <c r="X165" s="11"/>
      <c r="Y165" s="11"/>
      <c r="Z165" s="47" t="str">
        <f t="shared" si="259"/>
        <v/>
      </c>
      <c r="AA165" s="47"/>
      <c r="AB165" s="47" t="str">
        <f t="shared" si="260"/>
        <v xml:space="preserve">3,525 3,167 6,451 5,691  </v>
      </c>
      <c r="AC165" s="47" t="str">
        <f t="shared" si="261"/>
        <v/>
      </c>
      <c r="AD165" s="47"/>
      <c r="AE165" s="47" t="str">
        <f t="shared" si="262"/>
        <v/>
      </c>
      <c r="AF165" s="47"/>
      <c r="AG165" s="47" t="str">
        <f t="shared" si="263"/>
        <v xml:space="preserve">3,167 6,451 5,691  </v>
      </c>
      <c r="AH165" s="47" t="str">
        <f t="shared" si="264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5"/>
        <v/>
      </c>
      <c r="AQ165" s="47"/>
      <c r="AR165" s="47" t="str">
        <f t="shared" si="266"/>
        <v xml:space="preserve">6,451 5,691  </v>
      </c>
      <c r="AS165" s="48" t="str">
        <f t="shared" si="267"/>
        <v/>
      </c>
      <c r="AT165" s="48"/>
      <c r="AU165" s="47" t="str">
        <f t="shared" si="268"/>
        <v/>
      </c>
      <c r="AV165" s="47"/>
      <c r="AW165" s="47" t="str">
        <f t="shared" si="269"/>
        <v xml:space="preserve">5,691  </v>
      </c>
      <c r="AX165" s="48" t="str">
        <f t="shared" si="270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0"/>
        <v xml:space="preserve">Overtime Hours </v>
      </c>
      <c r="D166" s="47" t="str">
        <f t="shared" si="251"/>
        <v xml:space="preserve">Overtime Hours </v>
      </c>
      <c r="E166" s="22"/>
      <c r="F166" s="45"/>
      <c r="G166" s="11"/>
      <c r="H166" s="11"/>
      <c r="I166" s="11"/>
      <c r="J166" s="47" t="str">
        <f t="shared" si="252"/>
        <v/>
      </c>
      <c r="K166" s="47"/>
      <c r="L166" s="47" t="str">
        <f t="shared" si="253"/>
        <v xml:space="preserve">127 </v>
      </c>
      <c r="M166" s="47" t="str">
        <f t="shared" si="254"/>
        <v/>
      </c>
      <c r="N166" s="47"/>
      <c r="O166" s="47" t="str">
        <f t="shared" si="255"/>
        <v/>
      </c>
      <c r="P166" s="47"/>
      <c r="Q166" s="47" t="str">
        <f t="shared" si="256"/>
        <v xml:space="preserve">118 562 505 1,029 908  </v>
      </c>
      <c r="R166" s="47" t="str">
        <f t="shared" si="257"/>
        <v/>
      </c>
      <c r="S166" s="47" t="str">
        <f t="shared" si="258"/>
        <v xml:space="preserve">127 118 562 505 1,029 908  </v>
      </c>
      <c r="T166" s="47"/>
      <c r="U166" s="47"/>
      <c r="V166" s="47"/>
      <c r="W166" s="11"/>
      <c r="X166" s="11"/>
      <c r="Y166" s="11"/>
      <c r="Z166" s="47" t="str">
        <f t="shared" si="259"/>
        <v/>
      </c>
      <c r="AA166" s="47"/>
      <c r="AB166" s="47" t="str">
        <f t="shared" si="260"/>
        <v xml:space="preserve">562 505 1,029 908  </v>
      </c>
      <c r="AC166" s="47" t="str">
        <f t="shared" si="261"/>
        <v/>
      </c>
      <c r="AD166" s="47"/>
      <c r="AE166" s="47" t="str">
        <f t="shared" si="262"/>
        <v/>
      </c>
      <c r="AF166" s="47"/>
      <c r="AG166" s="47" t="str">
        <f t="shared" si="263"/>
        <v xml:space="preserve">505 1,029 908  </v>
      </c>
      <c r="AH166" s="47" t="str">
        <f t="shared" si="264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5"/>
        <v/>
      </c>
      <c r="AQ166" s="47"/>
      <c r="AR166" s="47" t="str">
        <f t="shared" si="266"/>
        <v xml:space="preserve">1,029 908  </v>
      </c>
      <c r="AS166" s="48" t="str">
        <f t="shared" si="267"/>
        <v/>
      </c>
      <c r="AT166" s="48"/>
      <c r="AU166" s="47" t="str">
        <f t="shared" si="268"/>
        <v/>
      </c>
      <c r="AV166" s="47"/>
      <c r="AW166" s="47" t="str">
        <f t="shared" si="269"/>
        <v xml:space="preserve">908  </v>
      </c>
      <c r="AX166" s="48" t="str">
        <f t="shared" si="270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0"/>
        <v xml:space="preserve">Total Hours vs. Expectation </v>
      </c>
      <c r="D167" s="47" t="str">
        <f t="shared" si="251"/>
        <v xml:space="preserve">Total Hours vs. Expectation </v>
      </c>
      <c r="E167" s="22"/>
      <c r="F167" s="45"/>
      <c r="G167" s="11"/>
      <c r="H167" s="11"/>
      <c r="I167" s="11"/>
      <c r="J167" s="47" t="str">
        <f t="shared" si="252"/>
        <v xml:space="preserve">16.30 </v>
      </c>
      <c r="K167" s="47"/>
      <c r="L167" s="47" t="str">
        <f t="shared" si="253"/>
        <v/>
      </c>
      <c r="M167" s="47" t="str">
        <f t="shared" si="254"/>
        <v/>
      </c>
      <c r="N167" s="47"/>
      <c r="O167" s="47" t="str">
        <f t="shared" si="255"/>
        <v xml:space="preserve">-0.68 46.21 9.52 53.52 30.43  </v>
      </c>
      <c r="P167" s="47"/>
      <c r="Q167" s="47" t="str">
        <f t="shared" si="256"/>
        <v/>
      </c>
      <c r="R167" s="47" t="str">
        <f t="shared" si="257"/>
        <v/>
      </c>
      <c r="S167" s="47" t="str">
        <f t="shared" si="258"/>
        <v xml:space="preserve">16.30 -0.68 46.21 9.52 53.52 30.43  </v>
      </c>
      <c r="T167" s="47"/>
      <c r="U167" s="47"/>
      <c r="V167" s="47"/>
      <c r="W167" s="11"/>
      <c r="X167" s="11"/>
      <c r="Y167" s="11"/>
      <c r="Z167" s="47" t="str">
        <f t="shared" si="259"/>
        <v xml:space="preserve">46.21 9.52 53.52 30.43  </v>
      </c>
      <c r="AA167" s="47"/>
      <c r="AB167" s="47" t="str">
        <f t="shared" si="260"/>
        <v/>
      </c>
      <c r="AC167" s="47" t="str">
        <f t="shared" si="261"/>
        <v/>
      </c>
      <c r="AD167" s="47"/>
      <c r="AE167" s="47" t="str">
        <f t="shared" si="262"/>
        <v xml:space="preserve">9.52 53.52 30.43  </v>
      </c>
      <c r="AF167" s="47"/>
      <c r="AG167" s="47" t="str">
        <f t="shared" si="263"/>
        <v/>
      </c>
      <c r="AH167" s="47" t="str">
        <f t="shared" si="264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5"/>
        <v xml:space="preserve">53.52 30.43  </v>
      </c>
      <c r="AQ167" s="47"/>
      <c r="AR167" s="47" t="str">
        <f t="shared" si="266"/>
        <v/>
      </c>
      <c r="AS167" s="48" t="str">
        <f t="shared" si="267"/>
        <v/>
      </c>
      <c r="AT167" s="48"/>
      <c r="AU167" s="47" t="str">
        <f t="shared" si="268"/>
        <v xml:space="preserve">30.43  </v>
      </c>
      <c r="AV167" s="47"/>
      <c r="AW167" s="47" t="str">
        <f t="shared" si="269"/>
        <v/>
      </c>
      <c r="AX167" s="48" t="str">
        <f t="shared" si="270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0"/>
        <v xml:space="preserve">Wage Rate </v>
      </c>
      <c r="D168" s="47" t="str">
        <f t="shared" si="251"/>
        <v xml:space="preserve">Wage Rate </v>
      </c>
      <c r="E168" s="22"/>
      <c r="F168" s="45"/>
      <c r="G168" s="11"/>
      <c r="H168" s="11"/>
      <c r="I168" s="11"/>
      <c r="J168" s="47" t="str">
        <f t="shared" si="252"/>
        <v xml:space="preserve">13.49 </v>
      </c>
      <c r="K168" s="47"/>
      <c r="L168" s="47" t="str">
        <f t="shared" si="253"/>
        <v/>
      </c>
      <c r="M168" s="47" t="str">
        <f t="shared" si="254"/>
        <v/>
      </c>
      <c r="N168" s="47"/>
      <c r="O168" s="47" t="str">
        <f t="shared" si="255"/>
        <v xml:space="preserve">13.15 13.71 12.99 13.85 12.93  </v>
      </c>
      <c r="P168" s="47"/>
      <c r="Q168" s="47" t="str">
        <f t="shared" si="256"/>
        <v/>
      </c>
      <c r="R168" s="47" t="str">
        <f t="shared" si="257"/>
        <v/>
      </c>
      <c r="S168" s="47" t="str">
        <f t="shared" si="258"/>
        <v xml:space="preserve">13.49 13.15 13.71 12.99 13.85 12.93  </v>
      </c>
      <c r="T168" s="47"/>
      <c r="U168" s="47"/>
      <c r="V168" s="47"/>
      <c r="W168" s="11"/>
      <c r="X168" s="11"/>
      <c r="Y168" s="11"/>
      <c r="Z168" s="47" t="str">
        <f t="shared" si="259"/>
        <v xml:space="preserve">13.71 12.99 13.85 12.93  </v>
      </c>
      <c r="AA168" s="47"/>
      <c r="AB168" s="47" t="str">
        <f t="shared" si="260"/>
        <v/>
      </c>
      <c r="AC168" s="47" t="str">
        <f t="shared" si="261"/>
        <v/>
      </c>
      <c r="AD168" s="47"/>
      <c r="AE168" s="47" t="str">
        <f t="shared" si="262"/>
        <v xml:space="preserve">12.99 13.85 12.93  </v>
      </c>
      <c r="AF168" s="47"/>
      <c r="AG168" s="47" t="str">
        <f t="shared" si="263"/>
        <v/>
      </c>
      <c r="AH168" s="47" t="str">
        <f t="shared" si="264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5"/>
        <v xml:space="preserve">13.85 12.93  </v>
      </c>
      <c r="AQ168" s="47"/>
      <c r="AR168" s="47" t="str">
        <f t="shared" si="266"/>
        <v/>
      </c>
      <c r="AS168" s="48" t="str">
        <f t="shared" si="267"/>
        <v/>
      </c>
      <c r="AT168" s="48"/>
      <c r="AU168" s="47" t="str">
        <f t="shared" si="268"/>
        <v xml:space="preserve">12.93  </v>
      </c>
      <c r="AV168" s="47"/>
      <c r="AW168" s="47" t="str">
        <f t="shared" si="269"/>
        <v/>
      </c>
      <c r="AX168" s="48" t="str">
        <f t="shared" si="270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0"/>
        <v xml:space="preserve">Margin after Labor </v>
      </c>
      <c r="D169" s="47" t="str">
        <f t="shared" si="251"/>
        <v xml:space="preserve">Margin after Labor </v>
      </c>
      <c r="E169" s="22"/>
      <c r="F169" s="45"/>
      <c r="G169" s="11"/>
      <c r="H169" s="11"/>
      <c r="I169" s="11"/>
      <c r="J169" s="47" t="str">
        <f t="shared" si="252"/>
        <v xml:space="preserve">8.79 </v>
      </c>
      <c r="K169" s="47"/>
      <c r="L169" s="47" t="str">
        <f t="shared" si="253"/>
        <v xml:space="preserve">215,615 42.4 8.36 201,736 42.4 8.89 710,262 43.0 8.66 663,358 43.8 8.77 2,070,496 42.9 8.40 1,953,096 43.0 </v>
      </c>
      <c r="M169" s="47" t="str">
        <f t="shared" si="254"/>
        <v xml:space="preserve">42.4 8.36 201,736 42.4 8.89 710,262 43.0 8.66 663,358 43.8 8.77 2,070,496 42.9 8.40 1,953,096 43.0 </v>
      </c>
      <c r="N169" s="47"/>
      <c r="O169" s="47" t="str">
        <f t="shared" si="255"/>
        <v xml:space="preserve">8.36 201,736 42.4 8.89 710,262 43.0 8.66 663,358 43.8 8.77 2,070,496 42.9 8.40 1,953,096 43.0 </v>
      </c>
      <c r="P169" s="47"/>
      <c r="Q169" s="47" t="str">
        <f t="shared" si="256"/>
        <v xml:space="preserve">201,736 42.4 8.89 710,262 43.0 8.66 663,358 43.8 8.77 2,070,496 42.9 8.40 1,953,096 43.0 </v>
      </c>
      <c r="R169" s="47" t="str">
        <f t="shared" si="257"/>
        <v xml:space="preserve">42.4 8.89 710,262 43.0 8.66 663,358 43.8 8.77 2,070,496 42.9 8.40 1,953,096 43.0 </v>
      </c>
      <c r="S169" s="47" t="str">
        <f t="shared" si="258"/>
        <v xml:space="preserve">8.79 215,615 42.4 8.36 201,736 42.4 8.89 710,262 43.0 8.66 663,358 43.8 8.77 2,070,496 42.9 8.40 1,953,096 43.0 </v>
      </c>
      <c r="T169" s="47"/>
      <c r="U169" s="47"/>
      <c r="V169" s="47"/>
      <c r="W169" s="11"/>
      <c r="X169" s="11"/>
      <c r="Y169" s="11"/>
      <c r="Z169" s="47" t="str">
        <f t="shared" si="259"/>
        <v xml:space="preserve">8.89 710,262 43.0 8.66 663,358 43.8 8.77 2,070,496 42.9 8.40 1,953,096 43.0 </v>
      </c>
      <c r="AA169" s="47"/>
      <c r="AB169" s="47" t="str">
        <f t="shared" si="260"/>
        <v xml:space="preserve">710,262 43.0 8.66 663,358 43.8 8.77 2,070,496 42.9 8.40 1,953,096 43.0 </v>
      </c>
      <c r="AC169" s="47" t="str">
        <f t="shared" si="261"/>
        <v xml:space="preserve">43.0 8.66 663,358 43.8 8.77 2,070,496 42.9 8.40 1,953,096 43.0 </v>
      </c>
      <c r="AD169" s="47"/>
      <c r="AE169" s="47" t="str">
        <f t="shared" si="262"/>
        <v xml:space="preserve">8.66 663,358 43.8 8.77 2,070,496 42.9 8.40 1,953,096 43.0 </v>
      </c>
      <c r="AF169" s="47"/>
      <c r="AG169" s="47" t="str">
        <f t="shared" si="263"/>
        <v xml:space="preserve">663,358 43.8 8.77 2,070,496 42.9 8.40 1,953,096 43.0 </v>
      </c>
      <c r="AH169" s="47" t="str">
        <f t="shared" si="264"/>
        <v xml:space="preserve">43.8 8.77 2,070,496 42.9 8.40 1,953,096 43.0 </v>
      </c>
      <c r="AI169" s="47"/>
      <c r="AJ169" s="47"/>
      <c r="AK169" s="47"/>
      <c r="AL169" s="47"/>
      <c r="AM169" s="11"/>
      <c r="AN169" s="11"/>
      <c r="AO169" s="11"/>
      <c r="AP169" s="47" t="str">
        <f t="shared" si="265"/>
        <v xml:space="preserve">8.77 2,070,496 42.9 8.40 1,953,096 43.0 </v>
      </c>
      <c r="AQ169" s="47"/>
      <c r="AR169" s="47" t="str">
        <f t="shared" si="266"/>
        <v xml:space="preserve">2,070,496 42.9 8.40 1,953,096 43.0 </v>
      </c>
      <c r="AS169" s="48" t="str">
        <f t="shared" si="267"/>
        <v xml:space="preserve">42.9 8.40 1,953,096 43.0 </v>
      </c>
      <c r="AT169" s="48"/>
      <c r="AU169" s="47" t="str">
        <f t="shared" si="268"/>
        <v xml:space="preserve">8.40 1,953,096 43.0 </v>
      </c>
      <c r="AV169" s="47"/>
      <c r="AW169" s="47" t="str">
        <f t="shared" si="269"/>
        <v xml:space="preserve">1,953,096 43.0 </v>
      </c>
      <c r="AX169" s="48" t="str">
        <f t="shared" si="270"/>
        <v xml:space="preserve">43.0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'Puy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'Puy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'Puy Data'!$A4</f>
        <v xml:space="preserve">0021596 (Puyallup,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'Puy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'Puy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'Puy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'Puy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'Puy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'Puy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'Puy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'Puy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'Puy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'Puy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'Puy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'Puy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'Puy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'Puy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'Puy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'Puy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'Puy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'Puy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'Puy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'Puy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'Puy Data'!$A28</f>
        <v xml:space="preserve">Average Weekly Sales 133,423 124,918 133,278 122,226 129,894 122,197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'Puy Data'!$A29</f>
        <v xml:space="preserve">Guest Count 6,135 24,540 6,032 24,128 6,147 79,911 5,893 76,609 6,057 236,223 5,962 232,518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'Puy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'Puy Data'!$A31</f>
        <v xml:space="preserve">SALES - Food 15.12 371,027 72.9 14.31 345,333 72.5 14.91 1,191,840 72.2 14.28 1,094,126 72.3 14.67 3,466,026 71.8 14.16 3,293,358 72.5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'Puy Data'!$A32</f>
        <v xml:space="preserve">- Appetizers 1.92 47,181 9.3 1.87 45,103 9.5 1.93 154,568 9.4 1.87 142,917 9.4 2.00 472,375 9.8 1.86 432,264 9.5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'Puy Data'!$A33</f>
        <v xml:space="preserve">- Desserts 0.70 17,143 3.4 0.67 16,267 3.4 0.70 56,230 3.4 0.70 53,753 3.5 0.71 167,323 3.5 0.66 153,944 3.4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'Puy Data'!$A34</f>
        <v xml:space="preserve">- Total Alc Bev 1.51 37,121 7.3 1.43 34,396 7.2 1.52 121,825 7.4 1.46 111,508 7.4 1.51 356,277 7.4 1.42 330,566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'Puy Data'!$A35</f>
        <v xml:space="preserve">- Liquor 0.52 12,871 2.5 0.49 11,717 2.5 0.52 41,484 2.5 0.49 37,226 2.5 0.50 117,391 2.4 0.48 111,610 2.5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'Puy Data'!$A36</f>
        <v xml:space="preserve">- Beer 0.26 6,396 1.3 0.24 5,890 1.2 0.25 20,365 1.2 0.26 19,707 1.3 0.26 60,547 1.3 0.25 57,859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'Puy Data'!$A37</f>
        <v xml:space="preserve">- Wine 0.73 17,854 3.5 0.70 16,788 3.5 0.75 59,977 3.6 0.71 54,574 3.6 0.75 178,339 3.7 0.69 161,097 3.5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'Puy Data'!$A38</f>
        <v xml:space="preserve">- Non-Alch Bev 1.47 35,990 7.1 1.44 34,821 7.3 1.55 124,253 7.5 1.41 108,348 7.2 1.49 351,071 7.3 1.39 323,241 7.1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'Puy Data'!$A39</f>
        <v xml:space="preserve">- Other 1.03 25,231 5.0 0.98 23,752 5.0 1.05 83,901 5.1 1.02 78,285 5.2 1.07 252,782 5.2 1.00 232,296 5.1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'Puy Data'!$A40</f>
        <v xml:space="preserve">Add-On Sales 6.63 162,666 32.0 6.40 154,338 32.4 6.77 540,778 32.8 6.46 494,810 32.7 6.77 1,599,828 33.1 6.33 1,472,311 32.4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'Puy Data'!$A41</f>
        <v xml:space="preserve">ToGo Sales 72,394 70,255 269,006 247,589 781,059 689,349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'Puy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'Puy Data'!$A43</f>
        <v xml:space="preserve">Total Gross Sales 21.75 533,694 104.9 20.71 499,671 104.9 21.68 1,732,617 104.9 20.74 1,588,936 104.9 21.45 5,065,853 104.9 20.50 4,765,669 104.9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'Puy Data'!$A44</f>
        <v xml:space="preserve">- Mgr/Empl Meal -0.33 -8,027 -1.6 -0.31 -7,515 -1.6 -0.33 -26,059 -1.6 -0.31 -23,898 -1.6 -0.28 -66,667 -1.4 -0.27 -62,716 -1.4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'Puy Data'!$A45</f>
        <v xml:space="preserve">- Coupons -0.12 -3,010 -0.6 -0.12 -2,818 -0.6 -0.12 -9,772 -0.6 -0.12 -8,962 -0.6 -0.12 -28,571 -0.6 -0.12 -26,878 -0.6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'Puy Data'!$A46</f>
        <v xml:space="preserve">- Returns/Comps -0.57 -14,047 -2.8 -0.55 -13,151 -2.8 -0.57 -45,602 -2.8 -0.55 -41,821 -2.8 -0.56 -133,333 -2.8 -0.54 -125,432 -2.8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'Puy Data'!$A47</f>
        <v xml:space="preserve">- Other -0.00 0 -0.0 -0.00 0 -0.0 -0.00 0 -0.0 -0.00 0 -0.0 -0.04 -9,524 -0.2 -0.04 -8,959 -0.2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'Puy Data'!$A48</f>
        <v xml:space="preserve">Net Sales 20.73 508,610 100.0 19.74 476,187 100.0 20.66 1,651,184 100.0 19.77 1,514,256 100.0 20.44 4,827,758 100.0 19.53 4,541,682 100.0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'Puy Data'!$A49</f>
        <v xml:space="preserve">COS - Beef and Chicken 0.86 20,991 4.1 0.82 19,795 4.2 0.81 64,330 3.9 0.81 62,037 4.1 0.84 197,477 4.1 0.78 180,439 4.0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'Puy Data'!$A50</f>
        <v xml:space="preserve">- Seafood 0.50 12,169 2.4 0.48 11,616 2.4 0.47 37,520 2.3 0.45 34,273 2.3 0.48 113,216 2.3 0.48 111,587 2.5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'Puy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'Puy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'Puy Data'!$A53</f>
        <v xml:space="preserve">- Total Protein 1.35 33,160 6.5 1.30 31,411 6.6 1.27 101,849 6.2 1.26 96,310 6.4 1.32 310,693 6.4 1.26 292,025 6.4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'Puy Data'!$A54</f>
        <v xml:space="preserve">- Non-Perishable 0.91 22,454 4.4 0.94 22,765 4.8 0.90 71,759 4.3 0.86 65,690 4.3 0.98 232,270 4.8 0.91 212,662 4.7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'Puy Data'!$A55</f>
        <v xml:space="preserve">- Produce 0.49 12,072 2.4 0.48 11,667 2.4 0.53 42,452 2.6 0.47 36,125 2.4 0.53 124,528 2.6 0.46 106,736 2.4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'Puy Data'!$A56</f>
        <v xml:space="preserve">- Dessert 0.23 5,638 1.1 0.22 5,356 1.1 0.22 17,889 1.1 0.22 16,526 1.1 0.23 54,120 1.1 0.22 51,460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'Puy Data'!$A57</f>
        <v xml:space="preserve">- Other/Freight 1.87 45,953 9.0 1.66 40,051 8.4 1.88 150,345 9.1 1.62 124,111 8.2 1.75 414,023 8.6 1.61 374,443 8.2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'Puy Data'!$A58</f>
        <v xml:space="preserve">Total Food Costs 4.86 119,277 23.5 4.61 111,250 23.4 4.81 384,295 23.3 4.42 338,762 22.4 4.81 1,135,635 23.5 4.46 1,037,326 22.8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'Puy Data'!$A59</f>
        <v xml:space="preserve">A vs T% 4,992 4.2 4,284 3.9 15,188 4.0 13,573 4.0 51,270 4.5 44,829 4.3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'Puy Data'!$A60</f>
        <v xml:space="preserve">Total Beverage Cost 0.52 12,654 17.3 0.50 12,020 17.4 0.52 41,913 17.0 0.50 37,954 17.3 0.51 120,490 17.0 0.51 119,074 18.2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'Puy Data'!$A61</f>
        <v xml:space="preserve">- Liquor 0.07 1,636 12.7 0.06 1,503 12.8 0.07 5,285 12.7 0.06 4,521 12.1 0.06 14,453 12.3 0.06 13,912 12.5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'Puy Data'!$A62</f>
        <v xml:space="preserve">- Beer 0.06 1,404 21.9 0.05 1,268 21.5 0.06 4,741 23.3 0.05 4,131 21.0 0.05 12,374 20.4 0.06 13,634 23.6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'Puy Data'!$A63</f>
        <v xml:space="preserve">- Wine 0.18 4,386 24.6 0.18 4,457 26.5 0.20 15,698 26.2 0.19 14,669 26.9 0.19 44,925 25.2 0.19 43,329 26.9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'Puy Data'!$A64</f>
        <v xml:space="preserve">- Non-Alch Bev 0.21 5,228 14.5 0.20 4,792 13.8 0.20 16,189 13.0 0.19 14,633 13.5 0.21 48,738 13.9 0.21 48,198 14.9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'Puy Data'!$A65</f>
        <v xml:space="preserve">Bev Alch A vs. T% 1,100 8.7 1,303 10.8 3,027 7.2 2,267 6.0 7,227 6.0 11,714 9.8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'Puy Data'!$A66</f>
        <v xml:space="preserve">Total Cost of Sales 5.38 131,931 25.9 5.11 123,270 25.9 5.33 426,208 25.8 4.92 376,716 24.9 5.32 1,256,125 26.0 4.97 1,156,400 25.5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'Puy Data'!$A67</f>
        <v xml:space="preserve">Direct Labor - Regular 6.47 158,659 31.2 6.17 148,940 31.3 6.31 504,032 30.5 6.06 464,585 30.7 6.27 1,481,588 30.7 6.09 1,414,941 31.2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'Puy Data'!$A68</f>
        <v xml:space="preserve">- Overtime 0.10 2,406 0.5 0.09 2,241 0.5 0.13 10,683 0.6 0.13 9,597 0.6 0.08 19,550 0.4 0.07 17,245 0.4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'Puy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'Puy Data'!$A70</f>
        <v xml:space="preserve">Total Direct Labor 6.56 161,064 31.7 6.27 151,180 31.7 6.44 514,715 31.2 6.19 474,182 31.3 6.35 1,501,138 31.1 6.16 1,432,187 31.5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'Puy Data'!$A71</f>
        <v xml:space="preserve">Overtime Premium $ 794 739 3,525 3,167 6,451 5,691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'Puy Data'!$A72</f>
        <v xml:space="preserve">Overtime Hours 127 118 562 505 1,029 908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'Puy Data'!$A73</f>
        <v xml:space="preserve">Total Hours vs. Expectation 16.30 -0.68 46.21 9.52 53.52 30.43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'Puy Data'!$A74</f>
        <v xml:space="preserve">Wage Rate 13.49 13.15 13.71 12.99 13.85 12.93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'Puy Data'!$A75</f>
        <v>Margin after Labor 8.79 215,615 42.4 8.36 201,736 42.4 8.89 710,262 43.0 8.66 663,358 43.8 8.77 2,070,496 42.9 8.40 1,953,096 43.0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1">IF(C333="","",IF(RIGHT(D257,1)="-",LEFT(D257,AY257-2),D257))</f>
        <v xml:space="preserve">- Smallwares </v>
      </c>
      <c r="D257" s="47" t="str">
        <f t="shared" ref="D257:D264" si="272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3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0.20 </v>
      </c>
      <c r="K257" s="47"/>
      <c r="L257" s="47" t="str">
        <f t="shared" ref="L257:L264" si="274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5,000 1.0 0.18 4,246 0.9 0.21 16,777 1.0 0.18 13,413 0.9 0.17 39,231 0.8 0.20 47,016 1.0  </v>
      </c>
      <c r="M257" s="47" t="str">
        <f t="shared" ref="M257:M264" si="275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1.0 0.18 4,246 0.9 0.21 16,777 1.0 0.18 13,413 0.9 0.17 39,231 0.8 0.20 47,016 1.0  </v>
      </c>
      <c r="N257" s="47"/>
      <c r="O257" s="47" t="str">
        <f t="shared" ref="O257:O264" si="276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0.18 4,246 0.9 0.21 16,777 1.0 0.18 13,413 0.9 0.17 39,231 0.8 0.20 47,016 1.0  </v>
      </c>
      <c r="P257" s="47"/>
      <c r="Q257" s="47" t="str">
        <f t="shared" ref="Q257:Q264" si="277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4,246 0.9 0.21 16,777 1.0 0.18 13,413 0.9 0.17 39,231 0.8 0.20 47,016 1.0  </v>
      </c>
      <c r="R257" s="47" t="str">
        <f t="shared" ref="R257:R264" si="278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0.9 0.21 16,777 1.0 0.18 13,413 0.9 0.17 39,231 0.8 0.20 47,016 1.0  </v>
      </c>
      <c r="S257" s="47" t="str">
        <f t="shared" ref="S257:S264" si="279">(RIGHT(C333,LEN(C333) - LEN(C257)))&amp;" "</f>
        <v xml:space="preserve">0.20 5,000 1.0 0.18 4,246 0.9 0.21 16,777 1.0 0.18 13,413 0.9 0.17 39,231 0.8 0.20 47,016 1.0  </v>
      </c>
      <c r="T257" s="47"/>
      <c r="U257" s="47"/>
      <c r="V257" s="47"/>
      <c r="W257" s="11"/>
      <c r="X257" s="11"/>
      <c r="Y257" s="11"/>
      <c r="Z257" s="47" t="str">
        <f t="shared" ref="Z257:Z264" si="280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0.21 16,777 1.0 0.18 13,413 0.9 0.17 39,231 0.8 0.20 47,016 1.0  </v>
      </c>
      <c r="AA257" s="47"/>
      <c r="AB257" s="47" t="str">
        <f t="shared" ref="AB257:AB264" si="281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16,777 1.0 0.18 13,413 0.9 0.17 39,231 0.8 0.20 47,016 1.0  </v>
      </c>
      <c r="AC257" s="47" t="str">
        <f t="shared" ref="AC257:AC264" si="282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1.0 0.18 13,413 0.9 0.17 39,231 0.8 0.20 47,016 1.0  </v>
      </c>
      <c r="AD257" s="47"/>
      <c r="AE257" s="47" t="str">
        <f t="shared" ref="AE257:AE264" si="283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0.18 13,413 0.9 0.17 39,231 0.8 0.20 47,016 1.0  </v>
      </c>
      <c r="AF257" s="47"/>
      <c r="AG257" s="47" t="str">
        <f t="shared" ref="AG257:AG264" si="284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13,413 0.9 0.17 39,231 0.8 0.20 47,016 1.0  </v>
      </c>
      <c r="AH257" s="47" t="str">
        <f t="shared" ref="AH257:AH264" si="285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0.9 0.17 39,231 0.8 0.20 47,016 1.0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6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0.17 39,231 0.8 0.20 47,016 1.0  </v>
      </c>
      <c r="AQ257" s="47"/>
      <c r="AR257" s="47" t="str">
        <f t="shared" ref="AR257:AR264" si="287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39,231 0.8 0.20 47,016 1.0  </v>
      </c>
      <c r="AS257" s="48" t="str">
        <f t="shared" ref="AS257:AS264" si="288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0.8 0.20 47,016 1.0  </v>
      </c>
      <c r="AT257" s="48"/>
      <c r="AU257" s="47" t="str">
        <f t="shared" ref="AU257:AU264" si="289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0.20 47,016 1.0  </v>
      </c>
      <c r="AV257" s="47"/>
      <c r="AW257" s="47" t="str">
        <f t="shared" ref="AW257:AW264" si="290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47,016 1.0  </v>
      </c>
      <c r="AX257" s="48" t="str">
        <f t="shared" ref="AX257:AX264" si="291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1.0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1"/>
        <v xml:space="preserve">- Linen/Paper Napkins </v>
      </c>
      <c r="D258" s="47" t="str">
        <f t="shared" si="272"/>
        <v xml:space="preserve">- Linen/Paper Napkins </v>
      </c>
      <c r="E258" s="22"/>
      <c r="F258" s="45"/>
      <c r="G258" s="11"/>
      <c r="H258" s="11"/>
      <c r="I258" s="11"/>
      <c r="J258" s="47" t="str">
        <f t="shared" si="273"/>
        <v xml:space="preserve">0.10 </v>
      </c>
      <c r="K258" s="47"/>
      <c r="L258" s="47" t="str">
        <f t="shared" si="274"/>
        <v xml:space="preserve">2,495 0.5 0.09 2,054 0.4 0.08 6,240 0.4 0.10 7,311 0.5 0.10 23,432 0.5 0.08 17,835 0.4  </v>
      </c>
      <c r="M258" s="47" t="str">
        <f t="shared" si="275"/>
        <v xml:space="preserve">0.5 0.09 2,054 0.4 0.08 6,240 0.4 0.10 7,311 0.5 0.10 23,432 0.5 0.08 17,835 0.4  </v>
      </c>
      <c r="N258" s="47"/>
      <c r="O258" s="47" t="str">
        <f t="shared" si="276"/>
        <v xml:space="preserve">0.09 2,054 0.4 0.08 6,240 0.4 0.10 7,311 0.5 0.10 23,432 0.5 0.08 17,835 0.4  </v>
      </c>
      <c r="P258" s="47"/>
      <c r="Q258" s="47" t="str">
        <f t="shared" si="277"/>
        <v xml:space="preserve">2,054 0.4 0.08 6,240 0.4 0.10 7,311 0.5 0.10 23,432 0.5 0.08 17,835 0.4  </v>
      </c>
      <c r="R258" s="47" t="str">
        <f t="shared" si="278"/>
        <v xml:space="preserve">0.4 0.08 6,240 0.4 0.10 7,311 0.5 0.10 23,432 0.5 0.08 17,835 0.4  </v>
      </c>
      <c r="S258" s="47" t="str">
        <f t="shared" si="279"/>
        <v xml:space="preserve">0.10 2,495 0.5 0.09 2,054 0.4 0.08 6,240 0.4 0.10 7,311 0.5 0.10 23,432 0.5 0.08 17,835 0.4  </v>
      </c>
      <c r="T258" s="47"/>
      <c r="U258" s="47"/>
      <c r="V258" s="47"/>
      <c r="W258" s="11"/>
      <c r="X258" s="11"/>
      <c r="Y258" s="11"/>
      <c r="Z258" s="47" t="str">
        <f t="shared" si="280"/>
        <v xml:space="preserve">0.08 6,240 0.4 0.10 7,311 0.5 0.10 23,432 0.5 0.08 17,835 0.4  </v>
      </c>
      <c r="AA258" s="47"/>
      <c r="AB258" s="47" t="str">
        <f t="shared" si="281"/>
        <v xml:space="preserve">6,240 0.4 0.10 7,311 0.5 0.10 23,432 0.5 0.08 17,835 0.4  </v>
      </c>
      <c r="AC258" s="47" t="str">
        <f t="shared" si="282"/>
        <v xml:space="preserve">0.4 0.10 7,311 0.5 0.10 23,432 0.5 0.08 17,835 0.4  </v>
      </c>
      <c r="AD258" s="47"/>
      <c r="AE258" s="47" t="str">
        <f t="shared" si="283"/>
        <v xml:space="preserve">0.10 7,311 0.5 0.10 23,432 0.5 0.08 17,835 0.4  </v>
      </c>
      <c r="AF258" s="47"/>
      <c r="AG258" s="47" t="str">
        <f t="shared" si="284"/>
        <v xml:space="preserve">7,311 0.5 0.10 23,432 0.5 0.08 17,835 0.4  </v>
      </c>
      <c r="AH258" s="47" t="str">
        <f t="shared" si="285"/>
        <v xml:space="preserve">0.5 0.10 23,432 0.5 0.08 17,835 0.4  </v>
      </c>
      <c r="AI258" s="47"/>
      <c r="AJ258" s="47"/>
      <c r="AK258" s="47"/>
      <c r="AL258" s="47"/>
      <c r="AM258" s="11"/>
      <c r="AN258" s="11"/>
      <c r="AO258" s="11"/>
      <c r="AP258" s="47" t="str">
        <f t="shared" si="286"/>
        <v xml:space="preserve">0.10 23,432 0.5 0.08 17,835 0.4  </v>
      </c>
      <c r="AQ258" s="47"/>
      <c r="AR258" s="47" t="str">
        <f t="shared" si="287"/>
        <v xml:space="preserve">23,432 0.5 0.08 17,835 0.4  </v>
      </c>
      <c r="AS258" s="48" t="str">
        <f t="shared" si="288"/>
        <v xml:space="preserve">0.5 0.08 17,835 0.4  </v>
      </c>
      <c r="AT258" s="48"/>
      <c r="AU258" s="47" t="str">
        <f t="shared" si="289"/>
        <v xml:space="preserve">0.08 17,835 0.4  </v>
      </c>
      <c r="AV258" s="47"/>
      <c r="AW258" s="47" t="str">
        <f t="shared" si="290"/>
        <v xml:space="preserve">17,835 0.4  </v>
      </c>
      <c r="AX258" s="48" t="str">
        <f t="shared" si="291"/>
        <v xml:space="preserve">0.4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1"/>
        <v xml:space="preserve">- Cleaning Supplies </v>
      </c>
      <c r="D259" s="47" t="str">
        <f t="shared" si="272"/>
        <v xml:space="preserve">- Cleaning Supplies </v>
      </c>
      <c r="E259" s="22"/>
      <c r="F259" s="45"/>
      <c r="G259" s="11"/>
      <c r="H259" s="11"/>
      <c r="I259" s="11"/>
      <c r="J259" s="47" t="str">
        <f t="shared" si="273"/>
        <v xml:space="preserve">0.11 </v>
      </c>
      <c r="K259" s="47"/>
      <c r="L259" s="47" t="str">
        <f t="shared" si="274"/>
        <v xml:space="preserve">2,672 0.5 0.10 2,383 0.5 0.11 8,629 0.5 0.12 8,942 0.6 0.10 24,688 0.5 0.11 26,564 0.6  </v>
      </c>
      <c r="M259" s="47" t="str">
        <f t="shared" si="275"/>
        <v xml:space="preserve">0.5 0.10 2,383 0.5 0.11 8,629 0.5 0.12 8,942 0.6 0.10 24,688 0.5 0.11 26,564 0.6  </v>
      </c>
      <c r="N259" s="47"/>
      <c r="O259" s="47" t="str">
        <f t="shared" si="276"/>
        <v xml:space="preserve">0.10 2,383 0.5 0.11 8,629 0.5 0.12 8,942 0.6 0.10 24,688 0.5 0.11 26,564 0.6  </v>
      </c>
      <c r="P259" s="47"/>
      <c r="Q259" s="47" t="str">
        <f t="shared" si="277"/>
        <v xml:space="preserve">2,383 0.5 0.11 8,629 0.5 0.12 8,942 0.6 0.10 24,688 0.5 0.11 26,564 0.6  </v>
      </c>
      <c r="R259" s="47" t="str">
        <f t="shared" si="278"/>
        <v xml:space="preserve">0.5 0.11 8,629 0.5 0.12 8,942 0.6 0.10 24,688 0.5 0.11 26,564 0.6  </v>
      </c>
      <c r="S259" s="47" t="str">
        <f t="shared" si="279"/>
        <v xml:space="preserve">0.11 2,672 0.5 0.10 2,383 0.5 0.11 8,629 0.5 0.12 8,942 0.6 0.10 24,688 0.5 0.11 26,564 0.6  </v>
      </c>
      <c r="T259" s="47"/>
      <c r="U259" s="47"/>
      <c r="V259" s="47"/>
      <c r="W259" s="11"/>
      <c r="X259" s="11"/>
      <c r="Y259" s="11"/>
      <c r="Z259" s="47" t="str">
        <f t="shared" si="280"/>
        <v xml:space="preserve">0.11 8,629 0.5 0.12 8,942 0.6 0.10 24,688 0.5 0.11 26,564 0.6  </v>
      </c>
      <c r="AA259" s="47"/>
      <c r="AB259" s="47" t="str">
        <f t="shared" si="281"/>
        <v xml:space="preserve">8,629 0.5 0.12 8,942 0.6 0.10 24,688 0.5 0.11 26,564 0.6  </v>
      </c>
      <c r="AC259" s="47" t="str">
        <f t="shared" si="282"/>
        <v xml:space="preserve">0.5 0.12 8,942 0.6 0.10 24,688 0.5 0.11 26,564 0.6  </v>
      </c>
      <c r="AD259" s="47"/>
      <c r="AE259" s="47" t="str">
        <f t="shared" si="283"/>
        <v xml:space="preserve">0.12 8,942 0.6 0.10 24,688 0.5 0.11 26,564 0.6  </v>
      </c>
      <c r="AF259" s="47"/>
      <c r="AG259" s="47" t="str">
        <f t="shared" si="284"/>
        <v xml:space="preserve">8,942 0.6 0.10 24,688 0.5 0.11 26,564 0.6  </v>
      </c>
      <c r="AH259" s="47" t="str">
        <f t="shared" si="285"/>
        <v xml:space="preserve">0.6 0.10 24,688 0.5 0.11 26,564 0.6  </v>
      </c>
      <c r="AI259" s="47"/>
      <c r="AJ259" s="47"/>
      <c r="AK259" s="47"/>
      <c r="AL259" s="47"/>
      <c r="AM259" s="11"/>
      <c r="AN259" s="11"/>
      <c r="AO259" s="11"/>
      <c r="AP259" s="47" t="str">
        <f t="shared" si="286"/>
        <v xml:space="preserve">0.10 24,688 0.5 0.11 26,564 0.6  </v>
      </c>
      <c r="AQ259" s="47"/>
      <c r="AR259" s="47" t="str">
        <f t="shared" si="287"/>
        <v xml:space="preserve">24,688 0.5 0.11 26,564 0.6  </v>
      </c>
      <c r="AS259" s="48" t="str">
        <f t="shared" si="288"/>
        <v xml:space="preserve">0.5 0.11 26,564 0.6  </v>
      </c>
      <c r="AT259" s="48"/>
      <c r="AU259" s="47" t="str">
        <f t="shared" si="289"/>
        <v xml:space="preserve">0.11 26,564 0.6  </v>
      </c>
      <c r="AV259" s="47"/>
      <c r="AW259" s="47" t="str">
        <f t="shared" si="290"/>
        <v xml:space="preserve">26,564 0.6  </v>
      </c>
      <c r="AX259" s="48" t="str">
        <f t="shared" si="291"/>
        <v xml:space="preserve">0.6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1"/>
        <v xml:space="preserve">- Credit/Gift Card </v>
      </c>
      <c r="D260" s="47" t="str">
        <f t="shared" si="272"/>
        <v xml:space="preserve">- Credit/Gift Card </v>
      </c>
      <c r="E260" s="22"/>
      <c r="F260" s="45"/>
      <c r="G260" s="11"/>
      <c r="H260" s="11"/>
      <c r="I260" s="11"/>
      <c r="J260" s="47" t="str">
        <f t="shared" si="273"/>
        <v xml:space="preserve">0.35 </v>
      </c>
      <c r="K260" s="47"/>
      <c r="L260" s="47" t="str">
        <f t="shared" si="274"/>
        <v xml:space="preserve">8,587 1.7 0.33 8,015 1.7 0.30 24,289 1.5 0.30 22,679 1.5 0.39 93,024 1.9 0.33 76,233 1.7  </v>
      </c>
      <c r="M260" s="47" t="str">
        <f t="shared" si="275"/>
        <v xml:space="preserve">1.7 0.33 8,015 1.7 0.30 24,289 1.5 0.30 22,679 1.5 0.39 93,024 1.9 0.33 76,233 1.7  </v>
      </c>
      <c r="N260" s="47"/>
      <c r="O260" s="47" t="str">
        <f t="shared" si="276"/>
        <v xml:space="preserve">0.33 8,015 1.7 0.30 24,289 1.5 0.30 22,679 1.5 0.39 93,024 1.9 0.33 76,233 1.7  </v>
      </c>
      <c r="P260" s="47"/>
      <c r="Q260" s="47" t="str">
        <f t="shared" si="277"/>
        <v xml:space="preserve">8,015 1.7 0.30 24,289 1.5 0.30 22,679 1.5 0.39 93,024 1.9 0.33 76,233 1.7  </v>
      </c>
      <c r="R260" s="47" t="str">
        <f t="shared" si="278"/>
        <v xml:space="preserve">1.7 0.30 24,289 1.5 0.30 22,679 1.5 0.39 93,024 1.9 0.33 76,233 1.7  </v>
      </c>
      <c r="S260" s="47" t="str">
        <f t="shared" si="279"/>
        <v xml:space="preserve">0.35 8,587 1.7 0.33 8,015 1.7 0.30 24,289 1.5 0.30 22,679 1.5 0.39 93,024 1.9 0.33 76,233 1.7  </v>
      </c>
      <c r="T260" s="47"/>
      <c r="U260" s="47"/>
      <c r="V260" s="47"/>
      <c r="W260" s="11"/>
      <c r="X260" s="11"/>
      <c r="Y260" s="11"/>
      <c r="Z260" s="47" t="str">
        <f t="shared" si="280"/>
        <v xml:space="preserve">0.30 24,289 1.5 0.30 22,679 1.5 0.39 93,024 1.9 0.33 76,233 1.7  </v>
      </c>
      <c r="AA260" s="47"/>
      <c r="AB260" s="47" t="str">
        <f t="shared" si="281"/>
        <v xml:space="preserve">24,289 1.5 0.30 22,679 1.5 0.39 93,024 1.9 0.33 76,233 1.7  </v>
      </c>
      <c r="AC260" s="47" t="str">
        <f t="shared" si="282"/>
        <v xml:space="preserve">1.5 0.30 22,679 1.5 0.39 93,024 1.9 0.33 76,233 1.7  </v>
      </c>
      <c r="AD260" s="47"/>
      <c r="AE260" s="47" t="str">
        <f t="shared" si="283"/>
        <v xml:space="preserve">0.30 22,679 1.5 0.39 93,024 1.9 0.33 76,233 1.7  </v>
      </c>
      <c r="AF260" s="47"/>
      <c r="AG260" s="47" t="str">
        <f t="shared" si="284"/>
        <v xml:space="preserve">22,679 1.5 0.39 93,024 1.9 0.33 76,233 1.7  </v>
      </c>
      <c r="AH260" s="47" t="str">
        <f t="shared" si="285"/>
        <v xml:space="preserve">1.5 0.39 93,024 1.9 0.33 76,233 1.7  </v>
      </c>
      <c r="AI260" s="47"/>
      <c r="AJ260" s="47"/>
      <c r="AK260" s="47"/>
      <c r="AL260" s="47"/>
      <c r="AM260" s="11"/>
      <c r="AN260" s="11"/>
      <c r="AO260" s="11"/>
      <c r="AP260" s="47" t="str">
        <f t="shared" si="286"/>
        <v xml:space="preserve">0.39 93,024 1.9 0.33 76,233 1.7  </v>
      </c>
      <c r="AQ260" s="47"/>
      <c r="AR260" s="47" t="str">
        <f t="shared" si="287"/>
        <v xml:space="preserve">93,024 1.9 0.33 76,233 1.7  </v>
      </c>
      <c r="AS260" s="48" t="str">
        <f t="shared" si="288"/>
        <v xml:space="preserve">1.9 0.33 76,233 1.7  </v>
      </c>
      <c r="AT260" s="48"/>
      <c r="AU260" s="47" t="str">
        <f t="shared" si="289"/>
        <v xml:space="preserve">0.33 76,233 1.7  </v>
      </c>
      <c r="AV260" s="47"/>
      <c r="AW260" s="47" t="str">
        <f t="shared" si="290"/>
        <v xml:space="preserve">76,233 1.7  </v>
      </c>
      <c r="AX260" s="48" t="str">
        <f t="shared" si="291"/>
        <v xml:space="preserve">1.7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1"/>
        <v xml:space="preserve">- Cash Short </v>
      </c>
      <c r="D261" s="47" t="str">
        <f t="shared" si="272"/>
        <v xml:space="preserve">- Cash Short </v>
      </c>
      <c r="E261" s="22"/>
      <c r="F261" s="45"/>
      <c r="G261" s="11"/>
      <c r="H261" s="11"/>
      <c r="I261" s="11"/>
      <c r="J261" s="47" t="str">
        <f t="shared" si="273"/>
        <v xml:space="preserve">0.05 </v>
      </c>
      <c r="K261" s="47"/>
      <c r="L261" s="47" t="str">
        <f t="shared" si="274"/>
        <v xml:space="preserve">1,314 0.3 0.05 1,226 0.3 0.06 4,869 0.3 0.05 3,978 0.3 0.05 12,343 0.3 0.05 11,135 0.2  </v>
      </c>
      <c r="M261" s="47" t="str">
        <f t="shared" si="275"/>
        <v xml:space="preserve">0.3 0.05 1,226 0.3 0.06 4,869 0.3 0.05 3,978 0.3 0.05 12,343 0.3 0.05 11,135 0.2  </v>
      </c>
      <c r="N261" s="47"/>
      <c r="O261" s="47" t="str">
        <f t="shared" si="276"/>
        <v xml:space="preserve">0.05 1,226 0.3 0.06 4,869 0.3 0.05 3,978 0.3 0.05 12,343 0.3 0.05 11,135 0.2  </v>
      </c>
      <c r="P261" s="47"/>
      <c r="Q261" s="47" t="str">
        <f t="shared" si="277"/>
        <v xml:space="preserve">1,226 0.3 0.06 4,869 0.3 0.05 3,978 0.3 0.05 12,343 0.3 0.05 11,135 0.2  </v>
      </c>
      <c r="R261" s="47" t="str">
        <f t="shared" si="278"/>
        <v xml:space="preserve">0.3 0.06 4,869 0.3 0.05 3,978 0.3 0.05 12,343 0.3 0.05 11,135 0.2  </v>
      </c>
      <c r="S261" s="47" t="str">
        <f t="shared" si="279"/>
        <v xml:space="preserve">0.05 1,314 0.3 0.05 1,226 0.3 0.06 4,869 0.3 0.05 3,978 0.3 0.05 12,343 0.3 0.05 11,135 0.2  </v>
      </c>
      <c r="T261" s="47"/>
      <c r="U261" s="47"/>
      <c r="V261" s="47"/>
      <c r="W261" s="11"/>
      <c r="X261" s="11"/>
      <c r="Y261" s="11"/>
      <c r="Z261" s="47" t="str">
        <f t="shared" si="280"/>
        <v xml:space="preserve">0.06 4,869 0.3 0.05 3,978 0.3 0.05 12,343 0.3 0.05 11,135 0.2  </v>
      </c>
      <c r="AA261" s="47"/>
      <c r="AB261" s="47" t="str">
        <f t="shared" si="281"/>
        <v xml:space="preserve">4,869 0.3 0.05 3,978 0.3 0.05 12,343 0.3 0.05 11,135 0.2  </v>
      </c>
      <c r="AC261" s="47" t="str">
        <f t="shared" si="282"/>
        <v xml:space="preserve">0.3 0.05 3,978 0.3 0.05 12,343 0.3 0.05 11,135 0.2  </v>
      </c>
      <c r="AD261" s="47"/>
      <c r="AE261" s="47" t="str">
        <f t="shared" si="283"/>
        <v xml:space="preserve">0.05 3,978 0.3 0.05 12,343 0.3 0.05 11,135 0.2  </v>
      </c>
      <c r="AF261" s="47"/>
      <c r="AG261" s="47" t="str">
        <f t="shared" si="284"/>
        <v xml:space="preserve">3,978 0.3 0.05 12,343 0.3 0.05 11,135 0.2  </v>
      </c>
      <c r="AH261" s="47" t="str">
        <f t="shared" si="285"/>
        <v xml:space="preserve">0.3 0.05 12,343 0.3 0.05 11,135 0.2  </v>
      </c>
      <c r="AI261" s="47"/>
      <c r="AJ261" s="47"/>
      <c r="AK261" s="47"/>
      <c r="AL261" s="47"/>
      <c r="AM261" s="11"/>
      <c r="AN261" s="11"/>
      <c r="AO261" s="11"/>
      <c r="AP261" s="47" t="str">
        <f t="shared" si="286"/>
        <v xml:space="preserve">0.05 12,343 0.3 0.05 11,135 0.2  </v>
      </c>
      <c r="AQ261" s="47"/>
      <c r="AR261" s="47" t="str">
        <f t="shared" si="287"/>
        <v xml:space="preserve">12,343 0.3 0.05 11,135 0.2  </v>
      </c>
      <c r="AS261" s="48" t="str">
        <f t="shared" si="288"/>
        <v xml:space="preserve">0.3 0.05 11,135 0.2  </v>
      </c>
      <c r="AT261" s="48"/>
      <c r="AU261" s="47" t="str">
        <f t="shared" si="289"/>
        <v xml:space="preserve">0.05 11,135 0.2  </v>
      </c>
      <c r="AV261" s="47"/>
      <c r="AW261" s="47" t="str">
        <f t="shared" si="290"/>
        <v xml:space="preserve">11,135 0.2  </v>
      </c>
      <c r="AX261" s="48" t="str">
        <f t="shared" si="291"/>
        <v xml:space="preserve">0.2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1"/>
        <v xml:space="preserve">- Other </v>
      </c>
      <c r="D262" s="47" t="str">
        <f t="shared" si="272"/>
        <v xml:space="preserve">- Other </v>
      </c>
      <c r="E262" s="22"/>
      <c r="F262" s="45"/>
      <c r="G262" s="11"/>
      <c r="H262" s="11"/>
      <c r="I262" s="11"/>
      <c r="J262" s="47" t="str">
        <f t="shared" si="273"/>
        <v xml:space="preserve">0.11 </v>
      </c>
      <c r="K262" s="47"/>
      <c r="L262" s="47" t="str">
        <f t="shared" si="274"/>
        <v xml:space="preserve">2,689 0.5 0.10 2,527 0.5 0.12 9,468 0.6 0.10 7,474 0.5 0.10 23,651 0.5 0.10 24,074 0.5  </v>
      </c>
      <c r="M262" s="47" t="str">
        <f t="shared" si="275"/>
        <v xml:space="preserve">0.5 0.10 2,527 0.5 0.12 9,468 0.6 0.10 7,474 0.5 0.10 23,651 0.5 0.10 24,074 0.5  </v>
      </c>
      <c r="N262" s="47"/>
      <c r="O262" s="47" t="str">
        <f t="shared" si="276"/>
        <v xml:space="preserve">0.10 2,527 0.5 0.12 9,468 0.6 0.10 7,474 0.5 0.10 23,651 0.5 0.10 24,074 0.5  </v>
      </c>
      <c r="P262" s="47"/>
      <c r="Q262" s="47" t="str">
        <f t="shared" si="277"/>
        <v xml:space="preserve">2,527 0.5 0.12 9,468 0.6 0.10 7,474 0.5 0.10 23,651 0.5 0.10 24,074 0.5  </v>
      </c>
      <c r="R262" s="47" t="str">
        <f t="shared" si="278"/>
        <v xml:space="preserve">0.5 0.12 9,468 0.6 0.10 7,474 0.5 0.10 23,651 0.5 0.10 24,074 0.5  </v>
      </c>
      <c r="S262" s="47" t="str">
        <f t="shared" si="279"/>
        <v xml:space="preserve">0.11 2,689 0.5 0.10 2,527 0.5 0.12 9,468 0.6 0.10 7,474 0.5 0.10 23,651 0.5 0.10 24,074 0.5  </v>
      </c>
      <c r="T262" s="47"/>
      <c r="U262" s="47"/>
      <c r="V262" s="47"/>
      <c r="W262" s="11"/>
      <c r="X262" s="11"/>
      <c r="Y262" s="11"/>
      <c r="Z262" s="47" t="str">
        <f t="shared" si="280"/>
        <v xml:space="preserve">0.12 9,468 0.6 0.10 7,474 0.5 0.10 23,651 0.5 0.10 24,074 0.5  </v>
      </c>
      <c r="AA262" s="47"/>
      <c r="AB262" s="47" t="str">
        <f t="shared" si="281"/>
        <v xml:space="preserve">9,468 0.6 0.10 7,474 0.5 0.10 23,651 0.5 0.10 24,074 0.5  </v>
      </c>
      <c r="AC262" s="47" t="str">
        <f t="shared" si="282"/>
        <v xml:space="preserve">0.6 0.10 7,474 0.5 0.10 23,651 0.5 0.10 24,074 0.5  </v>
      </c>
      <c r="AD262" s="47"/>
      <c r="AE262" s="47" t="str">
        <f t="shared" si="283"/>
        <v xml:space="preserve">0.10 7,474 0.5 0.10 23,651 0.5 0.10 24,074 0.5  </v>
      </c>
      <c r="AF262" s="47"/>
      <c r="AG262" s="47" t="str">
        <f t="shared" si="284"/>
        <v xml:space="preserve">7,474 0.5 0.10 23,651 0.5 0.10 24,074 0.5  </v>
      </c>
      <c r="AH262" s="47" t="str">
        <f t="shared" si="285"/>
        <v xml:space="preserve">0.5 0.10 23,651 0.5 0.10 24,074 0.5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6"/>
        <v xml:space="preserve">0.10 23,651 0.5 0.10 24,074 0.5  </v>
      </c>
      <c r="AQ262" s="47"/>
      <c r="AR262" s="47" t="str">
        <f t="shared" si="287"/>
        <v xml:space="preserve">23,651 0.5 0.10 24,074 0.5  </v>
      </c>
      <c r="AS262" s="48" t="str">
        <f t="shared" si="288"/>
        <v xml:space="preserve">0.5 0.10 24,074 0.5  </v>
      </c>
      <c r="AT262" s="48"/>
      <c r="AU262" s="47" t="str">
        <f t="shared" si="289"/>
        <v xml:space="preserve">0.10 24,074 0.5  </v>
      </c>
      <c r="AV262" s="47"/>
      <c r="AW262" s="47" t="str">
        <f t="shared" si="290"/>
        <v xml:space="preserve">24,074 0.5  </v>
      </c>
      <c r="AX262" s="48" t="str">
        <f t="shared" si="291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1"/>
        <v xml:space="preserve">Margin after Variable Exp </v>
      </c>
      <c r="D263" s="47" t="str">
        <f t="shared" si="272"/>
        <v xml:space="preserve">Margin after Variable Exp </v>
      </c>
      <c r="E263" s="22"/>
      <c r="F263" s="45"/>
      <c r="G263" s="11"/>
      <c r="H263" s="11"/>
      <c r="I263" s="11"/>
      <c r="J263" s="47" t="str">
        <f t="shared" si="273"/>
        <v xml:space="preserve">7.86 </v>
      </c>
      <c r="K263" s="47"/>
      <c r="L263" s="47" t="str">
        <f t="shared" si="274"/>
        <v xml:space="preserve">192,858 37.9 7.51 181,286 38.1 8.01 639,990 38.8 7.83 599,561 39.6 7.85 1,854,126 38.4 7.53 1,750,240 38.5  </v>
      </c>
      <c r="M263" s="47" t="str">
        <f t="shared" si="275"/>
        <v xml:space="preserve">37.9 7.51 181,286 38.1 8.01 639,990 38.8 7.83 599,561 39.6 7.85 1,854,126 38.4 7.53 1,750,240 38.5  </v>
      </c>
      <c r="N263" s="47"/>
      <c r="O263" s="47" t="str">
        <f t="shared" si="276"/>
        <v xml:space="preserve">7.51 181,286 38.1 8.01 639,990 38.8 7.83 599,561 39.6 7.85 1,854,126 38.4 7.53 1,750,240 38.5  </v>
      </c>
      <c r="P263" s="47"/>
      <c r="Q263" s="47" t="str">
        <f t="shared" si="277"/>
        <v xml:space="preserve">181,286 38.1 8.01 639,990 38.8 7.83 599,561 39.6 7.85 1,854,126 38.4 7.53 1,750,240 38.5  </v>
      </c>
      <c r="R263" s="47" t="str">
        <f t="shared" si="278"/>
        <v xml:space="preserve">38.1 8.01 639,990 38.8 7.83 599,561 39.6 7.85 1,854,126 38.4 7.53 1,750,240 38.5  </v>
      </c>
      <c r="S263" s="47" t="str">
        <f t="shared" si="279"/>
        <v xml:space="preserve">7.86 192,858 37.9 7.51 181,286 38.1 8.01 639,990 38.8 7.83 599,561 39.6 7.85 1,854,126 38.4 7.53 1,750,240 38.5  </v>
      </c>
      <c r="T263" s="47"/>
      <c r="U263" s="47"/>
      <c r="V263" s="47"/>
      <c r="W263" s="11"/>
      <c r="X263" s="11"/>
      <c r="Y263" s="11"/>
      <c r="Z263" s="47" t="str">
        <f t="shared" si="280"/>
        <v xml:space="preserve">8.01 639,990 38.8 7.83 599,561 39.6 7.85 1,854,126 38.4 7.53 1,750,240 38.5  </v>
      </c>
      <c r="AA263" s="47"/>
      <c r="AB263" s="47" t="str">
        <f t="shared" si="281"/>
        <v xml:space="preserve">639,990 38.8 7.83 599,561 39.6 7.85 1,854,126 38.4 7.53 1,750,240 38.5  </v>
      </c>
      <c r="AC263" s="47" t="str">
        <f t="shared" si="282"/>
        <v xml:space="preserve">38.8 7.83 599,561 39.6 7.85 1,854,126 38.4 7.53 1,750,240 38.5  </v>
      </c>
      <c r="AD263" s="47"/>
      <c r="AE263" s="47" t="str">
        <f t="shared" si="283"/>
        <v xml:space="preserve">7.83 599,561 39.6 7.85 1,854,126 38.4 7.53 1,750,240 38.5  </v>
      </c>
      <c r="AF263" s="47"/>
      <c r="AG263" s="47" t="str">
        <f t="shared" si="284"/>
        <v xml:space="preserve">599,561 39.6 7.85 1,854,126 38.4 7.53 1,750,240 38.5  </v>
      </c>
      <c r="AH263" s="47" t="str">
        <f t="shared" si="285"/>
        <v xml:space="preserve">39.6 7.85 1,854,126 38.4 7.53 1,750,240 38.5  </v>
      </c>
      <c r="AI263" s="47"/>
      <c r="AJ263" s="47"/>
      <c r="AK263" s="47"/>
      <c r="AL263" s="47"/>
      <c r="AM263" s="11"/>
      <c r="AN263" s="11"/>
      <c r="AO263" s="11"/>
      <c r="AP263" s="47" t="str">
        <f t="shared" si="286"/>
        <v xml:space="preserve">7.85 1,854,126 38.4 7.53 1,750,240 38.5  </v>
      </c>
      <c r="AQ263" s="47"/>
      <c r="AR263" s="47" t="str">
        <f t="shared" si="287"/>
        <v xml:space="preserve">1,854,126 38.4 7.53 1,750,240 38.5  </v>
      </c>
      <c r="AS263" s="48" t="str">
        <f t="shared" si="288"/>
        <v xml:space="preserve">38.4 7.53 1,750,240 38.5  </v>
      </c>
      <c r="AT263" s="48"/>
      <c r="AU263" s="47" t="str">
        <f t="shared" si="289"/>
        <v xml:space="preserve">7.53 1,750,240 38.5  </v>
      </c>
      <c r="AV263" s="47"/>
      <c r="AW263" s="47" t="str">
        <f t="shared" si="290"/>
        <v xml:space="preserve">1,750,240 38.5  </v>
      </c>
      <c r="AX263" s="48" t="str">
        <f t="shared" si="291"/>
        <v xml:space="preserve">38.5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1"/>
        <v xml:space="preserve">Other Restaurant Exp </v>
      </c>
      <c r="D264" s="47" t="str">
        <f t="shared" si="272"/>
        <v xml:space="preserve">Other Restaurant Exp </v>
      </c>
      <c r="E264" s="22"/>
      <c r="F264" s="45"/>
      <c r="G264" s="11"/>
      <c r="H264" s="11"/>
      <c r="I264" s="11"/>
      <c r="J264" s="47" t="str">
        <f t="shared" si="273"/>
        <v xml:space="preserve">3,877.84 </v>
      </c>
      <c r="K264" s="47"/>
      <c r="L264" s="47" t="str">
        <f t="shared" si="274"/>
        <v xml:space="preserve">15,511 3.0 3,370.84 13,483 2.8 2,709.33 35,221 2.1 3,051.89 39,675 2.6 3,183.27 124,147 2.6 2,689.91 104,907 2.3  </v>
      </c>
      <c r="M264" s="47" t="str">
        <f t="shared" si="275"/>
        <v xml:space="preserve">3.0 3,370.84 13,483 2.8 2,709.33 35,221 2.1 3,051.89 39,675 2.6 3,183.27 124,147 2.6 2,689.91 104,907 2.3  </v>
      </c>
      <c r="N264" s="47"/>
      <c r="O264" s="47" t="str">
        <f t="shared" si="276"/>
        <v xml:space="preserve">3,370.84 13,483 2.8 2,709.33 35,221 2.1 3,051.89 39,675 2.6 3,183.27 124,147 2.6 2,689.91 104,907 2.3  </v>
      </c>
      <c r="P264" s="47"/>
      <c r="Q264" s="47" t="str">
        <f t="shared" si="277"/>
        <v xml:space="preserve">13,483 2.8 2,709.33 35,221 2.1 3,051.89 39,675 2.6 3,183.27 124,147 2.6 2,689.91 104,907 2.3  </v>
      </c>
      <c r="R264" s="47" t="str">
        <f t="shared" si="278"/>
        <v xml:space="preserve">2.8 2,709.33 35,221 2.1 3,051.89 39,675 2.6 3,183.27 124,147 2.6 2,689.91 104,907 2.3  </v>
      </c>
      <c r="S264" s="47" t="str">
        <f t="shared" si="279"/>
        <v xml:space="preserve">3,877.84 15,511 3.0 3,370.84 13,483 2.8 2,709.33 35,221 2.1 3,051.89 39,675 2.6 3,183.27 124,147 2.6 2,689.91 104,907 2.3  </v>
      </c>
      <c r="T264" s="47"/>
      <c r="U264" s="47"/>
      <c r="V264" s="47"/>
      <c r="W264" s="11"/>
      <c r="X264" s="11"/>
      <c r="Y264" s="11"/>
      <c r="Z264" s="47" t="str">
        <f t="shared" si="280"/>
        <v xml:space="preserve">2,709.33 35,221 2.1 3,051.89 39,675 2.6 3,183.27 124,147 2.6 2,689.91 104,907 2.3  </v>
      </c>
      <c r="AA264" s="47"/>
      <c r="AB264" s="47" t="str">
        <f t="shared" si="281"/>
        <v xml:space="preserve">35,221 2.1 3,051.89 39,675 2.6 3,183.27 124,147 2.6 2,689.91 104,907 2.3  </v>
      </c>
      <c r="AC264" s="47" t="str">
        <f t="shared" si="282"/>
        <v xml:space="preserve">2.1 3,051.89 39,675 2.6 3,183.27 124,147 2.6 2,689.91 104,907 2.3  </v>
      </c>
      <c r="AD264" s="47"/>
      <c r="AE264" s="47" t="str">
        <f t="shared" si="283"/>
        <v xml:space="preserve">3,051.89 39,675 2.6 3,183.27 124,147 2.6 2,689.91 104,907 2.3  </v>
      </c>
      <c r="AF264" s="47"/>
      <c r="AG264" s="47" t="str">
        <f t="shared" si="284"/>
        <v xml:space="preserve">39,675 2.6 3,183.27 124,147 2.6 2,689.91 104,907 2.3  </v>
      </c>
      <c r="AH264" s="47" t="str">
        <f t="shared" si="285"/>
        <v xml:space="preserve">2.6 3,183.27 124,147 2.6 2,689.91 104,907 2.3  </v>
      </c>
      <c r="AI264" s="47"/>
      <c r="AJ264" s="47"/>
      <c r="AK264" s="47"/>
      <c r="AL264" s="47"/>
      <c r="AM264" s="11"/>
      <c r="AN264" s="11"/>
      <c r="AO264" s="11"/>
      <c r="AP264" s="47" t="str">
        <f t="shared" si="286"/>
        <v xml:space="preserve">3,183.27 124,147 2.6 2,689.91 104,907 2.3  </v>
      </c>
      <c r="AQ264" s="47"/>
      <c r="AR264" s="47" t="str">
        <f t="shared" si="287"/>
        <v xml:space="preserve">124,147 2.6 2,689.91 104,907 2.3  </v>
      </c>
      <c r="AS264" s="48" t="str">
        <f t="shared" si="288"/>
        <v xml:space="preserve">2.6 2,689.91 104,907 2.3  </v>
      </c>
      <c r="AT264" s="48"/>
      <c r="AU264" s="47" t="str">
        <f t="shared" si="289"/>
        <v xml:space="preserve">2,689.91 104,907 2.3  </v>
      </c>
      <c r="AV264" s="47"/>
      <c r="AW264" s="47" t="str">
        <f t="shared" si="290"/>
        <v xml:space="preserve">104,907 2.3  </v>
      </c>
      <c r="AX264" s="48" t="str">
        <f t="shared" si="291"/>
        <v xml:space="preserve">2.3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177.31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709 0.1 176.08 704 0.1 154.55 2,009 0.1 190.26 2,473 0.2 158.53 6,183 0.1 152.48 5,947 0.1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0.1 176.08 704 0.1 154.55 2,009 0.1 190.26 2,473 0.2 158.53 6,183 0.1 152.48 5,947 0.1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176.08 704 0.1 154.55 2,009 0.1 190.26 2,473 0.2 158.53 6,183 0.1 152.48 5,947 0.1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704 0.1 154.55 2,009 0.1 190.26 2,473 0.2 158.53 6,183 0.1 152.48 5,947 0.1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0.1 154.55 2,009 0.1 190.26 2,473 0.2 158.53 6,183 0.1 152.48 5,947 0.1  </v>
      </c>
      <c r="S266" s="47" t="str">
        <f>(RIGHT(C341,LEN(C341) - LEN(C266)))&amp;" "</f>
        <v xml:space="preserve">177.31 709 0.1 176.08 704 0.1 154.55 2,009 0.1 190.26 2,473 0.2 158.53 6,183 0.1 152.48 5,947 0.1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154.55 2,009 0.1 190.26 2,473 0.2 158.53 6,183 0.1 152.48 5,947 0.1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2,009 0.1 190.26 2,473 0.2 158.53 6,183 0.1 152.48 5,947 0.1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0.1 190.26 2,473 0.2 158.53 6,183 0.1 152.48 5,947 0.1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190.26 2,473 0.2 158.53 6,183 0.1 152.48 5,947 0.1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2,473 0.2 158.53 6,183 0.1 152.48 5,947 0.1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0.2 158.53 6,183 0.1 152.48 5,947 0.1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158.53 6,183 0.1 152.48 5,947 0.1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6,183 0.1 152.48 5,947 0.1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0.1 152.48 5,947 0.1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152.48 5,947 0.1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5,947 0.1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0.1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3,456.38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13,826 2.7 2,952.15 11,809 2.5 2,303.46 29,945 1.8 2,605.50 33,871 2.2 2,766.01 107,875 2.2 2,285.48 89,134 2.0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2.7 2,952.15 11,809 2.5 2,303.46 29,945 1.8 2,605.50 33,871 2.2 2,766.01 107,875 2.2 2,285.48 89,134 2.0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2,952.15 11,809 2.5 2,303.46 29,945 1.8 2,605.50 33,871 2.2 2,766.01 107,875 2.2 2,285.48 89,134 2.0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11,809 2.5 2,303.46 29,945 1.8 2,605.50 33,871 2.2 2,766.01 107,875 2.2 2,285.48 89,134 2.0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2.5 2,303.46 29,945 1.8 2,605.50 33,871 2.2 2,766.01 107,875 2.2 2,285.48 89,134 2.0  </v>
      </c>
      <c r="S267" s="47" t="str">
        <f>(RIGHT(C342,LEN(C342) - LEN(C267)))&amp;" "</f>
        <v xml:space="preserve">3,456.38 13,826 2.7 2,952.15 11,809 2.5 2,303.46 29,945 1.8 2,605.50 33,871 2.2 2,766.01 107,875 2.2 2,285.48 89,134 2.0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2,303.46 29,945 1.8 2,605.50 33,871 2.2 2,766.01 107,875 2.2 2,285.48 89,134 2.0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29,945 1.8 2,605.50 33,871 2.2 2,766.01 107,875 2.2 2,285.48 89,134 2.0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1.8 2,605.50 33,871 2.2 2,766.01 107,875 2.2 2,285.48 89,134 2.0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2,605.50 33,871 2.2 2,766.01 107,875 2.2 2,285.48 89,134 2.0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33,871 2.2 2,766.01 107,875 2.2 2,285.48 89,134 2.0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2.2 2,766.01 107,875 2.2 2,285.48 89,134 2.0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2,766.01 107,875 2.2 2,285.48 89,134 2.0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107,875 2.2 2,285.48 89,134 2.0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2.2 2,285.48 89,134 2.0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2,285.48 89,134 2.0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89,134 2.0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2.0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64.28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257 0.1 68.58 274 0.1 57.48 747 0.0 61.03 793 0.1 46.71 1,822 0.0 67.59 2,636 0.1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0.1 68.58 274 0.1 57.48 747 0.0 61.03 793 0.1 46.71 1,822 0.0 67.59 2,636 0.1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68.58 274 0.1 57.48 747 0.0 61.03 793 0.1 46.71 1,822 0.0 67.59 2,636 0.1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274 0.1 57.48 747 0.0 61.03 793 0.1 46.71 1,822 0.0 67.59 2,636 0.1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0.1 57.48 747 0.0 61.03 793 0.1 46.71 1,822 0.0 67.59 2,636 0.1  </v>
      </c>
      <c r="S268" s="47" t="str">
        <f>(RIGHT(C343,LEN(C343) - LEN(C268)))&amp;" "</f>
        <v xml:space="preserve">64.28 257 0.1 68.58 274 0.1 57.48 747 0.0 61.03 793 0.1 46.71 1,822 0.0 67.59 2,636 0.1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57.48 747 0.0 61.03 793 0.1 46.71 1,822 0.0 67.59 2,636 0.1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747 0.0 61.03 793 0.1 46.71 1,822 0.0 67.59 2,636 0.1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0.0 61.03 793 0.1 46.71 1,822 0.0 67.59 2,636 0.1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61.03 793 0.1 46.71 1,822 0.0 67.59 2,636 0.1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793 0.1 46.71 1,822 0.0 67.59 2,636 0.1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0.1 46.71 1,822 0.0 67.59 2,636 0.1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46.71 1,822 0.0 67.59 2,636 0.1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1,822 0.0 67.59 2,636 0.1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0.0 67.59 2,636 0.1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67.59 2,636 0.1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2,636 0.1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0.1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179.87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719 0.1 174.03 696 0.1 193.84 2,520 0.2 195.10 2,536 0.2 212.01 8,268 0.2 184.36 7,190 0.2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0.1 174.03 696 0.1 193.84 2,520 0.2 195.10 2,536 0.2 212.01 8,268 0.2 184.36 7,190 0.2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174.03 696 0.1 193.84 2,520 0.2 195.10 2,536 0.2 212.01 8,268 0.2 184.36 7,190 0.2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696 0.1 193.84 2,520 0.2 195.10 2,536 0.2 212.01 8,268 0.2 184.36 7,190 0.2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0.1 193.84 2,520 0.2 195.10 2,536 0.2 212.01 8,268 0.2 184.36 7,190 0.2  </v>
      </c>
      <c r="S269" s="47" t="str">
        <f>(RIGHT(C344,LEN(C344) - LEN(C269)))&amp;" "</f>
        <v xml:space="preserve">179.87 719 0.1 174.03 696 0.1 193.84 2,520 0.2 195.10 2,536 0.2 212.01 8,268 0.2 184.36 7,190 0.2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193.84 2,520 0.2 195.10 2,536 0.2 212.01 8,268 0.2 184.36 7,190 0.2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2,520 0.2 195.10 2,536 0.2 212.01 8,268 0.2 184.36 7,190 0.2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0.2 195.10 2,536 0.2 212.01 8,268 0.2 184.36 7,190 0.2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195.10 2,536 0.2 212.01 8,268 0.2 184.36 7,190 0.2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2,536 0.2 212.01 8,268 0.2 184.36 7,190 0.2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0.2 212.01 8,268 0.2 184.36 7,190 0.2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212.01 8,268 0.2 184.36 7,190 0.2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8,268 0.2 184.36 7,190 0.2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0.2 184.36 7,190 0.2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184.36 7,190 0.2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7,190 0.2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10,034.84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40,139 7.9 9,694.20 38,777 8.1 10,201.00 132,613 8.0 9,921.64 128,981 8.5 9,754.71 380,434 7.9 9,164.78 357,426 7.9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7.9 9,694.20 38,777 8.1 10,201.00 132,613 8.0 9,921.64 128,981 8.5 9,754.71 380,434 7.9 9,164.78 357,426 7.9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9,694.20 38,777 8.1 10,201.00 132,613 8.0 9,921.64 128,981 8.5 9,754.71 380,434 7.9 9,164.78 357,426 7.9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38,777 8.1 10,201.00 132,613 8.0 9,921.64 128,981 8.5 9,754.71 380,434 7.9 9,164.78 357,426 7.9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8.1 10,201.00 132,613 8.0 9,921.64 128,981 8.5 9,754.71 380,434 7.9 9,164.78 357,426 7.9  </v>
      </c>
      <c r="S270" s="47" t="str">
        <f>(RIGHT(C345,LEN(C345) - LEN(C270)))&amp;" "</f>
        <v xml:space="preserve">10,034.84 40,139 7.9 9,694.20 38,777 8.1 10,201.00 132,613 8.0 9,921.64 128,981 8.5 9,754.71 380,434 7.9 9,164.78 357,426 7.9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10,201.00 132,613 8.0 9,921.64 128,981 8.5 9,754.71 380,434 7.9 9,164.78 357,426 7.9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132,613 8.0 9,921.64 128,981 8.5 9,754.71 380,434 7.9 9,164.78 357,426 7.9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8.0 9,921.64 128,981 8.5 9,754.71 380,434 7.9 9,164.78 357,426 7.9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9,921.64 128,981 8.5 9,754.71 380,434 7.9 9,164.78 357,426 7.9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128,981 8.5 9,754.71 380,434 7.9 9,164.78 357,426 7.9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8.5 9,754.71 380,434 7.9 9,164.78 357,426 7.9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9,754.71 380,434 7.9 9,164.78 357,426 7.9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380,434 7.9 9,164.78 357,426 7.9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7.9 9,164.78 357,426 7.9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9,164.78 357,426 7.9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357,426 7.9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7.9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2">IF(C346="","",IF(RIGHT(D272,1)="-",LEFT(D272,AY272-2),D272))</f>
        <v xml:space="preserve">- Utilities </v>
      </c>
      <c r="D272" s="47" t="str">
        <f t="shared" ref="D272:D277" si="293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4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3,774.97 </v>
      </c>
      <c r="K272" s="47"/>
      <c r="L272" s="47" t="str">
        <f t="shared" ref="L272:L277" si="295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15,100 3.0 3,723.57 14,894 3.1 3,684.34 47,896 2.9 3,612.68 46,965 3.1 3,765.17 146,842 3.0 3,483.28 135,848 3.0  </v>
      </c>
      <c r="M272" s="47" t="str">
        <f t="shared" ref="M272:M277" si="296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3.0 3,723.57 14,894 3.1 3,684.34 47,896 2.9 3,612.68 46,965 3.1 3,765.17 146,842 3.0 3,483.28 135,848 3.0  </v>
      </c>
      <c r="N272" s="47"/>
      <c r="O272" s="47" t="str">
        <f t="shared" ref="O272:O277" si="297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3,723.57 14,894 3.1 3,684.34 47,896 2.9 3,612.68 46,965 3.1 3,765.17 146,842 3.0 3,483.28 135,848 3.0  </v>
      </c>
      <c r="P272" s="47"/>
      <c r="Q272" s="47" t="str">
        <f t="shared" ref="Q272:Q277" si="298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14,894 3.1 3,684.34 47,896 2.9 3,612.68 46,965 3.1 3,765.17 146,842 3.0 3,483.28 135,848 3.0  </v>
      </c>
      <c r="R272" s="47" t="str">
        <f t="shared" ref="R272:R277" si="299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3.1 3,684.34 47,896 2.9 3,612.68 46,965 3.1 3,765.17 146,842 3.0 3,483.28 135,848 3.0  </v>
      </c>
      <c r="S272" s="47" t="str">
        <f t="shared" ref="S272:S277" si="300">(RIGHT(C346,LEN(C346) - LEN(C272)))&amp;" "</f>
        <v xml:space="preserve">3,774.97 15,100 3.0 3,723.57 14,894 3.1 3,684.34 47,896 2.9 3,612.68 46,965 3.1 3,765.17 146,842 3.0 3,483.28 135,848 3.0  </v>
      </c>
      <c r="T272" s="47"/>
      <c r="U272" s="47"/>
      <c r="V272" s="47"/>
      <c r="W272" s="11"/>
      <c r="X272" s="11"/>
      <c r="Y272" s="11"/>
      <c r="Z272" s="47" t="str">
        <f t="shared" ref="Z272:Z277" si="301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3,684.34 47,896 2.9 3,612.68 46,965 3.1 3,765.17 146,842 3.0 3,483.28 135,848 3.0  </v>
      </c>
      <c r="AA272" s="47"/>
      <c r="AB272" s="47" t="str">
        <f t="shared" ref="AB272:AB277" si="302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47,896 2.9 3,612.68 46,965 3.1 3,765.17 146,842 3.0 3,483.28 135,848 3.0  </v>
      </c>
      <c r="AC272" s="47" t="str">
        <f t="shared" ref="AC272:AC277" si="303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2.9 3,612.68 46,965 3.1 3,765.17 146,842 3.0 3,483.28 135,848 3.0  </v>
      </c>
      <c r="AD272" s="47"/>
      <c r="AE272" s="47" t="str">
        <f t="shared" ref="AE272:AE277" si="304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3,612.68 46,965 3.1 3,765.17 146,842 3.0 3,483.28 135,848 3.0  </v>
      </c>
      <c r="AF272" s="47"/>
      <c r="AG272" s="47" t="str">
        <f t="shared" ref="AG272:AG277" si="305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46,965 3.1 3,765.17 146,842 3.0 3,483.28 135,848 3.0  </v>
      </c>
      <c r="AH272" s="47" t="str">
        <f t="shared" ref="AH272:AH277" si="306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3.1 3,765.17 146,842 3.0 3,483.28 135,848 3.0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7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3,765.17 146,842 3.0 3,483.28 135,848 3.0  </v>
      </c>
      <c r="AQ272" s="47"/>
      <c r="AR272" s="47" t="str">
        <f t="shared" ref="AR272:AR277" si="308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146,842 3.0 3,483.28 135,848 3.0  </v>
      </c>
      <c r="AS272" s="48" t="str">
        <f t="shared" ref="AS272:AS277" si="309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3.0 3,483.28 135,848 3.0  </v>
      </c>
      <c r="AT272" s="48"/>
      <c r="AU272" s="47" t="str">
        <f t="shared" ref="AU272:AU277" si="310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3,483.28 135,848 3.0  </v>
      </c>
      <c r="AV272" s="47"/>
      <c r="AW272" s="47" t="str">
        <f t="shared" ref="AW272:AW277" si="311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135,848 3.0  </v>
      </c>
      <c r="AX272" s="48" t="str">
        <f t="shared" ref="AX272:AX277" si="312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2"/>
        <v xml:space="preserve">- Building/Site Repair </v>
      </c>
      <c r="D273" s="47" t="str">
        <f t="shared" si="293"/>
        <v xml:space="preserve">- Building/Site Repair </v>
      </c>
      <c r="E273" s="22"/>
      <c r="F273" s="45"/>
      <c r="G273" s="11"/>
      <c r="H273" s="11"/>
      <c r="I273" s="11"/>
      <c r="J273" s="47" t="str">
        <f t="shared" si="294"/>
        <v xml:space="preserve">1,551.50 </v>
      </c>
      <c r="K273" s="47"/>
      <c r="L273" s="47" t="str">
        <f t="shared" si="295"/>
        <v xml:space="preserve">6,206 1.2 1,276.49 5,106 1.1 1,332.10 17,317 1.0 1,398.35 18,179 1.2 1,496.89 58,379 1.2 1,307.68 50,999 1.1  </v>
      </c>
      <c r="M273" s="47" t="str">
        <f t="shared" si="296"/>
        <v xml:space="preserve">1.2 1,276.49 5,106 1.1 1,332.10 17,317 1.0 1,398.35 18,179 1.2 1,496.89 58,379 1.2 1,307.68 50,999 1.1  </v>
      </c>
      <c r="N273" s="47"/>
      <c r="O273" s="47" t="str">
        <f t="shared" si="297"/>
        <v xml:space="preserve">1,276.49 5,106 1.1 1,332.10 17,317 1.0 1,398.35 18,179 1.2 1,496.89 58,379 1.2 1,307.68 50,999 1.1  </v>
      </c>
      <c r="P273" s="47"/>
      <c r="Q273" s="47" t="str">
        <f t="shared" si="298"/>
        <v xml:space="preserve">5,106 1.1 1,332.10 17,317 1.0 1,398.35 18,179 1.2 1,496.89 58,379 1.2 1,307.68 50,999 1.1  </v>
      </c>
      <c r="R273" s="47" t="str">
        <f t="shared" si="299"/>
        <v xml:space="preserve">1.1 1,332.10 17,317 1.0 1,398.35 18,179 1.2 1,496.89 58,379 1.2 1,307.68 50,999 1.1  </v>
      </c>
      <c r="S273" s="47" t="str">
        <f t="shared" si="300"/>
        <v xml:space="preserve">1,551.50 6,206 1.2 1,276.49 5,106 1.1 1,332.10 17,317 1.0 1,398.35 18,179 1.2 1,496.89 58,379 1.2 1,307.68 50,999 1.1  </v>
      </c>
      <c r="T273" s="47"/>
      <c r="U273" s="47"/>
      <c r="V273" s="47"/>
      <c r="W273" s="11"/>
      <c r="X273" s="11"/>
      <c r="Y273" s="11"/>
      <c r="Z273" s="47" t="str">
        <f t="shared" si="301"/>
        <v xml:space="preserve">1,332.10 17,317 1.0 1,398.35 18,179 1.2 1,496.89 58,379 1.2 1,307.68 50,999 1.1  </v>
      </c>
      <c r="AA273" s="47"/>
      <c r="AB273" s="47" t="str">
        <f t="shared" si="302"/>
        <v xml:space="preserve">17,317 1.0 1,398.35 18,179 1.2 1,496.89 58,379 1.2 1,307.68 50,999 1.1  </v>
      </c>
      <c r="AC273" s="47" t="str">
        <f t="shared" si="303"/>
        <v xml:space="preserve">1.0 1,398.35 18,179 1.2 1,496.89 58,379 1.2 1,307.68 50,999 1.1  </v>
      </c>
      <c r="AD273" s="47"/>
      <c r="AE273" s="47" t="str">
        <f t="shared" si="304"/>
        <v xml:space="preserve">1,398.35 18,179 1.2 1,496.89 58,379 1.2 1,307.68 50,999 1.1  </v>
      </c>
      <c r="AF273" s="47"/>
      <c r="AG273" s="47" t="str">
        <f t="shared" si="305"/>
        <v xml:space="preserve">18,179 1.2 1,496.89 58,379 1.2 1,307.68 50,999 1.1  </v>
      </c>
      <c r="AH273" s="47" t="str">
        <f t="shared" si="306"/>
        <v xml:space="preserve">1.2 1,496.89 58,379 1.2 1,307.68 50,999 1.1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7"/>
        <v xml:space="preserve">1,496.89 58,379 1.2 1,307.68 50,999 1.1  </v>
      </c>
      <c r="AQ273" s="47"/>
      <c r="AR273" s="47" t="str">
        <f t="shared" si="308"/>
        <v xml:space="preserve">58,379 1.2 1,307.68 50,999 1.1  </v>
      </c>
      <c r="AS273" s="48" t="str">
        <f t="shared" si="309"/>
        <v xml:space="preserve">1.2 1,307.68 50,999 1.1  </v>
      </c>
      <c r="AT273" s="48"/>
      <c r="AU273" s="47" t="str">
        <f t="shared" si="310"/>
        <v xml:space="preserve">1,307.68 50,999 1.1  </v>
      </c>
      <c r="AV273" s="47"/>
      <c r="AW273" s="47" t="str">
        <f t="shared" si="311"/>
        <v xml:space="preserve">50,999 1.1  </v>
      </c>
      <c r="AX273" s="48" t="str">
        <f t="shared" si="312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2"/>
        <v xml:space="preserve">- Equipment Repairs </v>
      </c>
      <c r="D274" s="47" t="str">
        <f t="shared" si="293"/>
        <v xml:space="preserve">- Equipment Repairs </v>
      </c>
      <c r="E274" s="22"/>
      <c r="F274" s="45"/>
      <c r="G274" s="11"/>
      <c r="H274" s="11"/>
      <c r="I274" s="11"/>
      <c r="J274" s="47" t="str">
        <f t="shared" si="294"/>
        <v xml:space="preserve">835.95 </v>
      </c>
      <c r="K274" s="47"/>
      <c r="L274" s="47" t="str">
        <f t="shared" si="295"/>
        <v xml:space="preserve">3,344 0.7 955.54 3,822 0.8 1,359.53 17,674 1.1 995.05 12,936 0.9 779.70 30,408 0.6 787.75 30,722 0.7  </v>
      </c>
      <c r="M274" s="47" t="str">
        <f t="shared" si="296"/>
        <v xml:space="preserve">0.7 955.54 3,822 0.8 1,359.53 17,674 1.1 995.05 12,936 0.9 779.70 30,408 0.6 787.75 30,722 0.7  </v>
      </c>
      <c r="N274" s="47"/>
      <c r="O274" s="47" t="str">
        <f t="shared" si="297"/>
        <v xml:space="preserve">955.54 3,822 0.8 1,359.53 17,674 1.1 995.05 12,936 0.9 779.70 30,408 0.6 787.75 30,722 0.7  </v>
      </c>
      <c r="P274" s="47"/>
      <c r="Q274" s="47" t="str">
        <f t="shared" si="298"/>
        <v xml:space="preserve">3,822 0.8 1,359.53 17,674 1.1 995.05 12,936 0.9 779.70 30,408 0.6 787.75 30,722 0.7  </v>
      </c>
      <c r="R274" s="47" t="str">
        <f t="shared" si="299"/>
        <v xml:space="preserve">0.8 1,359.53 17,674 1.1 995.05 12,936 0.9 779.70 30,408 0.6 787.75 30,722 0.7  </v>
      </c>
      <c r="S274" s="47" t="str">
        <f t="shared" si="300"/>
        <v xml:space="preserve">835.95 3,344 0.7 955.54 3,822 0.8 1,359.53 17,674 1.1 995.05 12,936 0.9 779.70 30,408 0.6 787.75 30,722 0.7  </v>
      </c>
      <c r="T274" s="47"/>
      <c r="U274" s="47"/>
      <c r="V274" s="47"/>
      <c r="W274" s="11"/>
      <c r="X274" s="11"/>
      <c r="Y274" s="11"/>
      <c r="Z274" s="47" t="str">
        <f t="shared" si="301"/>
        <v xml:space="preserve">1,359.53 17,674 1.1 995.05 12,936 0.9 779.70 30,408 0.6 787.75 30,722 0.7  </v>
      </c>
      <c r="AA274" s="47"/>
      <c r="AB274" s="47" t="str">
        <f t="shared" si="302"/>
        <v xml:space="preserve">17,674 1.1 995.05 12,936 0.9 779.70 30,408 0.6 787.75 30,722 0.7  </v>
      </c>
      <c r="AC274" s="47" t="str">
        <f t="shared" si="303"/>
        <v xml:space="preserve">1.1 995.05 12,936 0.9 779.70 30,408 0.6 787.75 30,722 0.7  </v>
      </c>
      <c r="AD274" s="47"/>
      <c r="AE274" s="47" t="str">
        <f t="shared" si="304"/>
        <v xml:space="preserve">995.05 12,936 0.9 779.70 30,408 0.6 787.75 30,722 0.7  </v>
      </c>
      <c r="AF274" s="47"/>
      <c r="AG274" s="47" t="str">
        <f t="shared" si="305"/>
        <v xml:space="preserve">12,936 0.9 779.70 30,408 0.6 787.75 30,722 0.7  </v>
      </c>
      <c r="AH274" s="47" t="str">
        <f t="shared" si="306"/>
        <v xml:space="preserve">0.9 779.70 30,408 0.6 787.75 30,722 0.7  </v>
      </c>
      <c r="AI274" s="47"/>
      <c r="AJ274" s="47"/>
      <c r="AK274" s="47"/>
      <c r="AL274" s="47"/>
      <c r="AM274" s="11"/>
      <c r="AN274" s="11"/>
      <c r="AO274" s="11"/>
      <c r="AP274" s="47" t="str">
        <f t="shared" si="307"/>
        <v xml:space="preserve">779.70 30,408 0.6 787.75 30,722 0.7  </v>
      </c>
      <c r="AQ274" s="47"/>
      <c r="AR274" s="47" t="str">
        <f t="shared" si="308"/>
        <v xml:space="preserve">30,408 0.6 787.75 30,722 0.7  </v>
      </c>
      <c r="AS274" s="48" t="str">
        <f t="shared" si="309"/>
        <v xml:space="preserve">0.6 787.75 30,722 0.7  </v>
      </c>
      <c r="AT274" s="48"/>
      <c r="AU274" s="47" t="str">
        <f t="shared" si="310"/>
        <v xml:space="preserve">787.75 30,722 0.7  </v>
      </c>
      <c r="AV274" s="47"/>
      <c r="AW274" s="47" t="str">
        <f t="shared" si="311"/>
        <v xml:space="preserve">30,722 0.7  </v>
      </c>
      <c r="AX274" s="48" t="str">
        <f t="shared" si="312"/>
        <v xml:space="preserve">0.7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2"/>
        <v xml:space="preserve">- Contract Services </v>
      </c>
      <c r="D275" s="47" t="str">
        <f t="shared" si="293"/>
        <v xml:space="preserve">- Contract Services </v>
      </c>
      <c r="E275" s="22"/>
      <c r="F275" s="45"/>
      <c r="G275" s="11"/>
      <c r="H275" s="11"/>
      <c r="I275" s="11"/>
      <c r="J275" s="47" t="str">
        <f t="shared" si="294"/>
        <v xml:space="preserve">1,338.08 </v>
      </c>
      <c r="K275" s="47"/>
      <c r="L275" s="47" t="str">
        <f t="shared" si="295"/>
        <v xml:space="preserve">5,352 1.1 1,383.90 5,536 1.2 1,496.26 19,451 1.2 1,207.72 15,700 1.0 1,445.75 56,384 1.2 1,472.79 57,439 1.3  </v>
      </c>
      <c r="M275" s="47" t="str">
        <f t="shared" si="296"/>
        <v xml:space="preserve">1.1 1,383.90 5,536 1.2 1,496.26 19,451 1.2 1,207.72 15,700 1.0 1,445.75 56,384 1.2 1,472.79 57,439 1.3  </v>
      </c>
      <c r="N275" s="47"/>
      <c r="O275" s="47" t="str">
        <f t="shared" si="297"/>
        <v xml:space="preserve">1,383.90 5,536 1.2 1,496.26 19,451 1.2 1,207.72 15,700 1.0 1,445.75 56,384 1.2 1,472.79 57,439 1.3  </v>
      </c>
      <c r="P275" s="47"/>
      <c r="Q275" s="47" t="str">
        <f t="shared" si="298"/>
        <v xml:space="preserve">5,536 1.2 1,496.26 19,451 1.2 1,207.72 15,700 1.0 1,445.75 56,384 1.2 1,472.79 57,439 1.3  </v>
      </c>
      <c r="R275" s="47" t="str">
        <f t="shared" si="299"/>
        <v xml:space="preserve">1.2 1,496.26 19,451 1.2 1,207.72 15,700 1.0 1,445.75 56,384 1.2 1,472.79 57,439 1.3  </v>
      </c>
      <c r="S275" s="47" t="str">
        <f t="shared" si="300"/>
        <v xml:space="preserve">1,338.08 5,352 1.1 1,383.90 5,536 1.2 1,496.26 19,451 1.2 1,207.72 15,700 1.0 1,445.75 56,384 1.2 1,472.79 57,439 1.3  </v>
      </c>
      <c r="T275" s="47"/>
      <c r="U275" s="47"/>
      <c r="V275" s="47"/>
      <c r="W275" s="11"/>
      <c r="X275" s="11"/>
      <c r="Y275" s="11"/>
      <c r="Z275" s="47" t="str">
        <f t="shared" si="301"/>
        <v xml:space="preserve">1,496.26 19,451 1.2 1,207.72 15,700 1.0 1,445.75 56,384 1.2 1,472.79 57,439 1.3  </v>
      </c>
      <c r="AA275" s="47"/>
      <c r="AB275" s="47" t="str">
        <f t="shared" si="302"/>
        <v xml:space="preserve">19,451 1.2 1,207.72 15,700 1.0 1,445.75 56,384 1.2 1,472.79 57,439 1.3  </v>
      </c>
      <c r="AC275" s="47" t="str">
        <f t="shared" si="303"/>
        <v xml:space="preserve">1.2 1,207.72 15,700 1.0 1,445.75 56,384 1.2 1,472.79 57,439 1.3  </v>
      </c>
      <c r="AD275" s="47"/>
      <c r="AE275" s="47" t="str">
        <f t="shared" si="304"/>
        <v xml:space="preserve">1,207.72 15,700 1.0 1,445.75 56,384 1.2 1,472.79 57,439 1.3  </v>
      </c>
      <c r="AF275" s="47"/>
      <c r="AG275" s="47" t="str">
        <f t="shared" si="305"/>
        <v xml:space="preserve">15,700 1.0 1,445.75 56,384 1.2 1,472.79 57,439 1.3  </v>
      </c>
      <c r="AH275" s="47" t="str">
        <f t="shared" si="306"/>
        <v xml:space="preserve">1.0 1,445.75 56,384 1.2 1,472.79 57,439 1.3  </v>
      </c>
      <c r="AI275" s="47"/>
      <c r="AJ275" s="47"/>
      <c r="AK275" s="47"/>
      <c r="AL275" s="47"/>
      <c r="AM275" s="11"/>
      <c r="AN275" s="11"/>
      <c r="AO275" s="11"/>
      <c r="AP275" s="47" t="str">
        <f t="shared" si="307"/>
        <v xml:space="preserve">1,445.75 56,384 1.2 1,472.79 57,439 1.3  </v>
      </c>
      <c r="AQ275" s="47"/>
      <c r="AR275" s="47" t="str">
        <f t="shared" si="308"/>
        <v xml:space="preserve">56,384 1.2 1,472.79 57,439 1.3  </v>
      </c>
      <c r="AS275" s="48" t="str">
        <f t="shared" si="309"/>
        <v xml:space="preserve">1.2 1,472.79 57,439 1.3  </v>
      </c>
      <c r="AT275" s="48"/>
      <c r="AU275" s="47" t="str">
        <f t="shared" si="310"/>
        <v xml:space="preserve">1,472.79 57,439 1.3  </v>
      </c>
      <c r="AV275" s="47"/>
      <c r="AW275" s="47" t="str">
        <f t="shared" si="311"/>
        <v xml:space="preserve">57,439 1.3  </v>
      </c>
      <c r="AX275" s="48" t="str">
        <f t="shared" si="312"/>
        <v xml:space="preserve">1.3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2"/>
        <v xml:space="preserve">- Depreciation </v>
      </c>
      <c r="D276" s="47" t="str">
        <f t="shared" si="293"/>
        <v xml:space="preserve">- Depreciation </v>
      </c>
      <c r="E276" s="22"/>
      <c r="F276" s="45"/>
      <c r="G276" s="11"/>
      <c r="H276" s="11"/>
      <c r="I276" s="11"/>
      <c r="J276" s="47" t="str">
        <f t="shared" si="294"/>
        <v xml:space="preserve">2,534.34 </v>
      </c>
      <c r="K276" s="47"/>
      <c r="L276" s="47" t="str">
        <f t="shared" si="295"/>
        <v xml:space="preserve">10,137 2.0 2,354.71 9,419 2.0 2,328.77 30,274 1.8 2,707.84 35,202 2.3 2,267.21 88,421 1.8 2,113.27 82,418 1.8  </v>
      </c>
      <c r="M276" s="47" t="str">
        <f t="shared" si="296"/>
        <v xml:space="preserve">2.0 2,354.71 9,419 2.0 2,328.77 30,274 1.8 2,707.84 35,202 2.3 2,267.21 88,421 1.8 2,113.27 82,418 1.8  </v>
      </c>
      <c r="N276" s="47"/>
      <c r="O276" s="47" t="str">
        <f t="shared" si="297"/>
        <v xml:space="preserve">2,354.71 9,419 2.0 2,328.77 30,274 1.8 2,707.84 35,202 2.3 2,267.21 88,421 1.8 2,113.27 82,418 1.8  </v>
      </c>
      <c r="P276" s="47"/>
      <c r="Q276" s="47" t="str">
        <f t="shared" si="298"/>
        <v xml:space="preserve">9,419 2.0 2,328.77 30,274 1.8 2,707.84 35,202 2.3 2,267.21 88,421 1.8 2,113.27 82,418 1.8  </v>
      </c>
      <c r="R276" s="47" t="str">
        <f t="shared" si="299"/>
        <v xml:space="preserve">2.0 2,328.77 30,274 1.8 2,707.84 35,202 2.3 2,267.21 88,421 1.8 2,113.27 82,418 1.8  </v>
      </c>
      <c r="S276" s="47" t="str">
        <f t="shared" si="300"/>
        <v xml:space="preserve">2,534.34 10,137 2.0 2,354.71 9,419 2.0 2,328.77 30,274 1.8 2,707.84 35,202 2.3 2,267.21 88,421 1.8 2,113.27 82,418 1.8  </v>
      </c>
      <c r="T276" s="47"/>
      <c r="U276" s="47"/>
      <c r="V276" s="47"/>
      <c r="W276" s="11"/>
      <c r="X276" s="11"/>
      <c r="Y276" s="11"/>
      <c r="Z276" s="47" t="str">
        <f t="shared" si="301"/>
        <v xml:space="preserve">2,328.77 30,274 1.8 2,707.84 35,202 2.3 2,267.21 88,421 1.8 2,113.27 82,418 1.8  </v>
      </c>
      <c r="AA276" s="47"/>
      <c r="AB276" s="47" t="str">
        <f t="shared" si="302"/>
        <v xml:space="preserve">30,274 1.8 2,707.84 35,202 2.3 2,267.21 88,421 1.8 2,113.27 82,418 1.8  </v>
      </c>
      <c r="AC276" s="47" t="str">
        <f t="shared" si="303"/>
        <v xml:space="preserve">1.8 2,707.84 35,202 2.3 2,267.21 88,421 1.8 2,113.27 82,418 1.8  </v>
      </c>
      <c r="AD276" s="47"/>
      <c r="AE276" s="47" t="str">
        <f t="shared" si="304"/>
        <v xml:space="preserve">2,707.84 35,202 2.3 2,267.21 88,421 1.8 2,113.27 82,418 1.8  </v>
      </c>
      <c r="AF276" s="47"/>
      <c r="AG276" s="47" t="str">
        <f t="shared" si="305"/>
        <v xml:space="preserve">35,202 2.3 2,267.21 88,421 1.8 2,113.27 82,418 1.8  </v>
      </c>
      <c r="AH276" s="47" t="str">
        <f t="shared" si="306"/>
        <v xml:space="preserve">2.3 2,267.21 88,421 1.8 2,113.27 82,418 1.8  </v>
      </c>
      <c r="AI276" s="47"/>
      <c r="AJ276" s="47"/>
      <c r="AK276" s="47"/>
      <c r="AL276" s="47"/>
      <c r="AM276" s="11"/>
      <c r="AN276" s="11"/>
      <c r="AO276" s="11"/>
      <c r="AP276" s="47" t="str">
        <f t="shared" si="307"/>
        <v xml:space="preserve">2,267.21 88,421 1.8 2,113.27 82,418 1.8  </v>
      </c>
      <c r="AQ276" s="47"/>
      <c r="AR276" s="47" t="str">
        <f t="shared" si="308"/>
        <v xml:space="preserve">88,421 1.8 2,113.27 82,418 1.8  </v>
      </c>
      <c r="AS276" s="48" t="str">
        <f t="shared" si="309"/>
        <v xml:space="preserve">1.8 2,113.27 82,418 1.8  </v>
      </c>
      <c r="AT276" s="48"/>
      <c r="AU276" s="47" t="str">
        <f t="shared" si="310"/>
        <v xml:space="preserve">2,113.27 82,418 1.8  </v>
      </c>
      <c r="AV276" s="47"/>
      <c r="AW276" s="47" t="str">
        <f t="shared" si="311"/>
        <v xml:space="preserve">82,418 1.8  </v>
      </c>
      <c r="AX276" s="48" t="str">
        <f t="shared" si="312"/>
        <v xml:space="preserve">1.8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2"/>
        <v xml:space="preserve">Indirect Labor </v>
      </c>
      <c r="D277" s="47" t="str">
        <f t="shared" si="293"/>
        <v xml:space="preserve">Indirect Labor </v>
      </c>
      <c r="E277" s="22"/>
      <c r="F277" s="45"/>
      <c r="G277" s="11"/>
      <c r="H277" s="11"/>
      <c r="I277" s="11"/>
      <c r="J277" s="47" t="str">
        <f t="shared" si="294"/>
        <v xml:space="preserve">14,139.82 </v>
      </c>
      <c r="K277" s="47"/>
      <c r="L277" s="47" t="str">
        <f t="shared" si="295"/>
        <v xml:space="preserve">56,559 11.1 13,315.05 53,260 11.2 13,969.45 181,603 11.0 12,950.69 168,359 11.1 13,967.62 544,737 11.3 13,487.01 525,994 11.6  </v>
      </c>
      <c r="M277" s="47" t="str">
        <f t="shared" si="296"/>
        <v xml:space="preserve">11.1 13,315.05 53,260 11.2 13,969.45 181,603 11.0 12,950.69 168,359 11.1 13,967.62 544,737 11.3 13,487.01 525,994 11.6  </v>
      </c>
      <c r="N277" s="47"/>
      <c r="O277" s="47" t="str">
        <f t="shared" si="297"/>
        <v xml:space="preserve">13,315.05 53,260 11.2 13,969.45 181,603 11.0 12,950.69 168,359 11.1 13,967.62 544,737 11.3 13,487.01 525,994 11.6  </v>
      </c>
      <c r="P277" s="47"/>
      <c r="Q277" s="47" t="str">
        <f t="shared" si="298"/>
        <v xml:space="preserve">53,260 11.2 13,969.45 181,603 11.0 12,950.69 168,359 11.1 13,967.62 544,737 11.3 13,487.01 525,994 11.6  </v>
      </c>
      <c r="R277" s="47" t="str">
        <f t="shared" si="299"/>
        <v xml:space="preserve">11.2 13,969.45 181,603 11.0 12,950.69 168,359 11.1 13,967.62 544,737 11.3 13,487.01 525,994 11.6  </v>
      </c>
      <c r="S277" s="47" t="str">
        <f t="shared" si="300"/>
        <v xml:space="preserve">14,139.82 56,559 11.1 13,315.05 53,260 11.2 13,969.45 181,603 11.0 12,950.69 168,359 11.1 13,967.62 544,737 11.3 13,487.01 525,994 11.6  </v>
      </c>
      <c r="T277" s="47"/>
      <c r="U277" s="47"/>
      <c r="V277" s="47"/>
      <c r="W277" s="11"/>
      <c r="X277" s="11"/>
      <c r="Y277" s="11"/>
      <c r="Z277" s="47" t="str">
        <f t="shared" si="301"/>
        <v xml:space="preserve">13,969.45 181,603 11.0 12,950.69 168,359 11.1 13,967.62 544,737 11.3 13,487.01 525,994 11.6  </v>
      </c>
      <c r="AA277" s="47"/>
      <c r="AB277" s="47" t="str">
        <f t="shared" si="302"/>
        <v xml:space="preserve">181,603 11.0 12,950.69 168,359 11.1 13,967.62 544,737 11.3 13,487.01 525,994 11.6  </v>
      </c>
      <c r="AC277" s="47" t="str">
        <f t="shared" si="303"/>
        <v xml:space="preserve">11.0 12,950.69 168,359 11.1 13,967.62 544,737 11.3 13,487.01 525,994 11.6  </v>
      </c>
      <c r="AD277" s="47"/>
      <c r="AE277" s="47" t="str">
        <f t="shared" si="304"/>
        <v xml:space="preserve">12,950.69 168,359 11.1 13,967.62 544,737 11.3 13,487.01 525,994 11.6  </v>
      </c>
      <c r="AF277" s="47"/>
      <c r="AG277" s="47" t="str">
        <f t="shared" si="305"/>
        <v xml:space="preserve">168,359 11.1 13,967.62 544,737 11.3 13,487.01 525,994 11.6  </v>
      </c>
      <c r="AH277" s="47" t="str">
        <f t="shared" si="306"/>
        <v xml:space="preserve">11.1 13,967.62 544,737 11.3 13,487.01 525,994 11.6  </v>
      </c>
      <c r="AI277" s="47"/>
      <c r="AJ277" s="47"/>
      <c r="AK277" s="47"/>
      <c r="AL277" s="47"/>
      <c r="AM277" s="11"/>
      <c r="AN277" s="11"/>
      <c r="AO277" s="11"/>
      <c r="AP277" s="47" t="str">
        <f t="shared" si="307"/>
        <v xml:space="preserve">13,967.62 544,737 11.3 13,487.01 525,994 11.6  </v>
      </c>
      <c r="AQ277" s="47"/>
      <c r="AR277" s="47" t="str">
        <f t="shared" si="308"/>
        <v xml:space="preserve">544,737 11.3 13,487.01 525,994 11.6  </v>
      </c>
      <c r="AS277" s="48" t="str">
        <f t="shared" si="309"/>
        <v xml:space="preserve">11.3 13,487.01 525,994 11.6  </v>
      </c>
      <c r="AT277" s="48"/>
      <c r="AU277" s="47" t="str">
        <f t="shared" si="310"/>
        <v xml:space="preserve">13,487.01 525,994 11.6  </v>
      </c>
      <c r="AV277" s="47"/>
      <c r="AW277" s="47" t="str">
        <f t="shared" si="311"/>
        <v xml:space="preserve">525,994 11.6  </v>
      </c>
      <c r="AX277" s="48" t="str">
        <f t="shared" si="312"/>
        <v xml:space="preserve">11.6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19,200 3.8 4,800.00 19,200 4.0 4,800.00 62,400 3.8 4,800.00 62,400 4.1 4,800.00 187,200 3.9 4,800.00 187,200 4.1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3.8 4,800.00 19,200 4.0 4,800.00 62,400 3.8 4,800.00 62,400 4.1 4,800.00 187,200 3.9 4,800.00 187,200 4.1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4,800.00 19,200 4.0 4,800.00 62,400 3.8 4,800.00 62,400 4.1 4,800.00 187,200 3.9 4,800.00 187,200 4.1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19,200 4.0 4,800.00 62,400 3.8 4,800.00 62,400 4.1 4,800.00 187,200 3.9 4,800.00 187,200 4.1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4.0 4,800.00 62,400 3.8 4,800.00 62,400 4.1 4,800.00 187,200 3.9 4,800.00 187,200 4.1  </v>
      </c>
      <c r="S279" s="47" t="str">
        <f>(RIGHT(C352,LEN(C352) - LEN(C279)))&amp;" "</f>
        <v xml:space="preserve">4,800.00 19,200 3.8 4,800.00 19,200 4.0 4,800.00 62,400 3.8 4,800.00 62,400 4.1 4,800.00 187,200 3.9 4,800.00 187,200 4.1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4,800.00 62,400 3.8 4,800.00 62,400 4.1 4,800.00 187,200 3.9 4,800.00 187,200 4.1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62,400 3.8 4,800.00 62,400 4.1 4,800.00 187,200 3.9 4,800.00 187,200 4.1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3.8 4,800.00 62,400 4.1 4,800.00 187,200 3.9 4,800.00 187,200 4.1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4,800.00 62,400 4.1 4,800.00 187,200 3.9 4,800.00 187,200 4.1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62,400 4.1 4,800.00 187,200 3.9 4,800.00 187,200 4.1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4.1 4,800.00 187,200 3.9 4,800.00 187,200 4.1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4,800.00 187,200 3.9 4,800.00 187,200 4.1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187,200 3.9 4,800.00 187,200 4.1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3.9 4,800.00 187,200 4.1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4,800.00 187,200 4.1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187,200 4.1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4.1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534.41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2,138 0.4 206.83 827 0.2 112.48 1,462 0.1 547.82 7,122 0.5 268.80 10,483 0.2 257.44 10,040 0.2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0.4 206.83 827 0.2 112.48 1,462 0.1 547.82 7,122 0.5 268.80 10,483 0.2 257.44 10,040 0.2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206.83 827 0.2 112.48 1,462 0.1 547.82 7,122 0.5 268.80 10,483 0.2 257.44 10,040 0.2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827 0.2 112.48 1,462 0.1 547.82 7,122 0.5 268.80 10,483 0.2 257.44 10,040 0.2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0.2 112.48 1,462 0.1 547.82 7,122 0.5 268.80 10,483 0.2 257.44 10,040 0.2  </v>
      </c>
      <c r="S280" s="47" t="str">
        <f>(RIGHT(C353,LEN(C353) - LEN(C280)))&amp;" "</f>
        <v xml:space="preserve">534.41 2,138 0.4 206.83 827 0.2 112.48 1,462 0.1 547.82 7,122 0.5 268.80 10,483 0.2 257.44 10,040 0.2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112.48 1,462 0.1 547.82 7,122 0.5 268.80 10,483 0.2 257.44 10,040 0.2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1,462 0.1 547.82 7,122 0.5 268.80 10,483 0.2 257.44 10,040 0.2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0.1 547.82 7,122 0.5 268.80 10,483 0.2 257.44 10,040 0.2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547.82 7,122 0.5 268.80 10,483 0.2 257.44 10,040 0.2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7,122 0.5 268.80 10,483 0.2 257.44 10,040 0.2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0.5 268.80 10,483 0.2 257.44 10,040 0.2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268.80 10,483 0.2 257.44 10,040 0.2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10,483 0.2 257.44 10,040 0.2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0.2 257.44 10,040 0.2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257.44 10,040 0.2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10,040 0.2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0.2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8,805.41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35,222 6.9 8,308.22 33,233 7.0 9,056.97 117,741 7.1 7,602.87 98,837 6.5 8,898.82 347,054 7.2 8,429.58 328,753 7.2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6.9 8,308.22 33,233 7.0 9,056.97 117,741 7.1 7,602.87 98,837 6.5 8,898.82 347,054 7.2 8,429.58 328,753 7.2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8,308.22 33,233 7.0 9,056.97 117,741 7.1 7,602.87 98,837 6.5 8,898.82 347,054 7.2 8,429.58 328,753 7.2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33,233 7.0 9,056.97 117,741 7.1 7,602.87 98,837 6.5 8,898.82 347,054 7.2 8,429.58 328,753 7.2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7.0 9,056.97 117,741 7.1 7,602.87 98,837 6.5 8,898.82 347,054 7.2 8,429.58 328,753 7.2  </v>
      </c>
      <c r="S281" s="47" t="str">
        <f>(RIGHT(C354,LEN(C354) - LEN(C281)))&amp;" "</f>
        <v xml:space="preserve">8,805.41 35,222 6.9 8,308.22 33,233 7.0 9,056.97 117,741 7.1 7,602.87 98,837 6.5 8,898.82 347,054 7.2 8,429.58 328,753 7.2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9,056.97 117,741 7.1 7,602.87 98,837 6.5 8,898.82 347,054 7.2 8,429.58 328,753 7.2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117,741 7.1 7,602.87 98,837 6.5 8,898.82 347,054 7.2 8,429.58 328,753 7.2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7.1 7,602.87 98,837 6.5 8,898.82 347,054 7.2 8,429.58 328,753 7.2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7,602.87 98,837 6.5 8,898.82 347,054 7.2 8,429.58 328,753 7.2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98,837 6.5 8,898.82 347,054 7.2 8,429.58 328,753 7.2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6.5 8,898.82 347,054 7.2 8,429.58 328,753 7.2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8,898.82 347,054 7.2 8,429.58 328,753 7.2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347,054 7.2 8,429.58 328,753 7.2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7.2 8,429.58 328,753 7.2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8,429.58 328,753 7.2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328,753 7.2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7.2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530.94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2,124 0.4 535.69 2,143 0.4 545.23 7,088 0.4 365.81 4,756 0.3 497.57 19,405 0.4 405.37 15,810 0.3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0.4 535.69 2,143 0.4 545.23 7,088 0.4 365.81 4,756 0.3 497.57 19,405 0.4 405.37 15,810 0.3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535.69 2,143 0.4 545.23 7,088 0.4 365.81 4,756 0.3 497.57 19,405 0.4 405.37 15,810 0.3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2,143 0.4 545.23 7,088 0.4 365.81 4,756 0.3 497.57 19,405 0.4 405.37 15,810 0.3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0.4 545.23 7,088 0.4 365.81 4,756 0.3 497.57 19,405 0.4 405.37 15,810 0.3  </v>
      </c>
      <c r="S282" s="47" t="str">
        <f>(RIGHT(C355,LEN(C355) - LEN(C282)))&amp;" "</f>
        <v xml:space="preserve">530.94 2,124 0.4 535.69 2,143 0.4 545.23 7,088 0.4 365.81 4,756 0.3 497.57 19,405 0.4 405.37 15,810 0.3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545.23 7,088 0.4 365.81 4,756 0.3 497.57 19,405 0.4 405.37 15,810 0.3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7,088 0.4 365.81 4,756 0.3 497.57 19,405 0.4 405.37 15,810 0.3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0.4 365.81 4,756 0.3 497.57 19,405 0.4 405.37 15,810 0.3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365.81 4,756 0.3 497.57 19,405 0.4 405.37 15,810 0.3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4,756 0.3 497.57 19,405 0.4 405.37 15,810 0.3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0.3 497.57 19,405 0.4 405.37 15,810 0.3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497.57 19,405 0.4 405.37 15,810 0.3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19,405 0.4 405.37 15,810 0.3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0.4 405.37 15,810 0.3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405.37 15,810 0.3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15,810 0.3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0.3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530.94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2,124 0.4 535.69 2,143 0.4 545.23 7,088 0.4 365.81 4,756 0.3 497.57 19,405 0.4 405.37 15,810 0.3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0.4 535.69 2,143 0.4 545.23 7,088 0.4 365.81 4,756 0.3 497.57 19,405 0.4 405.37 15,810 0.3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535.69 2,143 0.4 545.23 7,088 0.4 365.81 4,756 0.3 497.57 19,405 0.4 405.37 15,810 0.3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2,143 0.4 545.23 7,088 0.4 365.81 4,756 0.3 497.57 19,405 0.4 405.37 15,810 0.3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0.4 545.23 7,088 0.4 365.81 4,756 0.3 497.57 19,405 0.4 405.37 15,810 0.3  </v>
      </c>
      <c r="S285" s="47" t="str">
        <f>(RIGHT(C357,LEN(C357) - LEN(C285)))&amp;" "</f>
        <v xml:space="preserve">530.94 2,124 0.4 535.69 2,143 0.4 545.23 7,088 0.4 365.81 4,756 0.3 497.57 19,405 0.4 405.37 15,810 0.3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545.23 7,088 0.4 365.81 4,756 0.3 497.57 19,405 0.4 405.37 15,810 0.3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7,088 0.4 365.81 4,756 0.3 497.57 19,405 0.4 405.37 15,810 0.3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0.4 365.81 4,756 0.3 497.57 19,405 0.4 405.37 15,810 0.3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365.81 4,756 0.3 497.57 19,405 0.4 405.37 15,810 0.3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4,756 0.3 497.57 19,405 0.4 405.37 15,810 0.3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0.3 497.57 19,405 0.4 405.37 15,810 0.3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497.57 19,405 0.4 405.37 15,810 0.3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19,405 0.4 405.37 15,810 0.3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0.4 405.37 15,810 0.3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405.37 15,810 0.3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15,810 0.3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0.3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6,737.42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26,950 5.3 6,107.03 24,428 5.1 6,492.05 84,397 5.1 5,598.04 72,775 4.8 6,030.59 235,193 4.9 6,099.26 237,871 5.2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5.3 6,107.03 24,428 5.1 6,492.05 84,397 5.1 5,598.04 72,775 4.8 6,030.59 235,193 4.9 6,099.26 237,871 5.2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6,107.03 24,428 5.1 6,492.05 84,397 5.1 5,598.04 72,775 4.8 6,030.59 235,193 4.9 6,099.26 237,871 5.2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24,428 5.1 6,492.05 84,397 5.1 5,598.04 72,775 4.8 6,030.59 235,193 4.9 6,099.26 237,871 5.2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5.1 6,492.05 84,397 5.1 5,598.04 72,775 4.8 6,030.59 235,193 4.9 6,099.26 237,871 5.2  </v>
      </c>
      <c r="S286" s="47" t="str">
        <f>(RIGHT(C358,LEN(C358) - LEN(C286)))&amp;" "</f>
        <v xml:space="preserve">6,737.42 26,950 5.3 6,107.03 24,428 5.1 6,492.05 84,397 5.1 5,598.04 72,775 4.8 6,030.59 235,193 4.9 6,099.26 237,871 5.2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6,492.05 84,397 5.1 5,598.04 72,775 4.8 6,030.59 235,193 4.9 6,099.26 237,871 5.2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84,397 5.1 5,598.04 72,775 4.8 6,030.59 235,193 4.9 6,099.26 237,871 5.2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5.1 5,598.04 72,775 4.8 6,030.59 235,193 4.9 6,099.26 237,871 5.2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5,598.04 72,775 4.8 6,030.59 235,193 4.9 6,099.26 237,871 5.2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72,775 4.8 6,030.59 235,193 4.9 6,099.26 237,871 5.2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4.8 6,030.59 235,193 4.9 6,099.26 237,871 5.2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6,030.59 235,193 4.9 6,099.26 237,871 5.2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235,193 4.9 6,099.26 237,871 5.2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4.9 6,099.26 237,871 5.2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6,099.26 237,871 5.2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237,871 5.2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5.2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12,893.66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51,575 10.1 12,298.57 49,194 10.3 15,312.94 199,068 12.1 14,232.00 185,016 12.2 14,107.93 550,209 11.4 13,031.62 508,233 11.2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10.1 12,298.57 49,194 10.3 15,312.94 199,068 12.1 14,232.00 185,016 12.2 14,107.93 550,209 11.4 13,031.62 508,233 11.2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12,298.57 49,194 10.3 15,312.94 199,068 12.1 14,232.00 185,016 12.2 14,107.93 550,209 11.4 13,031.62 508,233 11.2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49,194 10.3 15,312.94 199,068 12.1 14,232.00 185,016 12.2 14,107.93 550,209 11.4 13,031.62 508,233 11.2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10.3 15,312.94 199,068 12.1 14,232.00 185,016 12.2 14,107.93 550,209 11.4 13,031.62 508,233 11.2  </v>
      </c>
      <c r="S288" s="47" t="str">
        <f>(RIGHT(C359,LEN(C359) - LEN(C288)))&amp;" "</f>
        <v xml:space="preserve">12,893.66 51,575 10.1 12,298.57 49,194 10.3 15,312.94 199,068 12.1 14,232.00 185,016 12.2 14,107.93 550,209 11.4 13,031.62 508,233 11.2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15,312.94 199,068 12.1 14,232.00 185,016 12.2 14,107.93 550,209 11.4 13,031.62 508,233 11.2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199,068 12.1 14,232.00 185,016 12.2 14,107.93 550,209 11.4 13,031.62 508,233 11.2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12.1 14,232.00 185,016 12.2 14,107.93 550,209 11.4 13,031.62 508,233 11.2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14,232.00 185,016 12.2 14,107.93 550,209 11.4 13,031.62 508,233 11.2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185,016 12.2 14,107.93 550,209 11.4 13,031.62 508,233 11.2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12.2 14,107.93 550,209 11.4 13,031.62 508,233 11.2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14,107.93 550,209 11.4 13,031.62 508,233 11.2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550,209 11.4 13,031.62 508,233 11.2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11.4 13,031.62 508,233 11.2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13,031.62 508,233 11.2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508,233 11.2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11.2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7,663.23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30,653 6.0 6,598.36 26,393 5.5 7,823.50 101,705 6.2 6,789.88 88,268 5.8 7,397.69 288,510 6.0 6,547.63 255,357 5.6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6.0 6,598.36 26,393 5.5 7,823.50 101,705 6.2 6,789.88 88,268 5.8 7,397.69 288,510 6.0 6,547.63 255,357 5.6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6,598.36 26,393 5.5 7,823.50 101,705 6.2 6,789.88 88,268 5.8 7,397.69 288,510 6.0 6,547.63 255,357 5.6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26,393 5.5 7,823.50 101,705 6.2 6,789.88 88,268 5.8 7,397.69 288,510 6.0 6,547.63 255,357 5.6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5.5 7,823.50 101,705 6.2 6,789.88 88,268 5.8 7,397.69 288,510 6.0 6,547.63 255,357 5.6  </v>
      </c>
      <c r="S290" s="47" t="str">
        <f>(RIGHT(C360,LEN(C360) - LEN(C290)))&amp;" "</f>
        <v xml:space="preserve">7,663.23 30,653 6.0 6,598.36 26,393 5.5 7,823.50 101,705 6.2 6,789.88 88,268 5.8 7,397.69 288,510 6.0 6,547.63 255,357 5.6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7,823.50 101,705 6.2 6,789.88 88,268 5.8 7,397.69 288,510 6.0 6,547.63 255,357 5.6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101,705 6.2 6,789.88 88,268 5.8 7,397.69 288,510 6.0 6,547.63 255,357 5.6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6.2 6,789.88 88,268 5.8 7,397.69 288,510 6.0 6,547.63 255,357 5.6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6,789.88 88,268 5.8 7,397.69 288,510 6.0 6,547.63 255,357 5.6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88,268 5.8 7,397.69 288,510 6.0 6,547.63 255,357 5.6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5.8 7,397.69 288,510 6.0 6,547.63 255,357 5.6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7,397.69 288,510 6.0 6,547.63 255,357 5.6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288,510 6.0 6,547.63 255,357 5.6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6.0 6,547.63 255,357 5.6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6,547.63 255,357 5.6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255,357 5.6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5.6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5,230.43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20,922 4.1 5,700.22 22,801 4.8 7,489.45 97,363 5.9 7,442.12 96,748 6.4 6,710.24 261,699 5.4 6,483.99 252,876 5.6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4.1 5,700.22 22,801 4.8 7,489.45 97,363 5.9 7,442.12 96,748 6.4 6,710.24 261,699 5.4 6,483.99 252,876 5.6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5,700.22 22,801 4.8 7,489.45 97,363 5.9 7,442.12 96,748 6.4 6,710.24 261,699 5.4 6,483.99 252,876 5.6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22,801 4.8 7,489.45 97,363 5.9 7,442.12 96,748 6.4 6,710.24 261,699 5.4 6,483.99 252,876 5.6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4.8 7,489.45 97,363 5.9 7,442.12 96,748 6.4 6,710.24 261,699 5.4 6,483.99 252,876 5.6 </v>
      </c>
      <c r="S292" s="47" t="str">
        <f>(RIGHT(C361,LEN(C361) - LEN(C292)))&amp;" "</f>
        <v xml:space="preserve">5,230.43 20,922 4.1 5,700.22 22,801 4.8 7,489.45 97,363 5.9 7,442.12 96,748 6.4 6,710.24 261,699 5.4 6,483.99 252,876 5.6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7,489.45 97,363 5.9 7,442.12 96,748 6.4 6,710.24 261,699 5.4 6,483.99 252,876 5.6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97,363 5.9 7,442.12 96,748 6.4 6,710.24 261,699 5.4 6,483.99 252,876 5.6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5.9 7,442.12 96,748 6.4 6,710.24 261,699 5.4 6,483.99 252,876 5.6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7,442.12 96,748 6.4 6,710.24 261,699 5.4 6,483.99 252,876 5.6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96,748 6.4 6,710.24 261,699 5.4 6,483.99 252,876 5.6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6.4 6,710.24 261,699 5.4 6,483.99 252,876 5.6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6,710.24 261,699 5.4 6,483.99 252,876 5.6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261,699 5.4 6,483.99 252,876 5.6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5.4 6,483.99 252,876 5.6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6,483.99 252,876 5.6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252,876 5.6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5.6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'Puy Data'!A106</f>
        <v xml:space="preserve">- Smallwares 0.20 5,000 1.0 0.18 4,246 0.9 0.21 16,777 1.0 0.18 13,413 0.9 0.17 39,231 0.8 0.20 47,016 1.0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'Puy Data'!A107</f>
        <v xml:space="preserve">- Linen/Paper Napkins 0.10 2,495 0.5 0.09 2,054 0.4 0.08 6,240 0.4 0.10 7,311 0.5 0.10 23,432 0.5 0.08 17,835 0.4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'Puy Data'!A108</f>
        <v xml:space="preserve">- Cleaning Supplies 0.11 2,672 0.5 0.10 2,383 0.5 0.11 8,629 0.5 0.12 8,942 0.6 0.10 24,688 0.5 0.11 26,564 0.6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'Puy Data'!A109</f>
        <v xml:space="preserve">- Credit/Gift Card 0.35 8,587 1.7 0.33 8,015 1.7 0.30 24,289 1.5 0.30 22,679 1.5 0.39 93,024 1.9 0.33 76,233 1.7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'Puy Data'!A110</f>
        <v xml:space="preserve">- Cash Short 0.05 1,314 0.3 0.05 1,226 0.3 0.06 4,869 0.3 0.05 3,978 0.3 0.05 12,343 0.3 0.05 11,135 0.2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'Puy Data'!A111</f>
        <v xml:space="preserve">- Other 0.11 2,689 0.5 0.10 2,527 0.5 0.12 9,468 0.6 0.10 7,474 0.5 0.10 23,651 0.5 0.10 24,074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'Puy Data'!A112</f>
        <v xml:space="preserve">Margin after Variable Exp 7.86 192,858 37.9 7.51 181,286 38.1 8.01 639,990 38.8 7.83 599,561 39.6 7.85 1,854,126 38.4 7.53 1,750,240 38.5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'Puy Data'!A113</f>
        <v xml:space="preserve">Other Restaurant Exp 3,877.84 15,511 3.0 3,370.84 13,483 2.8 2,709.33 35,221 2.1 3,051.89 39,675 2.6 3,183.27 124,147 2.6 2,689.91 104,907 2.3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'Puy Data'!A114</f>
        <v xml:space="preserve">- Ofc Supplies/Postage 177.31 709 0.1 176.08 704 0.1 154.55 2,009 0.1 190.26 2,473 0.2 158.53 6,183 0.1 152.48 5,947 0.1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'Puy Data'!A115</f>
        <v xml:space="preserve">- Work Comp/Pub Liab 3,456.38 13,826 2.7 2,952.15 11,809 2.5 2,303.46 29,945 1.8 2,605.50 33,871 2.2 2,766.01 107,875 2.2 2,285.48 89,134 2.0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'Puy Data'!A116</f>
        <v xml:space="preserve">- Employee Incentives 64.28 257 0.1 68.58 274 0.1 57.48 747 0.0 61.03 793 0.1 46.71 1,822 0.0 67.59 2,636 0.1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'Puy Data'!A117</f>
        <v xml:space="preserve">- Other 179.87 719 0.1 174.03 696 0.1 193.84 2,520 0.2 195.10 2,536 0.2 212.01 8,268 0.2 184.36 7,190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'Puy Data'!A118</f>
        <v xml:space="preserve">Site/Bldg/Equip Maint 10,034.84 40,139 7.9 9,694.20 38,777 8.1 10,201.00 132,613 8.0 9,921.64 128,981 8.5 9,754.71 380,434 7.9 9,164.78 357,426 7.9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'Puy Data'!A119</f>
        <v xml:space="preserve">- Utilities 3,774.97 15,100 3.0 3,723.57 14,894 3.1 3,684.34 47,896 2.9 3,612.68 46,965 3.1 3,765.17 146,842 3.0 3,483.28 135,848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'Puy Data'!A120</f>
        <v xml:space="preserve">- Building/Site Repair 1,551.50 6,206 1.2 1,276.49 5,106 1.1 1,332.10 17,317 1.0 1,398.35 18,179 1.2 1,496.89 58,379 1.2 1,307.68 50,999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'Puy Data'!A121</f>
        <v xml:space="preserve">- Equipment Repairs 835.95 3,344 0.7 955.54 3,822 0.8 1,359.53 17,674 1.1 995.05 12,936 0.9 779.70 30,408 0.6 787.75 30,722 0.7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'Puy Data'!A122</f>
        <v xml:space="preserve">- Contract Services 1,338.08 5,352 1.1 1,383.90 5,536 1.2 1,496.26 19,451 1.2 1,207.72 15,700 1.0 1,445.75 56,384 1.2 1,472.79 57,439 1.3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'Puy Data'!A123</f>
        <v xml:space="preserve">- Depreciation 2,534.34 10,137 2.0 2,354.71 9,419 2.0 2,328.77 30,274 1.8 2,707.84 35,202 2.3 2,267.21 88,421 1.8 2,113.27 82,418 1.8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'Puy Data'!A124</f>
        <v xml:space="preserve">Indirect Labor 14,139.82 56,559 11.1 13,315.05 53,260 11.2 13,969.45 181,603 11.0 12,950.69 168,359 11.1 13,967.62 544,737 11.3 13,487.01 525,994 11.6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'Puy Data'!A125</f>
        <v xml:space="preserve">- Salary 4,800.00 19,200 3.8 4,800.00 19,200 4.0 4,800.00 62,400 3.8 4,800.00 62,400 4.1 4,800.00 187,200 3.9 4,800.00 187,200 4.1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'Puy Data'!A126</f>
        <v xml:space="preserve">- Bonus 534.41 2,138 0.4 206.83 827 0.2 112.48 1,462 0.1 547.82 7,122 0.5 268.80 10,483 0.2 257.44 10,040 0.2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'Puy Data'!A127</f>
        <v xml:space="preserve">- Other 8,805.41 35,222 6.9 8,308.22 33,233 7.0 9,056.97 117,741 7.1 7,602.87 98,837 6.5 8,898.82 347,054 7.2 8,429.58 328,753 7.2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'Puy Data'!A128</f>
        <v xml:space="preserve">Indirect Operating Expenses 530.94 2,124 0.4 535.69 2,143 0.4 545.23 7,088 0.4 365.81 4,756 0.3 497.57 19,405 0.4 405.37 15,810 0.3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'Puy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'Puy Data'!A130</f>
        <v xml:space="preserve">- Other 530.94 2,124 0.4 535.69 2,143 0.4 545.23 7,088 0.4 365.81 4,756 0.3 497.57 19,405 0.4 405.37 15,810 0.3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'Puy Data'!A131</f>
        <v xml:space="preserve">Marketing Expenses 6,737.42 26,950 5.3 6,107.03 24,428 5.1 6,492.05 84,397 5.1 5,598.04 72,775 4.8 6,030.59 235,193 4.9 6,099.26 237,871 5.2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'Puy Data'!A132</f>
        <v xml:space="preserve">Performance Earnings 12,893.66 51,575 10.1 12,298.57 49,194 10.3 15,312.94 199,068 12.1 14,232.00 185,016 12.2 14,107.93 550,209 11.4 13,031.62 508,233 11.2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'Puy Data'!A133</f>
        <v xml:space="preserve">Occupancy 7,663.23 30,653 6.0 6,598.36 26,393 5.5 7,823.50 101,705 6.2 6,789.88 88,268 5.8 7,397.69 288,510 6.0 6,547.63 255,357 5.6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'Puy Data'!A134</f>
        <v>Restaurant Earnings 5,230.43 20,922 4.1 5,700.22 22,801 4.8 7,489.45 97,363 5.9 7,442.12 96,748 6.4 6,710.24 261,699 5.4 6,483.99 252,876 5.6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'Puy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  <row r="366" spans="1:63" ht="15" customHeight="1" x14ac:dyDescent="0.2">
      <c r="W366" s="62" t="e">
        <f>U102:W102,U98:W98,U92:W92,U87:W87,U80:W80,U74:W74,U72:W72,U59:W59,U65:W65,U54:W54,U49:W49,U43:W43,U40:W40,U35:W35,U29:W29,U24:W24,U20:W20,U13:W13,U7:W9</f>
        <v>#VALUE!</v>
      </c>
    </row>
  </sheetData>
  <sheetProtection formatCells="0" formatColumn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{EE1DECA2-0B1E-4459-B1E7-F2714E7B290D}</x14:id>
        </ext>
      </extLst>
    </cfRule>
  </conditionalFormatting>
  <conditionalFormatting sqref="F10:F18 F7 F20:F21 F24:F29 F31:F40 F43:F47 F51:F54 F59 F65:F72 F74:F78 F80:F85 F87:F90 F92:F94 F96 F98 F100 F102 F49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{987CC5D4-C605-43FC-947F-A6F5344DF013}</x14:id>
        </ext>
      </extLst>
    </cfRule>
  </conditionalFormatting>
  <conditionalFormatting sqref="E7:E8 E10:E18 E20:E21 E24:E29 E31:E40 E43:E49 E51:E54 E59 E65:E72 E74:E78 E80:E85 E87:E90 E92:E94 E96 E98 E102">
    <cfRule type="colorScale" priority="27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{B116595E-C50C-4CCE-AFA2-6D3912477F3B}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{60A002EE-27A8-4655-8097-9A5D74344329}</x14:id>
        </ext>
      </extLst>
    </cfRule>
  </conditionalFormatting>
  <conditionalFormatting sqref="N10:N18 N20 N24:N29 N31:N40 N43:N47 N49 N51:N54 N57:N59 N65:N72 N74:N78 N80:N85 N87:N90 N92:N94 N96 N98 N100 N102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{6B627166-33D1-43DF-8279-DA5432C058A7}</x14:id>
        </ext>
      </extLst>
    </cfRule>
  </conditionalFormatting>
  <conditionalFormatting sqref="K31:K40 K43:K47 K49 K51:K54 K59 K65:K72 K74:K78 K80:K85 K87:K90 K92:K94 K96 K100 K102 K10:K18 K20 K24:K29 K98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{2CE57FF1-EED9-4DF1-BA2C-2D2F5A03BB6F}</x14:id>
        </ext>
      </extLst>
    </cfRule>
  </conditionalFormatting>
  <conditionalFormatting sqref="Y10:Y18 Y20 Y24:Y29 Y31:Y40 Y43:Y47 Y49 Y51:Y54 Y57:Y59 Y65:Y72 Y74:Y78 Y80:Y85 Y87:Y90 Y92:Y94 Y96 Y98 Y100 Y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{A7F145F7-B096-4251-9225-FE0324ECDCA9}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{944EB5DC-9787-44CD-9F39-52A322FAE0EB}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{60432720-CA4E-4AC3-9662-7EAE83E855C9}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{1C140195-CE4C-4F49-8055-1486F3330703}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{2143FB13-4121-48D8-863F-67D7CE6802EF}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{370C2B1F-1F81-4556-8577-55AAF0CE88BB}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{00334730-6332-4194-B37D-EB7298BFB818}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{A1AE12FB-F8D0-417D-B492-607155395F9E}</x14:id>
        </ext>
      </extLst>
    </cfRule>
  </conditionalFormatting>
  <conditionalFormatting sqref="P31:P40 P43:P47 P49 P51:P54 P57:P59 P65:P72 P74:P78 P80:P85 P87:P90 P92:P94 P96 P100 P102 P10:P18 P20 P24:P29 P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{D6B0A4A0-4C6B-4FF9-8385-9CE30C9AFBD8}</x14:id>
        </ext>
      </extLst>
    </cfRule>
  </conditionalFormatting>
  <conditionalFormatting sqref="G10:G18 G20:G21 G24:G29 G31:G40 G43:G47 G49 G51:G54 G59 G65:G72 G74:G78 G80:G85 G87:G90 G92:G94 G96 G98 G100 G102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{19FCA32A-2C5D-46A8-B374-1959B132CC65}</x14:id>
        </ext>
      </extLst>
    </cfRule>
  </conditionalFormatting>
  <conditionalFormatting sqref="AK7:AK8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{09ED780B-A4DD-4FF3-ABB6-66431F44E853}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{A87054D0-30D5-4968-A249-BDFEDAA71E53}</x14:id>
        </ext>
      </extLst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E1DECA2-0B1E-4459-B1E7-F2714E7B290D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987CC5D4-C605-43FC-947F-A6F5344DF01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B116595E-C50C-4CCE-AFA2-6D3912477F3B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60A002EE-27A8-4655-8097-9A5D7434432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6B627166-33D1-43DF-8279-DA5432C058A7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2CE57FF1-EED9-4DF1-BA2C-2D2F5A03BB6F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A7F145F7-B096-4251-9225-FE0324ECDCA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944EB5DC-9787-44CD-9F39-52A322FAE0E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60432720-CA4E-4AC3-9662-7EAE83E855C9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1C140195-CE4C-4F49-8055-1486F3330703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2143FB13-4121-48D8-863F-67D7CE6802EF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370C2B1F-1F81-4556-8577-55AAF0CE88BB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00334730-6332-4194-B37D-EB7298BFB81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A1AE12FB-F8D0-417D-B492-607155395F9E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D6B0A4A0-4C6B-4FF9-8385-9CE30C9AFBD8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19FCA32A-2C5D-46A8-B374-1959B132CC6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09ED780B-A4DD-4FF3-ABB6-66431F44E85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A87054D0-30D5-4968-A249-BDFEDAA71E5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6E601-16B4-4932-8461-807DA53227EE}">
  <sheetPr codeName="Sheet34">
    <tabColor rgb="FFCC9900"/>
  </sheetPr>
  <dimension ref="A1:BK366"/>
  <sheetViews>
    <sheetView showGridLines="0" showRowColHeaders="0" zoomScaleNormal="100" workbookViewId="0">
      <pane xSplit="2" ySplit="5" topLeftCell="C6" activePane="bottomRight" state="frozen"/>
      <selection activeCell="BG6" sqref="BG6"/>
      <selection pane="topRight" activeCell="BG6" sqref="BG6"/>
      <selection pane="bottomLeft" activeCell="BG6" sqref="BG6"/>
      <selection pane="bottomRight" activeCell="BG6" sqref="BG6"/>
    </sheetView>
  </sheetViews>
  <sheetFormatPr baseColWidth="10" defaultColWidth="9.1640625" defaultRowHeight="15" customHeight="1" x14ac:dyDescent="0.2"/>
  <cols>
    <col min="1" max="1" width="0.83203125" style="62" customWidth="1"/>
    <col min="2" max="2" width="21.83203125" style="62" customWidth="1"/>
    <col min="3" max="3" width="1.6640625" style="62" customWidth="1"/>
    <col min="4" max="4" width="0.5" style="61" hidden="1" customWidth="1"/>
    <col min="5" max="5" width="8.83203125" style="74" customWidth="1"/>
    <col min="6" max="6" width="20.83203125" style="120" customWidth="1"/>
    <col min="7" max="7" width="20.83203125" style="62" hidden="1" customWidth="1"/>
    <col min="8" max="8" width="0.83203125" style="62" customWidth="1"/>
    <col min="9" max="9" width="8.83203125" style="62" hidden="1" customWidth="1"/>
    <col min="10" max="10" width="8.83203125" style="62" customWidth="1"/>
    <col min="11" max="11" width="8.83203125" style="62" hidden="1" customWidth="1"/>
    <col min="12" max="12" width="8.83203125" style="62" customWidth="1"/>
    <col min="13" max="13" width="6.6640625" style="62" customWidth="1"/>
    <col min="14" max="14" width="8.83203125" style="62" hidden="1" customWidth="1"/>
    <col min="15" max="15" width="8.83203125" style="62" customWidth="1"/>
    <col min="16" max="16" width="8.83203125" style="62" hidden="1" customWidth="1"/>
    <col min="17" max="17" width="8.83203125" style="62" customWidth="1"/>
    <col min="18" max="18" width="6.6640625" style="62" customWidth="1"/>
    <col min="19" max="19" width="1.6640625" style="62" hidden="1" customWidth="1"/>
    <col min="20" max="20" width="5.6640625" style="62" customWidth="1"/>
    <col min="21" max="21" width="8.83203125" style="62" customWidth="1"/>
    <col min="22" max="22" width="20.83203125" style="62" customWidth="1"/>
    <col min="23" max="23" width="20.83203125" style="62" hidden="1" customWidth="1"/>
    <col min="24" max="24" width="0.83203125" style="62" customWidth="1"/>
    <col min="25" max="25" width="8.83203125" style="62" hidden="1" customWidth="1"/>
    <col min="26" max="26" width="8.83203125" style="62" customWidth="1"/>
    <col min="27" max="27" width="8.83203125" style="62" hidden="1" customWidth="1"/>
    <col min="28" max="28" width="8.83203125" style="62" customWidth="1"/>
    <col min="29" max="29" width="6.6640625" style="62" customWidth="1"/>
    <col min="30" max="30" width="8.83203125" style="62" hidden="1" customWidth="1"/>
    <col min="31" max="31" width="8.83203125" style="62" customWidth="1"/>
    <col min="32" max="32" width="8.83203125" style="62" hidden="1" customWidth="1"/>
    <col min="33" max="33" width="8.83203125" style="62" customWidth="1"/>
    <col min="34" max="34" width="6.6640625" style="62" customWidth="1"/>
    <col min="35" max="35" width="1.6640625" style="62" hidden="1" customWidth="1"/>
    <col min="36" max="36" width="5.6640625" style="62" customWidth="1"/>
    <col min="37" max="37" width="8.83203125" style="62" customWidth="1"/>
    <col min="38" max="38" width="20.83203125" style="62" customWidth="1"/>
    <col min="39" max="39" width="20.83203125" style="62" hidden="1" customWidth="1"/>
    <col min="40" max="40" width="0.83203125" style="62" customWidth="1"/>
    <col min="41" max="41" width="8.83203125" style="62" hidden="1" customWidth="1"/>
    <col min="42" max="42" width="8.83203125" style="62" customWidth="1"/>
    <col min="43" max="43" width="8.83203125" style="62" hidden="1" customWidth="1"/>
    <col min="44" max="44" width="8.83203125" style="62" customWidth="1"/>
    <col min="45" max="45" width="6.6640625" style="70" customWidth="1"/>
    <col min="46" max="46" width="8.83203125" style="70" hidden="1" customWidth="1"/>
    <col min="47" max="47" width="8.83203125" style="62" customWidth="1"/>
    <col min="48" max="48" width="8.83203125" style="62" hidden="1" customWidth="1"/>
    <col min="49" max="49" width="8.83203125" style="62" customWidth="1"/>
    <col min="50" max="50" width="6.6640625" style="62" customWidth="1"/>
    <col min="51" max="51" width="1.33203125" style="62" customWidth="1"/>
    <col min="52" max="52" width="6.6640625" style="62" customWidth="1"/>
    <col min="53" max="16384" width="9.1640625" style="62"/>
  </cols>
  <sheetData>
    <row r="1" spans="1:63" s="61" customFormat="1" ht="3" hidden="1" customHeight="1" x14ac:dyDescent="0.2">
      <c r="A1" s="29"/>
      <c r="B1" s="29"/>
      <c r="C1" s="30"/>
      <c r="D1" s="30"/>
      <c r="E1" s="31" t="s">
        <v>46</v>
      </c>
      <c r="F1" s="32" t="s">
        <v>56</v>
      </c>
      <c r="G1" s="31" t="s">
        <v>44</v>
      </c>
      <c r="H1" s="31"/>
      <c r="I1" s="31"/>
      <c r="J1" s="31" t="s">
        <v>54</v>
      </c>
      <c r="K1" s="31"/>
      <c r="L1" s="31" t="s">
        <v>55</v>
      </c>
      <c r="M1" s="31"/>
      <c r="N1" s="31"/>
      <c r="O1" s="31"/>
      <c r="P1" s="31"/>
      <c r="Q1" s="31"/>
      <c r="R1" s="31"/>
      <c r="S1" s="31"/>
      <c r="T1" s="31"/>
      <c r="U1" s="31" t="s">
        <v>48</v>
      </c>
      <c r="V1" s="31" t="s">
        <v>57</v>
      </c>
      <c r="W1" s="31" t="s">
        <v>47</v>
      </c>
      <c r="X1" s="31"/>
      <c r="Y1" s="31"/>
      <c r="Z1" s="31" t="s">
        <v>53</v>
      </c>
      <c r="AA1" s="31"/>
      <c r="AB1" s="31" t="s">
        <v>52</v>
      </c>
      <c r="AC1" s="31"/>
      <c r="AD1" s="31"/>
      <c r="AE1" s="31"/>
      <c r="AF1" s="31"/>
      <c r="AG1" s="31"/>
      <c r="AH1" s="31"/>
      <c r="AI1" s="31"/>
      <c r="AJ1" s="31"/>
      <c r="AK1" s="31" t="s">
        <v>49</v>
      </c>
      <c r="AL1" s="33" t="s">
        <v>58</v>
      </c>
      <c r="AM1" s="33" t="s">
        <v>45</v>
      </c>
      <c r="AN1" s="33"/>
      <c r="AO1" s="31"/>
      <c r="AP1" s="33" t="s">
        <v>50</v>
      </c>
      <c r="AQ1" s="33"/>
      <c r="AR1" s="33" t="s">
        <v>51</v>
      </c>
      <c r="AS1" s="33"/>
      <c r="AT1" s="33"/>
      <c r="AU1" s="33"/>
      <c r="AV1" s="33"/>
      <c r="AW1" s="33"/>
      <c r="AX1" s="33"/>
      <c r="AY1" s="33"/>
      <c r="AZ1" s="30"/>
      <c r="BA1" s="30"/>
    </row>
    <row r="2" spans="1:63" ht="12.75" customHeight="1" x14ac:dyDescent="0.2">
      <c r="A2" s="28"/>
      <c r="B2" s="11"/>
      <c r="C2" s="34"/>
      <c r="D2" s="10"/>
      <c r="E2" s="151"/>
      <c r="F2" s="151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151"/>
      <c r="S2" s="35"/>
      <c r="T2" s="151"/>
      <c r="U2" s="151"/>
      <c r="V2" s="151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151"/>
      <c r="AI2" s="35"/>
      <c r="AJ2" s="35"/>
      <c r="AK2" s="151"/>
      <c r="AL2" s="151"/>
      <c r="AM2" s="36"/>
      <c r="AN2" s="36"/>
      <c r="AO2" s="35"/>
      <c r="AP2" s="36"/>
      <c r="AQ2" s="36"/>
      <c r="AR2" s="36"/>
      <c r="AS2" s="36"/>
      <c r="AT2" s="36"/>
      <c r="AU2" s="36"/>
      <c r="AV2" s="36"/>
      <c r="AW2" s="36"/>
      <c r="AX2" s="151"/>
      <c r="AY2" s="36"/>
      <c r="AZ2" s="34"/>
      <c r="BA2" s="34"/>
      <c r="BB2" s="11"/>
      <c r="BC2" s="11"/>
      <c r="BD2" s="11"/>
      <c r="BE2" s="11"/>
      <c r="BF2" s="11"/>
      <c r="BG2" s="11"/>
      <c r="BH2" s="11"/>
      <c r="BI2" s="11"/>
      <c r="BJ2" s="11"/>
      <c r="BK2" s="11"/>
    </row>
    <row r="3" spans="1:63" ht="30" customHeight="1" x14ac:dyDescent="0.15">
      <c r="A3" s="28"/>
      <c r="B3" s="58" t="str">
        <f>MID(C178,FIND(")",C178)+2,25)</f>
        <v xml:space="preserve">Current Period: FEB-2019 </v>
      </c>
      <c r="C3" s="34"/>
      <c r="D3" s="34"/>
      <c r="E3" s="37" t="s">
        <v>12</v>
      </c>
      <c r="F3" s="37"/>
      <c r="G3" s="35"/>
      <c r="H3" s="34"/>
      <c r="I3" s="277" t="s">
        <v>37</v>
      </c>
      <c r="J3" s="277"/>
      <c r="K3" s="277"/>
      <c r="L3" s="277"/>
      <c r="M3" s="277"/>
      <c r="N3" s="277"/>
      <c r="O3" s="277"/>
      <c r="P3" s="277"/>
      <c r="Q3" s="277"/>
      <c r="R3" s="277"/>
      <c r="S3" s="34"/>
      <c r="T3" s="152"/>
      <c r="U3" s="37"/>
      <c r="V3" s="37"/>
      <c r="W3" s="37"/>
      <c r="X3" s="34"/>
      <c r="Y3" s="278" t="s">
        <v>36</v>
      </c>
      <c r="Z3" s="278"/>
      <c r="AA3" s="278"/>
      <c r="AB3" s="278"/>
      <c r="AC3" s="278"/>
      <c r="AD3" s="278"/>
      <c r="AE3" s="278"/>
      <c r="AF3" s="278"/>
      <c r="AG3" s="278"/>
      <c r="AH3" s="278"/>
      <c r="AI3" s="34"/>
      <c r="AJ3" s="34"/>
      <c r="AK3" s="37" t="s">
        <v>12</v>
      </c>
      <c r="AL3" s="37"/>
      <c r="AM3" s="37"/>
      <c r="AN3" s="34"/>
      <c r="AO3" s="278" t="s">
        <v>35</v>
      </c>
      <c r="AP3" s="278"/>
      <c r="AQ3" s="278"/>
      <c r="AR3" s="278"/>
      <c r="AS3" s="278"/>
      <c r="AT3" s="278"/>
      <c r="AU3" s="278"/>
      <c r="AV3" s="278"/>
      <c r="AW3" s="278"/>
      <c r="AX3" s="278"/>
      <c r="AY3" s="34"/>
      <c r="AZ3" s="34"/>
      <c r="BA3" s="34"/>
      <c r="BB3" s="11"/>
      <c r="BC3" s="11"/>
      <c r="BD3" s="11"/>
      <c r="BE3" s="11"/>
      <c r="BF3" s="11"/>
      <c r="BG3" s="11"/>
      <c r="BH3" s="11"/>
      <c r="BI3" s="11"/>
      <c r="BJ3" s="11"/>
      <c r="BK3" s="11"/>
    </row>
    <row r="4" spans="1:63" s="65" customFormat="1" ht="12" customHeight="1" x14ac:dyDescent="0.15">
      <c r="A4" s="182"/>
      <c r="B4" s="18"/>
      <c r="C4" s="18"/>
      <c r="D4" s="18"/>
      <c r="E4" s="276" t="s">
        <v>12</v>
      </c>
      <c r="F4" s="276" t="s">
        <v>34</v>
      </c>
      <c r="G4" s="276" t="s">
        <v>38</v>
      </c>
      <c r="H4" s="18"/>
      <c r="I4" s="18" t="s">
        <v>8</v>
      </c>
      <c r="J4" s="18" t="s">
        <v>8</v>
      </c>
      <c r="K4" s="18" t="s">
        <v>9</v>
      </c>
      <c r="L4" s="18" t="s">
        <v>9</v>
      </c>
      <c r="M4" s="18" t="s">
        <v>11</v>
      </c>
      <c r="N4" s="18" t="s">
        <v>8</v>
      </c>
      <c r="O4" s="18" t="s">
        <v>8</v>
      </c>
      <c r="P4" s="18" t="s">
        <v>9</v>
      </c>
      <c r="Q4" s="18" t="s">
        <v>9</v>
      </c>
      <c r="R4" s="18" t="s">
        <v>11</v>
      </c>
      <c r="S4" s="18"/>
      <c r="T4" s="58"/>
      <c r="U4" s="276" t="s">
        <v>12</v>
      </c>
      <c r="V4" s="276" t="s">
        <v>34</v>
      </c>
      <c r="W4" s="276" t="s">
        <v>38</v>
      </c>
      <c r="X4" s="18"/>
      <c r="Y4" s="18" t="s">
        <v>8</v>
      </c>
      <c r="Z4" s="18" t="s">
        <v>8</v>
      </c>
      <c r="AA4" s="18" t="s">
        <v>9</v>
      </c>
      <c r="AB4" s="18" t="s">
        <v>9</v>
      </c>
      <c r="AC4" s="18" t="s">
        <v>11</v>
      </c>
      <c r="AD4" s="18" t="s">
        <v>8</v>
      </c>
      <c r="AE4" s="18" t="s">
        <v>8</v>
      </c>
      <c r="AF4" s="18" t="s">
        <v>9</v>
      </c>
      <c r="AG4" s="18" t="s">
        <v>9</v>
      </c>
      <c r="AH4" s="18" t="s">
        <v>11</v>
      </c>
      <c r="AI4" s="18"/>
      <c r="AJ4" s="18"/>
      <c r="AK4" s="276" t="s">
        <v>12</v>
      </c>
      <c r="AL4" s="276" t="s">
        <v>34</v>
      </c>
      <c r="AM4" s="276" t="s">
        <v>38</v>
      </c>
      <c r="AN4" s="18"/>
      <c r="AO4" s="18" t="s">
        <v>8</v>
      </c>
      <c r="AP4" s="18" t="s">
        <v>8</v>
      </c>
      <c r="AQ4" s="18" t="s">
        <v>9</v>
      </c>
      <c r="AR4" s="18" t="s">
        <v>9</v>
      </c>
      <c r="AS4" s="18" t="s">
        <v>11</v>
      </c>
      <c r="AT4" s="18" t="s">
        <v>8</v>
      </c>
      <c r="AU4" s="18" t="s">
        <v>8</v>
      </c>
      <c r="AV4" s="18" t="s">
        <v>9</v>
      </c>
      <c r="AW4" s="18" t="s">
        <v>9</v>
      </c>
      <c r="AX4" s="18" t="s">
        <v>11</v>
      </c>
      <c r="AY4" s="18"/>
      <c r="AZ4" s="18"/>
      <c r="BA4" s="52"/>
      <c r="BB4" s="12"/>
      <c r="BC4" s="12"/>
      <c r="BD4" s="12"/>
      <c r="BE4" s="12"/>
      <c r="BF4" s="12"/>
      <c r="BG4" s="12"/>
      <c r="BH4" s="12"/>
      <c r="BI4" s="12"/>
      <c r="BJ4" s="12"/>
      <c r="BK4" s="12"/>
    </row>
    <row r="5" spans="1:63" s="65" customFormat="1" ht="12" customHeight="1" x14ac:dyDescent="0.15">
      <c r="A5" s="182"/>
      <c r="B5" s="18"/>
      <c r="C5" s="18"/>
      <c r="D5" s="18"/>
      <c r="E5" s="276"/>
      <c r="F5" s="276"/>
      <c r="G5" s="276"/>
      <c r="H5" s="18"/>
      <c r="I5" s="27">
        <f>IFERROR($C$183,"")</f>
        <v>43497</v>
      </c>
      <c r="J5" s="27">
        <f>IFERROR($C$183,"")</f>
        <v>43497</v>
      </c>
      <c r="K5" s="27">
        <f>IFERROR($C$183,"")</f>
        <v>43497</v>
      </c>
      <c r="L5" s="27">
        <f>IFERROR($C$183,"")</f>
        <v>43497</v>
      </c>
      <c r="M5" s="18"/>
      <c r="N5" s="27">
        <f>IFERROR($C$186,"")</f>
        <v>43132</v>
      </c>
      <c r="O5" s="27">
        <f>IFERROR($C$186,"")</f>
        <v>43132</v>
      </c>
      <c r="P5" s="27">
        <f>IFERROR($C$186,"")</f>
        <v>43132</v>
      </c>
      <c r="Q5" s="27">
        <f>IFERROR($C$186,"")</f>
        <v>43132</v>
      </c>
      <c r="R5" s="18"/>
      <c r="S5" s="18" t="s">
        <v>12</v>
      </c>
      <c r="T5" s="58"/>
      <c r="U5" s="276"/>
      <c r="V5" s="276"/>
      <c r="W5" s="276"/>
      <c r="X5" s="27"/>
      <c r="Y5" s="27">
        <f>IFERROR($C$183,"")</f>
        <v>43497</v>
      </c>
      <c r="Z5" s="27">
        <f>IFERROR($C$183,"")</f>
        <v>43497</v>
      </c>
      <c r="AA5" s="27">
        <f>IFERROR($C$183,"")</f>
        <v>43497</v>
      </c>
      <c r="AB5" s="27">
        <f>IFERROR($C$183,"")</f>
        <v>43497</v>
      </c>
      <c r="AC5" s="18"/>
      <c r="AD5" s="27">
        <f>IFERROR($C$186,"")</f>
        <v>43132</v>
      </c>
      <c r="AE5" s="27">
        <f>IFERROR($C$186,"")</f>
        <v>43132</v>
      </c>
      <c r="AF5" s="27">
        <f>IFERROR($C$186,"")</f>
        <v>43132</v>
      </c>
      <c r="AG5" s="27">
        <f>IFERROR($C$186,"")</f>
        <v>43132</v>
      </c>
      <c r="AH5" s="18"/>
      <c r="AI5" s="18"/>
      <c r="AJ5" s="18"/>
      <c r="AK5" s="276"/>
      <c r="AL5" s="276"/>
      <c r="AM5" s="276"/>
      <c r="AN5" s="18"/>
      <c r="AO5" s="27">
        <f>IFERROR($C$183,"")</f>
        <v>43497</v>
      </c>
      <c r="AP5" s="27">
        <f>IFERROR($C$183,"")</f>
        <v>43497</v>
      </c>
      <c r="AQ5" s="27">
        <f>IFERROR($C$183,"")</f>
        <v>43497</v>
      </c>
      <c r="AR5" s="27">
        <f>IFERROR($C$183,"")</f>
        <v>43497</v>
      </c>
      <c r="AS5" s="18"/>
      <c r="AT5" s="27">
        <f>IFERROR($C$186,"")</f>
        <v>43132</v>
      </c>
      <c r="AU5" s="27">
        <f>IFERROR($C$186,"")</f>
        <v>43132</v>
      </c>
      <c r="AV5" s="27">
        <f>IFERROR($C$186,"")</f>
        <v>43132</v>
      </c>
      <c r="AW5" s="27">
        <f>IFERROR($C$186,"")</f>
        <v>43132</v>
      </c>
      <c r="AX5" s="18"/>
      <c r="AY5" s="18"/>
      <c r="AZ5" s="18"/>
      <c r="BA5" s="52"/>
      <c r="BB5" s="12"/>
      <c r="BC5" s="12"/>
      <c r="BD5" s="12"/>
      <c r="BE5" s="12"/>
      <c r="BF5" s="12"/>
      <c r="BG5" s="12"/>
      <c r="BH5" s="12"/>
      <c r="BI5" s="12"/>
      <c r="BJ5" s="12"/>
      <c r="BK5" s="12"/>
    </row>
    <row r="6" spans="1:63" ht="6.75" customHeight="1" x14ac:dyDescent="0.2">
      <c r="A6" s="13"/>
      <c r="B6" s="63"/>
      <c r="C6" s="34"/>
      <c r="D6" s="64"/>
      <c r="E6" s="67"/>
      <c r="F6" s="68"/>
      <c r="G6" s="67"/>
      <c r="H6" s="34"/>
      <c r="T6" s="60"/>
      <c r="U6" s="11"/>
      <c r="V6" s="11"/>
      <c r="W6" s="11"/>
      <c r="X6" s="11"/>
      <c r="AJ6" s="11"/>
      <c r="AN6" s="11"/>
      <c r="AS6" s="62"/>
      <c r="AT6" s="62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</row>
    <row r="7" spans="1:63" s="121" customFormat="1" ht="12" customHeight="1" x14ac:dyDescent="0.2">
      <c r="A7" s="53"/>
      <c r="B7" s="121" t="s">
        <v>39</v>
      </c>
      <c r="C7" s="53"/>
      <c r="D7" s="122"/>
      <c r="E7" s="123">
        <f>IFERROR((J7-O7)/ABS(O7),"")</f>
        <v>0.12920410490307868</v>
      </c>
      <c r="F7" s="124">
        <f>IFERROR(((J7)-(O7)),"")</f>
        <v>14164</v>
      </c>
      <c r="G7" s="122"/>
      <c r="H7" s="53"/>
      <c r="I7" s="121" t="str">
        <f>IF($J116="","",TRIM(LEFT($J116,SEARCH(" ",$J116,1))))</f>
        <v>123,789</v>
      </c>
      <c r="J7" s="121" t="str">
        <f>IF($J116="","",TRIM(LEFT($J116,SEARCH(" ",$J116,1))))</f>
        <v>123,789</v>
      </c>
      <c r="K7" s="121" t="str">
        <f>IF(K116="","",TRIM(LEFT(K116,SEARCH(" ",K116,1))))</f>
        <v/>
      </c>
      <c r="L7" s="121" t="str">
        <f>IF(L116="","",TRIM(LEFT(L116,SEARCH(" ",L116,1))))</f>
        <v/>
      </c>
      <c r="M7" s="121" t="str">
        <f>IF(M116="","",TRIM(LEFT(M116,SEARCH(" ",M116,1))))</f>
        <v/>
      </c>
      <c r="N7" s="121" t="str">
        <f>IF($O116="","",TRIM(LEFT($O116,SEARCH(" ",$O116,1))))</f>
        <v>109,625</v>
      </c>
      <c r="O7" s="121" t="str">
        <f>IF($O116="","",TRIM(LEFT($O116,SEARCH(" ",$O116,1))))</f>
        <v>109,625</v>
      </c>
      <c r="P7" s="121" t="str">
        <f>IF(P116="","",TRIM(LEFT(P116,SEARCH(" ",P116,1))))</f>
        <v/>
      </c>
      <c r="Q7" s="121" t="str">
        <f>IF(Q116="","",TRIM(LEFT(Q116,SEARCH(" ",Q116,1))))</f>
        <v/>
      </c>
      <c r="R7" s="121" t="str">
        <f>IF(R116="","",TRIM(LEFT(R116,SEARCH(" ",R116,1))))</f>
        <v/>
      </c>
      <c r="T7" s="153"/>
      <c r="U7" s="123">
        <f>IFERROR((Z7-AE7)/ABS(AE7),"")</f>
        <v>4.2965045094759353E-2</v>
      </c>
      <c r="V7" s="124">
        <f>IFERROR(((Z7)-(AE7)),"")</f>
        <v>4983</v>
      </c>
      <c r="W7" s="122"/>
      <c r="X7" s="53"/>
      <c r="Y7" s="121" t="str">
        <f>IF($Z116="","",TRIM(LEFT($Z116,SEARCH(" ",$Z116,1))))</f>
        <v>120,961</v>
      </c>
      <c r="Z7" s="121" t="str">
        <f>IF($Z116="","",TRIM(LEFT($Z116,SEARCH(" ",$Z116,1))))</f>
        <v>120,961</v>
      </c>
      <c r="AA7" s="121" t="str">
        <f>IF(AA116="","",TRIM(LEFT(AA116,SEARCH(" ",AA116,1))))</f>
        <v/>
      </c>
      <c r="AB7" s="121" t="str">
        <f>IF(AB116="","",TRIM(LEFT(AB116,SEARCH(" ",AB116,1))))</f>
        <v/>
      </c>
      <c r="AC7" s="121" t="str">
        <f>IF(AC116="","",TRIM(LEFT(AC116,SEARCH(" ",AC116,1))))</f>
        <v/>
      </c>
      <c r="AD7" s="121" t="str">
        <f>IF($AE116="","",TRIM(LEFT($AE116,SEARCH(" ",$AE116,1))))</f>
        <v>115,978</v>
      </c>
      <c r="AE7" s="121" t="str">
        <f>IF($AE116="","",TRIM(LEFT($AE116,SEARCH(" ",$AE116,1))))</f>
        <v>115,978</v>
      </c>
      <c r="AF7" s="121" t="str">
        <f>IF(AF116="","",TRIM(LEFT(AF116,SEARCH(" ",AF116,1))))</f>
        <v/>
      </c>
      <c r="AG7" s="121" t="str">
        <f>IF(AG116="","",TRIM(LEFT(AG116,SEARCH(" ",AG116,1))))</f>
        <v/>
      </c>
      <c r="AJ7" s="53"/>
      <c r="AK7" s="123">
        <f>IFERROR((AP7-AU7)/ABS(AU7),"")</f>
        <v>5.2826060741787112E-2</v>
      </c>
      <c r="AL7" s="124">
        <f>IFERROR(((AP7)-(AU7)),"")</f>
        <v>6133</v>
      </c>
      <c r="AM7" s="122"/>
      <c r="AN7" s="53"/>
      <c r="AO7" s="121" t="str">
        <f>IF($AP116="","",TRIM(LEFT($AP116,SEARCH(" ",$AP116,1))))</f>
        <v>122,231</v>
      </c>
      <c r="AP7" s="121" t="str">
        <f>IF($AP116="","",TRIM(LEFT($AP116,SEARCH(" ",$AP116,1))))</f>
        <v>122,231</v>
      </c>
      <c r="AQ7" s="121" t="str">
        <f>IF(AQ116="","",TRIM(LEFT(AQ116,SEARCH(" ",AQ116,1))))</f>
        <v/>
      </c>
      <c r="AR7" s="121" t="str">
        <f>IF(AR116="","",TRIM(LEFT(AR116,SEARCH(" ",AR116,1))))</f>
        <v/>
      </c>
      <c r="AS7" s="121" t="str">
        <f>IF(AS116="","",TRIM(LEFT(AS116,SEARCH(" ",AS116,1))))</f>
        <v/>
      </c>
      <c r="AT7" s="121" t="str">
        <f>IF($AU116="","",TRIM(LEFT($AU116,SEARCH(" ",$AU116,1))))</f>
        <v>116,098</v>
      </c>
      <c r="AU7" s="121" t="str">
        <f>IF($AU116="","",TRIM(LEFT($AU116,SEARCH(" ",$AU116,1))))</f>
        <v>116,098</v>
      </c>
      <c r="AV7" s="121" t="str">
        <f>IF(AV116="","",TRIM(LEFT(AV116,SEARCH(" ",AV116,1))))</f>
        <v/>
      </c>
      <c r="AW7" s="121" t="str">
        <f>IF(AW116="","",TRIM(LEFT(AW116,SEARCH(" ",AW116,1))))</f>
        <v/>
      </c>
      <c r="AX7" s="121" t="str">
        <f>IF(AX116="","",TRIM(LEFT(AX116,SEARCH(" ",AX116,1))))</f>
        <v/>
      </c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</row>
    <row r="8" spans="1:63" s="125" customFormat="1" ht="10" customHeight="1" x14ac:dyDescent="0.2">
      <c r="A8" s="11"/>
      <c r="B8" s="125" t="s">
        <v>40</v>
      </c>
      <c r="C8" s="11"/>
      <c r="E8" s="123">
        <f t="shared" ref="E8:E18" si="0">IFERROR((L8-Q8)/ABS(Q8),"")</f>
        <v>8.1620435042905601E-2</v>
      </c>
      <c r="F8" s="126">
        <f t="shared" ref="F8:F18" si="1">IFERROR(((L8)-(Q8)),"")</f>
        <v>1636</v>
      </c>
      <c r="G8" s="127">
        <f>IFERROR(((J8)-(O8)),"")</f>
        <v>409</v>
      </c>
      <c r="H8" s="11"/>
      <c r="I8" s="125" t="str">
        <f>IF($J117="","",TRIM(LEFT($J117,SEARCH(" ",$J117,1))))</f>
        <v>5,420</v>
      </c>
      <c r="J8" s="125" t="str">
        <f>IF($J117="","",TRIM(LEFT($J117,SEARCH(" ",$J117,1))))</f>
        <v>5,420</v>
      </c>
      <c r="K8" s="125" t="str">
        <f>IF($L117="","",TRIM(LEFT($L117,SEARCH(" ",$L117,1))))</f>
        <v>21,680</v>
      </c>
      <c r="L8" s="125" t="str">
        <f>IF($L117="","",TRIM(LEFT($L117,SEARCH(" ",$L117,1))))</f>
        <v>21,680</v>
      </c>
      <c r="M8" s="125" t="str">
        <f>IF(M117="","",TRIM(LEFT(M117,SEARCH(" ",M117,1))))</f>
        <v/>
      </c>
      <c r="N8" s="125" t="str">
        <f>IF($O117="","",TRIM(LEFT($O117,SEARCH(" ",$O117,1))))</f>
        <v>5,011</v>
      </c>
      <c r="O8" s="125" t="str">
        <f>IF($O117="","",TRIM(LEFT($O117,SEARCH(" ",$O117,1))))</f>
        <v>5,011</v>
      </c>
      <c r="P8" s="125" t="str">
        <f>IF($Q117="","",TRIM(LEFT($Q117,SEARCH(" ",$Q117,1))))</f>
        <v>20,044</v>
      </c>
      <c r="Q8" s="125" t="str">
        <f>IF($Q117="","",TRIM(LEFT($Q117,SEARCH(" ",$Q117,1))))</f>
        <v>20,044</v>
      </c>
      <c r="R8" s="125" t="str">
        <f>IF(R117="","",TRIM(LEFT(R117,SEARCH(" ",R117,1))))</f>
        <v/>
      </c>
      <c r="T8" s="60"/>
      <c r="U8" s="123">
        <f t="shared" ref="U8" si="2">IFERROR((AB8-AG8)/ABS(AG8),"")</f>
        <v>1.600451892299002E-2</v>
      </c>
      <c r="V8" s="126">
        <f t="shared" ref="V8" si="3">IFERROR(((AB8)-(AG8)),"")</f>
        <v>1105</v>
      </c>
      <c r="W8" s="127">
        <f>IFERROR(((Z8)-(AE8)),"")</f>
        <v>85</v>
      </c>
      <c r="X8" s="11"/>
      <c r="Y8" s="125" t="str">
        <f>IF($Z117="","",TRIM(LEFT($Z117,SEARCH(" ",$Z117,1))))</f>
        <v>5,396</v>
      </c>
      <c r="Z8" s="125" t="str">
        <f>IF($Z117="","",TRIM(LEFT($Z117,SEARCH(" ",$Z117,1))))</f>
        <v>5,396</v>
      </c>
      <c r="AA8" s="125" t="str">
        <f>IF($AB117="","",TRIM(LEFT($AB117,SEARCH(" ",$AB117,1))))</f>
        <v>70,148</v>
      </c>
      <c r="AB8" s="125" t="str">
        <f>IF($AB117="","",TRIM(LEFT($AB117,SEARCH(" ",$AB117,1))))</f>
        <v>70,148</v>
      </c>
      <c r="AC8" s="125" t="str">
        <f>IF(AC117="","",TRIM(LEFT(AC117,SEARCH(" ",AC117,1))))</f>
        <v/>
      </c>
      <c r="AD8" s="125" t="str">
        <f>IF($AE117="","",TRIM(LEFT($AE117,SEARCH(" ",$AE117,1))))</f>
        <v>5,311</v>
      </c>
      <c r="AE8" s="125" t="str">
        <f>IF($AE117="","",TRIM(LEFT($AE117,SEARCH(" ",$AE117,1))))</f>
        <v>5,311</v>
      </c>
      <c r="AF8" s="125" t="str">
        <f>IF($AG117="","",TRIM(LEFT($AG117,SEARCH(" ",$AG117,1))))</f>
        <v>69,043</v>
      </c>
      <c r="AG8" s="125" t="str">
        <f>IF($AG117="","",TRIM(LEFT($AG117,SEARCH(" ",$AG117,1))))</f>
        <v>69,043</v>
      </c>
      <c r="AJ8" s="11"/>
      <c r="AK8" s="123">
        <f t="shared" ref="AK8" si="4">IFERROR((AR8-AW8)/ABS(AW8),"")</f>
        <v>1.4018691588785047E-2</v>
      </c>
      <c r="AL8" s="126">
        <f t="shared" ref="AL8" si="5">IFERROR(((AR8)-(AW8)),"")</f>
        <v>2925</v>
      </c>
      <c r="AM8" s="127">
        <f>IFERROR(((AP8)-(AU8)),"")</f>
        <v>75</v>
      </c>
      <c r="AN8" s="11"/>
      <c r="AO8" s="125" t="str">
        <f>IF($AP117="","",TRIM(LEFT($AP117,SEARCH(" ",$AP117,1))))</f>
        <v>5,425</v>
      </c>
      <c r="AP8" s="125" t="str">
        <f>IF($AP117="","",TRIM(LEFT($AP117,SEARCH(" ",$AP117,1))))</f>
        <v>5,425</v>
      </c>
      <c r="AQ8" s="125" t="str">
        <f>IF($AR117="","",TRIM(LEFT($AR117,SEARCH(" ",$AR117,1))))</f>
        <v>211,575</v>
      </c>
      <c r="AR8" s="125" t="str">
        <f>IF($AR117="","",TRIM(LEFT($AR117,SEARCH(" ",$AR117,1))))</f>
        <v>211,575</v>
      </c>
      <c r="AS8" s="125" t="str">
        <f>IF(AS117="","",TRIM(LEFT(AS117,SEARCH(" ",AS117,1))))</f>
        <v/>
      </c>
      <c r="AT8" s="125" t="str">
        <f>IF($AU117="","",TRIM(LEFT($AU117,SEARCH(" ",$AU117,1))))</f>
        <v>5,350</v>
      </c>
      <c r="AU8" s="125" t="str">
        <f>IF($AU117="","",TRIM(LEFT($AU117,SEARCH(" ",$AU117,1))))</f>
        <v>5,350</v>
      </c>
      <c r="AV8" s="125" t="str">
        <f>IF($AW117="","",TRIM(LEFT($AW117,SEARCH(" ",$AW117,1))))</f>
        <v>208,650</v>
      </c>
      <c r="AW8" s="125" t="str">
        <f>IF($AW117="","",TRIM(LEFT($AW117,SEARCH(" ",$AW117,1))))</f>
        <v>208,650</v>
      </c>
      <c r="AX8" s="125" t="str">
        <f>IF(AX117="","",TRIM(LEFT(AX117,SEARCH(" ",AX117,1))))</f>
        <v/>
      </c>
      <c r="AY8" s="11"/>
      <c r="AZ8" s="11" t="s">
        <v>12</v>
      </c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</row>
    <row r="9" spans="1:63" s="125" customFormat="1" ht="11.25" customHeight="1" x14ac:dyDescent="0.2">
      <c r="A9" s="11"/>
      <c r="B9" s="125" t="s">
        <v>41</v>
      </c>
      <c r="C9" s="11"/>
      <c r="E9" s="123" t="str">
        <f>L9</f>
        <v>4</v>
      </c>
      <c r="F9" s="124" t="str">
        <f>L9</f>
        <v>4</v>
      </c>
      <c r="G9" s="127" t="str">
        <f>IFERROR(L9,"")</f>
        <v>4</v>
      </c>
      <c r="H9" s="11" t="s">
        <v>12</v>
      </c>
      <c r="K9" s="125" t="str">
        <f>IF($L118="","",TRIM(LEFT($L118,SEARCH(" ",$L118,1))))</f>
        <v>4</v>
      </c>
      <c r="L9" s="125" t="str">
        <f>IF($L118="","",TRIM(LEFT($L118,SEARCH(" ",$L118,1))))</f>
        <v>4</v>
      </c>
      <c r="N9" s="125" t="str">
        <f>IF(N118="","",TRIM(LEFT(N118,SEARCH(" ",N118,1))))</f>
        <v/>
      </c>
      <c r="O9" s="125" t="str">
        <f>IF(O118="","",TRIM(LEFT(O118,SEARCH(" ",O118,1))))</f>
        <v/>
      </c>
      <c r="P9" s="125" t="str">
        <f>IF($Q118="","",TRIM(LEFT($Q118,SEARCH(" ",$Q118,1))))</f>
        <v>4</v>
      </c>
      <c r="Q9" s="125" t="str">
        <f>IF($Q118="","",TRIM(LEFT($Q118,SEARCH(" ",$Q118,1))))</f>
        <v>4</v>
      </c>
      <c r="R9" s="125" t="str">
        <f>IF(R118="","",TRIM(LEFT(R118,SEARCH(" ",R118,1))))</f>
        <v/>
      </c>
      <c r="T9" s="60"/>
      <c r="U9" s="129" t="str">
        <f>AB9</f>
        <v>13</v>
      </c>
      <c r="V9" s="130" t="str">
        <f>AB9</f>
        <v>13</v>
      </c>
      <c r="W9" s="127" t="str">
        <f>IFERROR(AB9,"")</f>
        <v>13</v>
      </c>
      <c r="X9" s="11"/>
      <c r="Y9" s="125" t="str">
        <f>IF(Y118="","",TRIM(LEFT(Y118,SEARCH(" ",Y118,1))))</f>
        <v/>
      </c>
      <c r="Z9" s="125" t="str">
        <f>IF(Z118="","",TRIM(LEFT(Z118,SEARCH(" ",Z118,1))))</f>
        <v/>
      </c>
      <c r="AA9" s="125" t="str">
        <f>IF($AB118="","",TRIM(LEFT($AB118,SEARCH(" ",$AB118,1))))</f>
        <v>13</v>
      </c>
      <c r="AB9" s="125" t="str">
        <f>IF($AB118="","",TRIM(LEFT($AB118,SEARCH(" ",$AB118,1))))</f>
        <v>13</v>
      </c>
      <c r="AC9" s="125" t="str">
        <f>IF(AC118="","",TRIM(LEFT(AC118,SEARCH(" ",AC118,1))))</f>
        <v/>
      </c>
      <c r="AD9" s="125" t="str">
        <f>IF(AD118="","",TRIM(LEFT(AD118,SEARCH(" ",AD118,1))))</f>
        <v/>
      </c>
      <c r="AE9" s="125" t="str">
        <f>IF(AE118="","",TRIM(LEFT(AE118,SEARCH(" ",AE118,1))))</f>
        <v/>
      </c>
      <c r="AF9" s="125" t="str">
        <f>IF($AG118="","",TRIM(LEFT($AG118,SEARCH(" ",$AG118,1))))</f>
        <v>13</v>
      </c>
      <c r="AG9" s="125" t="str">
        <f>IF($AG118="","",TRIM(LEFT($AG118,SEARCH(" ",$AG118,1))))</f>
        <v>13</v>
      </c>
      <c r="AJ9" s="11"/>
      <c r="AK9" s="123" t="str">
        <f>AR9</f>
        <v>39</v>
      </c>
      <c r="AL9" s="124" t="str">
        <f>AR9</f>
        <v>39</v>
      </c>
      <c r="AM9" s="127" t="str">
        <f>IFERROR(AR9,"")</f>
        <v>39</v>
      </c>
      <c r="AN9" s="11"/>
      <c r="AO9" s="125" t="str">
        <f>IF(AO118="","",TRIM(LEFT(AO118,SEARCH(" ",AO118,1))))</f>
        <v/>
      </c>
      <c r="AP9" s="125" t="str">
        <f>IF(AP118="","",TRIM(LEFT(AP118,SEARCH(" ",AP118,1))))</f>
        <v/>
      </c>
      <c r="AQ9" s="125" t="str">
        <f>IF($AR118="","",TRIM(LEFT($AR118,SEARCH(" ",$AR118,1))))</f>
        <v>39</v>
      </c>
      <c r="AR9" s="125" t="str">
        <f>IF($AR118="","",TRIM(LEFT($AR118,SEARCH(" ",$AR118,1))))</f>
        <v>39</v>
      </c>
      <c r="AS9" s="125" t="str">
        <f>IF(AS118="","",TRIM(LEFT(AS118,SEARCH(" ",AS118,1))))</f>
        <v/>
      </c>
      <c r="AT9" s="125" t="str">
        <f>IF(AT118="","",TRIM(LEFT(AT118,SEARCH(" ",AT118,1))))</f>
        <v/>
      </c>
      <c r="AU9" s="125" t="str">
        <f>IF(AU118="","",TRIM(LEFT(AU118,SEARCH(" ",AU118,1))))</f>
        <v/>
      </c>
      <c r="AV9" s="125" t="str">
        <f>IF($AW118="","",TRIM(LEFT($AW118,SEARCH(" ",$AW118,1))))</f>
        <v>39</v>
      </c>
      <c r="AW9" s="125" t="str">
        <f>IF($AW118="","",TRIM(LEFT($AW118,SEARCH(" ",$AW118,1))))</f>
        <v>39</v>
      </c>
      <c r="AX9" s="125" t="str">
        <f>IF(AX118="","",TRIM(LEFT(AX118,SEARCH(" ",AX118,1))))</f>
        <v/>
      </c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</row>
    <row r="10" spans="1:63" ht="15" customHeight="1" x14ac:dyDescent="0.2">
      <c r="A10" s="54"/>
      <c r="B10" s="65" t="str">
        <f>IF($C120="","",$C120)</f>
        <v xml:space="preserve">SALES - Food </v>
      </c>
      <c r="C10" s="54"/>
      <c r="D10" s="73"/>
      <c r="E10" s="74">
        <f t="shared" si="0"/>
        <v>0.11850421000495295</v>
      </c>
      <c r="F10" s="75">
        <f t="shared" si="1"/>
        <v>35889</v>
      </c>
      <c r="G10" s="73">
        <f t="shared" ref="G10:G18" si="6">IFERROR(((L10/L$8)-(Q10/Q$8)),"")</f>
        <v>0.51523299110959542</v>
      </c>
      <c r="H10" s="155"/>
      <c r="I10" s="73">
        <f t="shared" ref="I10:I18" si="7">IFERROR(-(-J10),"")</f>
        <v>15.62</v>
      </c>
      <c r="J10" s="76" t="str">
        <f t="shared" ref="J10:R18" si="8">IF(J120="","",TRIM(LEFT(J120,SEARCH(" ",J120,1))))</f>
        <v>15.62</v>
      </c>
      <c r="K10" s="69">
        <f t="shared" ref="K10:K18" si="9">IFERROR(-(-L10),"")</f>
        <v>338739</v>
      </c>
      <c r="L10" s="62" t="str">
        <f t="shared" si="8"/>
        <v>338,739</v>
      </c>
      <c r="M10" s="62" t="str">
        <f t="shared" si="8"/>
        <v>71.8</v>
      </c>
      <c r="N10" s="73">
        <f t="shared" ref="N10:N18" si="10">IFERROR(-(-O10),"")</f>
        <v>15.11</v>
      </c>
      <c r="O10" s="76" t="str">
        <f t="shared" si="8"/>
        <v>15.11</v>
      </c>
      <c r="P10" s="69">
        <f t="shared" ref="P10:P18" si="11">IFERROR(-(-Q10),"")</f>
        <v>302850</v>
      </c>
      <c r="Q10" s="62" t="str">
        <f t="shared" si="8"/>
        <v>302,850</v>
      </c>
      <c r="R10" s="62" t="str">
        <f t="shared" si="8"/>
        <v>72.5</v>
      </c>
      <c r="T10" s="60"/>
      <c r="U10" s="74">
        <f t="shared" ref="U10:U18" si="12">IFERROR((AB10-AG10)/ABS(AG10),"")</f>
        <v>4.382839162741959E-2</v>
      </c>
      <c r="V10" s="75">
        <f t="shared" ref="V10:V18" si="13">IFERROR(((AB10)-(AG10)),"")</f>
        <v>45423</v>
      </c>
      <c r="W10" s="73">
        <f t="shared" ref="W10:W12" si="14">IFERROR(((AB10/AB$8)-(AG10/AG$8)),"")</f>
        <v>0.41107641935671424</v>
      </c>
      <c r="X10" s="24"/>
      <c r="Y10" s="73">
        <f t="shared" ref="Y10:Y18" si="15">IFERROR(-(-Z10),"")</f>
        <v>15.42</v>
      </c>
      <c r="Z10" s="62" t="str">
        <f t="shared" ref="Z10:AH25" si="16">IF(Z120="","",TRIM(LEFT(Z120,SEARCH(" ",Z120,1))))</f>
        <v>15.42</v>
      </c>
      <c r="AA10" s="69">
        <f t="shared" ref="AA10:AA18" si="17">IFERROR(-(-AB10),"")</f>
        <v>1081806</v>
      </c>
      <c r="AB10" s="62" t="str">
        <f t="shared" si="16"/>
        <v>1,081,806</v>
      </c>
      <c r="AC10" s="62" t="str">
        <f t="shared" si="16"/>
        <v>72.2</v>
      </c>
      <c r="AD10" s="73">
        <f t="shared" ref="AD10:AD18" si="18">IFERROR(-(-AE10),"")</f>
        <v>15.01</v>
      </c>
      <c r="AE10" s="62" t="str">
        <f t="shared" si="16"/>
        <v>15.01</v>
      </c>
      <c r="AF10" s="69">
        <f t="shared" ref="AF10:AF18" si="19">IFERROR(-(-AG10),"")</f>
        <v>1036383</v>
      </c>
      <c r="AG10" s="62" t="str">
        <f t="shared" si="16"/>
        <v>1,036,383</v>
      </c>
      <c r="AH10" s="62" t="str">
        <f t="shared" si="16"/>
        <v>72.1</v>
      </c>
      <c r="AJ10" s="54"/>
      <c r="AK10" s="74">
        <f t="shared" ref="AK10:AK18" si="20">IFERROR((AR10-AW10)/ABS(AW10),"")</f>
        <v>6.1226802981676785E-2</v>
      </c>
      <c r="AL10" s="75">
        <f t="shared" ref="AL10:AL18" si="21">IFERROR(((AR10)-(AW10)),"")</f>
        <v>190682</v>
      </c>
      <c r="AM10" s="73">
        <f t="shared" ref="AM10:AM18" si="22">IFERROR(((AR10/AR$8)-(AW10/AW$8)),"")</f>
        <v>0.69489692901812283</v>
      </c>
      <c r="AN10" s="155"/>
      <c r="AO10" s="73">
        <f t="shared" ref="AO10:AO18" si="23">IFERROR(-(-AP10),"")</f>
        <v>15.62</v>
      </c>
      <c r="AP10" s="62" t="str">
        <f t="shared" ref="AP10:AX25" si="24">IF(AP120="","",TRIM(LEFT(AP120,SEARCH(" ",AP120,1))))</f>
        <v>15.62</v>
      </c>
      <c r="AQ10" s="69">
        <f t="shared" ref="AQ10:AQ18" si="25">IFERROR(-(-AR10),"")</f>
        <v>3305037</v>
      </c>
      <c r="AR10" s="62" t="str">
        <f>IF(AR120="","",TRIM(LEFT(AR120,SEARCH(" ",AR120,1))))</f>
        <v>3,305,037</v>
      </c>
      <c r="AS10" s="62" t="str">
        <f>IF(AS120="","",TRIM(LEFT(AS120,SEARCH(" ",AS120,1))))</f>
        <v>72.8</v>
      </c>
      <c r="AT10" s="73">
        <f t="shared" ref="AT10:AT18" si="26">IFERROR(-(-AU10),"")</f>
        <v>14.93</v>
      </c>
      <c r="AU10" s="62" t="str">
        <f>IF(AU120="","",TRIM(LEFT(AU120,SEARCH(" ",AU120,1))))</f>
        <v>14.93</v>
      </c>
      <c r="AV10" s="69">
        <f t="shared" ref="AV10:AV18" si="27">IFERROR(-(-AW10),"")</f>
        <v>3114355</v>
      </c>
      <c r="AW10" s="62" t="str">
        <f>IF(AW120="","",TRIM(LEFT(AW120,SEARCH(" ",AW120,1))))</f>
        <v>3,114,355</v>
      </c>
      <c r="AX10" s="62" t="str">
        <f>IF(AX120="","",TRIM(LEFT(AX120,SEARCH(" ",AX120,1))))</f>
        <v>72.2</v>
      </c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</row>
    <row r="11" spans="1:63" ht="15" customHeight="1" x14ac:dyDescent="0.2">
      <c r="A11" s="54"/>
      <c r="B11" s="65" t="str">
        <f t="shared" ref="B11:B59" si="28">IF($C121="","",$C121)</f>
        <v xml:space="preserve">- Appetizers </v>
      </c>
      <c r="C11" s="54"/>
      <c r="D11" s="73"/>
      <c r="E11" s="70">
        <f t="shared" si="0"/>
        <v>0.17376187900795798</v>
      </c>
      <c r="F11" s="71">
        <f t="shared" si="1"/>
        <v>6747</v>
      </c>
      <c r="G11" s="73">
        <f t="shared" si="6"/>
        <v>0.16502583614940103</v>
      </c>
      <c r="H11" s="155"/>
      <c r="I11" s="73">
        <f t="shared" si="7"/>
        <v>2.1</v>
      </c>
      <c r="J11" s="76" t="str">
        <f t="shared" si="8"/>
        <v>2.10</v>
      </c>
      <c r="K11" s="69">
        <f t="shared" si="9"/>
        <v>45576</v>
      </c>
      <c r="L11" s="62" t="str">
        <f t="shared" si="8"/>
        <v>45,576</v>
      </c>
      <c r="M11" s="62" t="str">
        <f t="shared" si="8"/>
        <v>9.7</v>
      </c>
      <c r="N11" s="73">
        <f t="shared" si="10"/>
        <v>1.94</v>
      </c>
      <c r="O11" s="76" t="str">
        <f t="shared" si="8"/>
        <v>1.94</v>
      </c>
      <c r="P11" s="69">
        <f t="shared" si="11"/>
        <v>38829</v>
      </c>
      <c r="Q11" s="62" t="str">
        <f t="shared" si="8"/>
        <v>38,829</v>
      </c>
      <c r="R11" s="62" t="str">
        <f t="shared" si="8"/>
        <v>9.3</v>
      </c>
      <c r="T11" s="60"/>
      <c r="U11" s="70">
        <f t="shared" si="12"/>
        <v>5.1309197184778721E-2</v>
      </c>
      <c r="V11" s="71">
        <f t="shared" si="13"/>
        <v>6882</v>
      </c>
      <c r="W11" s="73">
        <f t="shared" si="14"/>
        <v>6.7505073357718048E-2</v>
      </c>
      <c r="X11" s="24"/>
      <c r="Y11" s="73">
        <f t="shared" si="15"/>
        <v>2.0099999999999998</v>
      </c>
      <c r="Z11" s="62" t="str">
        <f t="shared" si="16"/>
        <v>2.01</v>
      </c>
      <c r="AA11" s="69">
        <f t="shared" si="17"/>
        <v>141010</v>
      </c>
      <c r="AB11" s="62" t="str">
        <f t="shared" si="16"/>
        <v>141,010</v>
      </c>
      <c r="AC11" s="62" t="str">
        <f t="shared" si="16"/>
        <v>9.4</v>
      </c>
      <c r="AD11" s="73">
        <f t="shared" si="18"/>
        <v>1.94</v>
      </c>
      <c r="AE11" s="62" t="str">
        <f t="shared" si="16"/>
        <v>1.94</v>
      </c>
      <c r="AF11" s="69">
        <f t="shared" si="19"/>
        <v>134128</v>
      </c>
      <c r="AG11" s="62" t="str">
        <f t="shared" si="16"/>
        <v>134,128</v>
      </c>
      <c r="AH11" s="62" t="str">
        <f t="shared" si="16"/>
        <v>9.3</v>
      </c>
      <c r="AJ11" s="54"/>
      <c r="AK11" s="70">
        <f t="shared" si="20"/>
        <v>5.1104597995232537E-2</v>
      </c>
      <c r="AL11" s="71">
        <f t="shared" si="21"/>
        <v>20174</v>
      </c>
      <c r="AM11" s="73">
        <f t="shared" si="22"/>
        <v>6.9195298721979492E-2</v>
      </c>
      <c r="AN11" s="155"/>
      <c r="AO11" s="73">
        <f t="shared" si="23"/>
        <v>1.96</v>
      </c>
      <c r="AP11" s="62" t="str">
        <f t="shared" si="24"/>
        <v>1.96</v>
      </c>
      <c r="AQ11" s="69">
        <f t="shared" si="25"/>
        <v>414933</v>
      </c>
      <c r="AR11" s="62" t="str">
        <f t="shared" si="24"/>
        <v>414,933</v>
      </c>
      <c r="AS11" s="62" t="str">
        <f t="shared" si="24"/>
        <v>9.1</v>
      </c>
      <c r="AT11" s="73">
        <f t="shared" si="26"/>
        <v>1.89</v>
      </c>
      <c r="AU11" s="62" t="str">
        <f t="shared" si="24"/>
        <v>1.89</v>
      </c>
      <c r="AV11" s="69">
        <f t="shared" si="27"/>
        <v>394759</v>
      </c>
      <c r="AW11" s="62" t="str">
        <f t="shared" si="24"/>
        <v>394,759</v>
      </c>
      <c r="AX11" s="62" t="str">
        <f t="shared" si="24"/>
        <v>9.1</v>
      </c>
      <c r="AY11" s="11"/>
      <c r="AZ11" s="11"/>
      <c r="BA11" s="12"/>
      <c r="BB11" s="11"/>
      <c r="BC11" s="11"/>
      <c r="BD11" s="11"/>
      <c r="BE11" s="11"/>
      <c r="BF11" s="11"/>
      <c r="BG11" s="11"/>
      <c r="BH11" s="11"/>
      <c r="BI11" s="11"/>
      <c r="BJ11" s="11"/>
      <c r="BK11" s="11"/>
    </row>
    <row r="12" spans="1:63" ht="15" customHeight="1" x14ac:dyDescent="0.2">
      <c r="A12" s="54"/>
      <c r="B12" s="65" t="str">
        <f t="shared" si="28"/>
        <v xml:space="preserve">- Desserts </v>
      </c>
      <c r="C12" s="54"/>
      <c r="D12" s="73"/>
      <c r="E12" s="70">
        <f t="shared" si="0"/>
        <v>0.16469337114498406</v>
      </c>
      <c r="F12" s="71">
        <f t="shared" si="1"/>
        <v>2323</v>
      </c>
      <c r="G12" s="73">
        <f t="shared" si="6"/>
        <v>5.404722157379227E-2</v>
      </c>
      <c r="H12" s="155"/>
      <c r="I12" s="73">
        <f t="shared" si="7"/>
        <v>0.76</v>
      </c>
      <c r="J12" s="76" t="str">
        <f t="shared" si="8"/>
        <v>0.76</v>
      </c>
      <c r="K12" s="69">
        <f t="shared" si="9"/>
        <v>16428</v>
      </c>
      <c r="L12" s="62" t="str">
        <f t="shared" si="8"/>
        <v>16,428</v>
      </c>
      <c r="M12" s="62" t="str">
        <f t="shared" si="8"/>
        <v>3.5</v>
      </c>
      <c r="N12" s="73">
        <f t="shared" si="10"/>
        <v>0.7</v>
      </c>
      <c r="O12" s="76" t="str">
        <f t="shared" si="8"/>
        <v>0.70</v>
      </c>
      <c r="P12" s="69">
        <f t="shared" si="11"/>
        <v>14105</v>
      </c>
      <c r="Q12" s="62" t="str">
        <f t="shared" si="8"/>
        <v>14,105</v>
      </c>
      <c r="R12" s="62" t="str">
        <f t="shared" si="8"/>
        <v>3.4</v>
      </c>
      <c r="T12" s="60"/>
      <c r="U12" s="70">
        <f t="shared" si="12"/>
        <v>2.4095188907870168E-2</v>
      </c>
      <c r="V12" s="71">
        <f t="shared" si="13"/>
        <v>1213</v>
      </c>
      <c r="W12" s="73">
        <f t="shared" si="14"/>
        <v>5.8063025086793063E-3</v>
      </c>
      <c r="X12" s="24"/>
      <c r="Y12" s="73">
        <f t="shared" si="15"/>
        <v>0.73</v>
      </c>
      <c r="Z12" s="62" t="str">
        <f t="shared" si="16"/>
        <v>0.73</v>
      </c>
      <c r="AA12" s="69" t="s">
        <v>12</v>
      </c>
      <c r="AB12" s="62" t="str">
        <f t="shared" si="16"/>
        <v>51,555</v>
      </c>
      <c r="AC12" s="62" t="str">
        <f t="shared" si="16"/>
        <v>3.4</v>
      </c>
      <c r="AD12" s="73">
        <f t="shared" si="18"/>
        <v>0.73</v>
      </c>
      <c r="AE12" s="62" t="str">
        <f t="shared" si="16"/>
        <v>0.73</v>
      </c>
      <c r="AF12" s="69">
        <f t="shared" si="19"/>
        <v>50342</v>
      </c>
      <c r="AG12" s="62" t="str">
        <f t="shared" si="16"/>
        <v>50,342</v>
      </c>
      <c r="AH12" s="62" t="str">
        <f t="shared" si="16"/>
        <v>3.5</v>
      </c>
      <c r="AJ12" s="54"/>
      <c r="AK12" s="70">
        <f t="shared" si="20"/>
        <v>1.9312009656004828E-2</v>
      </c>
      <c r="AL12" s="71">
        <f t="shared" si="21"/>
        <v>2880</v>
      </c>
      <c r="AM12" s="73">
        <f t="shared" si="22"/>
        <v>3.7310292962990932E-3</v>
      </c>
      <c r="AN12" s="155"/>
      <c r="AO12" s="73">
        <f t="shared" si="23"/>
        <v>0.72</v>
      </c>
      <c r="AP12" s="62" t="str">
        <f t="shared" si="24"/>
        <v>0.72</v>
      </c>
      <c r="AQ12" s="69">
        <f t="shared" si="25"/>
        <v>152010</v>
      </c>
      <c r="AR12" s="62" t="str">
        <f t="shared" si="24"/>
        <v>152,010</v>
      </c>
      <c r="AS12" s="62" t="str">
        <f t="shared" si="24"/>
        <v>3.3</v>
      </c>
      <c r="AT12" s="73">
        <f t="shared" si="26"/>
        <v>0.71</v>
      </c>
      <c r="AU12" s="62" t="str">
        <f t="shared" si="24"/>
        <v>0.71</v>
      </c>
      <c r="AV12" s="69">
        <f t="shared" si="27"/>
        <v>149130</v>
      </c>
      <c r="AW12" s="62" t="str">
        <f t="shared" si="24"/>
        <v>149,130</v>
      </c>
      <c r="AX12" s="62" t="str">
        <f t="shared" si="24"/>
        <v>3.5</v>
      </c>
      <c r="AY12" s="11"/>
      <c r="AZ12" s="11" t="s">
        <v>12</v>
      </c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</row>
    <row r="13" spans="1:63" s="125" customFormat="1" ht="25" customHeight="1" x14ac:dyDescent="0.2">
      <c r="A13" s="57"/>
      <c r="B13" s="131" t="str">
        <f t="shared" si="28"/>
        <v xml:space="preserve">- Total Alc Bev </v>
      </c>
      <c r="C13" s="57"/>
      <c r="D13" s="132"/>
      <c r="E13" s="133">
        <f t="shared" si="0"/>
        <v>0.17035012022001911</v>
      </c>
      <c r="F13" s="134">
        <f t="shared" si="1"/>
        <v>5172</v>
      </c>
      <c r="G13" s="132">
        <f>IFERROR(((L13/L$8)-(Q13/Q$8)),"")</f>
        <v>0.12425839352686086</v>
      </c>
      <c r="H13" s="156"/>
      <c r="I13" s="132">
        <f t="shared" si="7"/>
        <v>1.64</v>
      </c>
      <c r="J13" s="135" t="str">
        <f t="shared" si="8"/>
        <v>1.64</v>
      </c>
      <c r="K13" s="136">
        <f t="shared" si="9"/>
        <v>35533</v>
      </c>
      <c r="L13" s="137" t="str">
        <f t="shared" si="8"/>
        <v>35,533</v>
      </c>
      <c r="M13" s="137" t="str">
        <f t="shared" si="8"/>
        <v>7.5</v>
      </c>
      <c r="N13" s="132">
        <f t="shared" si="10"/>
        <v>1.51</v>
      </c>
      <c r="O13" s="135" t="str">
        <f t="shared" si="8"/>
        <v>1.51</v>
      </c>
      <c r="P13" s="136">
        <f t="shared" si="11"/>
        <v>30361</v>
      </c>
      <c r="Q13" s="137" t="str">
        <f t="shared" si="8"/>
        <v>30,361</v>
      </c>
      <c r="R13" s="137" t="str">
        <f t="shared" si="8"/>
        <v>7.3</v>
      </c>
      <c r="T13" s="152"/>
      <c r="U13" s="133">
        <f t="shared" si="12"/>
        <v>3.4521282538263878E-2</v>
      </c>
      <c r="V13" s="134">
        <f t="shared" si="13"/>
        <v>3708</v>
      </c>
      <c r="W13" s="132">
        <f>IFERROR(((AB13/AB$8)-(AG13/AG$8)),"")</f>
        <v>2.8353233355816299E-2</v>
      </c>
      <c r="X13" s="24"/>
      <c r="Y13" s="132">
        <f t="shared" si="15"/>
        <v>1.58</v>
      </c>
      <c r="Z13" s="137" t="str">
        <f t="shared" si="16"/>
        <v>1.58</v>
      </c>
      <c r="AA13" s="136">
        <f t="shared" si="17"/>
        <v>111120</v>
      </c>
      <c r="AB13" s="137" t="str">
        <f t="shared" si="16"/>
        <v>111,120</v>
      </c>
      <c r="AC13" s="137" t="str">
        <f t="shared" si="16"/>
        <v>7.4</v>
      </c>
      <c r="AD13" s="132">
        <f t="shared" si="18"/>
        <v>1.56</v>
      </c>
      <c r="AE13" s="137" t="str">
        <f t="shared" si="16"/>
        <v>1.56</v>
      </c>
      <c r="AF13" s="136">
        <f t="shared" si="19"/>
        <v>107412</v>
      </c>
      <c r="AG13" s="137" t="str">
        <f t="shared" si="16"/>
        <v>107,412</v>
      </c>
      <c r="AH13" s="137" t="str">
        <f t="shared" si="16"/>
        <v>7.5</v>
      </c>
      <c r="AJ13" s="57"/>
      <c r="AK13" s="133">
        <f t="shared" si="20"/>
        <v>7.8855521280032426E-2</v>
      </c>
      <c r="AL13" s="134">
        <f t="shared" si="21"/>
        <v>24898</v>
      </c>
      <c r="AM13" s="132">
        <f t="shared" si="22"/>
        <v>9.6758644832205309E-2</v>
      </c>
      <c r="AN13" s="156"/>
      <c r="AO13" s="132">
        <f t="shared" si="23"/>
        <v>1.61</v>
      </c>
      <c r="AP13" s="137" t="str">
        <f t="shared" si="24"/>
        <v>1.61</v>
      </c>
      <c r="AQ13" s="136">
        <f t="shared" si="25"/>
        <v>340640</v>
      </c>
      <c r="AR13" s="137" t="str">
        <f t="shared" si="24"/>
        <v>340,640</v>
      </c>
      <c r="AS13" s="137" t="str">
        <f t="shared" si="24"/>
        <v>7.5</v>
      </c>
      <c r="AT13" s="132">
        <f t="shared" si="26"/>
        <v>1.51</v>
      </c>
      <c r="AU13" s="137" t="str">
        <f t="shared" si="24"/>
        <v>1.51</v>
      </c>
      <c r="AV13" s="136">
        <f t="shared" si="27"/>
        <v>315742</v>
      </c>
      <c r="AW13" s="137" t="str">
        <f t="shared" si="24"/>
        <v>315,742</v>
      </c>
      <c r="AX13" s="137" t="str">
        <f t="shared" si="24"/>
        <v>7.3</v>
      </c>
      <c r="AY13" s="11"/>
      <c r="AZ13" s="11" t="s">
        <v>12</v>
      </c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</row>
    <row r="14" spans="1:63" ht="15" customHeight="1" x14ac:dyDescent="0.2">
      <c r="A14" s="55"/>
      <c r="B14" s="65" t="str">
        <f t="shared" si="28"/>
        <v xml:space="preserve">- Liquor </v>
      </c>
      <c r="C14" s="55"/>
      <c r="D14" s="78"/>
      <c r="E14" s="74">
        <f t="shared" si="0"/>
        <v>0.20705491498925152</v>
      </c>
      <c r="F14" s="75">
        <f t="shared" si="1"/>
        <v>2119</v>
      </c>
      <c r="G14" s="73">
        <f t="shared" si="6"/>
        <v>5.9211091686849904E-2</v>
      </c>
      <c r="H14" s="155"/>
      <c r="I14" s="73">
        <f t="shared" si="7"/>
        <v>0.56999999999999995</v>
      </c>
      <c r="J14" s="76" t="str">
        <f t="shared" si="8"/>
        <v>0.57</v>
      </c>
      <c r="K14" s="69">
        <f t="shared" si="9"/>
        <v>12353</v>
      </c>
      <c r="L14" s="62" t="str">
        <f t="shared" si="8"/>
        <v>12,353</v>
      </c>
      <c r="M14" s="62" t="str">
        <f t="shared" si="8"/>
        <v>2.6</v>
      </c>
      <c r="N14" s="73">
        <f t="shared" si="10"/>
        <v>0.51</v>
      </c>
      <c r="O14" s="76" t="str">
        <f t="shared" si="8"/>
        <v>0.51</v>
      </c>
      <c r="P14" s="69">
        <f t="shared" si="11"/>
        <v>10234</v>
      </c>
      <c r="Q14" s="62" t="str">
        <f t="shared" si="8"/>
        <v>10,234</v>
      </c>
      <c r="R14" s="62" t="str">
        <f t="shared" si="8"/>
        <v>2.4</v>
      </c>
      <c r="T14" s="60"/>
      <c r="U14" s="74">
        <f t="shared" si="12"/>
        <v>5.5380434782608692E-2</v>
      </c>
      <c r="V14" s="75">
        <f t="shared" si="13"/>
        <v>2038</v>
      </c>
      <c r="W14" s="73">
        <f t="shared" ref="W14:W18" si="29">IFERROR(((AB14/AB$8)-(AG14/AG$8)),"")</f>
        <v>2.06568070883556E-2</v>
      </c>
      <c r="X14" s="24"/>
      <c r="Y14" s="73">
        <f t="shared" si="15"/>
        <v>0.55000000000000004</v>
      </c>
      <c r="Z14" s="62" t="str">
        <f t="shared" si="16"/>
        <v>0.55</v>
      </c>
      <c r="AA14" s="69">
        <f t="shared" si="17"/>
        <v>38838</v>
      </c>
      <c r="AB14" s="62" t="str">
        <f t="shared" si="16"/>
        <v>38,838</v>
      </c>
      <c r="AC14" s="62" t="str">
        <f t="shared" si="16"/>
        <v>2.6</v>
      </c>
      <c r="AD14" s="73">
        <f t="shared" si="18"/>
        <v>0.53</v>
      </c>
      <c r="AE14" s="62" t="str">
        <f t="shared" si="16"/>
        <v>0.53</v>
      </c>
      <c r="AF14" s="69">
        <f t="shared" si="19"/>
        <v>36800</v>
      </c>
      <c r="AG14" s="62" t="str">
        <f t="shared" si="16"/>
        <v>36,800</v>
      </c>
      <c r="AH14" s="62" t="str">
        <f t="shared" si="16"/>
        <v>2.6</v>
      </c>
      <c r="AJ14" s="55"/>
      <c r="AK14" s="74">
        <f t="shared" si="20"/>
        <v>4.8631785364114451E-2</v>
      </c>
      <c r="AL14" s="75">
        <f t="shared" si="21"/>
        <v>5456</v>
      </c>
      <c r="AM14" s="73">
        <f t="shared" si="22"/>
        <v>1.8353978450451169E-2</v>
      </c>
      <c r="AN14" s="155"/>
      <c r="AO14" s="73">
        <f t="shared" si="23"/>
        <v>0.56000000000000005</v>
      </c>
      <c r="AP14" s="62" t="str">
        <f t="shared" si="24"/>
        <v>0.56</v>
      </c>
      <c r="AQ14" s="69">
        <f t="shared" si="25"/>
        <v>117646</v>
      </c>
      <c r="AR14" s="62" t="str">
        <f t="shared" si="24"/>
        <v>117,646</v>
      </c>
      <c r="AS14" s="62" t="str">
        <f t="shared" si="24"/>
        <v>2.6</v>
      </c>
      <c r="AT14" s="73">
        <f t="shared" si="26"/>
        <v>0.54</v>
      </c>
      <c r="AU14" s="62" t="str">
        <f t="shared" si="24"/>
        <v>0.54</v>
      </c>
      <c r="AV14" s="69">
        <f t="shared" si="27"/>
        <v>112190</v>
      </c>
      <c r="AW14" s="62" t="str">
        <f t="shared" si="24"/>
        <v>112,190</v>
      </c>
      <c r="AX14" s="62" t="str">
        <f t="shared" si="24"/>
        <v>2.6</v>
      </c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</row>
    <row r="15" spans="1:63" ht="15" customHeight="1" x14ac:dyDescent="0.2">
      <c r="A15" s="55"/>
      <c r="B15" s="65" t="str">
        <f t="shared" si="28"/>
        <v xml:space="preserve">- Beer </v>
      </c>
      <c r="C15" s="55"/>
      <c r="D15" s="78"/>
      <c r="E15" s="74">
        <f t="shared" si="0"/>
        <v>0.12385152517456817</v>
      </c>
      <c r="F15" s="75">
        <f t="shared" si="1"/>
        <v>674</v>
      </c>
      <c r="G15" s="73">
        <f t="shared" si="6"/>
        <v>1.0600626960171E-2</v>
      </c>
      <c r="H15" s="155"/>
      <c r="I15" s="73">
        <f t="shared" si="7"/>
        <v>0.28000000000000003</v>
      </c>
      <c r="J15" s="76" t="str">
        <f t="shared" si="8"/>
        <v>0.28</v>
      </c>
      <c r="K15" s="69">
        <f t="shared" si="9"/>
        <v>6116</v>
      </c>
      <c r="L15" s="62" t="str">
        <f t="shared" si="8"/>
        <v>6,116</v>
      </c>
      <c r="M15" s="62" t="str">
        <f t="shared" si="8"/>
        <v>1.3</v>
      </c>
      <c r="N15" s="73">
        <f t="shared" si="10"/>
        <v>0.27</v>
      </c>
      <c r="O15" s="76" t="str">
        <f t="shared" si="8"/>
        <v>0.27</v>
      </c>
      <c r="P15" s="69">
        <f t="shared" si="11"/>
        <v>5442</v>
      </c>
      <c r="Q15" s="62" t="str">
        <f t="shared" si="8"/>
        <v>5,442</v>
      </c>
      <c r="R15" s="62" t="str">
        <f t="shared" si="8"/>
        <v>1.3</v>
      </c>
      <c r="T15" s="60"/>
      <c r="U15" s="74">
        <f t="shared" si="12"/>
        <v>2.1675486994707803E-2</v>
      </c>
      <c r="V15" s="75">
        <f t="shared" si="13"/>
        <v>385</v>
      </c>
      <c r="W15" s="73">
        <f t="shared" si="29"/>
        <v>1.4359316714638859E-3</v>
      </c>
      <c r="X15" s="24"/>
      <c r="Y15" s="73">
        <f t="shared" si="15"/>
        <v>0.26</v>
      </c>
      <c r="Z15" s="62" t="str">
        <f t="shared" si="16"/>
        <v>0.26</v>
      </c>
      <c r="AA15" s="69">
        <f t="shared" si="17"/>
        <v>18147</v>
      </c>
      <c r="AB15" s="62" t="str">
        <f t="shared" si="16"/>
        <v>18,147</v>
      </c>
      <c r="AC15" s="62" t="str">
        <f t="shared" si="16"/>
        <v>1.2</v>
      </c>
      <c r="AD15" s="73">
        <f t="shared" si="18"/>
        <v>0.26</v>
      </c>
      <c r="AE15" s="62" t="str">
        <f t="shared" si="16"/>
        <v>0.26</v>
      </c>
      <c r="AF15" s="69">
        <f t="shared" si="19"/>
        <v>17762</v>
      </c>
      <c r="AG15" s="62" t="str">
        <f t="shared" si="16"/>
        <v>17,762</v>
      </c>
      <c r="AH15" s="62" t="str">
        <f t="shared" si="16"/>
        <v>1.2</v>
      </c>
      <c r="AJ15" s="55"/>
      <c r="AK15" s="74">
        <f t="shared" si="20"/>
        <v>2.9258575631864618E-2</v>
      </c>
      <c r="AL15" s="75">
        <f t="shared" si="21"/>
        <v>1601</v>
      </c>
      <c r="AM15" s="73">
        <f t="shared" si="22"/>
        <v>3.9414449483789471E-3</v>
      </c>
      <c r="AN15" s="155"/>
      <c r="AO15" s="73">
        <f t="shared" si="23"/>
        <v>0.27</v>
      </c>
      <c r="AP15" s="62" t="str">
        <f t="shared" si="24"/>
        <v>0.27</v>
      </c>
      <c r="AQ15" s="69">
        <f t="shared" si="25"/>
        <v>56320</v>
      </c>
      <c r="AR15" s="62" t="str">
        <f t="shared" si="24"/>
        <v>56,320</v>
      </c>
      <c r="AS15" s="62" t="str">
        <f t="shared" si="24"/>
        <v>1.2</v>
      </c>
      <c r="AT15" s="73">
        <f t="shared" si="26"/>
        <v>0.26</v>
      </c>
      <c r="AU15" s="62" t="str">
        <f t="shared" si="24"/>
        <v>0.26</v>
      </c>
      <c r="AV15" s="69">
        <f t="shared" si="27"/>
        <v>54719</v>
      </c>
      <c r="AW15" s="62" t="str">
        <f t="shared" si="24"/>
        <v>54,719</v>
      </c>
      <c r="AX15" s="62" t="str">
        <f t="shared" si="24"/>
        <v>1.3</v>
      </c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</row>
    <row r="16" spans="1:63" ht="15" customHeight="1" x14ac:dyDescent="0.2">
      <c r="A16" s="55"/>
      <c r="B16" s="65" t="str">
        <f t="shared" si="28"/>
        <v xml:space="preserve">- Wine </v>
      </c>
      <c r="C16" s="55"/>
      <c r="D16" s="78"/>
      <c r="E16" s="74">
        <f t="shared" si="0"/>
        <v>0.1620811767910651</v>
      </c>
      <c r="F16" s="75">
        <f t="shared" si="1"/>
        <v>2380</v>
      </c>
      <c r="G16" s="73">
        <f t="shared" si="6"/>
        <v>5.4496565121308738E-2</v>
      </c>
      <c r="H16" s="155"/>
      <c r="I16" s="73">
        <f t="shared" si="7"/>
        <v>0.79</v>
      </c>
      <c r="J16" s="76" t="str">
        <f t="shared" si="8"/>
        <v>0.79</v>
      </c>
      <c r="K16" s="69">
        <f t="shared" si="9"/>
        <v>17064</v>
      </c>
      <c r="L16" s="62" t="str">
        <f t="shared" si="8"/>
        <v>17,064</v>
      </c>
      <c r="M16" s="62" t="str">
        <f t="shared" si="8"/>
        <v>3.6</v>
      </c>
      <c r="N16" s="73">
        <f t="shared" si="10"/>
        <v>0.73</v>
      </c>
      <c r="O16" s="76" t="str">
        <f t="shared" si="8"/>
        <v>0.73</v>
      </c>
      <c r="P16" s="69">
        <f t="shared" si="11"/>
        <v>14684</v>
      </c>
      <c r="Q16" s="62" t="str">
        <f t="shared" si="8"/>
        <v>14,684</v>
      </c>
      <c r="R16" s="62" t="str">
        <f t="shared" si="8"/>
        <v>3.5</v>
      </c>
      <c r="T16" s="60"/>
      <c r="U16" s="74">
        <f t="shared" si="12"/>
        <v>2.433301797540208E-2</v>
      </c>
      <c r="V16" s="75">
        <f t="shared" si="13"/>
        <v>1286</v>
      </c>
      <c r="W16" s="73">
        <f t="shared" si="29"/>
        <v>6.2747501699260688E-3</v>
      </c>
      <c r="X16" s="24"/>
      <c r="Y16" s="73">
        <f t="shared" si="15"/>
        <v>0.77</v>
      </c>
      <c r="Z16" s="62" t="str">
        <f t="shared" si="16"/>
        <v>0.77</v>
      </c>
      <c r="AA16" s="69">
        <f t="shared" si="17"/>
        <v>54136</v>
      </c>
      <c r="AB16" s="62" t="str">
        <f t="shared" si="16"/>
        <v>54,136</v>
      </c>
      <c r="AC16" s="62" t="str">
        <f t="shared" si="16"/>
        <v>3.6</v>
      </c>
      <c r="AD16" s="73">
        <f t="shared" si="18"/>
        <v>0.77</v>
      </c>
      <c r="AE16" s="62" t="str">
        <f t="shared" si="16"/>
        <v>0.77</v>
      </c>
      <c r="AF16" s="69">
        <f t="shared" si="19"/>
        <v>52850</v>
      </c>
      <c r="AG16" s="62" t="str">
        <f t="shared" si="16"/>
        <v>52,850</v>
      </c>
      <c r="AH16" s="62" t="str">
        <f t="shared" si="16"/>
        <v>3.7</v>
      </c>
      <c r="AJ16" s="55"/>
      <c r="AK16" s="74">
        <f t="shared" si="20"/>
        <v>0.11986588995720035</v>
      </c>
      <c r="AL16" s="75">
        <f t="shared" si="21"/>
        <v>17840</v>
      </c>
      <c r="AM16" s="73">
        <f t="shared" si="22"/>
        <v>7.4458494977035827E-2</v>
      </c>
      <c r="AN16" s="155"/>
      <c r="AO16" s="73">
        <f t="shared" si="23"/>
        <v>0.79</v>
      </c>
      <c r="AP16" s="62" t="str">
        <f t="shared" si="24"/>
        <v>0.79</v>
      </c>
      <c r="AQ16" s="69">
        <f t="shared" si="25"/>
        <v>166673</v>
      </c>
      <c r="AR16" s="62" t="str">
        <f t="shared" si="24"/>
        <v>166,673</v>
      </c>
      <c r="AS16" s="62" t="str">
        <f t="shared" si="24"/>
        <v>3.7</v>
      </c>
      <c r="AT16" s="73">
        <f t="shared" si="26"/>
        <v>0.71</v>
      </c>
      <c r="AU16" s="62" t="str">
        <f t="shared" si="24"/>
        <v>0.71</v>
      </c>
      <c r="AV16" s="69">
        <f t="shared" si="27"/>
        <v>148833</v>
      </c>
      <c r="AW16" s="62" t="str">
        <f t="shared" si="24"/>
        <v>148,833</v>
      </c>
      <c r="AX16" s="62" t="str">
        <f t="shared" si="24"/>
        <v>3.4</v>
      </c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</row>
    <row r="17" spans="1:63" ht="15" customHeight="1" x14ac:dyDescent="0.2">
      <c r="A17" s="54"/>
      <c r="B17" s="65" t="str">
        <f t="shared" si="28"/>
        <v xml:space="preserve">- Non-Alch Bev </v>
      </c>
      <c r="C17" s="54"/>
      <c r="D17" s="79"/>
      <c r="E17" s="74">
        <f t="shared" si="0"/>
        <v>0.12282696994313566</v>
      </c>
      <c r="F17" s="75">
        <f t="shared" si="1"/>
        <v>3780</v>
      </c>
      <c r="G17" s="73">
        <f t="shared" si="6"/>
        <v>5.849313245177945E-2</v>
      </c>
      <c r="H17" s="155"/>
      <c r="I17" s="73">
        <f t="shared" si="7"/>
        <v>1.59</v>
      </c>
      <c r="J17" s="76" t="str">
        <f t="shared" si="8"/>
        <v>1.59</v>
      </c>
      <c r="K17" s="69">
        <f t="shared" si="9"/>
        <v>34555</v>
      </c>
      <c r="L17" s="62" t="str">
        <f t="shared" si="8"/>
        <v>34,555</v>
      </c>
      <c r="M17" s="62" t="str">
        <f t="shared" si="8"/>
        <v>7.3</v>
      </c>
      <c r="N17" s="73">
        <f t="shared" si="10"/>
        <v>1.54</v>
      </c>
      <c r="O17" s="76" t="str">
        <f t="shared" si="8"/>
        <v>1.54</v>
      </c>
      <c r="P17" s="69">
        <f t="shared" si="11"/>
        <v>30775</v>
      </c>
      <c r="Q17" s="62" t="str">
        <f t="shared" si="8"/>
        <v>30,775</v>
      </c>
      <c r="R17" s="62" t="str">
        <f t="shared" si="8"/>
        <v>7.4</v>
      </c>
      <c r="T17" s="60"/>
      <c r="U17" s="74">
        <f t="shared" si="12"/>
        <v>1.1805084106509768E-2</v>
      </c>
      <c r="V17" s="75">
        <f t="shared" si="13"/>
        <v>1252</v>
      </c>
      <c r="W17" s="73">
        <f t="shared" si="29"/>
        <v>-6.3490799295293776E-3</v>
      </c>
      <c r="X17" s="24"/>
      <c r="Y17" s="73">
        <f t="shared" si="15"/>
        <v>1.53</v>
      </c>
      <c r="Z17" s="62" t="str">
        <f t="shared" si="16"/>
        <v>1.53</v>
      </c>
      <c r="AA17" s="69">
        <f t="shared" si="17"/>
        <v>107308</v>
      </c>
      <c r="AB17" s="62" t="str">
        <f t="shared" si="16"/>
        <v>107,308</v>
      </c>
      <c r="AC17" s="62" t="str">
        <f t="shared" si="16"/>
        <v>7.2</v>
      </c>
      <c r="AD17" s="73">
        <f t="shared" si="18"/>
        <v>1.54</v>
      </c>
      <c r="AE17" s="62" t="str">
        <f t="shared" si="16"/>
        <v>1.54</v>
      </c>
      <c r="AF17" s="69">
        <f t="shared" si="19"/>
        <v>106056</v>
      </c>
      <c r="AG17" s="62" t="str">
        <f t="shared" si="16"/>
        <v>106,056</v>
      </c>
      <c r="AH17" s="62" t="str">
        <f t="shared" si="16"/>
        <v>7.4</v>
      </c>
      <c r="AJ17" s="54"/>
      <c r="AK17" s="74">
        <f t="shared" si="20"/>
        <v>-9.0183601245568592E-3</v>
      </c>
      <c r="AL17" s="75">
        <f t="shared" si="21"/>
        <v>-2928</v>
      </c>
      <c r="AM17" s="73">
        <f t="shared" si="22"/>
        <v>-3.5351353500283178E-2</v>
      </c>
      <c r="AN17" s="155"/>
      <c r="AO17" s="73">
        <f t="shared" si="23"/>
        <v>1.52</v>
      </c>
      <c r="AP17" s="62" t="str">
        <f t="shared" si="24"/>
        <v>1.52</v>
      </c>
      <c r="AQ17" s="69">
        <f t="shared" si="25"/>
        <v>321743</v>
      </c>
      <c r="AR17" s="62" t="str">
        <f t="shared" si="24"/>
        <v>321,743</v>
      </c>
      <c r="AS17" s="62" t="str">
        <f t="shared" si="24"/>
        <v>7.1</v>
      </c>
      <c r="AT17" s="73">
        <f t="shared" si="26"/>
        <v>1.56</v>
      </c>
      <c r="AU17" s="62" t="str">
        <f t="shared" si="24"/>
        <v>1.56</v>
      </c>
      <c r="AV17" s="69">
        <f t="shared" si="27"/>
        <v>324671</v>
      </c>
      <c r="AW17" s="62" t="str">
        <f t="shared" si="24"/>
        <v>324,671</v>
      </c>
      <c r="AX17" s="62" t="str">
        <f t="shared" si="24"/>
        <v>7.5</v>
      </c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</row>
    <row r="18" spans="1:63" ht="15" customHeight="1" x14ac:dyDescent="0.2">
      <c r="A18" s="54"/>
      <c r="B18" s="65" t="str">
        <f t="shared" si="28"/>
        <v xml:space="preserve">- Other </v>
      </c>
      <c r="C18" s="54"/>
      <c r="D18" s="79"/>
      <c r="E18" s="74">
        <f t="shared" si="0"/>
        <v>0.12725334816256545</v>
      </c>
      <c r="F18" s="75">
        <f t="shared" si="1"/>
        <v>2746</v>
      </c>
      <c r="G18" s="73">
        <f t="shared" si="6"/>
        <v>4.5420324363890208E-2</v>
      </c>
      <c r="H18" s="155"/>
      <c r="I18" s="73">
        <f t="shared" si="7"/>
        <v>1.1200000000000001</v>
      </c>
      <c r="J18" s="76" t="str">
        <f t="shared" si="8"/>
        <v>1.12</v>
      </c>
      <c r="K18" s="69">
        <f t="shared" si="9"/>
        <v>24325</v>
      </c>
      <c r="L18" s="62" t="str">
        <f t="shared" si="8"/>
        <v>24,325</v>
      </c>
      <c r="M18" s="62" t="str">
        <f t="shared" si="8"/>
        <v>5.2</v>
      </c>
      <c r="N18" s="73">
        <f t="shared" si="10"/>
        <v>1.08</v>
      </c>
      <c r="O18" s="76" t="str">
        <f t="shared" si="8"/>
        <v>1.08</v>
      </c>
      <c r="P18" s="69">
        <f t="shared" si="11"/>
        <v>21579</v>
      </c>
      <c r="Q18" s="62" t="str">
        <f t="shared" si="8"/>
        <v>21,579</v>
      </c>
      <c r="R18" s="62" t="str">
        <f t="shared" si="8"/>
        <v>5.2</v>
      </c>
      <c r="T18" s="60"/>
      <c r="U18" s="74">
        <f t="shared" si="12"/>
        <v>8.5877784590230946E-2</v>
      </c>
      <c r="V18" s="75">
        <f t="shared" si="13"/>
        <v>6303</v>
      </c>
      <c r="W18" s="73">
        <f t="shared" si="29"/>
        <v>7.3107548806055078E-2</v>
      </c>
      <c r="X18" s="24"/>
      <c r="Y18" s="73">
        <f t="shared" si="15"/>
        <v>1.1399999999999999</v>
      </c>
      <c r="Z18" s="62" t="str">
        <f t="shared" si="16"/>
        <v>1.14</v>
      </c>
      <c r="AA18" s="69">
        <f t="shared" si="17"/>
        <v>79698</v>
      </c>
      <c r="AB18" s="62" t="str">
        <f t="shared" si="16"/>
        <v>79,698</v>
      </c>
      <c r="AC18" s="62" t="str">
        <f t="shared" si="16"/>
        <v>5.3</v>
      </c>
      <c r="AD18" s="73">
        <f t="shared" si="18"/>
        <v>1.06</v>
      </c>
      <c r="AE18" s="62" t="str">
        <f t="shared" si="16"/>
        <v>1.06</v>
      </c>
      <c r="AF18" s="69">
        <f t="shared" si="19"/>
        <v>73395</v>
      </c>
      <c r="AG18" s="62" t="str">
        <f t="shared" si="16"/>
        <v>73,395</v>
      </c>
      <c r="AH18" s="62" t="str">
        <f t="shared" si="16"/>
        <v>5.1</v>
      </c>
      <c r="AJ18" s="54"/>
      <c r="AK18" s="74">
        <f t="shared" si="20"/>
        <v>1.524745475730189E-2</v>
      </c>
      <c r="AL18" s="75">
        <f t="shared" si="21"/>
        <v>3494</v>
      </c>
      <c r="AM18" s="73">
        <f t="shared" si="22"/>
        <v>1.3308508394429541E-3</v>
      </c>
      <c r="AN18" s="155"/>
      <c r="AO18" s="73">
        <f t="shared" si="23"/>
        <v>1.1000000000000001</v>
      </c>
      <c r="AP18" s="62" t="str">
        <f t="shared" si="24"/>
        <v>1.10</v>
      </c>
      <c r="AQ18" s="69">
        <f t="shared" si="25"/>
        <v>232647</v>
      </c>
      <c r="AR18" s="62" t="str">
        <f t="shared" si="24"/>
        <v>232,647</v>
      </c>
      <c r="AS18" s="62" t="str">
        <f t="shared" si="24"/>
        <v>5.1</v>
      </c>
      <c r="AT18" s="73">
        <f t="shared" si="26"/>
        <v>1.1000000000000001</v>
      </c>
      <c r="AU18" s="62" t="str">
        <f t="shared" si="24"/>
        <v>1.10</v>
      </c>
      <c r="AV18" s="69">
        <f t="shared" si="27"/>
        <v>229153</v>
      </c>
      <c r="AW18" s="62" t="str">
        <f t="shared" si="24"/>
        <v>229,153</v>
      </c>
      <c r="AX18" s="62" t="str">
        <f t="shared" si="24"/>
        <v>5.3</v>
      </c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</row>
    <row r="19" spans="1:63" ht="5" customHeight="1" x14ac:dyDescent="0.2">
      <c r="A19" s="12"/>
      <c r="B19" s="65" t="str">
        <f t="shared" si="28"/>
        <v/>
      </c>
      <c r="C19" s="12"/>
      <c r="D19" s="72"/>
      <c r="F19" s="75"/>
      <c r="G19" s="72"/>
      <c r="H19" s="26"/>
      <c r="I19" s="80"/>
      <c r="J19" s="76"/>
      <c r="K19" s="69"/>
      <c r="M19" s="81"/>
      <c r="N19" s="80"/>
      <c r="O19" s="76"/>
      <c r="P19" s="69"/>
      <c r="T19" s="60"/>
      <c r="U19" s="74"/>
      <c r="V19" s="75"/>
      <c r="W19" s="72"/>
      <c r="X19" s="26"/>
      <c r="Y19" s="72"/>
      <c r="Z19" s="62" t="str">
        <f t="shared" si="16"/>
        <v/>
      </c>
      <c r="AA19" s="69"/>
      <c r="AB19" s="62" t="str">
        <f t="shared" si="16"/>
        <v/>
      </c>
      <c r="AC19" s="62" t="str">
        <f t="shared" si="16"/>
        <v/>
      </c>
      <c r="AD19" s="72"/>
      <c r="AE19" s="62" t="str">
        <f t="shared" si="16"/>
        <v/>
      </c>
      <c r="AF19" s="69"/>
      <c r="AG19" s="62" t="str">
        <f t="shared" si="16"/>
        <v/>
      </c>
      <c r="AJ19" s="12"/>
      <c r="AK19" s="74"/>
      <c r="AL19" s="75"/>
      <c r="AM19" s="72"/>
      <c r="AN19" s="26"/>
      <c r="AO19" s="72"/>
      <c r="AP19" s="62" t="str">
        <f t="shared" si="24"/>
        <v/>
      </c>
      <c r="AQ19" s="69"/>
      <c r="AR19" s="62" t="str">
        <f t="shared" si="24"/>
        <v/>
      </c>
      <c r="AS19" s="62" t="str">
        <f t="shared" si="24"/>
        <v/>
      </c>
      <c r="AT19" s="72"/>
      <c r="AU19" s="62" t="str">
        <f t="shared" si="24"/>
        <v/>
      </c>
      <c r="AV19" s="69"/>
      <c r="AW19" s="62" t="str">
        <f t="shared" si="24"/>
        <v/>
      </c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</row>
    <row r="20" spans="1:63" s="137" customFormat="1" ht="25" customHeight="1" x14ac:dyDescent="0.2">
      <c r="A20" s="57"/>
      <c r="B20" s="131" t="str">
        <f t="shared" si="28"/>
        <v xml:space="preserve">Add-On Sales </v>
      </c>
      <c r="C20" s="57"/>
      <c r="D20" s="138"/>
      <c r="E20" s="139">
        <f t="shared" ref="E20:E21" si="30">IFERROR((L20-Q20)/ABS(Q20),"")</f>
        <v>0.15310839003604892</v>
      </c>
      <c r="F20" s="140">
        <f>IFERROR(((L20)-(Q20)),"")</f>
        <v>20769</v>
      </c>
      <c r="G20" s="132">
        <f>IFERROR(((L20/L$8)-(Q20/Q$8)),"")</f>
        <v>0.44729103352697841</v>
      </c>
      <c r="H20" s="156"/>
      <c r="I20" s="132">
        <f>IFERROR(-(-J20),"")</f>
        <v>7.21</v>
      </c>
      <c r="J20" s="135" t="str">
        <f t="shared" ref="J20:R22" si="31">IF(J130="","",TRIM(LEFT(J130,SEARCH(" ",J130,1))))</f>
        <v>7.21</v>
      </c>
      <c r="K20" s="136">
        <f>IFERROR(-(-L20),"")</f>
        <v>156418</v>
      </c>
      <c r="L20" s="137" t="str">
        <f t="shared" si="31"/>
        <v>156,418</v>
      </c>
      <c r="M20" s="137" t="str">
        <f t="shared" si="31"/>
        <v>33.1</v>
      </c>
      <c r="N20" s="132">
        <f>IFERROR(-(-O20),"")</f>
        <v>6.77</v>
      </c>
      <c r="O20" s="135" t="str">
        <f t="shared" si="31"/>
        <v>6.77</v>
      </c>
      <c r="P20" s="136">
        <f>IFERROR(-(-Q20),"")</f>
        <v>135649</v>
      </c>
      <c r="Q20" s="137" t="str">
        <f t="shared" si="31"/>
        <v>135,649</v>
      </c>
      <c r="R20" s="137" t="str">
        <f t="shared" si="31"/>
        <v>32.5</v>
      </c>
      <c r="T20" s="152"/>
      <c r="U20" s="139">
        <f t="shared" ref="U20:U21" si="32">IFERROR((AB20-AG20)/ABS(AG20),"")</f>
        <v>4.106854162865399E-2</v>
      </c>
      <c r="V20" s="140">
        <f>IFERROR(((AB20)-(AG20)),"")</f>
        <v>19357</v>
      </c>
      <c r="W20" s="132">
        <f>IFERROR(((AB20/AB$8)-(AG20/AG$8)),"")</f>
        <v>0.16840859437120681</v>
      </c>
      <c r="X20" s="164"/>
      <c r="Y20" s="132">
        <f>IFERROR(-(-Z20),"")</f>
        <v>7</v>
      </c>
      <c r="Z20" s="137" t="str">
        <f t="shared" si="16"/>
        <v>7.00</v>
      </c>
      <c r="AA20" s="136">
        <f>IFERROR(-(-AB20),"")</f>
        <v>490691</v>
      </c>
      <c r="AB20" s="137" t="str">
        <f t="shared" si="16"/>
        <v>490,691</v>
      </c>
      <c r="AC20" s="137" t="str">
        <f t="shared" si="16"/>
        <v>32.7</v>
      </c>
      <c r="AD20" s="132">
        <f>IFERROR(-(-AE20),"")</f>
        <v>6.83</v>
      </c>
      <c r="AE20" s="137" t="str">
        <f t="shared" si="16"/>
        <v>6.83</v>
      </c>
      <c r="AF20" s="136">
        <f>IFERROR(-(-AG20),"")</f>
        <v>471334</v>
      </c>
      <c r="AG20" s="137" t="str">
        <f t="shared" si="16"/>
        <v>471,334</v>
      </c>
      <c r="AH20" s="137" t="str">
        <f t="shared" si="16"/>
        <v>32.8</v>
      </c>
      <c r="AJ20" s="57"/>
      <c r="AK20" s="139">
        <f t="shared" ref="AK20:AK21" si="33">IFERROR((AR20-AW20)/ABS(AW20),"")</f>
        <v>3.432511116377953E-2</v>
      </c>
      <c r="AL20" s="140">
        <f>IFERROR(((AR20)-(AW20)),"")</f>
        <v>48517</v>
      </c>
      <c r="AM20" s="132">
        <f>IFERROR(((AR20/AR$8)-(AW20/AW$8)),"")</f>
        <v>0.13565974373330469</v>
      </c>
      <c r="AN20" s="156"/>
      <c r="AO20" s="132">
        <f>IFERROR(-(-AP20),"")</f>
        <v>6.91</v>
      </c>
      <c r="AP20" s="137" t="str">
        <f t="shared" si="24"/>
        <v>6.91</v>
      </c>
      <c r="AQ20" s="136">
        <f>IFERROR(-(-AR20),"")</f>
        <v>1461972</v>
      </c>
      <c r="AR20" s="137" t="str">
        <f t="shared" si="24"/>
        <v>1,461,972</v>
      </c>
      <c r="AS20" s="137" t="str">
        <f t="shared" si="24"/>
        <v>32.2</v>
      </c>
      <c r="AT20" s="132">
        <f>IFERROR(-(-AU20),"")</f>
        <v>6.77</v>
      </c>
      <c r="AU20" s="137" t="str">
        <f t="shared" si="24"/>
        <v>6.77</v>
      </c>
      <c r="AV20" s="136">
        <f>IFERROR(-(-AW20),"")</f>
        <v>1413455</v>
      </c>
      <c r="AW20" s="137" t="str">
        <f t="shared" si="24"/>
        <v>1,413,455</v>
      </c>
      <c r="AX20" s="137" t="str">
        <f>IF(AX130="","",TRIM(LEFT(AX130,SEARCH(" ",AX130,1))))</f>
        <v>32.8</v>
      </c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</row>
    <row r="21" spans="1:63" ht="15" customHeight="1" x14ac:dyDescent="0.2">
      <c r="A21" s="12"/>
      <c r="B21" s="65" t="str">
        <f t="shared" si="28"/>
        <v xml:space="preserve">ToGo Sales </v>
      </c>
      <c r="C21" s="12"/>
      <c r="D21" s="72"/>
      <c r="E21" s="74">
        <f t="shared" si="30"/>
        <v>0.16740088105726872</v>
      </c>
      <c r="F21" s="75">
        <f>IFERROR(((L21)-(Q21)),"")</f>
        <v>9766</v>
      </c>
      <c r="G21" s="77">
        <f>IFERROR(((L21/L$8)-(Q21/Q$8)),"")</f>
        <v>0.23082774169888953</v>
      </c>
      <c r="H21" s="24"/>
      <c r="I21" s="80"/>
      <c r="J21" s="76" t="str">
        <f t="shared" si="31"/>
        <v/>
      </c>
      <c r="K21" s="69"/>
      <c r="L21" s="62" t="str">
        <f t="shared" si="31"/>
        <v>68,105</v>
      </c>
      <c r="M21" s="62" t="str">
        <f t="shared" si="31"/>
        <v/>
      </c>
      <c r="N21" s="80"/>
      <c r="O21" s="76" t="str">
        <f t="shared" si="31"/>
        <v/>
      </c>
      <c r="P21" s="69"/>
      <c r="Q21" s="62" t="str">
        <f t="shared" si="31"/>
        <v>58,339</v>
      </c>
      <c r="R21" s="62" t="str">
        <f t="shared" si="31"/>
        <v/>
      </c>
      <c r="T21" s="60"/>
      <c r="U21" s="74">
        <f t="shared" si="32"/>
        <v>-1.4838069570110619E-2</v>
      </c>
      <c r="V21" s="75">
        <f>IFERROR(((AB21)-(AG21)),"")</f>
        <v>-3006</v>
      </c>
      <c r="W21" s="77">
        <f>IFERROR(((AB21/AB$8)-(AG21/AG$8)),"")</f>
        <v>-8.9073209144263199E-2</v>
      </c>
      <c r="X21" s="24"/>
      <c r="Y21" s="77"/>
      <c r="Z21" s="62" t="str">
        <f t="shared" si="16"/>
        <v/>
      </c>
      <c r="AA21" s="69"/>
      <c r="AB21" s="62" t="str">
        <f t="shared" si="16"/>
        <v>199,581</v>
      </c>
      <c r="AC21" s="62" t="str">
        <f t="shared" si="16"/>
        <v/>
      </c>
      <c r="AD21" s="77"/>
      <c r="AE21" s="62" t="str">
        <f t="shared" si="16"/>
        <v/>
      </c>
      <c r="AF21" s="69"/>
      <c r="AG21" s="62" t="str">
        <f t="shared" si="16"/>
        <v>202,587</v>
      </c>
      <c r="AH21" s="62" t="str">
        <f t="shared" si="16"/>
        <v/>
      </c>
      <c r="AJ21" s="12"/>
      <c r="AK21" s="74">
        <f t="shared" si="33"/>
        <v>0.11405941123439976</v>
      </c>
      <c r="AL21" s="75">
        <f>IFERROR(((AR21)-(AW21)),"")</f>
        <v>76797</v>
      </c>
      <c r="AM21" s="77">
        <f>IFERROR(((AR21/AR$8)-(AW21/AW$8)),"")</f>
        <v>0.31836519826269605</v>
      </c>
      <c r="AN21" s="24"/>
      <c r="AO21" s="77"/>
      <c r="AP21" s="62" t="str">
        <f t="shared" si="24"/>
        <v/>
      </c>
      <c r="AQ21" s="69"/>
      <c r="AR21" s="62" t="str">
        <f t="shared" si="24"/>
        <v>750,104</v>
      </c>
      <c r="AS21" s="62" t="str">
        <f t="shared" si="24"/>
        <v/>
      </c>
      <c r="AT21" s="77"/>
      <c r="AU21" s="62" t="str">
        <f t="shared" si="24"/>
        <v/>
      </c>
      <c r="AV21" s="69"/>
      <c r="AW21" s="62" t="str">
        <f t="shared" si="24"/>
        <v>673,307</v>
      </c>
      <c r="AX21" s="62" t="str">
        <f>IF(AX131="","",TRIM(LEFT(AX131,SEARCH(" ",AX131,1))))</f>
        <v/>
      </c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</row>
    <row r="22" spans="1:63" ht="15" customHeight="1" x14ac:dyDescent="0.2">
      <c r="A22" s="12"/>
      <c r="B22" s="65" t="str">
        <f t="shared" si="28"/>
        <v xml:space="preserve">Private Dining </v>
      </c>
      <c r="C22" s="12"/>
      <c r="D22" s="72"/>
      <c r="F22" s="75"/>
      <c r="G22" s="72"/>
      <c r="H22" s="26"/>
      <c r="I22" s="80"/>
      <c r="J22" s="76"/>
      <c r="K22" s="69"/>
      <c r="L22" s="62" t="str">
        <f>IF(L132="","",TRIM(LEFT(L132,SEARCH(" ",L132,1))))</f>
        <v>0</v>
      </c>
      <c r="M22" s="62" t="str">
        <f>IF(M132="","",TRIM(LEFT(M132,SEARCH(" ",M132,1))))</f>
        <v/>
      </c>
      <c r="N22" s="80"/>
      <c r="O22" s="76" t="str">
        <f>IF(O132="","",TRIM(LEFT(O132,SEARCH(" ",O132,1))))</f>
        <v/>
      </c>
      <c r="P22" s="69"/>
      <c r="Q22" s="62" t="str">
        <f t="shared" si="31"/>
        <v>0</v>
      </c>
      <c r="R22" s="62" t="str">
        <f>IF(R132="","",TRIM(LEFT(R132,SEARCH(" ",R132,1))))</f>
        <v/>
      </c>
      <c r="T22" s="60"/>
      <c r="U22" s="74"/>
      <c r="V22" s="75"/>
      <c r="W22" s="72"/>
      <c r="X22" s="26"/>
      <c r="Y22" s="72"/>
      <c r="Z22" s="62" t="str">
        <f t="shared" si="16"/>
        <v/>
      </c>
      <c r="AA22" s="69"/>
      <c r="AB22" s="62" t="str">
        <f t="shared" si="16"/>
        <v>0</v>
      </c>
      <c r="AC22" s="62" t="str">
        <f t="shared" si="16"/>
        <v/>
      </c>
      <c r="AD22" s="72"/>
      <c r="AE22" s="62" t="str">
        <f t="shared" si="16"/>
        <v/>
      </c>
      <c r="AF22" s="69"/>
      <c r="AG22" s="62" t="str">
        <f t="shared" si="16"/>
        <v>0</v>
      </c>
      <c r="AH22" s="62" t="str">
        <f t="shared" si="16"/>
        <v/>
      </c>
      <c r="AJ22" s="12"/>
      <c r="AK22" s="74"/>
      <c r="AL22" s="75"/>
      <c r="AM22" s="72"/>
      <c r="AN22" s="26"/>
      <c r="AO22" s="72"/>
      <c r="AP22" s="62" t="str">
        <f t="shared" si="24"/>
        <v/>
      </c>
      <c r="AQ22" s="69"/>
      <c r="AR22" s="62" t="str">
        <f t="shared" si="24"/>
        <v>0</v>
      </c>
      <c r="AS22" s="62" t="str">
        <f t="shared" si="24"/>
        <v/>
      </c>
      <c r="AT22" s="72"/>
      <c r="AU22" s="62" t="str">
        <f t="shared" si="24"/>
        <v/>
      </c>
      <c r="AV22" s="69"/>
      <c r="AW22" s="62" t="str">
        <f t="shared" si="24"/>
        <v>0</v>
      </c>
      <c r="AX22" s="62" t="str">
        <f>IF(AX132="","",TRIM(LEFT(AX132,SEARCH(" ",AX132,1))))</f>
        <v/>
      </c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</row>
    <row r="23" spans="1:63" ht="5" customHeight="1" x14ac:dyDescent="0.2">
      <c r="A23" s="12"/>
      <c r="B23" s="65" t="str">
        <f t="shared" si="28"/>
        <v/>
      </c>
      <c r="C23" s="12"/>
      <c r="D23" s="72"/>
      <c r="F23" s="75"/>
      <c r="G23" s="72"/>
      <c r="H23" s="26"/>
      <c r="I23" s="80"/>
      <c r="J23" s="76"/>
      <c r="K23" s="69"/>
      <c r="N23" s="80"/>
      <c r="O23" s="76"/>
      <c r="P23" s="69"/>
      <c r="T23" s="60"/>
      <c r="U23" s="74"/>
      <c r="V23" s="75"/>
      <c r="W23" s="72"/>
      <c r="X23" s="26"/>
      <c r="Y23" s="72"/>
      <c r="Z23" s="62" t="str">
        <f t="shared" si="16"/>
        <v/>
      </c>
      <c r="AA23" s="69"/>
      <c r="AB23" s="62" t="str">
        <f t="shared" si="16"/>
        <v/>
      </c>
      <c r="AC23" s="62" t="str">
        <f t="shared" si="16"/>
        <v/>
      </c>
      <c r="AD23" s="72"/>
      <c r="AE23" s="62" t="str">
        <f t="shared" si="16"/>
        <v/>
      </c>
      <c r="AF23" s="69"/>
      <c r="AG23" s="62" t="str">
        <f t="shared" si="16"/>
        <v/>
      </c>
      <c r="AJ23" s="12"/>
      <c r="AK23" s="74"/>
      <c r="AL23" s="75"/>
      <c r="AM23" s="72"/>
      <c r="AN23" s="26"/>
      <c r="AO23" s="72"/>
      <c r="AP23" s="62" t="str">
        <f t="shared" si="24"/>
        <v/>
      </c>
      <c r="AQ23" s="69"/>
      <c r="AR23" s="62" t="str">
        <f t="shared" si="24"/>
        <v/>
      </c>
      <c r="AS23" s="62" t="str">
        <f t="shared" si="24"/>
        <v/>
      </c>
      <c r="AT23" s="72"/>
      <c r="AU23" s="62" t="str">
        <f t="shared" si="24"/>
        <v/>
      </c>
      <c r="AV23" s="69"/>
      <c r="AW23" s="62" t="str">
        <f t="shared" si="24"/>
        <v/>
      </c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</row>
    <row r="24" spans="1:63" s="137" customFormat="1" ht="25" customHeight="1" x14ac:dyDescent="0.2">
      <c r="A24" s="13"/>
      <c r="B24" s="131" t="str">
        <f t="shared" si="28"/>
        <v xml:space="preserve">Total Gross Sales </v>
      </c>
      <c r="C24" s="13"/>
      <c r="D24" s="132"/>
      <c r="E24" s="139">
        <f t="shared" ref="E24" si="34">IFERROR((L24-Q24)/ABS(Q24),"")</f>
        <v>0.12921153574246633</v>
      </c>
      <c r="F24" s="140">
        <f t="shared" ref="F24:F29" si="35">IFERROR(((L24)-(Q24)),"")</f>
        <v>56659</v>
      </c>
      <c r="G24" s="132">
        <f t="shared" ref="G24:G29" si="36">IFERROR(((L24/L$8)-(Q24/Q$8)),"")</f>
        <v>0.96257391487804256</v>
      </c>
      <c r="H24" s="156"/>
      <c r="I24" s="132">
        <f t="shared" ref="I24:I29" si="37">IFERROR(-(-J24),"")</f>
        <v>22.84</v>
      </c>
      <c r="J24" s="135" t="str">
        <f t="shared" ref="J24:R29" si="38">IF(J134="","",TRIM(LEFT(J134,SEARCH(" ",J134,1))))</f>
        <v>22.84</v>
      </c>
      <c r="K24" s="136">
        <f t="shared" ref="K24:K29" si="39">IFERROR(-(-L24),"")</f>
        <v>495157</v>
      </c>
      <c r="L24" s="137" t="str">
        <f t="shared" si="38"/>
        <v>495,157</v>
      </c>
      <c r="M24" s="137" t="str">
        <f t="shared" si="38"/>
        <v>104.9</v>
      </c>
      <c r="N24" s="132">
        <f t="shared" ref="N24:N29" si="40">IFERROR(-(-O24),"")</f>
        <v>21.88</v>
      </c>
      <c r="O24" s="135" t="str">
        <f t="shared" si="38"/>
        <v>21.88</v>
      </c>
      <c r="P24" s="136">
        <f t="shared" ref="P24:P29" si="41">IFERROR(-(-Q24),"")</f>
        <v>438498</v>
      </c>
      <c r="Q24" s="137" t="str">
        <f t="shared" si="38"/>
        <v>438,498</v>
      </c>
      <c r="R24" s="137" t="str">
        <f t="shared" si="38"/>
        <v>104.9</v>
      </c>
      <c r="T24" s="152"/>
      <c r="U24" s="139">
        <f t="shared" ref="U24" si="42">IFERROR((AB24-AG24)/ABS(AG24),"")</f>
        <v>4.2966314610974478E-2</v>
      </c>
      <c r="V24" s="140">
        <f t="shared" ref="V24:V29" si="43">IFERROR(((AB24)-(AG24)),"")</f>
        <v>64781</v>
      </c>
      <c r="W24" s="132">
        <f t="shared" ref="W24:W29" si="44">IFERROR(((AB24/AB$8)-(AG24/AG$8)),"")</f>
        <v>0.57949949745545482</v>
      </c>
      <c r="X24" s="164"/>
      <c r="Y24" s="132">
        <f t="shared" ref="Y24:Y29" si="45">IFERROR(-(-Z24),"")</f>
        <v>22.42</v>
      </c>
      <c r="Z24" s="137" t="str">
        <f t="shared" si="16"/>
        <v>22.42</v>
      </c>
      <c r="AA24" s="136">
        <f t="shared" ref="AA24:AA29" si="46">IFERROR(-(-AB24),"")</f>
        <v>1572497</v>
      </c>
      <c r="AB24" s="137" t="str">
        <f t="shared" si="16"/>
        <v>1,572,497</v>
      </c>
      <c r="AC24" s="137" t="str">
        <f t="shared" si="16"/>
        <v>104.9</v>
      </c>
      <c r="AD24" s="132">
        <f t="shared" ref="AD24:AD29" si="47">IFERROR(-(-AE24),"")</f>
        <v>21.84</v>
      </c>
      <c r="AE24" s="137" t="str">
        <f t="shared" si="16"/>
        <v>21.84</v>
      </c>
      <c r="AF24" s="136">
        <f t="shared" ref="AF24:AF29" si="48">IFERROR(-(-AG24),"")</f>
        <v>1507716</v>
      </c>
      <c r="AG24" s="137" t="str">
        <f t="shared" si="16"/>
        <v>1,507,716</v>
      </c>
      <c r="AH24" s="137" t="str">
        <f t="shared" si="16"/>
        <v>104.9</v>
      </c>
      <c r="AJ24" s="13"/>
      <c r="AK24" s="139">
        <f t="shared" ref="AK24" si="49">IFERROR((AR24-AW24)/ABS(AW24),"")</f>
        <v>5.2828851033943559E-2</v>
      </c>
      <c r="AL24" s="140">
        <f t="shared" ref="AL24:AL29" si="50">IFERROR(((AR24)-(AW24)),"")</f>
        <v>239199</v>
      </c>
      <c r="AM24" s="132">
        <f t="shared" ref="AM24:AM29" si="51">IFERROR(((AR24/AR$8)-(AW24/AW$8)),"")</f>
        <v>0.83055667275142753</v>
      </c>
      <c r="AN24" s="156"/>
      <c r="AO24" s="132">
        <f t="shared" ref="AO24:AO29" si="52">IFERROR(-(-AP24),"")</f>
        <v>22.53</v>
      </c>
      <c r="AP24" s="137" t="str">
        <f t="shared" si="24"/>
        <v>22.53</v>
      </c>
      <c r="AQ24" s="136">
        <f t="shared" ref="AQ24:AQ29" si="53">IFERROR(-(-AR24),"")</f>
        <v>4767009</v>
      </c>
      <c r="AR24" s="137" t="str">
        <f t="shared" si="24"/>
        <v>4,767,009</v>
      </c>
      <c r="AS24" s="137" t="str">
        <f t="shared" si="24"/>
        <v>104.9</v>
      </c>
      <c r="AT24" s="132">
        <f t="shared" ref="AT24:AT29" si="54">IFERROR(-(-AU24),"")</f>
        <v>21.7</v>
      </c>
      <c r="AU24" s="137" t="str">
        <f t="shared" si="24"/>
        <v>21.70</v>
      </c>
      <c r="AV24" s="136">
        <f t="shared" ref="AV24:AV29" si="55">IFERROR(-(-AW24),"")</f>
        <v>4527810</v>
      </c>
      <c r="AW24" s="137" t="str">
        <f t="shared" si="24"/>
        <v>4,527,810</v>
      </c>
      <c r="AX24" s="137" t="str">
        <f t="shared" si="24"/>
        <v>104.9</v>
      </c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</row>
    <row r="25" spans="1:63" s="89" customFormat="1" ht="15" customHeight="1" x14ac:dyDescent="0.2">
      <c r="A25" s="14"/>
      <c r="B25" s="82" t="str">
        <f t="shared" si="28"/>
        <v xml:space="preserve">- Mgr/Empl Meal </v>
      </c>
      <c r="C25" s="14"/>
      <c r="D25" s="83"/>
      <c r="E25" s="84">
        <f>IFERROR((L25-Q25)/ABS(Q25),"")</f>
        <v>-0.12918877937831691</v>
      </c>
      <c r="F25" s="85">
        <f t="shared" si="35"/>
        <v>-852</v>
      </c>
      <c r="G25" s="83">
        <f t="shared" si="36"/>
        <v>-1.4470167476570039E-2</v>
      </c>
      <c r="H25" s="157"/>
      <c r="I25" s="83">
        <f t="shared" si="37"/>
        <v>-0.34</v>
      </c>
      <c r="J25" s="86" t="str">
        <f t="shared" si="38"/>
        <v>-0.34</v>
      </c>
      <c r="K25" s="87">
        <f t="shared" si="39"/>
        <v>-7447</v>
      </c>
      <c r="L25" s="82" t="str">
        <f t="shared" si="38"/>
        <v>-7,447</v>
      </c>
      <c r="M25" s="82" t="str">
        <f t="shared" si="38"/>
        <v>-1.6</v>
      </c>
      <c r="N25" s="83">
        <f t="shared" si="40"/>
        <v>-0.33</v>
      </c>
      <c r="O25" s="86" t="str">
        <f t="shared" si="38"/>
        <v>-0.33</v>
      </c>
      <c r="P25" s="87">
        <f t="shared" si="41"/>
        <v>-6595</v>
      </c>
      <c r="Q25" s="82" t="str">
        <f t="shared" si="38"/>
        <v>-6,595</v>
      </c>
      <c r="R25" s="82" t="str">
        <f t="shared" si="38"/>
        <v>-1.6</v>
      </c>
      <c r="S25" s="82"/>
      <c r="T25" s="60"/>
      <c r="U25" s="84">
        <f>IFERROR((AB25-AG25)/ABS(AG25),"")</f>
        <v>-4.2952901746339742E-2</v>
      </c>
      <c r="V25" s="85">
        <f t="shared" si="43"/>
        <v>-974</v>
      </c>
      <c r="W25" s="83">
        <f t="shared" si="44"/>
        <v>-8.7113179121611206E-3</v>
      </c>
      <c r="X25" s="163"/>
      <c r="Y25" s="83">
        <f t="shared" si="45"/>
        <v>-0.34</v>
      </c>
      <c r="Z25" s="82" t="str">
        <f t="shared" si="16"/>
        <v>-0.34</v>
      </c>
      <c r="AA25" s="87">
        <f t="shared" si="46"/>
        <v>-23650</v>
      </c>
      <c r="AB25" s="82" t="str">
        <f t="shared" si="16"/>
        <v>-23,650</v>
      </c>
      <c r="AC25" s="82" t="str">
        <f t="shared" si="16"/>
        <v>-1.6</v>
      </c>
      <c r="AD25" s="83">
        <f t="shared" si="47"/>
        <v>-0.33</v>
      </c>
      <c r="AE25" s="82" t="str">
        <f t="shared" si="16"/>
        <v>-0.33</v>
      </c>
      <c r="AF25" s="87">
        <f t="shared" si="48"/>
        <v>-22676</v>
      </c>
      <c r="AG25" s="82" t="str">
        <f t="shared" si="16"/>
        <v>-22,676</v>
      </c>
      <c r="AH25" s="82" t="str">
        <f t="shared" si="16"/>
        <v>-1.6</v>
      </c>
      <c r="AI25" s="82"/>
      <c r="AJ25" s="14"/>
      <c r="AK25" s="84">
        <f>IFERROR((AR25-AW25)/ABS(AW25),"")</f>
        <v>-5.283120196019199E-2</v>
      </c>
      <c r="AL25" s="85">
        <f t="shared" si="50"/>
        <v>-3148</v>
      </c>
      <c r="AM25" s="83">
        <f t="shared" si="51"/>
        <v>-1.0930791648307459E-2</v>
      </c>
      <c r="AN25" s="157"/>
      <c r="AO25" s="83">
        <f t="shared" si="52"/>
        <v>-0.3</v>
      </c>
      <c r="AP25" s="82" t="str">
        <f t="shared" si="24"/>
        <v>-0.30</v>
      </c>
      <c r="AQ25" s="87">
        <f t="shared" si="53"/>
        <v>-62734</v>
      </c>
      <c r="AR25" s="82" t="str">
        <f t="shared" si="24"/>
        <v>-62,734</v>
      </c>
      <c r="AS25" s="82" t="str">
        <f t="shared" si="24"/>
        <v>-1.4</v>
      </c>
      <c r="AT25" s="83">
        <f t="shared" si="54"/>
        <v>-0.28999999999999998</v>
      </c>
      <c r="AU25" s="82" t="str">
        <f t="shared" si="24"/>
        <v>-0.29</v>
      </c>
      <c r="AV25" s="87">
        <f t="shared" si="55"/>
        <v>-59586</v>
      </c>
      <c r="AW25" s="82" t="str">
        <f t="shared" si="24"/>
        <v>-59,586</v>
      </c>
      <c r="AX25" s="82" t="str">
        <f t="shared" si="24"/>
        <v>-1.4</v>
      </c>
      <c r="AY25" s="14"/>
      <c r="AZ25" s="14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</row>
    <row r="26" spans="1:63" s="89" customFormat="1" ht="15" customHeight="1" x14ac:dyDescent="0.2">
      <c r="A26" s="14"/>
      <c r="B26" s="82" t="str">
        <f t="shared" si="28"/>
        <v xml:space="preserve">- Coupons </v>
      </c>
      <c r="C26" s="14"/>
      <c r="D26" s="83"/>
      <c r="E26" s="84">
        <f t="shared" ref="E26:E27" si="56">IFERROR((L26-Q26)/ABS(Q26),"")</f>
        <v>-0.12939749292357461</v>
      </c>
      <c r="F26" s="85">
        <f t="shared" si="35"/>
        <v>-320</v>
      </c>
      <c r="G26" s="83">
        <f t="shared" si="36"/>
        <v>-5.4498461318678165E-3</v>
      </c>
      <c r="H26" s="157"/>
      <c r="I26" s="83">
        <f t="shared" si="37"/>
        <v>-0.13</v>
      </c>
      <c r="J26" s="86" t="str">
        <f t="shared" si="38"/>
        <v>-0.13</v>
      </c>
      <c r="K26" s="87">
        <f t="shared" si="39"/>
        <v>-2793</v>
      </c>
      <c r="L26" s="82" t="str">
        <f t="shared" si="38"/>
        <v>-2,793</v>
      </c>
      <c r="M26" s="82" t="str">
        <f t="shared" si="38"/>
        <v>-0.6</v>
      </c>
      <c r="N26" s="83">
        <f t="shared" si="40"/>
        <v>-0.12</v>
      </c>
      <c r="O26" s="86" t="str">
        <f t="shared" si="38"/>
        <v>-0.12</v>
      </c>
      <c r="P26" s="87">
        <f t="shared" si="41"/>
        <v>-2473</v>
      </c>
      <c r="Q26" s="82" t="str">
        <f t="shared" si="38"/>
        <v>-2,473</v>
      </c>
      <c r="R26" s="82" t="str">
        <f t="shared" si="38"/>
        <v>-0.6</v>
      </c>
      <c r="S26" s="82"/>
      <c r="T26" s="60"/>
      <c r="U26" s="84">
        <f t="shared" ref="U26:U27" si="57">IFERROR((AB26-AG26)/ABS(AG26),"")</f>
        <v>-4.2920978363123238E-2</v>
      </c>
      <c r="V26" s="85">
        <f t="shared" si="43"/>
        <v>-365</v>
      </c>
      <c r="W26" s="83">
        <f t="shared" si="44"/>
        <v>-3.2630662467767052E-3</v>
      </c>
      <c r="X26" s="163"/>
      <c r="Y26" s="83">
        <f t="shared" si="45"/>
        <v>-0.13</v>
      </c>
      <c r="Z26" s="82" t="str">
        <f t="shared" ref="Z26:AH41" si="58">IF(Z136="","",TRIM(LEFT(Z136,SEARCH(" ",Z136,1))))</f>
        <v>-0.13</v>
      </c>
      <c r="AA26" s="87">
        <f t="shared" si="46"/>
        <v>-8869</v>
      </c>
      <c r="AB26" s="82" t="str">
        <f t="shared" si="58"/>
        <v>-8,869</v>
      </c>
      <c r="AC26" s="82" t="str">
        <f t="shared" si="58"/>
        <v>-0.6</v>
      </c>
      <c r="AD26" s="83">
        <f t="shared" si="47"/>
        <v>-0.12</v>
      </c>
      <c r="AE26" s="82" t="str">
        <f t="shared" si="58"/>
        <v>-0.12</v>
      </c>
      <c r="AF26" s="87">
        <f t="shared" si="48"/>
        <v>-8504</v>
      </c>
      <c r="AG26" s="82" t="str">
        <f t="shared" si="58"/>
        <v>-8,504</v>
      </c>
      <c r="AH26" s="82" t="str">
        <f t="shared" si="58"/>
        <v>-0.6</v>
      </c>
      <c r="AI26" s="82"/>
      <c r="AJ26" s="14"/>
      <c r="AK26" s="84">
        <f t="shared" ref="AK26:AK27" si="59">IFERROR((AR26-AW26)/ABS(AW26),"")</f>
        <v>-5.2825312291968518E-2</v>
      </c>
      <c r="AL26" s="85">
        <f t="shared" si="50"/>
        <v>-1349</v>
      </c>
      <c r="AM26" s="83">
        <f t="shared" si="51"/>
        <v>-4.6839403185499201E-3</v>
      </c>
      <c r="AN26" s="157"/>
      <c r="AO26" s="83">
        <f t="shared" si="52"/>
        <v>-0.13</v>
      </c>
      <c r="AP26" s="82" t="str">
        <f t="shared" ref="AP26:AX41" si="60">IF(AP136="","",TRIM(LEFT(AP136,SEARCH(" ",AP136,1))))</f>
        <v>-0.13</v>
      </c>
      <c r="AQ26" s="87">
        <f t="shared" si="53"/>
        <v>-26886</v>
      </c>
      <c r="AR26" s="82" t="str">
        <f t="shared" si="60"/>
        <v>-26,886</v>
      </c>
      <c r="AS26" s="82" t="str">
        <f t="shared" si="60"/>
        <v>-0.6</v>
      </c>
      <c r="AT26" s="83">
        <f t="shared" si="54"/>
        <v>-0.12</v>
      </c>
      <c r="AU26" s="82" t="str">
        <f t="shared" si="60"/>
        <v>-0.12</v>
      </c>
      <c r="AV26" s="87">
        <f t="shared" si="55"/>
        <v>-25537</v>
      </c>
      <c r="AW26" s="82" t="str">
        <f t="shared" si="60"/>
        <v>-25,537</v>
      </c>
      <c r="AX26" s="82" t="str">
        <f t="shared" si="60"/>
        <v>-0.6</v>
      </c>
      <c r="AY26" s="14"/>
      <c r="AZ26" s="14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</row>
    <row r="27" spans="1:63" s="89" customFormat="1" ht="15" customHeight="1" x14ac:dyDescent="0.2">
      <c r="A27" s="14"/>
      <c r="B27" s="82" t="str">
        <f t="shared" si="28"/>
        <v xml:space="preserve">- Returns/Comps </v>
      </c>
      <c r="C27" s="14"/>
      <c r="D27" s="83"/>
      <c r="E27" s="84">
        <f t="shared" si="56"/>
        <v>-0.1292782254570661</v>
      </c>
      <c r="F27" s="85">
        <f t="shared" si="35"/>
        <v>-1492</v>
      </c>
      <c r="G27" s="83">
        <f t="shared" si="36"/>
        <v>-2.5369859740305589E-2</v>
      </c>
      <c r="H27" s="157"/>
      <c r="I27" s="83">
        <f t="shared" si="37"/>
        <v>-0.6</v>
      </c>
      <c r="J27" s="86" t="str">
        <f t="shared" si="38"/>
        <v>-0.60</v>
      </c>
      <c r="K27" s="87">
        <f t="shared" si="39"/>
        <v>-13033</v>
      </c>
      <c r="L27" s="82" t="str">
        <f t="shared" si="38"/>
        <v>-13,033</v>
      </c>
      <c r="M27" s="82" t="str">
        <f t="shared" si="38"/>
        <v>-2.8</v>
      </c>
      <c r="N27" s="83">
        <f t="shared" si="40"/>
        <v>-0.57999999999999996</v>
      </c>
      <c r="O27" s="86" t="str">
        <f t="shared" si="38"/>
        <v>-0.58</v>
      </c>
      <c r="P27" s="87">
        <f t="shared" si="41"/>
        <v>-11541</v>
      </c>
      <c r="Q27" s="82" t="str">
        <f t="shared" si="38"/>
        <v>-11,541</v>
      </c>
      <c r="R27" s="82" t="str">
        <f t="shared" si="38"/>
        <v>-2.8</v>
      </c>
      <c r="S27" s="82"/>
      <c r="T27" s="60"/>
      <c r="U27" s="84">
        <f t="shared" si="57"/>
        <v>-4.2965501600181435E-2</v>
      </c>
      <c r="V27" s="85">
        <f t="shared" si="43"/>
        <v>-1705</v>
      </c>
      <c r="W27" s="83">
        <f t="shared" si="44"/>
        <v>-1.5251934133246658E-2</v>
      </c>
      <c r="X27" s="163"/>
      <c r="Y27" s="83">
        <f t="shared" si="45"/>
        <v>-0.59</v>
      </c>
      <c r="Z27" s="82" t="str">
        <f t="shared" si="58"/>
        <v>-0.59</v>
      </c>
      <c r="AA27" s="87">
        <f t="shared" si="46"/>
        <v>-41388</v>
      </c>
      <c r="AB27" s="82" t="str">
        <f t="shared" si="58"/>
        <v>-41,388</v>
      </c>
      <c r="AC27" s="82" t="str">
        <f t="shared" si="58"/>
        <v>-2.8</v>
      </c>
      <c r="AD27" s="83">
        <f t="shared" si="47"/>
        <v>-0.56999999999999995</v>
      </c>
      <c r="AE27" s="82" t="str">
        <f t="shared" si="58"/>
        <v>-0.57</v>
      </c>
      <c r="AF27" s="87">
        <f t="shared" si="48"/>
        <v>-39683</v>
      </c>
      <c r="AG27" s="82" t="str">
        <f t="shared" si="58"/>
        <v>-39,683</v>
      </c>
      <c r="AH27" s="82" t="str">
        <f t="shared" si="58"/>
        <v>-2.8</v>
      </c>
      <c r="AI27" s="82"/>
      <c r="AJ27" s="14"/>
      <c r="AK27" s="84">
        <f t="shared" si="59"/>
        <v>-5.283120196019199E-2</v>
      </c>
      <c r="AL27" s="85">
        <f t="shared" si="50"/>
        <v>-6296</v>
      </c>
      <c r="AM27" s="83">
        <f t="shared" si="51"/>
        <v>-2.1861583296614917E-2</v>
      </c>
      <c r="AN27" s="157"/>
      <c r="AO27" s="83">
        <f t="shared" si="52"/>
        <v>-0.59</v>
      </c>
      <c r="AP27" s="82" t="str">
        <f t="shared" si="60"/>
        <v>-0.59</v>
      </c>
      <c r="AQ27" s="87">
        <f t="shared" si="53"/>
        <v>-125468</v>
      </c>
      <c r="AR27" s="82" t="str">
        <f t="shared" si="60"/>
        <v>-125,468</v>
      </c>
      <c r="AS27" s="82" t="str">
        <f t="shared" si="60"/>
        <v>-2.8</v>
      </c>
      <c r="AT27" s="83">
        <f t="shared" si="54"/>
        <v>-0.56999999999999995</v>
      </c>
      <c r="AU27" s="82" t="str">
        <f t="shared" si="60"/>
        <v>-0.57</v>
      </c>
      <c r="AV27" s="87">
        <f t="shared" si="55"/>
        <v>-119172</v>
      </c>
      <c r="AW27" s="82" t="str">
        <f t="shared" si="60"/>
        <v>-119,172</v>
      </c>
      <c r="AX27" s="82" t="str">
        <f t="shared" si="60"/>
        <v>-2.8</v>
      </c>
      <c r="AY27" s="14"/>
      <c r="AZ27" s="14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</row>
    <row r="28" spans="1:63" s="89" customFormat="1" ht="15" customHeight="1" x14ac:dyDescent="0.2">
      <c r="A28" s="14"/>
      <c r="B28" s="82" t="str">
        <f t="shared" si="28"/>
        <v xml:space="preserve">- Other </v>
      </c>
      <c r="C28" s="14"/>
      <c r="D28" s="83"/>
      <c r="E28" s="84" t="str">
        <f>IFERROR((L28-Q28)/ABS(Q28),"")</f>
        <v/>
      </c>
      <c r="F28" s="85">
        <f t="shared" si="35"/>
        <v>0</v>
      </c>
      <c r="G28" s="83">
        <f t="shared" si="36"/>
        <v>0</v>
      </c>
      <c r="H28" s="157"/>
      <c r="I28" s="83">
        <f t="shared" si="37"/>
        <v>0</v>
      </c>
      <c r="J28" s="86" t="str">
        <f t="shared" si="38"/>
        <v>-0.00</v>
      </c>
      <c r="K28" s="87">
        <f t="shared" si="39"/>
        <v>0</v>
      </c>
      <c r="L28" s="82" t="str">
        <f t="shared" si="38"/>
        <v>0</v>
      </c>
      <c r="M28" s="82" t="str">
        <f t="shared" si="38"/>
        <v>-0.0</v>
      </c>
      <c r="N28" s="83">
        <f t="shared" si="40"/>
        <v>0</v>
      </c>
      <c r="O28" s="86" t="str">
        <f t="shared" si="38"/>
        <v>-0.00</v>
      </c>
      <c r="P28" s="87">
        <f t="shared" si="41"/>
        <v>0</v>
      </c>
      <c r="Q28" s="82" t="str">
        <f t="shared" si="38"/>
        <v>0</v>
      </c>
      <c r="R28" s="82" t="str">
        <f t="shared" si="38"/>
        <v>-0.0</v>
      </c>
      <c r="S28" s="82"/>
      <c r="T28" s="60"/>
      <c r="U28" s="84" t="str">
        <f>IFERROR((AB28-AG28)/ABS(AG28),"")</f>
        <v/>
      </c>
      <c r="V28" s="85">
        <f t="shared" si="43"/>
        <v>0</v>
      </c>
      <c r="W28" s="83">
        <f t="shared" si="44"/>
        <v>0</v>
      </c>
      <c r="X28" s="163"/>
      <c r="Y28" s="83">
        <f t="shared" si="45"/>
        <v>0</v>
      </c>
      <c r="Z28" s="82" t="str">
        <f t="shared" si="58"/>
        <v>-0.00</v>
      </c>
      <c r="AA28" s="87">
        <f t="shared" si="46"/>
        <v>0</v>
      </c>
      <c r="AB28" s="82" t="str">
        <f t="shared" si="58"/>
        <v>0</v>
      </c>
      <c r="AC28" s="82" t="str">
        <f t="shared" si="58"/>
        <v>-0.0</v>
      </c>
      <c r="AD28" s="83">
        <f t="shared" si="47"/>
        <v>0</v>
      </c>
      <c r="AE28" s="82" t="str">
        <f t="shared" si="58"/>
        <v>-0.00</v>
      </c>
      <c r="AF28" s="87">
        <f t="shared" si="48"/>
        <v>0</v>
      </c>
      <c r="AG28" s="82" t="str">
        <f t="shared" si="58"/>
        <v>0</v>
      </c>
      <c r="AH28" s="82" t="str">
        <f t="shared" si="58"/>
        <v>-0.0</v>
      </c>
      <c r="AI28" s="82"/>
      <c r="AJ28" s="14"/>
      <c r="AK28" s="84">
        <f>IFERROR((AR28-AW28)/ABS(AW28),"")</f>
        <v>-5.2866541353383457E-2</v>
      </c>
      <c r="AL28" s="85">
        <f t="shared" si="50"/>
        <v>-450</v>
      </c>
      <c r="AM28" s="83">
        <f t="shared" si="51"/>
        <v>-1.56291101120766E-3</v>
      </c>
      <c r="AN28" s="157"/>
      <c r="AO28" s="83">
        <f t="shared" si="52"/>
        <v>-0.04</v>
      </c>
      <c r="AP28" s="82" t="str">
        <f t="shared" si="60"/>
        <v>-0.04</v>
      </c>
      <c r="AQ28" s="87">
        <f t="shared" si="53"/>
        <v>-8962</v>
      </c>
      <c r="AR28" s="82" t="str">
        <f t="shared" si="60"/>
        <v>-8,962</v>
      </c>
      <c r="AS28" s="82" t="str">
        <f t="shared" si="60"/>
        <v>-0.2</v>
      </c>
      <c r="AT28" s="83">
        <f t="shared" si="54"/>
        <v>-0.04</v>
      </c>
      <c r="AU28" s="82" t="str">
        <f t="shared" si="60"/>
        <v>-0.04</v>
      </c>
      <c r="AV28" s="87">
        <f t="shared" si="55"/>
        <v>-8512</v>
      </c>
      <c r="AW28" s="82" t="str">
        <f t="shared" si="60"/>
        <v>-8,512</v>
      </c>
      <c r="AX28" s="82" t="str">
        <f t="shared" si="60"/>
        <v>-0.2</v>
      </c>
      <c r="AY28" s="14"/>
      <c r="AZ28" s="14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</row>
    <row r="29" spans="1:63" s="137" customFormat="1" ht="25" customHeight="1" x14ac:dyDescent="0.2">
      <c r="A29" s="13"/>
      <c r="B29" s="137" t="str">
        <f t="shared" si="28"/>
        <v xml:space="preserve">Net Sales </v>
      </c>
      <c r="C29" s="13"/>
      <c r="D29" s="132"/>
      <c r="E29" s="133">
        <f>IFERROR((L29-Q29)/ABS(Q29),"")</f>
        <v>0.12921134559655795</v>
      </c>
      <c r="F29" s="134">
        <f t="shared" si="35"/>
        <v>53996</v>
      </c>
      <c r="G29" s="132">
        <f t="shared" si="36"/>
        <v>0.91733016699055625</v>
      </c>
      <c r="H29" s="156"/>
      <c r="I29" s="132">
        <f t="shared" si="37"/>
        <v>21.77</v>
      </c>
      <c r="J29" s="135" t="str">
        <f t="shared" si="38"/>
        <v>21.77</v>
      </c>
      <c r="K29" s="136">
        <f t="shared" si="39"/>
        <v>471885</v>
      </c>
      <c r="L29" s="137" t="str">
        <f t="shared" si="38"/>
        <v>471,885</v>
      </c>
      <c r="M29" s="137" t="str">
        <f t="shared" si="38"/>
        <v>100.0</v>
      </c>
      <c r="N29" s="132">
        <f t="shared" si="40"/>
        <v>20.85</v>
      </c>
      <c r="O29" s="135" t="str">
        <f t="shared" si="38"/>
        <v>20.85</v>
      </c>
      <c r="P29" s="136">
        <f t="shared" si="41"/>
        <v>417889</v>
      </c>
      <c r="Q29" s="137" t="str">
        <f t="shared" si="38"/>
        <v>417,889</v>
      </c>
      <c r="R29" s="137" t="str">
        <f t="shared" si="38"/>
        <v>100.0</v>
      </c>
      <c r="T29" s="152"/>
      <c r="U29" s="133">
        <f>IFERROR((AB29-AG29)/ABS(AG29),"")</f>
        <v>4.2965395231526655E-2</v>
      </c>
      <c r="V29" s="134">
        <f t="shared" si="43"/>
        <v>61735</v>
      </c>
      <c r="W29" s="132">
        <f t="shared" si="44"/>
        <v>0.55224443986180916</v>
      </c>
      <c r="X29" s="164"/>
      <c r="Y29" s="132">
        <f t="shared" si="45"/>
        <v>21.36</v>
      </c>
      <c r="Z29" s="137" t="str">
        <f t="shared" si="58"/>
        <v>21.36</v>
      </c>
      <c r="AA29" s="136">
        <f t="shared" si="46"/>
        <v>1498589</v>
      </c>
      <c r="AB29" s="137" t="str">
        <f t="shared" si="58"/>
        <v>1,498,589</v>
      </c>
      <c r="AC29" s="137" t="str">
        <f t="shared" si="58"/>
        <v>100.0</v>
      </c>
      <c r="AD29" s="132">
        <f t="shared" si="47"/>
        <v>20.81</v>
      </c>
      <c r="AE29" s="137" t="str">
        <f t="shared" si="58"/>
        <v>20.81</v>
      </c>
      <c r="AF29" s="136">
        <f t="shared" si="48"/>
        <v>1436854</v>
      </c>
      <c r="AG29" s="137" t="str">
        <f t="shared" si="58"/>
        <v>1,436,854</v>
      </c>
      <c r="AH29" s="137" t="str">
        <f t="shared" si="58"/>
        <v>100.0</v>
      </c>
      <c r="AJ29" s="13"/>
      <c r="AK29" s="133">
        <f>IFERROR((AR29-AW29)/ABS(AW29),"")</f>
        <v>5.2828931984520058E-2</v>
      </c>
      <c r="AL29" s="134">
        <f t="shared" si="50"/>
        <v>227957</v>
      </c>
      <c r="AM29" s="132">
        <f t="shared" si="51"/>
        <v>0.79152217293308524</v>
      </c>
      <c r="AN29" s="156"/>
      <c r="AO29" s="132">
        <f t="shared" si="52"/>
        <v>21.47</v>
      </c>
      <c r="AP29" s="137" t="str">
        <f t="shared" si="60"/>
        <v>21.47</v>
      </c>
      <c r="AQ29" s="136">
        <f t="shared" si="53"/>
        <v>4542960</v>
      </c>
      <c r="AR29" s="137" t="str">
        <f t="shared" si="60"/>
        <v>4,542,960</v>
      </c>
      <c r="AS29" s="137" t="str">
        <f t="shared" si="60"/>
        <v>100.0</v>
      </c>
      <c r="AT29" s="132">
        <f t="shared" si="54"/>
        <v>20.68</v>
      </c>
      <c r="AU29" s="137" t="str">
        <f t="shared" si="60"/>
        <v>20.68</v>
      </c>
      <c r="AV29" s="136">
        <f t="shared" si="55"/>
        <v>4315003</v>
      </c>
      <c r="AW29" s="137" t="str">
        <f t="shared" si="60"/>
        <v>4,315,003</v>
      </c>
      <c r="AX29" s="137" t="str">
        <f t="shared" si="60"/>
        <v>100.0</v>
      </c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</row>
    <row r="30" spans="1:63" ht="5" customHeight="1" x14ac:dyDescent="0.2">
      <c r="A30" s="14"/>
      <c r="B30" s="82" t="str">
        <f t="shared" si="28"/>
        <v/>
      </c>
      <c r="C30" s="14"/>
      <c r="D30" s="90"/>
      <c r="E30" s="84"/>
      <c r="F30" s="85"/>
      <c r="G30" s="90"/>
      <c r="H30" s="158"/>
      <c r="I30" s="91"/>
      <c r="J30" s="86"/>
      <c r="K30" s="87"/>
      <c r="L30" s="82"/>
      <c r="M30" s="92"/>
      <c r="N30" s="91"/>
      <c r="O30" s="86"/>
      <c r="P30" s="87"/>
      <c r="Q30" s="82"/>
      <c r="R30" s="82"/>
      <c r="S30" s="82"/>
      <c r="T30" s="60"/>
      <c r="U30" s="84"/>
      <c r="V30" s="85"/>
      <c r="W30" s="90"/>
      <c r="X30" s="158"/>
      <c r="Y30" s="90"/>
      <c r="Z30" s="82" t="str">
        <f t="shared" si="58"/>
        <v/>
      </c>
      <c r="AA30" s="87"/>
      <c r="AB30" s="82" t="str">
        <f t="shared" si="58"/>
        <v/>
      </c>
      <c r="AC30" s="82" t="str">
        <f t="shared" si="58"/>
        <v/>
      </c>
      <c r="AD30" s="90"/>
      <c r="AE30" s="82" t="str">
        <f t="shared" si="58"/>
        <v/>
      </c>
      <c r="AF30" s="87"/>
      <c r="AG30" s="82" t="str">
        <f t="shared" si="58"/>
        <v/>
      </c>
      <c r="AH30" s="82"/>
      <c r="AI30" s="82"/>
      <c r="AJ30" s="14"/>
      <c r="AK30" s="84"/>
      <c r="AL30" s="85"/>
      <c r="AM30" s="90"/>
      <c r="AN30" s="158"/>
      <c r="AO30" s="90"/>
      <c r="AP30" s="82" t="str">
        <f t="shared" si="60"/>
        <v/>
      </c>
      <c r="AQ30" s="87"/>
      <c r="AR30" s="82" t="str">
        <f t="shared" si="60"/>
        <v/>
      </c>
      <c r="AS30" s="82" t="str">
        <f t="shared" si="60"/>
        <v/>
      </c>
      <c r="AT30" s="90"/>
      <c r="AU30" s="82" t="str">
        <f t="shared" si="60"/>
        <v/>
      </c>
      <c r="AV30" s="87"/>
      <c r="AW30" s="82" t="str">
        <f t="shared" si="60"/>
        <v/>
      </c>
      <c r="AX30" s="82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</row>
    <row r="31" spans="1:63" s="89" customFormat="1" ht="15" customHeight="1" x14ac:dyDescent="0.2">
      <c r="A31" s="14"/>
      <c r="B31" s="82" t="str">
        <f t="shared" si="28"/>
        <v xml:space="preserve">COS - Beef and Chicken </v>
      </c>
      <c r="C31" s="14"/>
      <c r="D31" s="83"/>
      <c r="E31" s="84">
        <f>IFERROR((Q31-L31)/ABS(Q31),"")</f>
        <v>-0.18981596617756777</v>
      </c>
      <c r="F31" s="85">
        <f t="shared" ref="F31:F41" si="61">IFERROR(((Q31)-(L31)),"")</f>
        <v>-3053</v>
      </c>
      <c r="G31" s="83">
        <f t="shared" ref="G31:G40" si="62">IFERROR(((Q31/Q$8)-(L31/L$8)),"")</f>
        <v>-8.0268308245844411E-2</v>
      </c>
      <c r="H31" s="157"/>
      <c r="I31" s="83">
        <f t="shared" ref="I31:I40" si="63">IFERROR(-J31,"")</f>
        <v>-0.88</v>
      </c>
      <c r="J31" s="86" t="str">
        <f t="shared" ref="J31:R41" si="64">IF(J141="","",TRIM(LEFT(J141,SEARCH(" ",J141,1))))</f>
        <v>0.88</v>
      </c>
      <c r="K31" s="87">
        <f t="shared" ref="K31:K40" si="65">IFERROR(-L31,"")</f>
        <v>-19137</v>
      </c>
      <c r="L31" s="82" t="str">
        <f t="shared" si="64"/>
        <v>19,137</v>
      </c>
      <c r="M31" s="82" t="str">
        <f t="shared" si="64"/>
        <v>4.1</v>
      </c>
      <c r="N31" s="83">
        <f t="shared" ref="N31:N40" si="66">IFERROR(-O31,"")</f>
        <v>-0.8</v>
      </c>
      <c r="O31" s="86" t="str">
        <f t="shared" si="64"/>
        <v>0.80</v>
      </c>
      <c r="P31" s="87">
        <f t="shared" ref="P31:P40" si="67">IFERROR(-Q31,"")</f>
        <v>-16084</v>
      </c>
      <c r="Q31" s="82" t="str">
        <f t="shared" si="64"/>
        <v>16,084</v>
      </c>
      <c r="R31" s="82" t="str">
        <f t="shared" si="64"/>
        <v>3.8</v>
      </c>
      <c r="S31" s="82"/>
      <c r="T31" s="60"/>
      <c r="U31" s="84">
        <f>IFERROR((AG31-AB31)/ABS(AG31),"")</f>
        <v>4.838573716597825E-3</v>
      </c>
      <c r="V31" s="85">
        <f t="shared" ref="V31:V41" si="68">IFERROR(((AG31)-(AB31)),"")</f>
        <v>287</v>
      </c>
      <c r="W31" s="83">
        <f t="shared" ref="W31:W40" si="69">IFERROR(((AG31/AG$8)-(AB31/AB$8)),"")</f>
        <v>1.76242806625585E-2</v>
      </c>
      <c r="X31" s="163"/>
      <c r="Y31" s="83">
        <f t="shared" ref="Y31:Y40" si="70">IFERROR(-Z31,"")</f>
        <v>-0.84</v>
      </c>
      <c r="Z31" s="82" t="str">
        <f t="shared" si="58"/>
        <v>0.84</v>
      </c>
      <c r="AA31" s="87">
        <f t="shared" ref="AA31:AA40" si="71">IFERROR(-AB31,"")</f>
        <v>-59028</v>
      </c>
      <c r="AB31" s="82" t="str">
        <f t="shared" si="58"/>
        <v>59,028</v>
      </c>
      <c r="AC31" s="82" t="str">
        <f t="shared" si="58"/>
        <v>3.9</v>
      </c>
      <c r="AD31" s="83">
        <f t="shared" ref="AD31:AD40" si="72">IFERROR(-AE31,"")</f>
        <v>-0.86</v>
      </c>
      <c r="AE31" s="82" t="str">
        <f t="shared" si="58"/>
        <v>0.86</v>
      </c>
      <c r="AF31" s="87">
        <f t="shared" ref="AF31:AF40" si="73">IFERROR(-AG31,"")</f>
        <v>-59315</v>
      </c>
      <c r="AG31" s="82" t="str">
        <f t="shared" si="58"/>
        <v>59,315</v>
      </c>
      <c r="AH31" s="82" t="str">
        <f t="shared" si="58"/>
        <v>4.1</v>
      </c>
      <c r="AI31" s="82"/>
      <c r="AJ31" s="14"/>
      <c r="AK31" s="84">
        <f>IFERROR((AW31-AR31)/ABS(AW31),"")</f>
        <v>-0.12578556351884757</v>
      </c>
      <c r="AL31" s="85">
        <f t="shared" ref="AL31:AL41" si="74">IFERROR(((AW31)-(AR31)),"")</f>
        <v>-21096</v>
      </c>
      <c r="AM31" s="83">
        <f t="shared" ref="AM31:AM40" si="75">IFERROR(((AW31/AW$8)-(AR31/AR$8)),"")</f>
        <v>-8.8596805666446898E-2</v>
      </c>
      <c r="AN31" s="157"/>
      <c r="AO31" s="83">
        <f t="shared" ref="AO31:AO40" si="76">IFERROR(-AP31,"")</f>
        <v>-0.89</v>
      </c>
      <c r="AP31" s="82" t="str">
        <f t="shared" si="60"/>
        <v>0.89</v>
      </c>
      <c r="AQ31" s="87">
        <f t="shared" ref="AQ31:AQ40" si="77">IFERROR(-AR31,"")</f>
        <v>-188810</v>
      </c>
      <c r="AR31" s="82" t="str">
        <f t="shared" si="60"/>
        <v>188,810</v>
      </c>
      <c r="AS31" s="82" t="str">
        <f t="shared" si="60"/>
        <v>4.2</v>
      </c>
      <c r="AT31" s="83">
        <f t="shared" ref="AT31:AT40" si="78">IFERROR(-AU31,"")</f>
        <v>-0.8</v>
      </c>
      <c r="AU31" s="82" t="str">
        <f t="shared" si="60"/>
        <v>0.80</v>
      </c>
      <c r="AV31" s="87">
        <f t="shared" ref="AV31:AV40" si="79">IFERROR(-AW31,"")</f>
        <v>-167714</v>
      </c>
      <c r="AW31" s="82" t="str">
        <f t="shared" si="60"/>
        <v>167,714</v>
      </c>
      <c r="AX31" s="82" t="str">
        <f t="shared" si="60"/>
        <v>3.9</v>
      </c>
      <c r="AY31" s="14"/>
      <c r="AZ31" s="14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</row>
    <row r="32" spans="1:63" s="89" customFormat="1" ht="15" customHeight="1" x14ac:dyDescent="0.2">
      <c r="A32" s="14"/>
      <c r="B32" s="82" t="str">
        <f t="shared" si="28"/>
        <v xml:space="preserve">- Seafood </v>
      </c>
      <c r="C32" s="14"/>
      <c r="D32" s="83"/>
      <c r="E32" s="84">
        <f t="shared" ref="E32:E41" si="80">IFERROR((Q32-L32)/ABS(Q32),"")</f>
        <v>-7.8587367808285638E-2</v>
      </c>
      <c r="F32" s="85">
        <f t="shared" si="61"/>
        <v>-810</v>
      </c>
      <c r="G32" s="83">
        <f t="shared" si="62"/>
        <v>1.4419660510713861E-3</v>
      </c>
      <c r="H32" s="157"/>
      <c r="I32" s="83">
        <f t="shared" si="63"/>
        <v>-0.51</v>
      </c>
      <c r="J32" s="86" t="str">
        <f t="shared" si="64"/>
        <v>0.51</v>
      </c>
      <c r="K32" s="87">
        <f t="shared" si="65"/>
        <v>-11117</v>
      </c>
      <c r="L32" s="82" t="str">
        <f t="shared" si="64"/>
        <v>11,117</v>
      </c>
      <c r="M32" s="82" t="str">
        <f t="shared" si="64"/>
        <v>2.4</v>
      </c>
      <c r="N32" s="83">
        <f t="shared" si="66"/>
        <v>-0.51</v>
      </c>
      <c r="O32" s="86" t="str">
        <f t="shared" si="64"/>
        <v>0.51</v>
      </c>
      <c r="P32" s="87">
        <f t="shared" si="67"/>
        <v>-10307</v>
      </c>
      <c r="Q32" s="82" t="str">
        <f t="shared" si="64"/>
        <v>10,307</v>
      </c>
      <c r="R32" s="82" t="str">
        <f t="shared" si="64"/>
        <v>2.5</v>
      </c>
      <c r="S32" s="82"/>
      <c r="T32" s="60"/>
      <c r="U32" s="84">
        <f t="shared" ref="U32:U41" si="81">IFERROR((AG32-AB32)/ABS(AG32),"")</f>
        <v>-0.1064282797643353</v>
      </c>
      <c r="V32" s="85">
        <f t="shared" si="68"/>
        <v>-3649</v>
      </c>
      <c r="W32" s="83">
        <f t="shared" si="69"/>
        <v>-4.4196114845845458E-2</v>
      </c>
      <c r="X32" s="163"/>
      <c r="Y32" s="83">
        <f t="shared" si="70"/>
        <v>-0.54</v>
      </c>
      <c r="Z32" s="82" t="str">
        <f t="shared" si="58"/>
        <v>0.54</v>
      </c>
      <c r="AA32" s="87">
        <f t="shared" si="71"/>
        <v>-37935</v>
      </c>
      <c r="AB32" s="82" t="str">
        <f t="shared" si="58"/>
        <v>37,935</v>
      </c>
      <c r="AC32" s="82" t="str">
        <f t="shared" si="58"/>
        <v>2.5</v>
      </c>
      <c r="AD32" s="83">
        <f t="shared" si="72"/>
        <v>-0.5</v>
      </c>
      <c r="AE32" s="82" t="str">
        <f t="shared" si="58"/>
        <v>0.50</v>
      </c>
      <c r="AF32" s="87">
        <f t="shared" si="73"/>
        <v>-34286</v>
      </c>
      <c r="AG32" s="82" t="str">
        <f t="shared" si="58"/>
        <v>34,286</v>
      </c>
      <c r="AH32" s="82" t="str">
        <f t="shared" si="58"/>
        <v>2.4</v>
      </c>
      <c r="AI32" s="82"/>
      <c r="AJ32" s="14"/>
      <c r="AK32" s="84">
        <f t="shared" ref="AK32:AK40" si="82">IFERROR((AW32-AR32)/ABS(AW32),"")</f>
        <v>-3.5829558188313494E-2</v>
      </c>
      <c r="AL32" s="85">
        <f t="shared" si="74"/>
        <v>-3741</v>
      </c>
      <c r="AM32" s="83">
        <f t="shared" si="75"/>
        <v>-1.0763532518130003E-2</v>
      </c>
      <c r="AN32" s="157"/>
      <c r="AO32" s="83">
        <f t="shared" si="76"/>
        <v>-0.51</v>
      </c>
      <c r="AP32" s="82" t="str">
        <f t="shared" si="60"/>
        <v>0.51</v>
      </c>
      <c r="AQ32" s="87">
        <f t="shared" si="77"/>
        <v>-108152</v>
      </c>
      <c r="AR32" s="82" t="str">
        <f t="shared" si="60"/>
        <v>108,152</v>
      </c>
      <c r="AS32" s="82" t="str">
        <f t="shared" si="60"/>
        <v>2.4</v>
      </c>
      <c r="AT32" s="83">
        <f t="shared" si="78"/>
        <v>-0.5</v>
      </c>
      <c r="AU32" s="82" t="str">
        <f t="shared" si="60"/>
        <v>0.50</v>
      </c>
      <c r="AV32" s="87">
        <f t="shared" si="79"/>
        <v>-104411</v>
      </c>
      <c r="AW32" s="82" t="str">
        <f t="shared" si="60"/>
        <v>104,411</v>
      </c>
      <c r="AX32" s="82" t="str">
        <f t="shared" si="60"/>
        <v>2.4</v>
      </c>
      <c r="AY32" s="14"/>
      <c r="AZ32" s="14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</row>
    <row r="33" spans="1:63" s="89" customFormat="1" ht="15" customHeight="1" x14ac:dyDescent="0.2">
      <c r="A33" s="14"/>
      <c r="B33" s="82" t="str">
        <f t="shared" si="28"/>
        <v xml:space="preserve">- Fresh Seafood </v>
      </c>
      <c r="C33" s="14"/>
      <c r="D33" s="83"/>
      <c r="E33" s="84" t="str">
        <f t="shared" si="80"/>
        <v/>
      </c>
      <c r="F33" s="85">
        <f t="shared" si="61"/>
        <v>0</v>
      </c>
      <c r="G33" s="83">
        <f t="shared" si="62"/>
        <v>0</v>
      </c>
      <c r="H33" s="157"/>
      <c r="I33" s="83">
        <f t="shared" si="63"/>
        <v>0</v>
      </c>
      <c r="J33" s="86" t="str">
        <f t="shared" si="64"/>
        <v>0.00</v>
      </c>
      <c r="K33" s="87">
        <f t="shared" si="65"/>
        <v>0</v>
      </c>
      <c r="L33" s="82" t="str">
        <f t="shared" si="64"/>
        <v>0</v>
      </c>
      <c r="M33" s="82" t="str">
        <f t="shared" si="64"/>
        <v>0.0</v>
      </c>
      <c r="N33" s="83">
        <f t="shared" si="66"/>
        <v>0</v>
      </c>
      <c r="O33" s="86" t="str">
        <f t="shared" si="64"/>
        <v>0.00</v>
      </c>
      <c r="P33" s="87">
        <f t="shared" si="67"/>
        <v>0</v>
      </c>
      <c r="Q33" s="82" t="str">
        <f t="shared" si="64"/>
        <v>0</v>
      </c>
      <c r="R33" s="82" t="str">
        <f t="shared" si="64"/>
        <v>0.0</v>
      </c>
      <c r="S33" s="82"/>
      <c r="T33" s="60"/>
      <c r="U33" s="84" t="str">
        <f t="shared" si="81"/>
        <v/>
      </c>
      <c r="V33" s="85">
        <f t="shared" si="68"/>
        <v>0</v>
      </c>
      <c r="W33" s="83">
        <f t="shared" si="69"/>
        <v>0</v>
      </c>
      <c r="X33" s="163"/>
      <c r="Y33" s="83">
        <f t="shared" si="70"/>
        <v>0</v>
      </c>
      <c r="Z33" s="82" t="str">
        <f t="shared" si="58"/>
        <v>0.00</v>
      </c>
      <c r="AA33" s="87">
        <f t="shared" si="71"/>
        <v>0</v>
      </c>
      <c r="AB33" s="82" t="str">
        <f t="shared" si="58"/>
        <v>0</v>
      </c>
      <c r="AC33" s="82" t="str">
        <f t="shared" si="58"/>
        <v>0.0</v>
      </c>
      <c r="AD33" s="83">
        <f t="shared" si="72"/>
        <v>0</v>
      </c>
      <c r="AE33" s="82" t="str">
        <f t="shared" si="58"/>
        <v>0.00</v>
      </c>
      <c r="AF33" s="87">
        <f t="shared" si="73"/>
        <v>0</v>
      </c>
      <c r="AG33" s="82" t="str">
        <f t="shared" si="58"/>
        <v>0</v>
      </c>
      <c r="AH33" s="82" t="str">
        <f t="shared" si="58"/>
        <v>0.0</v>
      </c>
      <c r="AI33" s="82"/>
      <c r="AJ33" s="14"/>
      <c r="AK33" s="84" t="str">
        <f t="shared" si="82"/>
        <v/>
      </c>
      <c r="AL33" s="85">
        <f t="shared" si="74"/>
        <v>0</v>
      </c>
      <c r="AM33" s="83">
        <f t="shared" si="75"/>
        <v>0</v>
      </c>
      <c r="AN33" s="157"/>
      <c r="AO33" s="83">
        <f t="shared" si="76"/>
        <v>0</v>
      </c>
      <c r="AP33" s="82" t="str">
        <f t="shared" si="60"/>
        <v>0.00</v>
      </c>
      <c r="AQ33" s="87">
        <f t="shared" si="77"/>
        <v>0</v>
      </c>
      <c r="AR33" s="82" t="str">
        <f t="shared" si="60"/>
        <v>0</v>
      </c>
      <c r="AS33" s="82" t="str">
        <f t="shared" si="60"/>
        <v>0.0</v>
      </c>
      <c r="AT33" s="83">
        <f t="shared" si="78"/>
        <v>0</v>
      </c>
      <c r="AU33" s="82" t="str">
        <f t="shared" si="60"/>
        <v>0.00</v>
      </c>
      <c r="AV33" s="87">
        <f t="shared" si="79"/>
        <v>0</v>
      </c>
      <c r="AW33" s="82" t="str">
        <f t="shared" si="60"/>
        <v>0</v>
      </c>
      <c r="AX33" s="82" t="str">
        <f t="shared" si="60"/>
        <v>0.0</v>
      </c>
      <c r="AY33" s="14"/>
      <c r="AZ33" s="14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</row>
    <row r="34" spans="1:63" s="89" customFormat="1" ht="15" customHeight="1" x14ac:dyDescent="0.2">
      <c r="A34" s="14"/>
      <c r="B34" s="82" t="str">
        <f t="shared" si="28"/>
        <v xml:space="preserve">- Other Protein </v>
      </c>
      <c r="C34" s="14"/>
      <c r="D34" s="83"/>
      <c r="E34" s="84" t="str">
        <f t="shared" si="80"/>
        <v/>
      </c>
      <c r="F34" s="85">
        <f t="shared" si="61"/>
        <v>0</v>
      </c>
      <c r="G34" s="83">
        <f t="shared" si="62"/>
        <v>0</v>
      </c>
      <c r="H34" s="157"/>
      <c r="I34" s="83">
        <f t="shared" si="63"/>
        <v>0</v>
      </c>
      <c r="J34" s="86" t="str">
        <f t="shared" si="64"/>
        <v>0.00</v>
      </c>
      <c r="K34" s="87">
        <f t="shared" si="65"/>
        <v>0</v>
      </c>
      <c r="L34" s="82" t="str">
        <f t="shared" si="64"/>
        <v>0</v>
      </c>
      <c r="M34" s="82" t="str">
        <f t="shared" si="64"/>
        <v>0.0</v>
      </c>
      <c r="N34" s="83">
        <f t="shared" si="66"/>
        <v>0</v>
      </c>
      <c r="O34" s="86" t="str">
        <f t="shared" si="64"/>
        <v>0.00</v>
      </c>
      <c r="P34" s="87">
        <f t="shared" si="67"/>
        <v>0</v>
      </c>
      <c r="Q34" s="82" t="str">
        <f t="shared" si="64"/>
        <v>0</v>
      </c>
      <c r="R34" s="82" t="str">
        <f t="shared" si="64"/>
        <v>0.0</v>
      </c>
      <c r="S34" s="82"/>
      <c r="T34" s="60"/>
      <c r="U34" s="84" t="str">
        <f t="shared" si="81"/>
        <v/>
      </c>
      <c r="V34" s="85">
        <f t="shared" si="68"/>
        <v>0</v>
      </c>
      <c r="W34" s="83">
        <f t="shared" si="69"/>
        <v>0</v>
      </c>
      <c r="X34" s="163"/>
      <c r="Y34" s="83">
        <f t="shared" si="70"/>
        <v>0</v>
      </c>
      <c r="Z34" s="82" t="str">
        <f t="shared" si="58"/>
        <v>0.00</v>
      </c>
      <c r="AA34" s="87">
        <f t="shared" si="71"/>
        <v>0</v>
      </c>
      <c r="AB34" s="82" t="str">
        <f t="shared" si="58"/>
        <v>0</v>
      </c>
      <c r="AC34" s="82" t="str">
        <f t="shared" si="58"/>
        <v>0.0</v>
      </c>
      <c r="AD34" s="83">
        <f t="shared" si="72"/>
        <v>0</v>
      </c>
      <c r="AE34" s="82" t="str">
        <f t="shared" si="58"/>
        <v>0.00</v>
      </c>
      <c r="AF34" s="87">
        <f t="shared" si="73"/>
        <v>0</v>
      </c>
      <c r="AG34" s="82" t="str">
        <f t="shared" si="58"/>
        <v>0</v>
      </c>
      <c r="AH34" s="82" t="str">
        <f t="shared" si="58"/>
        <v>0.0</v>
      </c>
      <c r="AI34" s="82"/>
      <c r="AJ34" s="14"/>
      <c r="AK34" s="84" t="str">
        <f t="shared" si="82"/>
        <v/>
      </c>
      <c r="AL34" s="85">
        <f t="shared" si="74"/>
        <v>0</v>
      </c>
      <c r="AM34" s="83">
        <f t="shared" si="75"/>
        <v>0</v>
      </c>
      <c r="AN34" s="157"/>
      <c r="AO34" s="83">
        <f t="shared" si="76"/>
        <v>0</v>
      </c>
      <c r="AP34" s="82" t="str">
        <f t="shared" si="60"/>
        <v>0.00</v>
      </c>
      <c r="AQ34" s="87">
        <f t="shared" si="77"/>
        <v>0</v>
      </c>
      <c r="AR34" s="82" t="str">
        <f t="shared" si="60"/>
        <v>0</v>
      </c>
      <c r="AS34" s="82" t="str">
        <f t="shared" si="60"/>
        <v>0.0</v>
      </c>
      <c r="AT34" s="83">
        <f t="shared" si="78"/>
        <v>0</v>
      </c>
      <c r="AU34" s="82" t="str">
        <f t="shared" si="60"/>
        <v>0.00</v>
      </c>
      <c r="AV34" s="87">
        <f t="shared" si="79"/>
        <v>0</v>
      </c>
      <c r="AW34" s="82" t="str">
        <f t="shared" si="60"/>
        <v>0</v>
      </c>
      <c r="AX34" s="82" t="str">
        <f t="shared" si="60"/>
        <v>0.0</v>
      </c>
      <c r="AY34" s="14"/>
      <c r="AZ34" s="14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</row>
    <row r="35" spans="1:63" s="149" customFormat="1" ht="25" customHeight="1" x14ac:dyDescent="0.2">
      <c r="A35" s="15"/>
      <c r="B35" s="142" t="str">
        <f t="shared" si="28"/>
        <v xml:space="preserve">- Total Protein </v>
      </c>
      <c r="C35" s="15"/>
      <c r="D35" s="143"/>
      <c r="E35" s="144">
        <f t="shared" si="80"/>
        <v>-0.14637565836838315</v>
      </c>
      <c r="F35" s="145">
        <f t="shared" si="61"/>
        <v>-3863</v>
      </c>
      <c r="G35" s="143">
        <f t="shared" si="62"/>
        <v>-7.8826342194773025E-2</v>
      </c>
      <c r="H35" s="159"/>
      <c r="I35" s="143">
        <f t="shared" si="63"/>
        <v>-1.4</v>
      </c>
      <c r="J35" s="146" t="str">
        <f t="shared" si="64"/>
        <v>1.40</v>
      </c>
      <c r="K35" s="147">
        <f t="shared" si="65"/>
        <v>-30254</v>
      </c>
      <c r="L35" s="142" t="str">
        <f t="shared" si="64"/>
        <v>30,254</v>
      </c>
      <c r="M35" s="142" t="str">
        <f t="shared" si="64"/>
        <v>6.4</v>
      </c>
      <c r="N35" s="143">
        <f t="shared" si="66"/>
        <v>-1.32</v>
      </c>
      <c r="O35" s="146" t="str">
        <f t="shared" si="64"/>
        <v>1.32</v>
      </c>
      <c r="P35" s="147">
        <f t="shared" si="67"/>
        <v>-26391</v>
      </c>
      <c r="Q35" s="142" t="str">
        <f t="shared" si="64"/>
        <v>26,391</v>
      </c>
      <c r="R35" s="142" t="str">
        <f t="shared" si="64"/>
        <v>6.3</v>
      </c>
      <c r="S35" s="142"/>
      <c r="T35" s="152"/>
      <c r="U35" s="144">
        <f t="shared" si="81"/>
        <v>-3.591841967500347E-2</v>
      </c>
      <c r="V35" s="145">
        <f t="shared" si="68"/>
        <v>-3362</v>
      </c>
      <c r="W35" s="143">
        <f t="shared" si="69"/>
        <v>-2.6571834183287013E-2</v>
      </c>
      <c r="X35" s="162"/>
      <c r="Y35" s="143">
        <f t="shared" si="70"/>
        <v>-1.38</v>
      </c>
      <c r="Z35" s="142" t="str">
        <f t="shared" si="58"/>
        <v>1.38</v>
      </c>
      <c r="AA35" s="147">
        <f t="shared" si="71"/>
        <v>-96963</v>
      </c>
      <c r="AB35" s="142" t="str">
        <f t="shared" si="58"/>
        <v>96,963</v>
      </c>
      <c r="AC35" s="142" t="str">
        <f t="shared" si="58"/>
        <v>6.5</v>
      </c>
      <c r="AD35" s="143">
        <f t="shared" si="72"/>
        <v>-1.36</v>
      </c>
      <c r="AE35" s="142" t="str">
        <f t="shared" si="58"/>
        <v>1.36</v>
      </c>
      <c r="AF35" s="147">
        <f t="shared" si="73"/>
        <v>-93601</v>
      </c>
      <c r="AG35" s="142" t="str">
        <f t="shared" si="58"/>
        <v>93,601</v>
      </c>
      <c r="AH35" s="142" t="str">
        <f t="shared" si="58"/>
        <v>6.5</v>
      </c>
      <c r="AI35" s="142"/>
      <c r="AJ35" s="15"/>
      <c r="AK35" s="144">
        <f t="shared" si="82"/>
        <v>-9.1270555810748735E-2</v>
      </c>
      <c r="AL35" s="145">
        <f t="shared" si="74"/>
        <v>-24837</v>
      </c>
      <c r="AM35" s="143">
        <f t="shared" si="75"/>
        <v>-9.9360338184576902E-2</v>
      </c>
      <c r="AN35" s="159"/>
      <c r="AO35" s="143">
        <f t="shared" si="76"/>
        <v>-1.4</v>
      </c>
      <c r="AP35" s="142" t="str">
        <f t="shared" si="60"/>
        <v>1.40</v>
      </c>
      <c r="AQ35" s="147">
        <f t="shared" si="77"/>
        <v>-296962</v>
      </c>
      <c r="AR35" s="142" t="str">
        <f t="shared" si="60"/>
        <v>296,962</v>
      </c>
      <c r="AS35" s="142" t="str">
        <f t="shared" si="60"/>
        <v>6.5</v>
      </c>
      <c r="AT35" s="143">
        <f t="shared" si="78"/>
        <v>-1.3</v>
      </c>
      <c r="AU35" s="142" t="str">
        <f t="shared" si="60"/>
        <v>1.30</v>
      </c>
      <c r="AV35" s="147">
        <f t="shared" si="79"/>
        <v>-272125</v>
      </c>
      <c r="AW35" s="142" t="str">
        <f t="shared" si="60"/>
        <v>272,125</v>
      </c>
      <c r="AX35" s="142" t="str">
        <f t="shared" si="60"/>
        <v>6.3</v>
      </c>
      <c r="AY35" s="15"/>
      <c r="AZ35" s="15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</row>
    <row r="36" spans="1:63" s="89" customFormat="1" ht="15" customHeight="1" x14ac:dyDescent="0.2">
      <c r="A36" s="14"/>
      <c r="B36" s="82" t="str">
        <f t="shared" si="28"/>
        <v xml:space="preserve">- Non-Perishable </v>
      </c>
      <c r="C36" s="14"/>
      <c r="D36" s="83"/>
      <c r="E36" s="84">
        <f t="shared" si="80"/>
        <v>-7.1752073685817513E-2</v>
      </c>
      <c r="F36" s="85">
        <f t="shared" si="61"/>
        <v>-1410</v>
      </c>
      <c r="G36" s="83">
        <f t="shared" si="62"/>
        <v>8.9447956193791089E-3</v>
      </c>
      <c r="H36" s="157"/>
      <c r="I36" s="83">
        <f t="shared" si="63"/>
        <v>-0.97</v>
      </c>
      <c r="J36" s="86" t="str">
        <f t="shared" si="64"/>
        <v>0.97</v>
      </c>
      <c r="K36" s="87">
        <f t="shared" si="65"/>
        <v>-21061</v>
      </c>
      <c r="L36" s="82" t="str">
        <f t="shared" si="64"/>
        <v>21,061</v>
      </c>
      <c r="M36" s="82" t="str">
        <f t="shared" si="64"/>
        <v>4.5</v>
      </c>
      <c r="N36" s="83">
        <f t="shared" si="66"/>
        <v>-0.98</v>
      </c>
      <c r="O36" s="86" t="str">
        <f t="shared" si="64"/>
        <v>0.98</v>
      </c>
      <c r="P36" s="87">
        <f t="shared" si="67"/>
        <v>-19651</v>
      </c>
      <c r="Q36" s="82" t="str">
        <f t="shared" si="64"/>
        <v>19,651</v>
      </c>
      <c r="R36" s="82" t="str">
        <f t="shared" si="64"/>
        <v>4.7</v>
      </c>
      <c r="S36" s="82"/>
      <c r="T36" s="60"/>
      <c r="U36" s="84">
        <f t="shared" si="81"/>
        <v>-8.7827449809687291E-2</v>
      </c>
      <c r="V36" s="85">
        <f t="shared" si="68"/>
        <v>-5884</v>
      </c>
      <c r="W36" s="83">
        <f t="shared" si="69"/>
        <v>-6.8594646386985869E-2</v>
      </c>
      <c r="X36" s="163"/>
      <c r="Y36" s="83">
        <f t="shared" si="70"/>
        <v>-1.04</v>
      </c>
      <c r="Z36" s="82" t="str">
        <f t="shared" si="58"/>
        <v>1.04</v>
      </c>
      <c r="AA36" s="87">
        <f t="shared" si="71"/>
        <v>-72879</v>
      </c>
      <c r="AB36" s="82" t="str">
        <f t="shared" si="58"/>
        <v>72,879</v>
      </c>
      <c r="AC36" s="82" t="str">
        <f t="shared" si="58"/>
        <v>4.9</v>
      </c>
      <c r="AD36" s="83">
        <f t="shared" si="72"/>
        <v>-0.97</v>
      </c>
      <c r="AE36" s="82" t="str">
        <f t="shared" si="58"/>
        <v>0.97</v>
      </c>
      <c r="AF36" s="87">
        <f t="shared" si="73"/>
        <v>-66995</v>
      </c>
      <c r="AG36" s="82" t="str">
        <f t="shared" si="58"/>
        <v>66,995</v>
      </c>
      <c r="AH36" s="82" t="str">
        <f t="shared" si="58"/>
        <v>4.7</v>
      </c>
      <c r="AI36" s="82"/>
      <c r="AJ36" s="14"/>
      <c r="AK36" s="84">
        <f t="shared" si="82"/>
        <v>-4.7259066876913086E-2</v>
      </c>
      <c r="AL36" s="85">
        <f t="shared" si="74"/>
        <v>-9171</v>
      </c>
      <c r="AM36" s="83">
        <f t="shared" si="75"/>
        <v>-3.0488293738218375E-2</v>
      </c>
      <c r="AN36" s="157"/>
      <c r="AO36" s="83">
        <f t="shared" si="76"/>
        <v>-0.96</v>
      </c>
      <c r="AP36" s="82" t="str">
        <f t="shared" si="60"/>
        <v>0.96</v>
      </c>
      <c r="AQ36" s="87">
        <f t="shared" si="77"/>
        <v>-203229</v>
      </c>
      <c r="AR36" s="82" t="str">
        <f t="shared" si="60"/>
        <v>203,229</v>
      </c>
      <c r="AS36" s="82" t="str">
        <f t="shared" si="60"/>
        <v>4.5</v>
      </c>
      <c r="AT36" s="83">
        <f t="shared" si="78"/>
        <v>-0.93</v>
      </c>
      <c r="AU36" s="82" t="str">
        <f t="shared" si="60"/>
        <v>0.93</v>
      </c>
      <c r="AV36" s="87">
        <f t="shared" si="79"/>
        <v>-194058</v>
      </c>
      <c r="AW36" s="82" t="str">
        <f t="shared" si="60"/>
        <v>194,058</v>
      </c>
      <c r="AX36" s="82" t="str">
        <f t="shared" si="60"/>
        <v>4.5</v>
      </c>
      <c r="AY36" s="14"/>
      <c r="AZ36" s="14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</row>
    <row r="37" spans="1:63" s="89" customFormat="1" ht="15" customHeight="1" x14ac:dyDescent="0.2">
      <c r="A37" s="14"/>
      <c r="B37" s="82" t="str">
        <f t="shared" si="28"/>
        <v xml:space="preserve">- Produce </v>
      </c>
      <c r="C37" s="14"/>
      <c r="D37" s="83"/>
      <c r="E37" s="84">
        <f t="shared" si="80"/>
        <v>-0.17711929420790179</v>
      </c>
      <c r="F37" s="85">
        <f t="shared" si="61"/>
        <v>-1847</v>
      </c>
      <c r="G37" s="83">
        <f t="shared" si="62"/>
        <v>-4.5934598864048826E-2</v>
      </c>
      <c r="H37" s="157"/>
      <c r="I37" s="83">
        <f t="shared" si="63"/>
        <v>-0.56999999999999995</v>
      </c>
      <c r="J37" s="86" t="str">
        <f t="shared" si="64"/>
        <v>0.57</v>
      </c>
      <c r="K37" s="87">
        <f t="shared" si="65"/>
        <v>-12275</v>
      </c>
      <c r="L37" s="82" t="str">
        <f t="shared" si="64"/>
        <v>12,275</v>
      </c>
      <c r="M37" s="82" t="str">
        <f t="shared" si="64"/>
        <v>2.6</v>
      </c>
      <c r="N37" s="83">
        <f t="shared" si="66"/>
        <v>-0.52</v>
      </c>
      <c r="O37" s="86" t="str">
        <f t="shared" si="64"/>
        <v>0.52</v>
      </c>
      <c r="P37" s="87">
        <f t="shared" si="67"/>
        <v>-10428</v>
      </c>
      <c r="Q37" s="82" t="str">
        <f t="shared" si="64"/>
        <v>10,428</v>
      </c>
      <c r="R37" s="82" t="str">
        <f t="shared" si="64"/>
        <v>2.5</v>
      </c>
      <c r="S37" s="82"/>
      <c r="T37" s="60"/>
      <c r="U37" s="84">
        <f t="shared" si="81"/>
        <v>6.0692346225843019E-2</v>
      </c>
      <c r="V37" s="85">
        <f t="shared" si="68"/>
        <v>2302</v>
      </c>
      <c r="W37" s="83">
        <f t="shared" si="69"/>
        <v>4.1469969182729272E-2</v>
      </c>
      <c r="X37" s="163"/>
      <c r="Y37" s="83">
        <f t="shared" si="70"/>
        <v>-0.51</v>
      </c>
      <c r="Z37" s="82" t="str">
        <f t="shared" si="58"/>
        <v>0.51</v>
      </c>
      <c r="AA37" s="87">
        <f t="shared" si="71"/>
        <v>-35627</v>
      </c>
      <c r="AB37" s="82" t="str">
        <f t="shared" si="58"/>
        <v>35,627</v>
      </c>
      <c r="AC37" s="82" t="str">
        <f t="shared" si="58"/>
        <v>2.4</v>
      </c>
      <c r="AD37" s="83">
        <f t="shared" si="72"/>
        <v>-0.55000000000000004</v>
      </c>
      <c r="AE37" s="82" t="str">
        <f t="shared" si="58"/>
        <v>0.55</v>
      </c>
      <c r="AF37" s="87">
        <f t="shared" si="73"/>
        <v>-37929</v>
      </c>
      <c r="AG37" s="82" t="str">
        <f t="shared" si="58"/>
        <v>37,929</v>
      </c>
      <c r="AH37" s="82" t="str">
        <f t="shared" si="58"/>
        <v>2.6</v>
      </c>
      <c r="AI37" s="82"/>
      <c r="AJ37" s="14"/>
      <c r="AK37" s="84">
        <f t="shared" si="82"/>
        <v>-9.1769922311673913E-2</v>
      </c>
      <c r="AL37" s="85">
        <f t="shared" si="74"/>
        <v>-9769</v>
      </c>
      <c r="AM37" s="83">
        <f t="shared" si="75"/>
        <v>-3.9119443514981644E-2</v>
      </c>
      <c r="AN37" s="157"/>
      <c r="AO37" s="83">
        <f t="shared" si="76"/>
        <v>-0.55000000000000004</v>
      </c>
      <c r="AP37" s="82" t="str">
        <f t="shared" si="60"/>
        <v>0.55</v>
      </c>
      <c r="AQ37" s="87">
        <f t="shared" si="77"/>
        <v>-116220</v>
      </c>
      <c r="AR37" s="82" t="str">
        <f t="shared" si="60"/>
        <v>116,220</v>
      </c>
      <c r="AS37" s="82" t="str">
        <f t="shared" si="60"/>
        <v>2.6</v>
      </c>
      <c r="AT37" s="83">
        <f t="shared" si="78"/>
        <v>-0.51</v>
      </c>
      <c r="AU37" s="82" t="str">
        <f t="shared" si="60"/>
        <v>0.51</v>
      </c>
      <c r="AV37" s="87">
        <f t="shared" si="79"/>
        <v>-106451</v>
      </c>
      <c r="AW37" s="82" t="str">
        <f t="shared" si="60"/>
        <v>106,451</v>
      </c>
      <c r="AX37" s="82" t="str">
        <f t="shared" si="60"/>
        <v>2.5</v>
      </c>
      <c r="AY37" s="14"/>
      <c r="AZ37" s="14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</row>
    <row r="38" spans="1:63" s="89" customFormat="1" ht="15" customHeight="1" x14ac:dyDescent="0.2">
      <c r="A38" s="14"/>
      <c r="B38" s="82" t="str">
        <f t="shared" si="28"/>
        <v xml:space="preserve">- Dessert </v>
      </c>
      <c r="C38" s="14"/>
      <c r="D38" s="83"/>
      <c r="E38" s="84">
        <f t="shared" si="80"/>
        <v>-0.10240833152527663</v>
      </c>
      <c r="F38" s="85">
        <f t="shared" si="61"/>
        <v>-472</v>
      </c>
      <c r="G38" s="83">
        <f t="shared" si="62"/>
        <v>-4.4193457051313612E-3</v>
      </c>
      <c r="H38" s="157"/>
      <c r="I38" s="83">
        <f t="shared" si="63"/>
        <v>-0.23</v>
      </c>
      <c r="J38" s="86" t="str">
        <f t="shared" si="64"/>
        <v>0.23</v>
      </c>
      <c r="K38" s="87">
        <f t="shared" si="65"/>
        <v>-5081</v>
      </c>
      <c r="L38" s="82" t="str">
        <f t="shared" si="64"/>
        <v>5,081</v>
      </c>
      <c r="M38" s="82" t="str">
        <f t="shared" si="64"/>
        <v>1.1</v>
      </c>
      <c r="N38" s="83">
        <f t="shared" si="66"/>
        <v>-0.23</v>
      </c>
      <c r="O38" s="86" t="str">
        <f t="shared" si="64"/>
        <v>0.23</v>
      </c>
      <c r="P38" s="87">
        <f t="shared" si="67"/>
        <v>-4609</v>
      </c>
      <c r="Q38" s="82" t="str">
        <f t="shared" si="64"/>
        <v>4,609</v>
      </c>
      <c r="R38" s="82" t="str">
        <f t="shared" si="64"/>
        <v>1.1</v>
      </c>
      <c r="S38" s="82"/>
      <c r="T38" s="60"/>
      <c r="U38" s="84">
        <f t="shared" si="81"/>
        <v>-4.2517430278884459E-2</v>
      </c>
      <c r="V38" s="85">
        <f t="shared" si="68"/>
        <v>-683</v>
      </c>
      <c r="W38" s="83">
        <f t="shared" si="69"/>
        <v>-6.0714975198307708E-3</v>
      </c>
      <c r="X38" s="163"/>
      <c r="Y38" s="83">
        <f t="shared" si="70"/>
        <v>-0.24</v>
      </c>
      <c r="Z38" s="82" t="str">
        <f t="shared" si="58"/>
        <v>0.24</v>
      </c>
      <c r="AA38" s="87">
        <f t="shared" si="71"/>
        <v>-16747</v>
      </c>
      <c r="AB38" s="82" t="str">
        <f t="shared" si="58"/>
        <v>16,747</v>
      </c>
      <c r="AC38" s="82" t="str">
        <f t="shared" si="58"/>
        <v>1.1</v>
      </c>
      <c r="AD38" s="83">
        <f t="shared" si="72"/>
        <v>-0.23</v>
      </c>
      <c r="AE38" s="82" t="str">
        <f t="shared" si="58"/>
        <v>0.23</v>
      </c>
      <c r="AF38" s="87">
        <f t="shared" si="73"/>
        <v>-16064</v>
      </c>
      <c r="AG38" s="82" t="str">
        <f t="shared" si="58"/>
        <v>16,064</v>
      </c>
      <c r="AH38" s="82" t="str">
        <f t="shared" si="58"/>
        <v>1.1</v>
      </c>
      <c r="AI38" s="82"/>
      <c r="AJ38" s="14"/>
      <c r="AK38" s="84">
        <f t="shared" si="82"/>
        <v>-8.7045516892105768E-2</v>
      </c>
      <c r="AL38" s="85">
        <f t="shared" si="74"/>
        <v>-4125</v>
      </c>
      <c r="AM38" s="83">
        <f t="shared" si="75"/>
        <v>-1.6356697267158521E-2</v>
      </c>
      <c r="AN38" s="157"/>
      <c r="AO38" s="83">
        <f t="shared" si="76"/>
        <v>-0.24</v>
      </c>
      <c r="AP38" s="82" t="str">
        <f t="shared" si="60"/>
        <v>0.24</v>
      </c>
      <c r="AQ38" s="87">
        <f t="shared" si="77"/>
        <v>-51514</v>
      </c>
      <c r="AR38" s="82" t="str">
        <f t="shared" si="60"/>
        <v>51,514</v>
      </c>
      <c r="AS38" s="82" t="str">
        <f t="shared" si="60"/>
        <v>1.1</v>
      </c>
      <c r="AT38" s="83">
        <f t="shared" si="78"/>
        <v>-0.23</v>
      </c>
      <c r="AU38" s="82" t="str">
        <f t="shared" si="60"/>
        <v>0.23</v>
      </c>
      <c r="AV38" s="87">
        <f t="shared" si="79"/>
        <v>-47389</v>
      </c>
      <c r="AW38" s="82" t="str">
        <f t="shared" si="60"/>
        <v>47,389</v>
      </c>
      <c r="AX38" s="82" t="str">
        <f>IF(AX148="","",TRIM(LEFT(AX148,SEARCH(" ",AX148,1))))</f>
        <v>1.1</v>
      </c>
      <c r="AY38" s="14"/>
      <c r="AZ38" s="14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</row>
    <row r="39" spans="1:63" s="89" customFormat="1" ht="15" customHeight="1" x14ac:dyDescent="0.2">
      <c r="A39" s="14"/>
      <c r="B39" s="82" t="str">
        <f t="shared" si="28"/>
        <v xml:space="preserve">- Other/Freight </v>
      </c>
      <c r="C39" s="14"/>
      <c r="D39" s="83"/>
      <c r="E39" s="84">
        <f t="shared" si="80"/>
        <v>-0.10382062167013305</v>
      </c>
      <c r="F39" s="85">
        <f t="shared" si="61"/>
        <v>-3644</v>
      </c>
      <c r="G39" s="83">
        <f t="shared" si="62"/>
        <v>-3.5941160075140921E-2</v>
      </c>
      <c r="H39" s="157"/>
      <c r="I39" s="83">
        <f t="shared" si="63"/>
        <v>-1.79</v>
      </c>
      <c r="J39" s="86" t="str">
        <f t="shared" si="64"/>
        <v>1.79</v>
      </c>
      <c r="K39" s="87">
        <f t="shared" si="65"/>
        <v>-38743</v>
      </c>
      <c r="L39" s="82" t="str">
        <f t="shared" si="64"/>
        <v>38,743</v>
      </c>
      <c r="M39" s="82" t="str">
        <f t="shared" si="64"/>
        <v>8.2</v>
      </c>
      <c r="N39" s="83">
        <f t="shared" si="66"/>
        <v>-1.75</v>
      </c>
      <c r="O39" s="86" t="str">
        <f t="shared" si="64"/>
        <v>1.75</v>
      </c>
      <c r="P39" s="87">
        <f t="shared" si="67"/>
        <v>-35099</v>
      </c>
      <c r="Q39" s="82" t="str">
        <f t="shared" si="64"/>
        <v>35,099</v>
      </c>
      <c r="R39" s="82" t="str">
        <f t="shared" si="64"/>
        <v>8.4</v>
      </c>
      <c r="S39" s="82"/>
      <c r="T39" s="60"/>
      <c r="U39" s="84">
        <f t="shared" si="81"/>
        <v>-8.0105670951460567E-2</v>
      </c>
      <c r="V39" s="85">
        <f t="shared" si="68"/>
        <v>-9491</v>
      </c>
      <c r="W39" s="83">
        <f t="shared" si="69"/>
        <v>-0.10826778516116242</v>
      </c>
      <c r="X39" s="163"/>
      <c r="Y39" s="83">
        <f t="shared" si="70"/>
        <v>-1.82</v>
      </c>
      <c r="Z39" s="82" t="str">
        <f t="shared" si="58"/>
        <v>1.82</v>
      </c>
      <c r="AA39" s="87">
        <f t="shared" si="71"/>
        <v>-127972</v>
      </c>
      <c r="AB39" s="82" t="str">
        <f t="shared" si="58"/>
        <v>127,972</v>
      </c>
      <c r="AC39" s="82" t="str">
        <f t="shared" si="58"/>
        <v>8.5</v>
      </c>
      <c r="AD39" s="83">
        <f t="shared" si="72"/>
        <v>-1.72</v>
      </c>
      <c r="AE39" s="82" t="str">
        <f t="shared" si="58"/>
        <v>1.72</v>
      </c>
      <c r="AF39" s="87">
        <f t="shared" si="73"/>
        <v>-118481</v>
      </c>
      <c r="AG39" s="82" t="str">
        <f t="shared" si="58"/>
        <v>118,481</v>
      </c>
      <c r="AH39" s="82" t="str">
        <f t="shared" si="58"/>
        <v>8.2</v>
      </c>
      <c r="AI39" s="82"/>
      <c r="AJ39" s="14"/>
      <c r="AK39" s="84">
        <f t="shared" si="82"/>
        <v>2.1807229521467828E-2</v>
      </c>
      <c r="AL39" s="85">
        <f t="shared" si="74"/>
        <v>8674</v>
      </c>
      <c r="AM39" s="83">
        <f t="shared" si="75"/>
        <v>6.7352223698319502E-2</v>
      </c>
      <c r="AN39" s="157"/>
      <c r="AO39" s="83">
        <f t="shared" si="76"/>
        <v>-1.84</v>
      </c>
      <c r="AP39" s="82" t="str">
        <f t="shared" si="60"/>
        <v>1.84</v>
      </c>
      <c r="AQ39" s="87">
        <f t="shared" si="77"/>
        <v>-389084</v>
      </c>
      <c r="AR39" s="82" t="str">
        <f t="shared" si="60"/>
        <v>389,084</v>
      </c>
      <c r="AS39" s="82" t="str">
        <f t="shared" si="60"/>
        <v>8.6</v>
      </c>
      <c r="AT39" s="83">
        <f t="shared" si="78"/>
        <v>-1.91</v>
      </c>
      <c r="AU39" s="82" t="str">
        <f t="shared" si="60"/>
        <v>1.91</v>
      </c>
      <c r="AV39" s="87">
        <f t="shared" si="79"/>
        <v>-397758</v>
      </c>
      <c r="AW39" s="82" t="str">
        <f t="shared" si="60"/>
        <v>397,758</v>
      </c>
      <c r="AX39" s="82" t="str">
        <f>IF(AX149="","",TRIM(LEFT(AX149,SEARCH(" ",AX149,1))))</f>
        <v>9.2</v>
      </c>
      <c r="AY39" s="14"/>
      <c r="AZ39" s="14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</row>
    <row r="40" spans="1:63" s="149" customFormat="1" ht="25" customHeight="1" x14ac:dyDescent="0.2">
      <c r="A40" s="15"/>
      <c r="B40" s="142" t="str">
        <f t="shared" si="28"/>
        <v xml:space="preserve">Total Food Costs </v>
      </c>
      <c r="C40" s="15"/>
      <c r="D40" s="143"/>
      <c r="E40" s="144">
        <f t="shared" si="80"/>
        <v>-0.11682505354654911</v>
      </c>
      <c r="F40" s="145">
        <f t="shared" si="61"/>
        <v>-11236</v>
      </c>
      <c r="G40" s="143">
        <f t="shared" si="62"/>
        <v>-0.1561766512197158</v>
      </c>
      <c r="H40" s="159"/>
      <c r="I40" s="143">
        <f t="shared" si="63"/>
        <v>-4.95</v>
      </c>
      <c r="J40" s="146" t="str">
        <f t="shared" si="64"/>
        <v>4.95</v>
      </c>
      <c r="K40" s="147">
        <f t="shared" si="65"/>
        <v>-107414</v>
      </c>
      <c r="L40" s="142" t="str">
        <f t="shared" si="64"/>
        <v>107,414</v>
      </c>
      <c r="M40" s="142" t="str">
        <f t="shared" si="64"/>
        <v>22.8</v>
      </c>
      <c r="N40" s="143">
        <f t="shared" si="66"/>
        <v>-4.8</v>
      </c>
      <c r="O40" s="146" t="str">
        <f t="shared" si="64"/>
        <v>4.80</v>
      </c>
      <c r="P40" s="147">
        <f t="shared" si="67"/>
        <v>-96178</v>
      </c>
      <c r="Q40" s="142" t="str">
        <f t="shared" si="64"/>
        <v>96,178</v>
      </c>
      <c r="R40" s="142" t="str">
        <f t="shared" si="64"/>
        <v>23.0</v>
      </c>
      <c r="S40" s="142"/>
      <c r="T40" s="152"/>
      <c r="U40" s="144">
        <f t="shared" si="81"/>
        <v>-5.1394601735370943E-2</v>
      </c>
      <c r="V40" s="145">
        <f t="shared" si="68"/>
        <v>-17118</v>
      </c>
      <c r="W40" s="143">
        <f t="shared" si="69"/>
        <v>-0.16803579406853686</v>
      </c>
      <c r="X40" s="162"/>
      <c r="Y40" s="143">
        <f t="shared" si="70"/>
        <v>-4.99</v>
      </c>
      <c r="Z40" s="142" t="str">
        <f t="shared" si="58"/>
        <v>4.99</v>
      </c>
      <c r="AA40" s="147">
        <f t="shared" si="71"/>
        <v>-350188</v>
      </c>
      <c r="AB40" s="142" t="str">
        <f t="shared" si="58"/>
        <v>350,188</v>
      </c>
      <c r="AC40" s="142" t="str">
        <f t="shared" si="58"/>
        <v>23.4</v>
      </c>
      <c r="AD40" s="143">
        <f t="shared" si="72"/>
        <v>-4.82</v>
      </c>
      <c r="AE40" s="142" t="str">
        <f t="shared" si="58"/>
        <v>4.82</v>
      </c>
      <c r="AF40" s="147">
        <f t="shared" si="73"/>
        <v>-333070</v>
      </c>
      <c r="AG40" s="142" t="str">
        <f t="shared" si="58"/>
        <v>333,070</v>
      </c>
      <c r="AH40" s="142" t="str">
        <f t="shared" si="58"/>
        <v>23.2</v>
      </c>
      <c r="AI40" s="142"/>
      <c r="AJ40" s="15"/>
      <c r="AK40" s="144">
        <f t="shared" si="82"/>
        <v>-3.85416902064393E-2</v>
      </c>
      <c r="AL40" s="145">
        <f t="shared" si="74"/>
        <v>-39227</v>
      </c>
      <c r="AM40" s="143">
        <f t="shared" si="75"/>
        <v>-0.11796782255027605</v>
      </c>
      <c r="AN40" s="159"/>
      <c r="AO40" s="143">
        <f t="shared" si="76"/>
        <v>-5</v>
      </c>
      <c r="AP40" s="142" t="str">
        <f t="shared" si="60"/>
        <v>5.00</v>
      </c>
      <c r="AQ40" s="147">
        <f t="shared" si="77"/>
        <v>-1057008</v>
      </c>
      <c r="AR40" s="142" t="str">
        <f t="shared" si="60"/>
        <v>1,057,008</v>
      </c>
      <c r="AS40" s="142" t="str">
        <f t="shared" si="60"/>
        <v>23.3</v>
      </c>
      <c r="AT40" s="143">
        <f t="shared" si="78"/>
        <v>-4.88</v>
      </c>
      <c r="AU40" s="142" t="str">
        <f t="shared" si="60"/>
        <v>4.88</v>
      </c>
      <c r="AV40" s="147">
        <f t="shared" si="79"/>
        <v>-1017781</v>
      </c>
      <c r="AW40" s="142" t="str">
        <f t="shared" si="60"/>
        <v>1,017,781</v>
      </c>
      <c r="AX40" s="142" t="str">
        <f>IF(AX150="","",TRIM(LEFT(AX150,SEARCH(" ",AX150,1))))</f>
        <v>23.6</v>
      </c>
      <c r="AY40" s="15"/>
      <c r="AZ40" s="15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</row>
    <row r="41" spans="1:63" s="89" customFormat="1" ht="15" customHeight="1" x14ac:dyDescent="0.2">
      <c r="A41" s="16"/>
      <c r="B41" s="89" t="str">
        <f t="shared" si="28"/>
        <v xml:space="preserve">A vs T% </v>
      </c>
      <c r="C41" s="16"/>
      <c r="D41" s="98"/>
      <c r="E41" s="99">
        <f t="shared" si="80"/>
        <v>-6.489141675284385E-2</v>
      </c>
      <c r="F41" s="100">
        <f t="shared" si="61"/>
        <v>-251</v>
      </c>
      <c r="G41" s="98" t="str">
        <f>IFERROR(O41-J41,"")</f>
        <v/>
      </c>
      <c r="H41" s="160"/>
      <c r="I41" s="98"/>
      <c r="J41" s="101" t="str">
        <f t="shared" si="64"/>
        <v/>
      </c>
      <c r="K41" s="100"/>
      <c r="L41" s="89" t="str">
        <f t="shared" si="64"/>
        <v>4,119</v>
      </c>
      <c r="M41" s="89" t="str">
        <f t="shared" si="64"/>
        <v>3.8</v>
      </c>
      <c r="N41" s="98"/>
      <c r="O41" s="101" t="str">
        <f t="shared" si="64"/>
        <v/>
      </c>
      <c r="P41" s="100"/>
      <c r="Q41" s="89" t="str">
        <f t="shared" si="64"/>
        <v>3,868</v>
      </c>
      <c r="R41" s="89" t="str">
        <f t="shared" si="64"/>
        <v>4.0</v>
      </c>
      <c r="T41" s="60"/>
      <c r="U41" s="99">
        <f t="shared" si="81"/>
        <v>-0.23480169050715213</v>
      </c>
      <c r="V41" s="100">
        <f t="shared" si="68"/>
        <v>-2889</v>
      </c>
      <c r="W41" s="98" t="str">
        <f>IFERROR(AE41-Z41,"")</f>
        <v/>
      </c>
      <c r="X41" s="160"/>
      <c r="Y41" s="98"/>
      <c r="Z41" s="89" t="str">
        <f t="shared" si="58"/>
        <v/>
      </c>
      <c r="AA41" s="100"/>
      <c r="AB41" s="89" t="str">
        <f t="shared" si="58"/>
        <v>15,193</v>
      </c>
      <c r="AC41" s="89" t="str">
        <f t="shared" si="58"/>
        <v>4.3</v>
      </c>
      <c r="AD41" s="98"/>
      <c r="AE41" s="89" t="str">
        <f t="shared" si="58"/>
        <v/>
      </c>
      <c r="AF41" s="100"/>
      <c r="AG41" s="89" t="str">
        <f t="shared" si="58"/>
        <v>12,304</v>
      </c>
      <c r="AH41" s="89" t="str">
        <f t="shared" si="58"/>
        <v>3.7</v>
      </c>
      <c r="AJ41" s="16"/>
      <c r="AK41" s="99"/>
      <c r="AL41" s="100">
        <f t="shared" si="74"/>
        <v>6784</v>
      </c>
      <c r="AM41" s="98" t="str">
        <f t="shared" ref="AM41" si="83">IFERROR(AU41-AP41,"")</f>
        <v/>
      </c>
      <c r="AN41" s="160"/>
      <c r="AO41" s="98"/>
      <c r="AP41" s="89" t="str">
        <f t="shared" si="60"/>
        <v/>
      </c>
      <c r="AQ41" s="100"/>
      <c r="AR41" s="89" t="str">
        <f t="shared" si="60"/>
        <v>38,465</v>
      </c>
      <c r="AS41" s="89" t="str">
        <f t="shared" si="60"/>
        <v>3.6</v>
      </c>
      <c r="AT41" s="98"/>
      <c r="AU41" s="89" t="str">
        <f t="shared" si="60"/>
        <v/>
      </c>
      <c r="AV41" s="100"/>
      <c r="AW41" s="89" t="str">
        <f t="shared" si="60"/>
        <v>45,249</v>
      </c>
      <c r="AX41" s="89" t="str">
        <f>IF(AX151="","",TRIM(LEFT(AX151,SEARCH(" ",AX151,1))))</f>
        <v>4.4</v>
      </c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</row>
    <row r="42" spans="1:63" ht="5" customHeight="1" x14ac:dyDescent="0.2">
      <c r="A42" s="14"/>
      <c r="B42" s="82" t="str">
        <f t="shared" si="28"/>
        <v/>
      </c>
      <c r="C42" s="14"/>
      <c r="D42" s="90"/>
      <c r="E42" s="84"/>
      <c r="F42" s="85"/>
      <c r="G42" s="90"/>
      <c r="H42" s="158"/>
      <c r="I42" s="91"/>
      <c r="J42" s="86"/>
      <c r="K42" s="87"/>
      <c r="L42" s="82"/>
      <c r="M42" s="82"/>
      <c r="N42" s="91"/>
      <c r="O42" s="86"/>
      <c r="P42" s="87"/>
      <c r="Q42" s="82"/>
      <c r="R42" s="82"/>
      <c r="S42" s="82"/>
      <c r="T42" s="60"/>
      <c r="U42" s="84"/>
      <c r="V42" s="85"/>
      <c r="W42" s="90"/>
      <c r="X42" s="158"/>
      <c r="Y42" s="90"/>
      <c r="Z42" s="82" t="str">
        <f t="shared" ref="Z42:AH57" si="84">IF(Z152="","",TRIM(LEFT(Z152,SEARCH(" ",Z152,1))))</f>
        <v/>
      </c>
      <c r="AA42" s="87"/>
      <c r="AB42" s="82"/>
      <c r="AC42" s="102"/>
      <c r="AD42" s="90"/>
      <c r="AE42" s="82" t="str">
        <f t="shared" si="84"/>
        <v/>
      </c>
      <c r="AF42" s="87"/>
      <c r="AG42" s="82" t="str">
        <f t="shared" si="84"/>
        <v/>
      </c>
      <c r="AH42" s="82"/>
      <c r="AI42" s="82"/>
      <c r="AJ42" s="14"/>
      <c r="AK42" s="84"/>
      <c r="AL42" s="85"/>
      <c r="AM42" s="90"/>
      <c r="AN42" s="158"/>
      <c r="AO42" s="90"/>
      <c r="AP42" s="82" t="str">
        <f t="shared" ref="AP42:AX57" si="85">IF(AP152="","",TRIM(LEFT(AP152,SEARCH(" ",AP152,1))))</f>
        <v/>
      </c>
      <c r="AQ42" s="87"/>
      <c r="AR42" s="82" t="str">
        <f t="shared" si="85"/>
        <v/>
      </c>
      <c r="AS42" s="82" t="str">
        <f t="shared" si="85"/>
        <v/>
      </c>
      <c r="AT42" s="90"/>
      <c r="AU42" s="82" t="str">
        <f t="shared" si="85"/>
        <v/>
      </c>
      <c r="AV42" s="87"/>
      <c r="AW42" s="82" t="str">
        <f t="shared" si="85"/>
        <v/>
      </c>
      <c r="AX42" s="82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</row>
    <row r="43" spans="1:63" s="149" customFormat="1" ht="25" customHeight="1" x14ac:dyDescent="0.2">
      <c r="A43" s="15"/>
      <c r="B43" s="142" t="str">
        <f t="shared" si="28"/>
        <v xml:space="preserve">Total Beverage Cost </v>
      </c>
      <c r="C43" s="15"/>
      <c r="D43" s="143"/>
      <c r="E43" s="144">
        <f t="shared" ref="E43:E49" si="86">IFERROR((Q43-L43)/ABS(Q43),"")</f>
        <v>-0.10219873549117675</v>
      </c>
      <c r="F43" s="145">
        <f>IFERROR(((Q43)-(L43)),"")</f>
        <v>-1083</v>
      </c>
      <c r="G43" s="143">
        <f>IFERROR(((Q43/Q$8)-(L43/L$8)),"")</f>
        <v>-1.0058498609332611E-2</v>
      </c>
      <c r="H43" s="159"/>
      <c r="I43" s="143">
        <f>IFERROR(-J43,"")</f>
        <v>-0.54</v>
      </c>
      <c r="J43" s="146" t="str">
        <f t="shared" ref="J43:R49" si="87">IF(J153="","",TRIM(LEFT(J153,SEARCH(" ",J153,1))))</f>
        <v>0.54</v>
      </c>
      <c r="K43" s="147">
        <f>IFERROR(-L43,"")</f>
        <v>-11680</v>
      </c>
      <c r="L43" s="142" t="str">
        <f t="shared" si="87"/>
        <v>11,680</v>
      </c>
      <c r="M43" s="142" t="str">
        <f t="shared" si="87"/>
        <v>16.7</v>
      </c>
      <c r="N43" s="143">
        <f>IFERROR(-O43,"")</f>
        <v>-0.53</v>
      </c>
      <c r="O43" s="146" t="str">
        <f t="shared" si="87"/>
        <v>0.53</v>
      </c>
      <c r="P43" s="147">
        <f>IFERROR(-Q43,"")</f>
        <v>-10597</v>
      </c>
      <c r="Q43" s="142" t="str">
        <f t="shared" si="87"/>
        <v>10,597</v>
      </c>
      <c r="R43" s="142" t="str">
        <f t="shared" si="87"/>
        <v>17.3</v>
      </c>
      <c r="S43" s="142"/>
      <c r="T43" s="152"/>
      <c r="U43" s="144">
        <f t="shared" ref="U43:U49" si="88">IFERROR((AG43-AB43)/ABS(AG43),"")</f>
        <v>-1.1535612234098847E-2</v>
      </c>
      <c r="V43" s="145">
        <f>IFERROR(((AG43)-(AB43)),"")</f>
        <v>-436</v>
      </c>
      <c r="W43" s="143">
        <f>IFERROR(((AG43/AG$8)-(AB43/AB$8)),"")</f>
        <v>2.4078633348538769E-3</v>
      </c>
      <c r="X43" s="162"/>
      <c r="Y43" s="143">
        <f>IFERROR(-Z43,"")</f>
        <v>-0.55000000000000004</v>
      </c>
      <c r="Z43" s="142" t="str">
        <f t="shared" si="84"/>
        <v>0.55</v>
      </c>
      <c r="AA43" s="147">
        <f>IFERROR(-AB43,"")</f>
        <v>-38232</v>
      </c>
      <c r="AB43" s="142" t="str">
        <f t="shared" si="84"/>
        <v>38,232</v>
      </c>
      <c r="AC43" s="142" t="str">
        <f t="shared" si="84"/>
        <v>17.5</v>
      </c>
      <c r="AD43" s="143">
        <f>IFERROR(-AE43,"")</f>
        <v>-0.55000000000000004</v>
      </c>
      <c r="AE43" s="142" t="str">
        <f t="shared" si="84"/>
        <v>0.55</v>
      </c>
      <c r="AF43" s="147">
        <f>IFERROR(-AG43,"")</f>
        <v>-37796</v>
      </c>
      <c r="AG43" s="142" t="str">
        <f t="shared" si="84"/>
        <v>37,796</v>
      </c>
      <c r="AH43" s="142" t="str">
        <f t="shared" si="84"/>
        <v>17.7</v>
      </c>
      <c r="AI43" s="142"/>
      <c r="AJ43" s="15"/>
      <c r="AK43" s="144">
        <f t="shared" ref="AK43:AK49" si="89">IFERROR((AW43-AR43)/ABS(AW43),"")</f>
        <v>-7.7769482034531032E-2</v>
      </c>
      <c r="AL43" s="145">
        <f>IFERROR(((AW43)-(AR43)),"")</f>
        <v>-8333</v>
      </c>
      <c r="AM43" s="143">
        <f>IFERROR(((AW43/AW$8)-(AR43/AR$8)),"")</f>
        <v>-3.2285937356784533E-2</v>
      </c>
      <c r="AN43" s="159"/>
      <c r="AO43" s="143">
        <f>IFERROR(-AP43,"")</f>
        <v>-0.55000000000000004</v>
      </c>
      <c r="AP43" s="142" t="str">
        <f t="shared" si="85"/>
        <v>0.55</v>
      </c>
      <c r="AQ43" s="147">
        <f>IFERROR(-AR43,"")</f>
        <v>-115483</v>
      </c>
      <c r="AR43" s="142" t="str">
        <f t="shared" si="85"/>
        <v>115,483</v>
      </c>
      <c r="AS43" s="142" t="str">
        <f t="shared" si="85"/>
        <v>17.4</v>
      </c>
      <c r="AT43" s="143">
        <f>IFERROR(-AU43,"")</f>
        <v>-0.51</v>
      </c>
      <c r="AU43" s="142" t="str">
        <f t="shared" si="85"/>
        <v>0.51</v>
      </c>
      <c r="AV43" s="147">
        <f>IFERROR(-AW43,"")</f>
        <v>-107150</v>
      </c>
      <c r="AW43" s="142" t="str">
        <f t="shared" si="85"/>
        <v>107,150</v>
      </c>
      <c r="AX43" s="142" t="str">
        <f t="shared" si="85"/>
        <v>16.7</v>
      </c>
      <c r="AY43" s="15"/>
      <c r="AZ43" s="15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</row>
    <row r="44" spans="1:63" s="89" customFormat="1" ht="15" customHeight="1" x14ac:dyDescent="0.2">
      <c r="A44" s="14"/>
      <c r="B44" s="82" t="str">
        <f t="shared" si="28"/>
        <v xml:space="preserve">- Liquor </v>
      </c>
      <c r="C44" s="14"/>
      <c r="D44" s="83"/>
      <c r="E44" s="84">
        <f t="shared" si="86"/>
        <v>-0.25758889852558542</v>
      </c>
      <c r="F44" s="85">
        <f>IFERROR(((Q44)-(L44)),"")</f>
        <v>-297</v>
      </c>
      <c r="G44" s="83">
        <f>IFERROR(((Q44/Q$8)-(L44/L$8)),"")</f>
        <v>-9.3584704056978649E-3</v>
      </c>
      <c r="H44" s="157"/>
      <c r="I44" s="83">
        <f>IFERROR(-J44,"")</f>
        <v>-7.0000000000000007E-2</v>
      </c>
      <c r="J44" s="86" t="str">
        <f t="shared" si="87"/>
        <v>0.07</v>
      </c>
      <c r="K44" s="87">
        <f>IFERROR(-L44,"")</f>
        <v>-1450</v>
      </c>
      <c r="L44" s="82" t="str">
        <f t="shared" si="87"/>
        <v>1,450</v>
      </c>
      <c r="M44" s="82" t="str">
        <f t="shared" si="87"/>
        <v>11.7</v>
      </c>
      <c r="N44" s="83">
        <f>IFERROR(-O44,"")</f>
        <v>-0.06</v>
      </c>
      <c r="O44" s="86" t="str">
        <f t="shared" si="87"/>
        <v>0.06</v>
      </c>
      <c r="P44" s="87">
        <f>IFERROR(-Q44,"")</f>
        <v>-1153</v>
      </c>
      <c r="Q44" s="82" t="str">
        <f t="shared" si="87"/>
        <v>1,153</v>
      </c>
      <c r="R44" s="82" t="str">
        <f t="shared" si="87"/>
        <v>11.3</v>
      </c>
      <c r="S44" s="82"/>
      <c r="T44" s="60"/>
      <c r="U44" s="84">
        <f t="shared" si="88"/>
        <v>-0.1696147322510298</v>
      </c>
      <c r="V44" s="85">
        <f>IFERROR(((AG44)-(AB44)),"")</f>
        <v>-700</v>
      </c>
      <c r="W44" s="83">
        <f>IFERROR(((AG44/AG$8)-(AB44/AB$8)),"")</f>
        <v>-9.0373118321950691E-3</v>
      </c>
      <c r="X44" s="163"/>
      <c r="Y44" s="83">
        <f>IFERROR(-Z44,"")</f>
        <v>-7.0000000000000007E-2</v>
      </c>
      <c r="Z44" s="82" t="str">
        <f t="shared" si="84"/>
        <v>0.07</v>
      </c>
      <c r="AA44" s="87">
        <f>IFERROR(-AB44,"")</f>
        <v>-4827</v>
      </c>
      <c r="AB44" s="82" t="str">
        <f t="shared" si="84"/>
        <v>4,827</v>
      </c>
      <c r="AC44" s="82" t="str">
        <f t="shared" si="84"/>
        <v>12.4</v>
      </c>
      <c r="AD44" s="83">
        <f>IFERROR(-AE44,"")</f>
        <v>-0.06</v>
      </c>
      <c r="AE44" s="82" t="str">
        <f t="shared" si="84"/>
        <v>0.06</v>
      </c>
      <c r="AF44" s="87">
        <f>IFERROR(-AG44,"")</f>
        <v>-4127</v>
      </c>
      <c r="AG44" s="82" t="str">
        <f t="shared" si="84"/>
        <v>4,127</v>
      </c>
      <c r="AH44" s="82" t="str">
        <f t="shared" si="84"/>
        <v>11.2</v>
      </c>
      <c r="AI44" s="82"/>
      <c r="AJ44" s="14"/>
      <c r="AK44" s="84">
        <f t="shared" si="89"/>
        <v>6.2188155325764695E-2</v>
      </c>
      <c r="AL44" s="85">
        <f>IFERROR(((AW44)-(AR44)),"")</f>
        <v>860</v>
      </c>
      <c r="AM44" s="83">
        <f>IFERROR(((AW44/AW$8)-(AR44/AR$8)),"")</f>
        <v>4.9810444805922643E-3</v>
      </c>
      <c r="AN44" s="157"/>
      <c r="AO44" s="83">
        <f>IFERROR(-AP44,"")</f>
        <v>-0.06</v>
      </c>
      <c r="AP44" s="82" t="str">
        <f t="shared" si="85"/>
        <v>0.06</v>
      </c>
      <c r="AQ44" s="87">
        <f>IFERROR(-AR44,"")</f>
        <v>-12969</v>
      </c>
      <c r="AR44" s="82" t="str">
        <f t="shared" si="85"/>
        <v>12,969</v>
      </c>
      <c r="AS44" s="82" t="str">
        <f t="shared" si="85"/>
        <v>11.0</v>
      </c>
      <c r="AT44" s="83">
        <f>IFERROR(-AU44,"")</f>
        <v>-7.0000000000000007E-2</v>
      </c>
      <c r="AU44" s="82" t="str">
        <f t="shared" si="85"/>
        <v>0.07</v>
      </c>
      <c r="AV44" s="87">
        <f>IFERROR(-AW44,"")</f>
        <v>-13829</v>
      </c>
      <c r="AW44" s="82" t="str">
        <f t="shared" si="85"/>
        <v>13,829</v>
      </c>
      <c r="AX44" s="82" t="str">
        <f t="shared" si="85"/>
        <v>12.3</v>
      </c>
      <c r="AY44" s="14"/>
      <c r="AZ44" s="14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</row>
    <row r="45" spans="1:63" s="89" customFormat="1" ht="15" customHeight="1" x14ac:dyDescent="0.2">
      <c r="A45" s="14"/>
      <c r="B45" s="82" t="str">
        <f t="shared" si="28"/>
        <v xml:space="preserve">- Beer </v>
      </c>
      <c r="C45" s="14"/>
      <c r="D45" s="83"/>
      <c r="E45" s="84">
        <f t="shared" si="86"/>
        <v>-0.2728888888888889</v>
      </c>
      <c r="F45" s="85">
        <f>IFERROR(((Q45)-(L45)),"")</f>
        <v>-307</v>
      </c>
      <c r="G45" s="83">
        <f>IFERROR(((Q45/Q$8)-(L45/L$8)),"")</f>
        <v>-9.9251388642403598E-3</v>
      </c>
      <c r="H45" s="157"/>
      <c r="I45" s="83">
        <f>IFERROR(-J45,"")</f>
        <v>-7.0000000000000007E-2</v>
      </c>
      <c r="J45" s="86" t="str">
        <f t="shared" si="87"/>
        <v>0.07</v>
      </c>
      <c r="K45" s="87">
        <f>IFERROR(-L45,"")</f>
        <v>-1432</v>
      </c>
      <c r="L45" s="82" t="str">
        <f t="shared" si="87"/>
        <v>1,432</v>
      </c>
      <c r="M45" s="82" t="str">
        <f t="shared" si="87"/>
        <v>23.4</v>
      </c>
      <c r="N45" s="83">
        <f>IFERROR(-O45,"")</f>
        <v>-0.06</v>
      </c>
      <c r="O45" s="86" t="str">
        <f t="shared" si="87"/>
        <v>0.06</v>
      </c>
      <c r="P45" s="87">
        <f>IFERROR(-Q45,"")</f>
        <v>-1125</v>
      </c>
      <c r="Q45" s="82" t="str">
        <f t="shared" si="87"/>
        <v>1,125</v>
      </c>
      <c r="R45" s="82" t="str">
        <f t="shared" si="87"/>
        <v>20.7</v>
      </c>
      <c r="S45" s="82"/>
      <c r="T45" s="60"/>
      <c r="U45" s="84">
        <f t="shared" si="88"/>
        <v>4.3902439024390241E-2</v>
      </c>
      <c r="V45" s="85">
        <f>IFERROR(((AG45)-(AB45)),"")</f>
        <v>171</v>
      </c>
      <c r="W45" s="83">
        <f>IFERROR(((AG45/AG$8)-(AB45/AB$8)),"")</f>
        <v>3.3263614244888814E-3</v>
      </c>
      <c r="X45" s="163"/>
      <c r="Y45" s="83">
        <f>IFERROR(-Z45,"")</f>
        <v>-0.05</v>
      </c>
      <c r="Z45" s="82" t="str">
        <f t="shared" si="84"/>
        <v>0.05</v>
      </c>
      <c r="AA45" s="87">
        <f>IFERROR(-AB45,"")</f>
        <v>-3724</v>
      </c>
      <c r="AB45" s="82" t="str">
        <f t="shared" si="84"/>
        <v>3,724</v>
      </c>
      <c r="AC45" s="82" t="str">
        <f t="shared" si="84"/>
        <v>20.5</v>
      </c>
      <c r="AD45" s="83">
        <f>IFERROR(-AE45,"")</f>
        <v>-0.06</v>
      </c>
      <c r="AE45" s="82" t="str">
        <f t="shared" si="84"/>
        <v>0.06</v>
      </c>
      <c r="AF45" s="87">
        <f>IFERROR(-AG45,"")</f>
        <v>-3895</v>
      </c>
      <c r="AG45" s="82" t="str">
        <f t="shared" si="84"/>
        <v>3,895</v>
      </c>
      <c r="AH45" s="82" t="str">
        <f t="shared" si="84"/>
        <v>21.9</v>
      </c>
      <c r="AI45" s="82"/>
      <c r="AJ45" s="14"/>
      <c r="AK45" s="84">
        <f t="shared" si="89"/>
        <v>-6.5716356607876295E-2</v>
      </c>
      <c r="AL45" s="85">
        <f>IFERROR(((AW45)-(AR45)),"")</f>
        <v>-816</v>
      </c>
      <c r="AM45" s="83">
        <f>IFERROR(((AW45/AW$8)-(AR45/AR$8)),"")</f>
        <v>-3.0340536762002018E-3</v>
      </c>
      <c r="AN45" s="157"/>
      <c r="AO45" s="83">
        <f>IFERROR(-AP45,"")</f>
        <v>-0.06</v>
      </c>
      <c r="AP45" s="82" t="str">
        <f t="shared" si="85"/>
        <v>0.06</v>
      </c>
      <c r="AQ45" s="87">
        <f>IFERROR(-AR45,"")</f>
        <v>-13233</v>
      </c>
      <c r="AR45" s="82" t="str">
        <f t="shared" si="85"/>
        <v>13,233</v>
      </c>
      <c r="AS45" s="82" t="str">
        <f t="shared" si="85"/>
        <v>23.5</v>
      </c>
      <c r="AT45" s="83">
        <f>IFERROR(-AU45,"")</f>
        <v>-0.06</v>
      </c>
      <c r="AU45" s="82" t="str">
        <f t="shared" si="85"/>
        <v>0.06</v>
      </c>
      <c r="AV45" s="87">
        <f>IFERROR(-AW45,"")</f>
        <v>-12417</v>
      </c>
      <c r="AW45" s="82" t="str">
        <f t="shared" si="85"/>
        <v>12,417</v>
      </c>
      <c r="AX45" s="82" t="str">
        <f t="shared" si="85"/>
        <v>22.7</v>
      </c>
      <c r="AY45" s="14"/>
      <c r="AZ45" s="14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</row>
    <row r="46" spans="1:63" s="89" customFormat="1" ht="15" customHeight="1" x14ac:dyDescent="0.2">
      <c r="A46" s="14"/>
      <c r="B46" s="82" t="str">
        <f t="shared" si="28"/>
        <v xml:space="preserve">- Wine </v>
      </c>
      <c r="C46" s="14"/>
      <c r="D46" s="83"/>
      <c r="E46" s="84">
        <f t="shared" si="86"/>
        <v>-8.7669094693028096E-2</v>
      </c>
      <c r="F46" s="85">
        <f>IFERROR(((Q46)-(L46)),"")</f>
        <v>-337</v>
      </c>
      <c r="G46" s="83">
        <f>IFERROR(((Q46/Q$8)-(L46/L$8)),"")</f>
        <v>-1.0724652995881545E-3</v>
      </c>
      <c r="H46" s="157"/>
      <c r="I46" s="83">
        <f>IFERROR(-J46,"")</f>
        <v>-0.19</v>
      </c>
      <c r="J46" s="86" t="str">
        <f t="shared" si="87"/>
        <v>0.19</v>
      </c>
      <c r="K46" s="87">
        <f>IFERROR(-L46,"")</f>
        <v>-4181</v>
      </c>
      <c r="L46" s="82" t="str">
        <f t="shared" si="87"/>
        <v>4,181</v>
      </c>
      <c r="M46" s="82" t="str">
        <f t="shared" si="87"/>
        <v>24.5</v>
      </c>
      <c r="N46" s="83">
        <f>IFERROR(-O46,"")</f>
        <v>-0.19</v>
      </c>
      <c r="O46" s="86" t="str">
        <f t="shared" si="87"/>
        <v>0.19</v>
      </c>
      <c r="P46" s="87">
        <f>IFERROR(-Q46,"")</f>
        <v>-3844</v>
      </c>
      <c r="Q46" s="82" t="str">
        <f t="shared" si="87"/>
        <v>3,844</v>
      </c>
      <c r="R46" s="82" t="str">
        <f t="shared" si="87"/>
        <v>26.2</v>
      </c>
      <c r="S46" s="82"/>
      <c r="T46" s="60"/>
      <c r="U46" s="84">
        <f t="shared" si="88"/>
        <v>1.0907003444316877E-2</v>
      </c>
      <c r="V46" s="85">
        <f>IFERROR(((AG46)-(AB46)),"")</f>
        <v>152</v>
      </c>
      <c r="W46" s="83">
        <f>IFERROR(((AG46/AG$8)-(AB46/AB$8)),"")</f>
        <v>5.3463958446540172E-3</v>
      </c>
      <c r="X46" s="163"/>
      <c r="Y46" s="83">
        <f>IFERROR(-Z46,"")</f>
        <v>-0.2</v>
      </c>
      <c r="Z46" s="82" t="str">
        <f t="shared" si="84"/>
        <v>0.20</v>
      </c>
      <c r="AA46" s="87">
        <f>IFERROR(-AB46,"")</f>
        <v>-13784</v>
      </c>
      <c r="AB46" s="82" t="str">
        <f t="shared" si="84"/>
        <v>13,784</v>
      </c>
      <c r="AC46" s="82" t="str">
        <f t="shared" si="84"/>
        <v>25.5</v>
      </c>
      <c r="AD46" s="83">
        <f>IFERROR(-AE46,"")</f>
        <v>-0.2</v>
      </c>
      <c r="AE46" s="82" t="str">
        <f t="shared" si="84"/>
        <v>0.20</v>
      </c>
      <c r="AF46" s="87">
        <f>IFERROR(-AG46,"")</f>
        <v>-13936</v>
      </c>
      <c r="AG46" s="82" t="str">
        <f t="shared" si="84"/>
        <v>13,936</v>
      </c>
      <c r="AH46" s="82" t="str">
        <f t="shared" si="84"/>
        <v>26.4</v>
      </c>
      <c r="AI46" s="82"/>
      <c r="AJ46" s="14"/>
      <c r="AK46" s="84">
        <f t="shared" si="89"/>
        <v>-0.11566233076718875</v>
      </c>
      <c r="AL46" s="85">
        <f>IFERROR(((AW46)-(AR46)),"")</f>
        <v>-4357</v>
      </c>
      <c r="AM46" s="83">
        <f>IFERROR(((AW46/AW$8)-(AR46/AR$8)),"")</f>
        <v>-1.8097203771005405E-2</v>
      </c>
      <c r="AN46" s="157"/>
      <c r="AO46" s="83">
        <f>IFERROR(-AP46,"")</f>
        <v>-0.2</v>
      </c>
      <c r="AP46" s="82" t="str">
        <f t="shared" si="85"/>
        <v>0.20</v>
      </c>
      <c r="AQ46" s="87">
        <f>IFERROR(-AR46,"")</f>
        <v>-42027</v>
      </c>
      <c r="AR46" s="82" t="str">
        <f t="shared" si="85"/>
        <v>42,027</v>
      </c>
      <c r="AS46" s="82" t="str">
        <f t="shared" si="85"/>
        <v>25.2</v>
      </c>
      <c r="AT46" s="83">
        <f>IFERROR(-AU46,"")</f>
        <v>-0.18</v>
      </c>
      <c r="AU46" s="82" t="str">
        <f t="shared" si="85"/>
        <v>0.18</v>
      </c>
      <c r="AV46" s="87">
        <f>IFERROR(-AW46,"")</f>
        <v>-37670</v>
      </c>
      <c r="AW46" s="82" t="str">
        <f t="shared" si="85"/>
        <v>37,670</v>
      </c>
      <c r="AX46" s="82" t="str">
        <f t="shared" si="85"/>
        <v>25.3</v>
      </c>
      <c r="AY46" s="14"/>
      <c r="AZ46" s="14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</row>
    <row r="47" spans="1:63" s="89" customFormat="1" ht="15" customHeight="1" x14ac:dyDescent="0.2">
      <c r="A47" s="14"/>
      <c r="B47" s="82" t="str">
        <f t="shared" si="28"/>
        <v xml:space="preserve">- Non-Alch Bev </v>
      </c>
      <c r="C47" s="14"/>
      <c r="D47" s="83"/>
      <c r="E47" s="84">
        <f t="shared" si="86"/>
        <v>-3.1955307262569829E-2</v>
      </c>
      <c r="F47" s="85">
        <f>IFERROR(((Q47)-(L47)),"")</f>
        <v>-143</v>
      </c>
      <c r="G47" s="83">
        <f>IFERROR(((Q47/Q$8)-(L47/L$8)),"")</f>
        <v>1.0251450498939246E-2</v>
      </c>
      <c r="H47" s="157"/>
      <c r="I47" s="83">
        <f>IFERROR(-J47,"")</f>
        <v>-0.21</v>
      </c>
      <c r="J47" s="86" t="str">
        <f t="shared" si="87"/>
        <v>0.21</v>
      </c>
      <c r="K47" s="87">
        <f>IFERROR(-L47,"")</f>
        <v>-4618</v>
      </c>
      <c r="L47" s="82" t="str">
        <f t="shared" si="87"/>
        <v>4,618</v>
      </c>
      <c r="M47" s="82" t="str">
        <f t="shared" si="87"/>
        <v>13.4</v>
      </c>
      <c r="N47" s="83">
        <f>IFERROR(-O47,"")</f>
        <v>-0.22</v>
      </c>
      <c r="O47" s="86" t="str">
        <f t="shared" si="87"/>
        <v>0.22</v>
      </c>
      <c r="P47" s="87">
        <f>IFERROR(-Q47,"")</f>
        <v>-4475</v>
      </c>
      <c r="Q47" s="82" t="str">
        <f t="shared" si="87"/>
        <v>4,475</v>
      </c>
      <c r="R47" s="82" t="str">
        <f t="shared" si="87"/>
        <v>14.5</v>
      </c>
      <c r="S47" s="82"/>
      <c r="T47" s="60"/>
      <c r="U47" s="84">
        <f t="shared" si="88"/>
        <v>-3.7249826377927899E-3</v>
      </c>
      <c r="V47" s="85">
        <f>IFERROR(((AG47)-(AB47)),"")</f>
        <v>-59</v>
      </c>
      <c r="W47" s="83">
        <f>IFERROR(((AG47/AG$8)-(AB47/AB$8)),"")</f>
        <v>2.7726460515088147E-3</v>
      </c>
      <c r="X47" s="163"/>
      <c r="Y47" s="83">
        <f>IFERROR(-Z47,"")</f>
        <v>-0.23</v>
      </c>
      <c r="Z47" s="82" t="str">
        <f t="shared" si="84"/>
        <v>0.23</v>
      </c>
      <c r="AA47" s="87">
        <f>IFERROR(-AB47,"")</f>
        <v>-15898</v>
      </c>
      <c r="AB47" s="82" t="str">
        <f t="shared" si="84"/>
        <v>15,898</v>
      </c>
      <c r="AC47" s="82" t="str">
        <f t="shared" si="84"/>
        <v>14.8</v>
      </c>
      <c r="AD47" s="83">
        <f>IFERROR(-AE47,"")</f>
        <v>-0.23</v>
      </c>
      <c r="AE47" s="82" t="str">
        <f t="shared" si="84"/>
        <v>0.23</v>
      </c>
      <c r="AF47" s="87">
        <f>IFERROR(-AG47,"")</f>
        <v>-15839</v>
      </c>
      <c r="AG47" s="82" t="str">
        <f t="shared" si="84"/>
        <v>15,839</v>
      </c>
      <c r="AH47" s="82" t="str">
        <f t="shared" si="84"/>
        <v>14.9</v>
      </c>
      <c r="AI47" s="82"/>
      <c r="AJ47" s="14"/>
      <c r="AK47" s="84">
        <f t="shared" si="89"/>
        <v>-9.2984525709527449E-2</v>
      </c>
      <c r="AL47" s="85">
        <f>IFERROR(((AW47)-(AR47)),"")</f>
        <v>-4020</v>
      </c>
      <c r="AM47" s="83">
        <f>IFERROR(((AW47/AW$8)-(AR47/AR$8)),"")</f>
        <v>-1.6135790648904885E-2</v>
      </c>
      <c r="AN47" s="157"/>
      <c r="AO47" s="83">
        <f>IFERROR(-AP47,"")</f>
        <v>-0.22</v>
      </c>
      <c r="AP47" s="82" t="str">
        <f t="shared" si="85"/>
        <v>0.22</v>
      </c>
      <c r="AQ47" s="87">
        <f>IFERROR(-AR47,"")</f>
        <v>-47253</v>
      </c>
      <c r="AR47" s="82" t="str">
        <f t="shared" si="85"/>
        <v>47,253</v>
      </c>
      <c r="AS47" s="82" t="str">
        <f t="shared" si="85"/>
        <v>14.7</v>
      </c>
      <c r="AT47" s="83">
        <f>IFERROR(-AU47,"")</f>
        <v>-0.21</v>
      </c>
      <c r="AU47" s="82" t="str">
        <f t="shared" si="85"/>
        <v>0.21</v>
      </c>
      <c r="AV47" s="87">
        <f>IFERROR(-AW47,"")</f>
        <v>-43233</v>
      </c>
      <c r="AW47" s="82" t="str">
        <f t="shared" si="85"/>
        <v>43,233</v>
      </c>
      <c r="AX47" s="82" t="str">
        <f t="shared" si="85"/>
        <v>13.3</v>
      </c>
      <c r="AY47" s="14"/>
      <c r="AZ47" s="14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</row>
    <row r="48" spans="1:63" s="89" customFormat="1" ht="15" customHeight="1" x14ac:dyDescent="0.2">
      <c r="A48" s="16"/>
      <c r="B48" s="89" t="str">
        <f t="shared" si="28"/>
        <v xml:space="preserve">Bev Alch A vs. T% </v>
      </c>
      <c r="C48" s="16"/>
      <c r="D48" s="98"/>
      <c r="E48" s="99">
        <f t="shared" si="86"/>
        <v>-0.34626865671641793</v>
      </c>
      <c r="F48" s="100">
        <f t="shared" ref="F48" si="90">IFERROR(((Q48)-(L48)),"")</f>
        <v>-348</v>
      </c>
      <c r="G48" s="98" t="str">
        <f>IFERROR(O48-J48,"")</f>
        <v/>
      </c>
      <c r="H48" s="160"/>
      <c r="I48" s="98"/>
      <c r="J48" s="101" t="str">
        <f t="shared" si="87"/>
        <v/>
      </c>
      <c r="K48" s="100"/>
      <c r="L48" s="89" t="str">
        <f t="shared" si="87"/>
        <v>1,353</v>
      </c>
      <c r="M48" s="89" t="str">
        <f t="shared" si="87"/>
        <v>11.6</v>
      </c>
      <c r="N48" s="98"/>
      <c r="O48" s="101" t="str">
        <f t="shared" si="87"/>
        <v/>
      </c>
      <c r="P48" s="100"/>
      <c r="Q48" s="89" t="str">
        <f t="shared" si="87"/>
        <v>1,005</v>
      </c>
      <c r="R48" s="89" t="str">
        <f t="shared" si="87"/>
        <v>9.5</v>
      </c>
      <c r="T48" s="60"/>
      <c r="U48" s="99">
        <f t="shared" si="88"/>
        <v>0.15619047619047619</v>
      </c>
      <c r="V48" s="100">
        <f t="shared" ref="V48" si="91">IFERROR(((AG48)-(AB48)),"")</f>
        <v>492</v>
      </c>
      <c r="W48" s="98" t="str">
        <f>IFERROR(AE48-Z48,"")</f>
        <v/>
      </c>
      <c r="X48" s="160"/>
      <c r="Y48" s="98"/>
      <c r="Z48" s="89" t="str">
        <f t="shared" si="84"/>
        <v/>
      </c>
      <c r="AA48" s="100"/>
      <c r="AB48" s="89" t="str">
        <f t="shared" si="84"/>
        <v>2,658</v>
      </c>
      <c r="AC48" s="89" t="str">
        <f t="shared" si="84"/>
        <v>7.0</v>
      </c>
      <c r="AD48" s="98"/>
      <c r="AE48" s="89" t="str">
        <f t="shared" si="84"/>
        <v/>
      </c>
      <c r="AF48" s="100"/>
      <c r="AG48" s="89" t="str">
        <f t="shared" si="84"/>
        <v>3,150</v>
      </c>
      <c r="AH48" s="89" t="str">
        <f t="shared" si="84"/>
        <v>8.3</v>
      </c>
      <c r="AJ48" s="16"/>
      <c r="AK48" s="99">
        <f t="shared" si="89"/>
        <v>0.31879543094496365</v>
      </c>
      <c r="AL48" s="100">
        <f t="shared" ref="AL48" si="92">IFERROR(((AW48)-(AR48)),"")</f>
        <v>3684</v>
      </c>
      <c r="AM48" s="98" t="str">
        <f t="shared" ref="AM48" si="93">IFERROR(AU48-AP48,"")</f>
        <v/>
      </c>
      <c r="AN48" s="160"/>
      <c r="AO48" s="98"/>
      <c r="AP48" s="89" t="str">
        <f t="shared" si="85"/>
        <v/>
      </c>
      <c r="AQ48" s="100"/>
      <c r="AR48" s="89" t="str">
        <f t="shared" si="85"/>
        <v>7,872</v>
      </c>
      <c r="AS48" s="89" t="str">
        <f t="shared" si="85"/>
        <v>6.8</v>
      </c>
      <c r="AT48" s="98"/>
      <c r="AU48" s="89" t="str">
        <f t="shared" si="85"/>
        <v/>
      </c>
      <c r="AV48" s="100"/>
      <c r="AW48" s="89" t="str">
        <f t="shared" si="85"/>
        <v>11,556</v>
      </c>
      <c r="AX48" s="89" t="str">
        <f t="shared" si="85"/>
        <v>10.8</v>
      </c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</row>
    <row r="49" spans="1:63" s="149" customFormat="1" ht="25" customHeight="1" x14ac:dyDescent="0.2">
      <c r="A49" s="15"/>
      <c r="B49" s="142" t="str">
        <f t="shared" si="28"/>
        <v xml:space="preserve">Total Cost of Sales </v>
      </c>
      <c r="C49" s="15"/>
      <c r="D49" s="143"/>
      <c r="E49" s="144">
        <f t="shared" si="86"/>
        <v>-0.11538281432919691</v>
      </c>
      <c r="F49" s="145">
        <f>IFERROR(((Q49)-(L49)),"")</f>
        <v>-12320</v>
      </c>
      <c r="G49" s="143">
        <f>IFERROR(((Q49/Q$8)-(L49/L$8)),"")</f>
        <v>-0.16628127529030223</v>
      </c>
      <c r="H49" s="159"/>
      <c r="I49" s="143">
        <f>IFERROR((-J49),"")</f>
        <v>-5.49</v>
      </c>
      <c r="J49" s="146" t="str">
        <f t="shared" si="87"/>
        <v>5.49</v>
      </c>
      <c r="K49" s="147">
        <f>IFERROR(-L49,"")</f>
        <v>-119095</v>
      </c>
      <c r="L49" s="142" t="str">
        <f t="shared" si="87"/>
        <v>119,095</v>
      </c>
      <c r="M49" s="142" t="str">
        <f t="shared" si="87"/>
        <v>25.2</v>
      </c>
      <c r="N49" s="143">
        <f>IFERROR(-O49,"")</f>
        <v>-5.33</v>
      </c>
      <c r="O49" s="146" t="str">
        <f t="shared" si="87"/>
        <v>5.33</v>
      </c>
      <c r="P49" s="147">
        <f>IFERROR(-Q49,"")</f>
        <v>-106775</v>
      </c>
      <c r="Q49" s="142" t="str">
        <f t="shared" si="87"/>
        <v>106,775</v>
      </c>
      <c r="R49" s="142" t="str">
        <f t="shared" si="87"/>
        <v>25.6</v>
      </c>
      <c r="S49" s="142"/>
      <c r="T49" s="152"/>
      <c r="U49" s="144">
        <f t="shared" si="88"/>
        <v>-4.7335156094114858E-2</v>
      </c>
      <c r="V49" s="145">
        <f>IFERROR(((AG49)-(AB49)),"")</f>
        <v>-17555</v>
      </c>
      <c r="W49" s="143">
        <f>IFERROR(((AG49/AG$8)-(AB49/AB$8)),"")</f>
        <v>-0.16564218630761207</v>
      </c>
      <c r="X49" s="162"/>
      <c r="Y49" s="143">
        <f>IFERROR(-Z49,"")</f>
        <v>-5.54</v>
      </c>
      <c r="Z49" s="142" t="str">
        <f t="shared" si="84"/>
        <v>5.54</v>
      </c>
      <c r="AA49" s="147">
        <f>IFERROR(-AB49,"")</f>
        <v>-388421</v>
      </c>
      <c r="AB49" s="142" t="str">
        <f t="shared" si="84"/>
        <v>388,421</v>
      </c>
      <c r="AC49" s="142" t="str">
        <f t="shared" si="84"/>
        <v>25.9</v>
      </c>
      <c r="AD49" s="143">
        <f>IFERROR(-AE49,"")</f>
        <v>-5.37</v>
      </c>
      <c r="AE49" s="142" t="str">
        <f t="shared" si="84"/>
        <v>5.37</v>
      </c>
      <c r="AF49" s="147">
        <f>IFERROR(-AG49,"")</f>
        <v>-370866</v>
      </c>
      <c r="AG49" s="142" t="str">
        <f t="shared" si="84"/>
        <v>370,866</v>
      </c>
      <c r="AH49" s="142" t="str">
        <f t="shared" si="84"/>
        <v>25.8</v>
      </c>
      <c r="AI49" s="142"/>
      <c r="AJ49" s="15"/>
      <c r="AK49" s="144">
        <f t="shared" si="89"/>
        <v>-4.2279075142453305E-2</v>
      </c>
      <c r="AL49" s="145">
        <f>IFERROR(((AW49)-(AR49)),"")</f>
        <v>-47561</v>
      </c>
      <c r="AM49" s="143">
        <f>IFERROR(((AW49/AW$8)-(AR49/AR$8)),"")</f>
        <v>-0.15025855262213383</v>
      </c>
      <c r="AN49" s="159"/>
      <c r="AO49" s="143">
        <f>IFERROR(-AP49,"")</f>
        <v>-5.54</v>
      </c>
      <c r="AP49" s="142" t="str">
        <f t="shared" si="85"/>
        <v>5.54</v>
      </c>
      <c r="AQ49" s="147">
        <f>IFERROR(-AR49,"")</f>
        <v>-1172491</v>
      </c>
      <c r="AR49" s="142" t="str">
        <f t="shared" si="85"/>
        <v>1,172,491</v>
      </c>
      <c r="AS49" s="142" t="str">
        <f t="shared" si="85"/>
        <v>25.8</v>
      </c>
      <c r="AT49" s="143">
        <f>IFERROR(-AU49,"")</f>
        <v>-5.39</v>
      </c>
      <c r="AU49" s="142" t="str">
        <f t="shared" si="85"/>
        <v>5.39</v>
      </c>
      <c r="AV49" s="147">
        <f>IFERROR(-AW49,"")</f>
        <v>-1124930</v>
      </c>
      <c r="AW49" s="142" t="str">
        <f t="shared" si="85"/>
        <v>1,124,930</v>
      </c>
      <c r="AX49" s="142" t="str">
        <f t="shared" si="85"/>
        <v>26.1</v>
      </c>
      <c r="AY49" s="15"/>
      <c r="AZ49" s="15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</row>
    <row r="50" spans="1:63" ht="5" customHeight="1" x14ac:dyDescent="0.2">
      <c r="A50" s="14"/>
      <c r="B50" s="82" t="str">
        <f t="shared" si="28"/>
        <v/>
      </c>
      <c r="C50" s="14"/>
      <c r="D50" s="90"/>
      <c r="E50" s="84"/>
      <c r="F50" s="85"/>
      <c r="G50" s="90"/>
      <c r="H50" s="158"/>
      <c r="I50" s="91"/>
      <c r="J50" s="86"/>
      <c r="K50" s="87"/>
      <c r="L50" s="82"/>
      <c r="M50" s="82"/>
      <c r="N50" s="91"/>
      <c r="O50" s="86"/>
      <c r="P50" s="87"/>
      <c r="Q50" s="82"/>
      <c r="R50" s="82"/>
      <c r="S50" s="82"/>
      <c r="T50" s="60"/>
      <c r="U50" s="84"/>
      <c r="V50" s="85"/>
      <c r="W50" s="90"/>
      <c r="X50" s="158"/>
      <c r="Y50" s="90"/>
      <c r="Z50" s="82" t="str">
        <f t="shared" si="84"/>
        <v/>
      </c>
      <c r="AA50" s="87"/>
      <c r="AB50" s="82"/>
      <c r="AC50" s="82"/>
      <c r="AD50" s="90"/>
      <c r="AE50" s="82" t="str">
        <f t="shared" si="84"/>
        <v/>
      </c>
      <c r="AF50" s="87"/>
      <c r="AG50" s="82" t="str">
        <f t="shared" si="84"/>
        <v/>
      </c>
      <c r="AH50" s="82"/>
      <c r="AI50" s="82"/>
      <c r="AJ50" s="14"/>
      <c r="AK50" s="84"/>
      <c r="AL50" s="85"/>
      <c r="AM50" s="90"/>
      <c r="AN50" s="158"/>
      <c r="AO50" s="90"/>
      <c r="AP50" s="82" t="str">
        <f t="shared" si="85"/>
        <v/>
      </c>
      <c r="AQ50" s="87"/>
      <c r="AR50" s="82" t="str">
        <f t="shared" si="85"/>
        <v/>
      </c>
      <c r="AS50" s="82" t="str">
        <f t="shared" si="85"/>
        <v/>
      </c>
      <c r="AT50" s="90"/>
      <c r="AU50" s="82" t="str">
        <f t="shared" si="85"/>
        <v/>
      </c>
      <c r="AV50" s="87"/>
      <c r="AW50" s="82" t="str">
        <f t="shared" si="85"/>
        <v/>
      </c>
      <c r="AX50" s="82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</row>
    <row r="51" spans="1:63" s="89" customFormat="1" ht="15" customHeight="1" x14ac:dyDescent="0.2">
      <c r="A51" s="14"/>
      <c r="B51" s="82" t="str">
        <f t="shared" si="28"/>
        <v xml:space="preserve">Direct Labor - Regular </v>
      </c>
      <c r="C51" s="14"/>
      <c r="D51" s="83"/>
      <c r="E51" s="84">
        <f t="shared" ref="E51:E56" si="94">IFERROR((Q51-L51)/ABS(Q51),"")</f>
        <v>-0.12946128835142617</v>
      </c>
      <c r="F51" s="85">
        <f t="shared" ref="F51:F56" si="95">IFERROR(((Q51)-(L51)),"")</f>
        <v>-17161</v>
      </c>
      <c r="G51" s="83">
        <f>IFERROR(((Q51/Q$8)-(L51/L$8)),"")</f>
        <v>-0.29251106974250707</v>
      </c>
      <c r="H51" s="157"/>
      <c r="I51" s="83">
        <f>IFERROR(-J51,"")</f>
        <v>-6.91</v>
      </c>
      <c r="J51" s="86" t="str">
        <f t="shared" ref="J51:R59" si="96">IF(J161="","",TRIM(LEFT(J161,SEARCH(" ",J161,1))))</f>
        <v>6.91</v>
      </c>
      <c r="K51" s="87">
        <f>IFERROR(-L51,"")</f>
        <v>-149718</v>
      </c>
      <c r="L51" s="82" t="str">
        <f t="shared" si="96"/>
        <v>149,718</v>
      </c>
      <c r="M51" s="82" t="str">
        <f t="shared" si="96"/>
        <v>31.7</v>
      </c>
      <c r="N51" s="83">
        <f>IFERROR(-O51,"")</f>
        <v>-6.61</v>
      </c>
      <c r="O51" s="86" t="str">
        <f t="shared" si="96"/>
        <v>6.61</v>
      </c>
      <c r="P51" s="87">
        <f>IFERROR(-Q51,"")</f>
        <v>-132557</v>
      </c>
      <c r="Q51" s="82" t="str">
        <f t="shared" si="96"/>
        <v>132,557</v>
      </c>
      <c r="R51" s="82" t="str">
        <f t="shared" si="96"/>
        <v>31.7</v>
      </c>
      <c r="S51" s="82"/>
      <c r="T51" s="60"/>
      <c r="U51" s="84">
        <f t="shared" ref="U51:U56" si="97">IFERROR((AG51-AB51)/ABS(AG51),"")</f>
        <v>-3.07845349012781E-2</v>
      </c>
      <c r="V51" s="85">
        <f t="shared" ref="V51:V56" si="98">IFERROR(((AG51)-(AB51)),"")</f>
        <v>-13864</v>
      </c>
      <c r="W51" s="83">
        <f>IFERROR(((AG51/AG$8)-(AB51/AB$8)),"")</f>
        <v>-9.4888933054654956E-2</v>
      </c>
      <c r="X51" s="163"/>
      <c r="Y51" s="83">
        <f>IFERROR(-Z51,"")</f>
        <v>-6.62</v>
      </c>
      <c r="Z51" s="82" t="str">
        <f t="shared" si="84"/>
        <v>6.62</v>
      </c>
      <c r="AA51" s="87">
        <f>IFERROR(-AB51,"")</f>
        <v>-464220</v>
      </c>
      <c r="AB51" s="82" t="str">
        <f t="shared" si="84"/>
        <v>464,220</v>
      </c>
      <c r="AC51" s="82" t="str">
        <f t="shared" si="84"/>
        <v>31.0</v>
      </c>
      <c r="AD51" s="83">
        <f>IFERROR(-AE51,"")</f>
        <v>-6.52</v>
      </c>
      <c r="AE51" s="82" t="str">
        <f t="shared" si="84"/>
        <v>6.52</v>
      </c>
      <c r="AF51" s="87">
        <f>IFERROR(-AG51,"")</f>
        <v>-450356</v>
      </c>
      <c r="AG51" s="82" t="str">
        <f t="shared" si="84"/>
        <v>450,356</v>
      </c>
      <c r="AH51" s="82" t="str">
        <f t="shared" si="84"/>
        <v>31.3</v>
      </c>
      <c r="AI51" s="82"/>
      <c r="AJ51" s="14"/>
      <c r="AK51" s="84">
        <f t="shared" ref="AK51:AK56" si="99">IFERROR((AW51-AR51)/ABS(AW51),"")</f>
        <v>-3.49200254028268E-2</v>
      </c>
      <c r="AL51" s="85">
        <f t="shared" ref="AL51:AL56" si="100">IFERROR(((AW51)-(AR51)),"")</f>
        <v>-47288</v>
      </c>
      <c r="AM51" s="83">
        <f>IFERROR(((AW51/AW$8)-(AR51/AR$8)),"")</f>
        <v>-0.13377841533403778</v>
      </c>
      <c r="AN51" s="157"/>
      <c r="AO51" s="83">
        <f>IFERROR(-AP51,"")</f>
        <v>-6.62</v>
      </c>
      <c r="AP51" s="82" t="str">
        <f t="shared" si="85"/>
        <v>6.62</v>
      </c>
      <c r="AQ51" s="87">
        <f>IFERROR(-AR51,"")</f>
        <v>-1401468</v>
      </c>
      <c r="AR51" s="82" t="str">
        <f t="shared" si="85"/>
        <v>1,401,468</v>
      </c>
      <c r="AS51" s="82" t="str">
        <f t="shared" si="85"/>
        <v>30.8</v>
      </c>
      <c r="AT51" s="83">
        <f>IFERROR(-AU51,"")</f>
        <v>-6.49</v>
      </c>
      <c r="AU51" s="82" t="str">
        <f t="shared" si="85"/>
        <v>6.49</v>
      </c>
      <c r="AV51" s="87">
        <f>IFERROR(-AW51,"")</f>
        <v>-1354180</v>
      </c>
      <c r="AW51" s="82" t="str">
        <f t="shared" si="85"/>
        <v>1,354,180</v>
      </c>
      <c r="AX51" s="82" t="str">
        <f t="shared" si="85"/>
        <v>31.4</v>
      </c>
      <c r="AY51" s="14"/>
      <c r="AZ51" s="14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</row>
    <row r="52" spans="1:63" s="89" customFormat="1" ht="15" customHeight="1" x14ac:dyDescent="0.2">
      <c r="A52" s="14"/>
      <c r="B52" s="82" t="str">
        <f t="shared" si="28"/>
        <v xml:space="preserve">- Overtime </v>
      </c>
      <c r="C52" s="14"/>
      <c r="D52" s="83"/>
      <c r="E52" s="84">
        <f t="shared" si="94"/>
        <v>0.18695487296169891</v>
      </c>
      <c r="F52" s="85">
        <f t="shared" si="95"/>
        <v>493</v>
      </c>
      <c r="G52" s="83">
        <f>IFERROR(((Q52/Q$8)-(L52/L$8)),"")</f>
        <v>3.2667577823253788E-2</v>
      </c>
      <c r="H52" s="157"/>
      <c r="I52" s="83">
        <f>IFERROR(-J52,"")</f>
        <v>-0.1</v>
      </c>
      <c r="J52" s="86" t="str">
        <f t="shared" si="96"/>
        <v>0.10</v>
      </c>
      <c r="K52" s="87">
        <f>IFERROR(-L52,"")</f>
        <v>-2144</v>
      </c>
      <c r="L52" s="82" t="str">
        <f t="shared" si="96"/>
        <v>2,144</v>
      </c>
      <c r="M52" s="82" t="str">
        <f t="shared" si="96"/>
        <v>0.5</v>
      </c>
      <c r="N52" s="83">
        <f>IFERROR(-O52,"")</f>
        <v>-0.13</v>
      </c>
      <c r="O52" s="86" t="str">
        <f t="shared" si="96"/>
        <v>0.13</v>
      </c>
      <c r="P52" s="87">
        <f>IFERROR(-Q52,"")</f>
        <v>-2637</v>
      </c>
      <c r="Q52" s="82" t="str">
        <f t="shared" si="96"/>
        <v>2,637</v>
      </c>
      <c r="R52" s="82" t="str">
        <f t="shared" si="96"/>
        <v>0.6</v>
      </c>
      <c r="S52" s="82"/>
      <c r="T52" s="60"/>
      <c r="U52" s="84">
        <f t="shared" si="97"/>
        <v>9.6059113300492605E-2</v>
      </c>
      <c r="V52" s="85">
        <f t="shared" si="98"/>
        <v>819</v>
      </c>
      <c r="W52" s="83">
        <f>IFERROR(((AG52/AG$8)-(AB52/AB$8)),"")</f>
        <v>1.3620552664900115E-2</v>
      </c>
      <c r="X52" s="163"/>
      <c r="Y52" s="83">
        <f>IFERROR(-Z52,"")</f>
        <v>-0.11</v>
      </c>
      <c r="Z52" s="82" t="str">
        <f t="shared" si="84"/>
        <v>0.11</v>
      </c>
      <c r="AA52" s="87">
        <f>IFERROR(-AB52,"")</f>
        <v>-7707</v>
      </c>
      <c r="AB52" s="82" t="str">
        <f t="shared" si="84"/>
        <v>7,707</v>
      </c>
      <c r="AC52" s="82" t="str">
        <f t="shared" si="84"/>
        <v>0.5</v>
      </c>
      <c r="AD52" s="83">
        <f>IFERROR(-AE52,"")</f>
        <v>-0.12</v>
      </c>
      <c r="AE52" s="82" t="str">
        <f t="shared" si="84"/>
        <v>0.12</v>
      </c>
      <c r="AF52" s="87">
        <f>IFERROR(-AG52,"")</f>
        <v>-8526</v>
      </c>
      <c r="AG52" s="82" t="str">
        <f t="shared" si="84"/>
        <v>8,526</v>
      </c>
      <c r="AH52" s="82" t="str">
        <f t="shared" si="84"/>
        <v>0.6</v>
      </c>
      <c r="AI52" s="82"/>
      <c r="AJ52" s="14"/>
      <c r="AK52" s="84">
        <f t="shared" si="99"/>
        <v>-0.66934950385887537</v>
      </c>
      <c r="AL52" s="85">
        <f t="shared" si="100"/>
        <v>-12142</v>
      </c>
      <c r="AM52" s="83">
        <f>IFERROR(((AW52/AW$8)-(AR52/AR$8)),"")</f>
        <v>-5.6186699442653629E-2</v>
      </c>
      <c r="AN52" s="157"/>
      <c r="AO52" s="83">
        <f>IFERROR(-AP52,"")</f>
        <v>-0.14000000000000001</v>
      </c>
      <c r="AP52" s="82" t="str">
        <f t="shared" si="85"/>
        <v>0.14</v>
      </c>
      <c r="AQ52" s="87">
        <f>IFERROR(-AR52,"")</f>
        <v>-30282</v>
      </c>
      <c r="AR52" s="82" t="str">
        <f t="shared" si="85"/>
        <v>30,282</v>
      </c>
      <c r="AS52" s="82" t="str">
        <f t="shared" si="85"/>
        <v>0.7</v>
      </c>
      <c r="AT52" s="83">
        <f>IFERROR(-AU52,"")</f>
        <v>-0.09</v>
      </c>
      <c r="AU52" s="82" t="str">
        <f t="shared" si="85"/>
        <v>0.09</v>
      </c>
      <c r="AV52" s="87">
        <f>IFERROR(-AW52,"")</f>
        <v>-18140</v>
      </c>
      <c r="AW52" s="82" t="str">
        <f t="shared" si="85"/>
        <v>18,140</v>
      </c>
      <c r="AX52" s="82" t="str">
        <f t="shared" si="85"/>
        <v>0.4</v>
      </c>
      <c r="AY52" s="14"/>
      <c r="AZ52" s="14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</row>
    <row r="53" spans="1:63" s="89" customFormat="1" ht="15" customHeight="1" x14ac:dyDescent="0.2">
      <c r="A53" s="14"/>
      <c r="B53" s="82" t="str">
        <f t="shared" si="28"/>
        <v xml:space="preserve">- Pay Compliance/WOTC </v>
      </c>
      <c r="C53" s="14"/>
      <c r="D53" s="83"/>
      <c r="E53" s="84" t="str">
        <f t="shared" si="94"/>
        <v/>
      </c>
      <c r="F53" s="85">
        <f t="shared" si="95"/>
        <v>0</v>
      </c>
      <c r="G53" s="83">
        <f>IFERROR(((Q53/Q$8)-(L53/L$8)),"")</f>
        <v>0</v>
      </c>
      <c r="H53" s="157"/>
      <c r="I53" s="83">
        <f>IFERROR(-J53,"")</f>
        <v>0</v>
      </c>
      <c r="J53" s="86" t="str">
        <f t="shared" si="96"/>
        <v>0.00</v>
      </c>
      <c r="K53" s="87">
        <f>IFERROR(-L53,"")</f>
        <v>0</v>
      </c>
      <c r="L53" s="82" t="str">
        <f t="shared" si="96"/>
        <v>0</v>
      </c>
      <c r="M53" s="82" t="str">
        <f t="shared" si="96"/>
        <v>0.0</v>
      </c>
      <c r="N53" s="83">
        <f>IFERROR(-O53,"")</f>
        <v>0</v>
      </c>
      <c r="O53" s="86" t="str">
        <f t="shared" si="96"/>
        <v>0.00</v>
      </c>
      <c r="P53" s="87">
        <f>IFERROR(-Q53,"")</f>
        <v>0</v>
      </c>
      <c r="Q53" s="82" t="str">
        <f t="shared" si="96"/>
        <v>0</v>
      </c>
      <c r="R53" s="82" t="str">
        <f t="shared" si="96"/>
        <v>0.0</v>
      </c>
      <c r="S53" s="82"/>
      <c r="T53" s="60"/>
      <c r="U53" s="84" t="str">
        <f t="shared" si="97"/>
        <v/>
      </c>
      <c r="V53" s="85">
        <f t="shared" si="98"/>
        <v>0</v>
      </c>
      <c r="W53" s="83">
        <f>IFERROR(((AG53/AG$8)-(AB53/AB$8)),"")</f>
        <v>0</v>
      </c>
      <c r="X53" s="163"/>
      <c r="Y53" s="83">
        <f>IFERROR(-Z53,"")</f>
        <v>0</v>
      </c>
      <c r="Z53" s="82" t="str">
        <f t="shared" si="84"/>
        <v>0.00</v>
      </c>
      <c r="AA53" s="87">
        <f>IFERROR(-AB53,"")</f>
        <v>0</v>
      </c>
      <c r="AB53" s="82" t="str">
        <f t="shared" si="84"/>
        <v>0</v>
      </c>
      <c r="AC53" s="82" t="str">
        <f t="shared" si="84"/>
        <v>0.0</v>
      </c>
      <c r="AD53" s="83">
        <f>IFERROR(-AE53,"")</f>
        <v>0</v>
      </c>
      <c r="AE53" s="82" t="str">
        <f t="shared" si="84"/>
        <v>0.00</v>
      </c>
      <c r="AF53" s="87">
        <f>IFERROR(-AG53,"")</f>
        <v>0</v>
      </c>
      <c r="AG53" s="82" t="str">
        <f t="shared" si="84"/>
        <v>0</v>
      </c>
      <c r="AH53" s="82" t="str">
        <f t="shared" si="84"/>
        <v>0.0</v>
      </c>
      <c r="AI53" s="82"/>
      <c r="AJ53" s="14"/>
      <c r="AK53" s="84" t="str">
        <f t="shared" si="99"/>
        <v/>
      </c>
      <c r="AL53" s="85">
        <f t="shared" si="100"/>
        <v>0</v>
      </c>
      <c r="AM53" s="83">
        <f>IFERROR(((AW53/AW$8)-(AR53/AR$8)),"")</f>
        <v>0</v>
      </c>
      <c r="AN53" s="157"/>
      <c r="AO53" s="83">
        <f>IFERROR(-AP53,"")</f>
        <v>0</v>
      </c>
      <c r="AP53" s="82" t="str">
        <f t="shared" si="85"/>
        <v>0.00</v>
      </c>
      <c r="AQ53" s="87">
        <f>IFERROR(-AR53,"")</f>
        <v>0</v>
      </c>
      <c r="AR53" s="82" t="str">
        <f t="shared" si="85"/>
        <v>0</v>
      </c>
      <c r="AS53" s="82" t="str">
        <f t="shared" si="85"/>
        <v>0.0</v>
      </c>
      <c r="AT53" s="83">
        <f>IFERROR(-AU53,"")</f>
        <v>0</v>
      </c>
      <c r="AU53" s="82" t="str">
        <f t="shared" si="85"/>
        <v>0.00</v>
      </c>
      <c r="AV53" s="87">
        <f>IFERROR(-AW53,"")</f>
        <v>0</v>
      </c>
      <c r="AW53" s="82" t="str">
        <f t="shared" si="85"/>
        <v>0</v>
      </c>
      <c r="AX53" s="82" t="str">
        <f t="shared" si="85"/>
        <v>0.0</v>
      </c>
      <c r="AY53" s="14"/>
      <c r="AZ53" s="14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s="149" customFormat="1" ht="25" customHeight="1" x14ac:dyDescent="0.2">
      <c r="A54" s="15"/>
      <c r="B54" s="142" t="str">
        <f t="shared" si="28"/>
        <v xml:space="preserve">Total Direct Labor </v>
      </c>
      <c r="C54" s="15"/>
      <c r="D54" s="143"/>
      <c r="E54" s="144">
        <f t="shared" si="94"/>
        <v>-0.1232820983179727</v>
      </c>
      <c r="F54" s="145">
        <f t="shared" si="95"/>
        <v>-16667</v>
      </c>
      <c r="G54" s="143">
        <f>IFERROR(((Q54/Q$8)-(L54/L$8)),"")</f>
        <v>-0.25979736645799889</v>
      </c>
      <c r="H54" s="159"/>
      <c r="I54" s="143">
        <f>IFERROR(-J54,"")</f>
        <v>-7</v>
      </c>
      <c r="J54" s="146" t="str">
        <f t="shared" si="96"/>
        <v>7.00</v>
      </c>
      <c r="K54" s="147">
        <f>IFERROR(-L54,"")</f>
        <v>-151861</v>
      </c>
      <c r="L54" s="142" t="str">
        <f t="shared" si="96"/>
        <v>151,861</v>
      </c>
      <c r="M54" s="142" t="str">
        <f t="shared" si="96"/>
        <v>32.2</v>
      </c>
      <c r="N54" s="143">
        <f>IFERROR(-O54,"")</f>
        <v>-6.74</v>
      </c>
      <c r="O54" s="146" t="str">
        <f t="shared" si="96"/>
        <v>6.74</v>
      </c>
      <c r="P54" s="147">
        <f>IFERROR(-Q54,"")</f>
        <v>-135194</v>
      </c>
      <c r="Q54" s="142" t="str">
        <f t="shared" si="96"/>
        <v>135,194</v>
      </c>
      <c r="R54" s="142" t="str">
        <f t="shared" si="96"/>
        <v>32.4</v>
      </c>
      <c r="S54" s="142"/>
      <c r="T54" s="152"/>
      <c r="U54" s="144">
        <f t="shared" si="97"/>
        <v>-2.8427787535793517E-2</v>
      </c>
      <c r="V54" s="145">
        <f t="shared" si="98"/>
        <v>-13045</v>
      </c>
      <c r="W54" s="143">
        <f>IFERROR(((AG54/AG$8)-(AB54/AB$8)),"")</f>
        <v>-8.1268380389754036E-2</v>
      </c>
      <c r="X54" s="162"/>
      <c r="Y54" s="143">
        <f>IFERROR(-Z54,"")</f>
        <v>-6.73</v>
      </c>
      <c r="Z54" s="142" t="str">
        <f t="shared" si="84"/>
        <v>6.73</v>
      </c>
      <c r="AA54" s="147">
        <f>IFERROR(-AB54,"")</f>
        <v>-471927</v>
      </c>
      <c r="AB54" s="142" t="str">
        <f t="shared" si="84"/>
        <v>471,927</v>
      </c>
      <c r="AC54" s="142" t="str">
        <f t="shared" si="84"/>
        <v>31.5</v>
      </c>
      <c r="AD54" s="143">
        <f>IFERROR(-AE54,"")</f>
        <v>-6.65</v>
      </c>
      <c r="AE54" s="142" t="str">
        <f t="shared" si="84"/>
        <v>6.65</v>
      </c>
      <c r="AF54" s="147">
        <f>IFERROR(-AG54,"")</f>
        <v>-458882</v>
      </c>
      <c r="AG54" s="142" t="str">
        <f t="shared" si="84"/>
        <v>458,882</v>
      </c>
      <c r="AH54" s="142" t="str">
        <f t="shared" si="84"/>
        <v>31.9</v>
      </c>
      <c r="AI54" s="142"/>
      <c r="AJ54" s="15"/>
      <c r="AK54" s="144">
        <f t="shared" si="99"/>
        <v>-4.3305465703723837E-2</v>
      </c>
      <c r="AL54" s="145">
        <f t="shared" si="100"/>
        <v>-59429</v>
      </c>
      <c r="AM54" s="143">
        <f>IFERROR(((AW54/AW$8)-(AR54/AR$8)),"")</f>
        <v>-0.18996032206161839</v>
      </c>
      <c r="AN54" s="159"/>
      <c r="AO54" s="143">
        <f>IFERROR(-AP54,"")</f>
        <v>-6.77</v>
      </c>
      <c r="AP54" s="142" t="str">
        <f t="shared" si="85"/>
        <v>6.77</v>
      </c>
      <c r="AQ54" s="147">
        <f>IFERROR(-AR54,"")</f>
        <v>-1431750</v>
      </c>
      <c r="AR54" s="142" t="str">
        <f t="shared" si="85"/>
        <v>1,431,750</v>
      </c>
      <c r="AS54" s="142" t="str">
        <f t="shared" si="85"/>
        <v>31.5</v>
      </c>
      <c r="AT54" s="143">
        <f>IFERROR(-AU54,"")</f>
        <v>-6.58</v>
      </c>
      <c r="AU54" s="142" t="str">
        <f t="shared" si="85"/>
        <v>6.58</v>
      </c>
      <c r="AV54" s="147">
        <f>IFERROR(-AW54,"")</f>
        <v>-1372321</v>
      </c>
      <c r="AW54" s="142" t="str">
        <f t="shared" si="85"/>
        <v>1,372,321</v>
      </c>
      <c r="AX54" s="142" t="str">
        <f t="shared" si="85"/>
        <v>31.8</v>
      </c>
      <c r="AY54" s="15"/>
      <c r="AZ54" s="15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</row>
    <row r="55" spans="1:63" s="89" customFormat="1" ht="15" customHeight="1" x14ac:dyDescent="0.2">
      <c r="A55" s="16"/>
      <c r="B55" s="89" t="str">
        <f t="shared" si="28"/>
        <v xml:space="preserve">Overtime Premium $ </v>
      </c>
      <c r="C55" s="16"/>
      <c r="D55" s="103"/>
      <c r="E55" s="99">
        <f t="shared" si="94"/>
        <v>0.18735632183908046</v>
      </c>
      <c r="F55" s="100">
        <f t="shared" si="95"/>
        <v>163</v>
      </c>
      <c r="G55" s="103"/>
      <c r="H55" s="161"/>
      <c r="I55" s="104"/>
      <c r="J55" s="101" t="str">
        <f t="shared" si="96"/>
        <v/>
      </c>
      <c r="K55" s="105"/>
      <c r="L55" s="89" t="str">
        <f t="shared" si="96"/>
        <v>707</v>
      </c>
      <c r="M55" s="89" t="str">
        <f t="shared" si="96"/>
        <v/>
      </c>
      <c r="N55" s="104"/>
      <c r="O55" s="101" t="str">
        <f t="shared" si="96"/>
        <v/>
      </c>
      <c r="P55" s="105"/>
      <c r="Q55" s="89" t="str">
        <f t="shared" si="96"/>
        <v>870</v>
      </c>
      <c r="R55" s="89" t="str">
        <f t="shared" si="96"/>
        <v/>
      </c>
      <c r="T55" s="60"/>
      <c r="U55" s="99">
        <f t="shared" si="97"/>
        <v>9.6304193319118686E-2</v>
      </c>
      <c r="V55" s="100">
        <f t="shared" si="98"/>
        <v>271</v>
      </c>
      <c r="W55" s="103"/>
      <c r="X55" s="161"/>
      <c r="Y55" s="103"/>
      <c r="Z55" s="89" t="str">
        <f t="shared" si="84"/>
        <v/>
      </c>
      <c r="AA55" s="105"/>
      <c r="AB55" s="89" t="str">
        <f t="shared" si="84"/>
        <v>2,543</v>
      </c>
      <c r="AC55" s="89" t="str">
        <f t="shared" si="84"/>
        <v/>
      </c>
      <c r="AD55" s="103"/>
      <c r="AE55" s="89" t="str">
        <f t="shared" si="84"/>
        <v/>
      </c>
      <c r="AF55" s="105"/>
      <c r="AG55" s="89" t="str">
        <f t="shared" si="84"/>
        <v>2,814</v>
      </c>
      <c r="AH55" s="89" t="str">
        <f t="shared" si="84"/>
        <v/>
      </c>
      <c r="AJ55" s="16"/>
      <c r="AK55" s="99">
        <f t="shared" si="99"/>
        <v>-0.66939525559639157</v>
      </c>
      <c r="AL55" s="100">
        <f t="shared" si="100"/>
        <v>-4007</v>
      </c>
      <c r="AM55" s="105"/>
      <c r="AN55" s="161"/>
      <c r="AO55" s="103"/>
      <c r="AP55" s="89" t="str">
        <f t="shared" si="85"/>
        <v/>
      </c>
      <c r="AQ55" s="105"/>
      <c r="AR55" s="89" t="str">
        <f t="shared" si="85"/>
        <v>9,993</v>
      </c>
      <c r="AS55" s="89" t="str">
        <f t="shared" si="85"/>
        <v/>
      </c>
      <c r="AT55" s="103"/>
      <c r="AU55" s="89" t="str">
        <f t="shared" si="85"/>
        <v/>
      </c>
      <c r="AV55" s="105"/>
      <c r="AW55" s="89" t="str">
        <f t="shared" si="85"/>
        <v>5,986</v>
      </c>
      <c r="AX55" s="89" t="str">
        <f t="shared" si="85"/>
        <v/>
      </c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</row>
    <row r="56" spans="1:63" s="89" customFormat="1" ht="15" customHeight="1" x14ac:dyDescent="0.2">
      <c r="A56" s="16"/>
      <c r="B56" s="89" t="str">
        <f t="shared" si="28"/>
        <v xml:space="preserve">Overtime Hours </v>
      </c>
      <c r="C56" s="16"/>
      <c r="D56" s="103"/>
      <c r="E56" s="99">
        <f t="shared" si="94"/>
        <v>0.18705035971223022</v>
      </c>
      <c r="F56" s="106">
        <f t="shared" si="95"/>
        <v>26</v>
      </c>
      <c r="G56" s="103"/>
      <c r="H56" s="161"/>
      <c r="I56" s="104"/>
      <c r="J56" s="101" t="str">
        <f t="shared" si="96"/>
        <v/>
      </c>
      <c r="K56" s="105"/>
      <c r="L56" s="89" t="str">
        <f t="shared" si="96"/>
        <v>113</v>
      </c>
      <c r="M56" s="89" t="str">
        <f t="shared" si="96"/>
        <v/>
      </c>
      <c r="N56" s="104"/>
      <c r="O56" s="101" t="str">
        <f t="shared" si="96"/>
        <v/>
      </c>
      <c r="P56" s="105"/>
      <c r="Q56" s="89" t="str">
        <f t="shared" si="96"/>
        <v>139</v>
      </c>
      <c r="R56" s="89" t="str">
        <f t="shared" si="96"/>
        <v/>
      </c>
      <c r="T56" s="60"/>
      <c r="U56" s="99">
        <f t="shared" si="97"/>
        <v>9.5768374164810696E-2</v>
      </c>
      <c r="V56" s="106">
        <f t="shared" si="98"/>
        <v>43</v>
      </c>
      <c r="W56" s="103"/>
      <c r="X56" s="161"/>
      <c r="Y56" s="103"/>
      <c r="Z56" s="89" t="str">
        <f t="shared" si="84"/>
        <v/>
      </c>
      <c r="AA56" s="105"/>
      <c r="AB56" s="89" t="str">
        <f t="shared" si="84"/>
        <v>406</v>
      </c>
      <c r="AC56" s="89" t="str">
        <f t="shared" si="84"/>
        <v/>
      </c>
      <c r="AD56" s="103"/>
      <c r="AE56" s="89" t="str">
        <f t="shared" si="84"/>
        <v/>
      </c>
      <c r="AF56" s="105"/>
      <c r="AG56" s="89" t="str">
        <f t="shared" si="84"/>
        <v>449</v>
      </c>
      <c r="AH56" s="89" t="str">
        <f t="shared" si="84"/>
        <v/>
      </c>
      <c r="AJ56" s="16"/>
      <c r="AK56" s="99">
        <f t="shared" si="99"/>
        <v>-0.66910994764397902</v>
      </c>
      <c r="AL56" s="106">
        <f t="shared" si="100"/>
        <v>-639</v>
      </c>
      <c r="AM56" s="103"/>
      <c r="AN56" s="161"/>
      <c r="AO56" s="103"/>
      <c r="AP56" s="89" t="str">
        <f t="shared" si="85"/>
        <v/>
      </c>
      <c r="AQ56" s="105"/>
      <c r="AR56" s="89" t="str">
        <f t="shared" si="85"/>
        <v>1,594</v>
      </c>
      <c r="AS56" s="89" t="str">
        <f t="shared" si="85"/>
        <v/>
      </c>
      <c r="AT56" s="103"/>
      <c r="AU56" s="89" t="str">
        <f t="shared" si="85"/>
        <v/>
      </c>
      <c r="AV56" s="105"/>
      <c r="AW56" s="89" t="str">
        <f t="shared" si="85"/>
        <v>955</v>
      </c>
      <c r="AX56" s="89" t="str">
        <f t="shared" si="85"/>
        <v/>
      </c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</row>
    <row r="57" spans="1:63" s="89" customFormat="1" ht="20" customHeight="1" x14ac:dyDescent="0.2">
      <c r="A57" s="16"/>
      <c r="B57" s="89" t="str">
        <f t="shared" si="28"/>
        <v xml:space="preserve">Total Hours vs. Expectation </v>
      </c>
      <c r="C57" s="21"/>
      <c r="D57" s="103"/>
      <c r="E57" s="99">
        <f>IFERROR((O57-J57)/ABS(O57),"")</f>
        <v>-4.0697674418604652</v>
      </c>
      <c r="F57" s="106">
        <f>IFERROR(O57-J57,"")</f>
        <v>-21</v>
      </c>
      <c r="G57" s="103">
        <f>IFERROR(O57-J57,"")</f>
        <v>-21</v>
      </c>
      <c r="H57" s="161"/>
      <c r="I57" s="98"/>
      <c r="J57" s="101" t="str">
        <f t="shared" si="96"/>
        <v>15.84</v>
      </c>
      <c r="K57" s="105"/>
      <c r="L57" s="89" t="str">
        <f t="shared" si="96"/>
        <v/>
      </c>
      <c r="M57" s="89" t="str">
        <f t="shared" si="96"/>
        <v/>
      </c>
      <c r="N57" s="98"/>
      <c r="O57" s="101" t="str">
        <f t="shared" si="96"/>
        <v>-5.16</v>
      </c>
      <c r="P57" s="105"/>
      <c r="Q57" s="89" t="str">
        <f t="shared" si="96"/>
        <v/>
      </c>
      <c r="R57" s="89" t="str">
        <f t="shared" si="96"/>
        <v/>
      </c>
      <c r="T57" s="60"/>
      <c r="U57" s="99">
        <f>IFERROR((AE57-Z57)/ABS(AE57),"")</f>
        <v>0.2555115884680611</v>
      </c>
      <c r="V57" s="106">
        <f>IFERROR(AE57-Z57,"")</f>
        <v>13.560000000000002</v>
      </c>
      <c r="W57" s="103">
        <f>IFERROR(AE57-Z57,"")</f>
        <v>13.560000000000002</v>
      </c>
      <c r="X57" s="161"/>
      <c r="Y57" s="98"/>
      <c r="Z57" s="89" t="str">
        <f t="shared" si="84"/>
        <v>39.51</v>
      </c>
      <c r="AA57" s="105"/>
      <c r="AB57" s="89" t="str">
        <f t="shared" si="84"/>
        <v/>
      </c>
      <c r="AC57" s="89" t="str">
        <f t="shared" si="84"/>
        <v/>
      </c>
      <c r="AD57" s="98"/>
      <c r="AE57" s="89" t="str">
        <f t="shared" si="84"/>
        <v>53.07</v>
      </c>
      <c r="AF57" s="105"/>
      <c r="AG57" s="89" t="str">
        <f t="shared" si="84"/>
        <v/>
      </c>
      <c r="AH57" s="89" t="str">
        <f t="shared" si="84"/>
        <v/>
      </c>
      <c r="AJ57" s="16"/>
      <c r="AK57" s="99">
        <f>IFERROR((AU57-AP57)/ABS(AU57),"")</f>
        <v>-0.38263177853621538</v>
      </c>
      <c r="AL57" s="106">
        <f>IFERROR(AU57-AP57,"")</f>
        <v>-10.09</v>
      </c>
      <c r="AM57" s="103">
        <f>IFERROR(AU57-AP57,"")</f>
        <v>-10.09</v>
      </c>
      <c r="AN57" s="161"/>
      <c r="AO57" s="98"/>
      <c r="AP57" s="89" t="str">
        <f t="shared" si="85"/>
        <v>36.46</v>
      </c>
      <c r="AQ57" s="105"/>
      <c r="AR57" s="89" t="str">
        <f t="shared" si="85"/>
        <v/>
      </c>
      <c r="AS57" s="89" t="str">
        <f t="shared" si="85"/>
        <v/>
      </c>
      <c r="AT57" s="98"/>
      <c r="AU57" s="89" t="str">
        <f t="shared" si="85"/>
        <v>26.37</v>
      </c>
      <c r="AV57" s="105"/>
      <c r="AW57" s="89" t="str">
        <f t="shared" si="85"/>
        <v/>
      </c>
      <c r="AX57" s="89" t="str">
        <f t="shared" si="85"/>
        <v/>
      </c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s="89" customFormat="1" ht="15" customHeight="1" x14ac:dyDescent="0.2">
      <c r="A58" s="16"/>
      <c r="B58" s="89" t="str">
        <f t="shared" si="28"/>
        <v xml:space="preserve">Wage Rate </v>
      </c>
      <c r="C58" s="16"/>
      <c r="D58" s="103"/>
      <c r="E58" s="99">
        <f>IFERROR((O58-J58)/ABS(O58),"")</f>
        <v>-5.038167938931299E-2</v>
      </c>
      <c r="F58" s="98"/>
      <c r="G58" s="103">
        <f>IFERROR(O58-J58,"")</f>
        <v>-0.66000000000000014</v>
      </c>
      <c r="H58" s="161"/>
      <c r="I58" s="98"/>
      <c r="J58" s="101" t="str">
        <f t="shared" si="96"/>
        <v>13.76</v>
      </c>
      <c r="K58" s="105"/>
      <c r="L58" s="89" t="str">
        <f t="shared" si="96"/>
        <v/>
      </c>
      <c r="M58" s="89" t="str">
        <f t="shared" si="96"/>
        <v/>
      </c>
      <c r="N58" s="98"/>
      <c r="O58" s="101" t="str">
        <f t="shared" si="96"/>
        <v>13.10</v>
      </c>
      <c r="P58" s="105"/>
      <c r="Q58" s="89" t="str">
        <f t="shared" si="96"/>
        <v/>
      </c>
      <c r="R58" s="89" t="str">
        <f t="shared" si="96"/>
        <v/>
      </c>
      <c r="T58" s="60"/>
      <c r="U58" s="99">
        <f>IFERROR((AE58-Z58)/ABS(AE58),"")</f>
        <v>-2.8244274809160381E-2</v>
      </c>
      <c r="V58" s="98"/>
      <c r="W58" s="103">
        <f>IFERROR(AE58-Z58,"")</f>
        <v>-0.37000000000000099</v>
      </c>
      <c r="X58" s="161"/>
      <c r="Y58" s="98"/>
      <c r="Z58" s="89" t="str">
        <f t="shared" ref="Z58:AH59" si="101">IF(Z168="","",TRIM(LEFT(Z168,SEARCH(" ",Z168,1))))</f>
        <v>13.47</v>
      </c>
      <c r="AA58" s="105"/>
      <c r="AB58" s="89" t="str">
        <f t="shared" si="101"/>
        <v/>
      </c>
      <c r="AC58" s="89" t="str">
        <f t="shared" si="101"/>
        <v/>
      </c>
      <c r="AD58" s="98"/>
      <c r="AE58" s="89" t="str">
        <f t="shared" si="101"/>
        <v>13.10</v>
      </c>
      <c r="AF58" s="105"/>
      <c r="AG58" s="89" t="str">
        <f t="shared" si="101"/>
        <v/>
      </c>
      <c r="AH58" s="89" t="str">
        <f t="shared" si="101"/>
        <v/>
      </c>
      <c r="AJ58" s="16"/>
      <c r="AK58" s="99">
        <f>IFERROR((AU58-AP58)/ABS(AU58),"")</f>
        <v>-1.1219147344801823E-2</v>
      </c>
      <c r="AL58" s="98"/>
      <c r="AM58" s="104">
        <f>IFERROR(AU58-AP58,"")</f>
        <v>-0.15000000000000036</v>
      </c>
      <c r="AN58" s="161"/>
      <c r="AO58" s="98"/>
      <c r="AP58" s="89" t="str">
        <f t="shared" ref="AP58:AX59" si="102">IF(AP168="","",TRIM(LEFT(AP168,SEARCH(" ",AP168,1))))</f>
        <v>13.52</v>
      </c>
      <c r="AQ58" s="105"/>
      <c r="AR58" s="89" t="str">
        <f t="shared" si="102"/>
        <v/>
      </c>
      <c r="AS58" s="89" t="str">
        <f t="shared" si="102"/>
        <v/>
      </c>
      <c r="AT58" s="98"/>
      <c r="AU58" s="89" t="str">
        <f t="shared" si="102"/>
        <v>13.37</v>
      </c>
      <c r="AV58" s="105"/>
      <c r="AW58" s="89" t="str">
        <f t="shared" si="102"/>
        <v/>
      </c>
      <c r="AX58" s="89" t="str">
        <f t="shared" si="102"/>
        <v/>
      </c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s="137" customFormat="1" ht="25" customHeight="1" x14ac:dyDescent="0.2">
      <c r="A59" s="13"/>
      <c r="B59" s="137" t="str">
        <f t="shared" si="28"/>
        <v xml:space="preserve">Margin after Labor </v>
      </c>
      <c r="C59" s="13"/>
      <c r="D59" s="132"/>
      <c r="E59" s="133">
        <f>IFERROR((L59-Q59)/ABS(Q59),"")</f>
        <v>0.1421612096407458</v>
      </c>
      <c r="F59" s="134">
        <f>IFERROR(((L59)-(Q59)),"")</f>
        <v>25009</v>
      </c>
      <c r="G59" s="132">
        <f>IFERROR(((L59/L$8)-(Q59/Q$8)),"")</f>
        <v>0.49125152524225335</v>
      </c>
      <c r="H59" s="156"/>
      <c r="I59" s="132">
        <f>IFERROR(-(-J59),"")</f>
        <v>9.27</v>
      </c>
      <c r="J59" s="135" t="str">
        <f t="shared" si="96"/>
        <v>9.27</v>
      </c>
      <c r="K59" s="136">
        <f>IFERROR(-(-L59),"")</f>
        <v>200929</v>
      </c>
      <c r="L59" s="137" t="str">
        <f t="shared" si="96"/>
        <v>200,929</v>
      </c>
      <c r="M59" s="137" t="str">
        <f t="shared" si="96"/>
        <v>42.6</v>
      </c>
      <c r="N59" s="132">
        <f>IFERROR(-(-O59),"")</f>
        <v>8.7799999999999994</v>
      </c>
      <c r="O59" s="135" t="str">
        <f t="shared" si="96"/>
        <v>8.78</v>
      </c>
      <c r="P59" s="136">
        <f>IFERROR(-(-Q59),"")</f>
        <v>175920</v>
      </c>
      <c r="Q59" s="137" t="str">
        <f t="shared" si="96"/>
        <v>175,920</v>
      </c>
      <c r="R59" s="137" t="str">
        <f t="shared" si="96"/>
        <v>42.1</v>
      </c>
      <c r="T59" s="152"/>
      <c r="U59" s="133">
        <f>IFERROR((AB59-AG59)/ABS(AG59),"")</f>
        <v>5.1286021363685028E-2</v>
      </c>
      <c r="V59" s="134">
        <f>IFERROR(((AB59)-(AG59)),"")</f>
        <v>31136</v>
      </c>
      <c r="W59" s="132">
        <f>IFERROR(((AB59/AB$8)-(AG59/AG$8)),"")</f>
        <v>0.30534835689197237</v>
      </c>
      <c r="X59" s="164"/>
      <c r="Y59" s="132">
        <f>IFERROR(-(-Z59),"")</f>
        <v>9.1</v>
      </c>
      <c r="Z59" s="137" t="str">
        <f t="shared" si="101"/>
        <v>9.10</v>
      </c>
      <c r="AA59" s="136">
        <f>IFERROR(-(-AB59),"")</f>
        <v>638241</v>
      </c>
      <c r="AB59" s="137" t="str">
        <f t="shared" si="101"/>
        <v>638,241</v>
      </c>
      <c r="AC59" s="137" t="str">
        <f t="shared" si="101"/>
        <v>42.6</v>
      </c>
      <c r="AD59" s="132">
        <f>IFERROR(-(-AE59),"")</f>
        <v>8.7899999999999991</v>
      </c>
      <c r="AE59" s="137" t="str">
        <f t="shared" si="101"/>
        <v>8.79</v>
      </c>
      <c r="AF59" s="136">
        <f>IFERROR(-(-AG59),"")</f>
        <v>607105</v>
      </c>
      <c r="AG59" s="137" t="str">
        <f t="shared" si="101"/>
        <v>607,105</v>
      </c>
      <c r="AH59" s="137" t="str">
        <f t="shared" si="101"/>
        <v>42.3</v>
      </c>
      <c r="AJ59" s="13"/>
      <c r="AK59" s="133">
        <f>IFERROR((AR59-AW59)/ABS(AW59),"")</f>
        <v>6.6547581848348955E-2</v>
      </c>
      <c r="AL59" s="134">
        <f>IFERROR(((AR59)-(AW59)),"")</f>
        <v>120967</v>
      </c>
      <c r="AM59" s="132">
        <f>IFERROR(((AR59/AR$8)-(AW59/AW$8)),"")</f>
        <v>0.45130329824933391</v>
      </c>
      <c r="AN59" s="156"/>
      <c r="AO59" s="132">
        <f>IFERROR(-(-AP59),"")</f>
        <v>9.16</v>
      </c>
      <c r="AP59" s="137" t="str">
        <f t="shared" si="102"/>
        <v>9.16</v>
      </c>
      <c r="AQ59" s="136">
        <f>IFERROR(-(-AR59),"")</f>
        <v>1938719</v>
      </c>
      <c r="AR59" s="137" t="str">
        <f t="shared" si="102"/>
        <v>1,938,719</v>
      </c>
      <c r="AS59" s="137" t="str">
        <f t="shared" si="102"/>
        <v>42.7</v>
      </c>
      <c r="AT59" s="132">
        <f>IFERROR(-(-AU59),"")</f>
        <v>8.7100000000000009</v>
      </c>
      <c r="AU59" s="137" t="str">
        <f t="shared" si="102"/>
        <v>8.71</v>
      </c>
      <c r="AV59" s="136">
        <f>IFERROR(-(-AW59),"")</f>
        <v>1817752</v>
      </c>
      <c r="AW59" s="137" t="str">
        <f t="shared" si="102"/>
        <v>1,817,752</v>
      </c>
      <c r="AX59" s="137" t="str">
        <f t="shared" si="102"/>
        <v>42.1</v>
      </c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</row>
    <row r="60" spans="1:63" ht="5" customHeight="1" x14ac:dyDescent="0.2">
      <c r="A60" s="14"/>
      <c r="B60" s="82"/>
      <c r="C60" s="14"/>
      <c r="D60" s="84"/>
      <c r="E60" s="84"/>
      <c r="F60" s="85"/>
      <c r="G60" s="90"/>
      <c r="H60" s="158"/>
      <c r="I60" s="91"/>
      <c r="J60" s="86"/>
      <c r="K60" s="87"/>
      <c r="L60" s="82"/>
      <c r="M60" s="82"/>
      <c r="N60" s="91"/>
      <c r="O60" s="86"/>
      <c r="P60" s="87"/>
      <c r="Q60" s="82"/>
      <c r="R60" s="82"/>
      <c r="S60" s="82"/>
      <c r="T60" s="60"/>
      <c r="U60" s="84"/>
      <c r="V60" s="85"/>
      <c r="W60" s="90"/>
      <c r="X60" s="158"/>
      <c r="Y60" s="90"/>
      <c r="Z60" s="82"/>
      <c r="AA60" s="87"/>
      <c r="AB60" s="82"/>
      <c r="AC60" s="82"/>
      <c r="AD60" s="90"/>
      <c r="AE60" s="82"/>
      <c r="AF60" s="87"/>
      <c r="AG60" s="82"/>
      <c r="AH60" s="82"/>
      <c r="AI60" s="82"/>
      <c r="AJ60" s="14"/>
      <c r="AK60" s="84"/>
      <c r="AL60" s="85"/>
      <c r="AM60" s="90"/>
      <c r="AN60" s="158"/>
      <c r="AO60" s="90"/>
      <c r="AP60" s="82"/>
      <c r="AQ60" s="87"/>
      <c r="AR60" s="82"/>
      <c r="AS60" s="82"/>
      <c r="AT60" s="90"/>
      <c r="AU60" s="82"/>
      <c r="AV60" s="87"/>
      <c r="AW60" s="82"/>
      <c r="AX60" s="82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</row>
    <row r="61" spans="1:63" ht="14" hidden="1" customHeight="1" x14ac:dyDescent="0.2">
      <c r="A61" s="15"/>
      <c r="B61" s="93"/>
      <c r="C61" s="15"/>
      <c r="D61" s="82"/>
      <c r="E61" s="84"/>
      <c r="F61" s="85"/>
      <c r="G61" s="82"/>
      <c r="H61" s="14"/>
      <c r="I61" s="86"/>
      <c r="J61" s="86"/>
      <c r="K61" s="107"/>
      <c r="L61" s="82"/>
      <c r="M61" s="82"/>
      <c r="N61" s="86"/>
      <c r="O61" s="86"/>
      <c r="P61" s="107"/>
      <c r="Q61" s="82"/>
      <c r="R61" s="82"/>
      <c r="S61" s="82"/>
      <c r="T61" s="60"/>
      <c r="U61" s="84"/>
      <c r="V61" s="85"/>
      <c r="W61" s="82"/>
      <c r="X61" s="14"/>
      <c r="Y61" s="82"/>
      <c r="Z61" s="82"/>
      <c r="AA61" s="107"/>
      <c r="AB61" s="82"/>
      <c r="AC61" s="82"/>
      <c r="AD61" s="82"/>
      <c r="AE61" s="82"/>
      <c r="AF61" s="107"/>
      <c r="AG61" s="82"/>
      <c r="AH61" s="82"/>
      <c r="AI61" s="82"/>
      <c r="AJ61" s="14"/>
      <c r="AK61" s="84"/>
      <c r="AL61" s="85"/>
      <c r="AM61" s="82"/>
      <c r="AN61" s="14"/>
      <c r="AO61" s="82"/>
      <c r="AP61" s="82"/>
      <c r="AQ61" s="107"/>
      <c r="AR61" s="82"/>
      <c r="AS61" s="90" t="str">
        <f>IFERROR(IF(C300="","",(MID(C300,FIND("|",SUBSTITUTE(C300," ","|",2)),16))),"")</f>
        <v xml:space="preserve"> Year-To-Date</v>
      </c>
      <c r="AT61" s="82"/>
      <c r="AU61" s="82"/>
      <c r="AV61" s="107"/>
      <c r="AW61" s="82"/>
      <c r="AX61" s="82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</row>
    <row r="62" spans="1:63" ht="14" hidden="1" customHeight="1" x14ac:dyDescent="0.2">
      <c r="A62" s="15"/>
      <c r="B62" s="93"/>
      <c r="C62" s="15"/>
      <c r="D62" s="82"/>
      <c r="E62" s="84"/>
      <c r="F62" s="85"/>
      <c r="G62" s="82"/>
      <c r="H62" s="14"/>
      <c r="I62" s="86"/>
      <c r="J62" s="86"/>
      <c r="K62" s="107"/>
      <c r="L62" s="82"/>
      <c r="M62" s="82"/>
      <c r="N62" s="86"/>
      <c r="O62" s="86"/>
      <c r="P62" s="107"/>
      <c r="Q62" s="82"/>
      <c r="R62" s="82"/>
      <c r="S62" s="82"/>
      <c r="T62" s="60"/>
      <c r="U62" s="84"/>
      <c r="V62" s="85"/>
      <c r="W62" s="82"/>
      <c r="X62" s="14"/>
      <c r="Y62" s="82"/>
      <c r="Z62" s="82"/>
      <c r="AA62" s="107"/>
      <c r="AB62" s="82"/>
      <c r="AC62" s="82"/>
      <c r="AD62" s="82"/>
      <c r="AE62" s="82"/>
      <c r="AF62" s="107"/>
      <c r="AG62" s="82"/>
      <c r="AH62" s="82"/>
      <c r="AI62" s="82"/>
      <c r="AJ62" s="14"/>
      <c r="AK62" s="84"/>
      <c r="AL62" s="85"/>
      <c r="AM62" s="82"/>
      <c r="AN62" s="14"/>
      <c r="AO62" s="82"/>
      <c r="AP62" s="82" t="str">
        <f>IF(C321="","",RIGHT(C321,9))</f>
        <v>GST/OP.WK</v>
      </c>
      <c r="AQ62" s="107"/>
      <c r="AR62" s="82" t="str">
        <f>IF(C323="","",C323)</f>
        <v>ACTUAL</v>
      </c>
      <c r="AS62" s="90" t="str">
        <f>IF(C325="","",LEFT(C325,1))</f>
        <v>%</v>
      </c>
      <c r="AT62" s="82"/>
      <c r="AU62" s="82" t="str">
        <f>IF(C325="","",RIGHT(C325,9))</f>
        <v>GST/OP.WK</v>
      </c>
      <c r="AV62" s="107"/>
      <c r="AW62" s="82" t="str">
        <f>IF(C327="","",C327)</f>
        <v>ACTUAL</v>
      </c>
      <c r="AX62" s="90" t="str">
        <f>IF(C329="","",C329)</f>
        <v>%</v>
      </c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</row>
    <row r="63" spans="1:63" ht="14" hidden="1" customHeight="1" x14ac:dyDescent="0.2">
      <c r="A63" s="15"/>
      <c r="B63" s="93"/>
      <c r="C63" s="15"/>
      <c r="D63" s="82"/>
      <c r="E63" s="84"/>
      <c r="F63" s="85"/>
      <c r="G63" s="82"/>
      <c r="H63" s="14"/>
      <c r="I63" s="86"/>
      <c r="J63" s="86"/>
      <c r="K63" s="107"/>
      <c r="L63" s="108"/>
      <c r="M63" s="82"/>
      <c r="N63" s="86"/>
      <c r="O63" s="86"/>
      <c r="P63" s="107"/>
      <c r="Q63" s="108"/>
      <c r="R63" s="82"/>
      <c r="S63" s="82"/>
      <c r="T63" s="60"/>
      <c r="U63" s="84"/>
      <c r="V63" s="85"/>
      <c r="W63" s="82"/>
      <c r="X63" s="14"/>
      <c r="Y63" s="82"/>
      <c r="Z63" s="108"/>
      <c r="AA63" s="107"/>
      <c r="AB63" s="108"/>
      <c r="AC63" s="82"/>
      <c r="AD63" s="82"/>
      <c r="AE63" s="108"/>
      <c r="AF63" s="107"/>
      <c r="AG63" s="108"/>
      <c r="AH63" s="82"/>
      <c r="AI63" s="82"/>
      <c r="AJ63" s="14"/>
      <c r="AK63" s="84"/>
      <c r="AL63" s="85"/>
      <c r="AM63" s="82"/>
      <c r="AN63" s="14"/>
      <c r="AO63" s="82"/>
      <c r="AP63" s="108">
        <f>IF(C322="","",C322)</f>
        <v>43252</v>
      </c>
      <c r="AQ63" s="107"/>
      <c r="AR63" s="108">
        <f>IF(C324="","",C324)</f>
        <v>43252</v>
      </c>
      <c r="AS63" s="90"/>
      <c r="AT63" s="82"/>
      <c r="AU63" s="108">
        <f>IF(C326="","",C326)</f>
        <v>42887</v>
      </c>
      <c r="AV63" s="107"/>
      <c r="AW63" s="108">
        <f>IF(C328="","",C328)</f>
        <v>42887</v>
      </c>
      <c r="AX63" s="90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</row>
    <row r="64" spans="1:63" s="66" customFormat="1" ht="14" hidden="1" customHeight="1" x14ac:dyDescent="0.2">
      <c r="A64" s="19"/>
      <c r="B64" s="109"/>
      <c r="C64" s="19"/>
      <c r="D64" s="109"/>
      <c r="E64" s="110"/>
      <c r="F64" s="111"/>
      <c r="G64" s="109"/>
      <c r="H64" s="19"/>
      <c r="I64" s="112"/>
      <c r="J64" s="113"/>
      <c r="K64" s="114"/>
      <c r="L64" s="115"/>
      <c r="M64" s="115"/>
      <c r="N64" s="112"/>
      <c r="O64" s="113"/>
      <c r="P64" s="114"/>
      <c r="Q64" s="116"/>
      <c r="R64" s="115"/>
      <c r="S64" s="115"/>
      <c r="T64" s="154"/>
      <c r="U64" s="110"/>
      <c r="V64" s="111"/>
      <c r="W64" s="109"/>
      <c r="X64" s="19"/>
      <c r="Y64" s="109"/>
      <c r="Z64" s="116"/>
      <c r="AA64" s="114"/>
      <c r="AB64" s="116"/>
      <c r="AC64" s="115"/>
      <c r="AD64" s="109"/>
      <c r="AE64" s="116"/>
      <c r="AF64" s="114"/>
      <c r="AG64" s="116"/>
      <c r="AH64" s="115"/>
      <c r="AI64" s="115"/>
      <c r="AJ64" s="19"/>
      <c r="AK64" s="110"/>
      <c r="AL64" s="111"/>
      <c r="AM64" s="109"/>
      <c r="AN64" s="19"/>
      <c r="AO64" s="109"/>
      <c r="AP64" s="116"/>
      <c r="AQ64" s="114"/>
      <c r="AR64" s="116"/>
      <c r="AS64" s="117"/>
      <c r="AT64" s="109"/>
      <c r="AU64" s="116"/>
      <c r="AV64" s="114"/>
      <c r="AW64" s="108"/>
      <c r="AX64" s="90"/>
      <c r="AY64" s="15"/>
      <c r="AZ64" s="15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</row>
    <row r="65" spans="1:63" s="149" customFormat="1" ht="25" customHeight="1" x14ac:dyDescent="0.2">
      <c r="A65" s="15"/>
      <c r="B65" s="142" t="str">
        <f>IF($C257="","",$C257)</f>
        <v xml:space="preserve">- Smallwares </v>
      </c>
      <c r="C65" s="15"/>
      <c r="D65" s="144"/>
      <c r="E65" s="144">
        <f t="shared" ref="E65:E71" si="103">IFERROR((Q65-L65)/ABS(Q65),"")</f>
        <v>-9.5843520782396094E-2</v>
      </c>
      <c r="F65" s="145">
        <f t="shared" ref="F65:F71" si="104">IFERROR(((Q65)-(L65)),"")</f>
        <v>-392</v>
      </c>
      <c r="G65" s="148">
        <f t="shared" ref="G65:G71" si="105">IFERROR(((Q65/Q$8)-(L65/L$8)),"")</f>
        <v>-2.6832297359094259E-3</v>
      </c>
      <c r="H65" s="162"/>
      <c r="I65" s="143">
        <f t="shared" ref="I65:I71" si="106">IFERROR(-J65,"")</f>
        <v>-0.21</v>
      </c>
      <c r="J65" s="146" t="str">
        <f t="shared" ref="J65:R72" si="107">IF(J257="","",TRIM(LEFT(J257,SEARCH(" ",J257,1))))</f>
        <v>0.21</v>
      </c>
      <c r="K65" s="147">
        <f t="shared" ref="K65:K71" si="108">IFERROR(-L65,"")</f>
        <v>-4482</v>
      </c>
      <c r="L65" s="142" t="str">
        <f t="shared" si="107"/>
        <v>4,482</v>
      </c>
      <c r="M65" s="142" t="str">
        <f t="shared" si="107"/>
        <v>0.9</v>
      </c>
      <c r="N65" s="143">
        <f t="shared" ref="N65:N71" si="109">IFERROR(-O65,"")</f>
        <v>-0.2</v>
      </c>
      <c r="O65" s="146" t="str">
        <f t="shared" si="107"/>
        <v>0.20</v>
      </c>
      <c r="P65" s="147">
        <f t="shared" ref="P65:P71" si="110">IFERROR(-Q65,"")</f>
        <v>-4090</v>
      </c>
      <c r="Q65" s="142" t="str">
        <f t="shared" si="107"/>
        <v>4,090</v>
      </c>
      <c r="R65" s="142" t="str">
        <f t="shared" si="107"/>
        <v>1.0</v>
      </c>
      <c r="S65" s="142"/>
      <c r="T65" s="152"/>
      <c r="U65" s="144">
        <f t="shared" ref="U65:U71" si="111">IFERROR((AG65-AB65)/ABS(AG65),"")</f>
        <v>-0.2512065827992721</v>
      </c>
      <c r="V65" s="145">
        <f t="shared" ref="V65:V71" si="112">IFERROR(((AG65)-(AB65)),"")</f>
        <v>-3175</v>
      </c>
      <c r="W65" s="148">
        <f t="shared" ref="W65:W71" si="113">IFERROR(((AG65/AG$8)-(AB65/AB$8)),"")</f>
        <v>-4.2377813841197598E-2</v>
      </c>
      <c r="X65" s="162"/>
      <c r="Y65" s="143">
        <f t="shared" ref="Y65:Y71" si="114">IFERROR(-Z65,"")</f>
        <v>-0.23</v>
      </c>
      <c r="Z65" s="142" t="str">
        <f t="shared" ref="Z65:AG72" si="115">IF(Z257="","",TRIM(LEFT(Z257,SEARCH(" ",Z257,1))))</f>
        <v>0.23</v>
      </c>
      <c r="AA65" s="147">
        <f t="shared" ref="AA65:AA71" si="116">IFERROR(-AB65,"")</f>
        <v>-15814</v>
      </c>
      <c r="AB65" s="142" t="str">
        <f t="shared" ref="AB65:AH72" si="117">IF(AB257="","",TRIM(LEFT(AB257,SEARCH(" ",AB257,1))))</f>
        <v>15,814</v>
      </c>
      <c r="AC65" s="142" t="str">
        <f t="shared" si="117"/>
        <v>1.1</v>
      </c>
      <c r="AD65" s="143">
        <f t="shared" ref="AD65:AD71" si="118">IFERROR(-AE65,"")</f>
        <v>-0.18</v>
      </c>
      <c r="AE65" s="142" t="str">
        <f t="shared" si="117"/>
        <v>0.18</v>
      </c>
      <c r="AF65" s="147">
        <f t="shared" ref="AF65:AF71" si="119">IFERROR(-AG65,"")</f>
        <v>-12639</v>
      </c>
      <c r="AG65" s="142" t="str">
        <f t="shared" si="117"/>
        <v>12,639</v>
      </c>
      <c r="AH65" s="142" t="str">
        <f t="shared" si="117"/>
        <v>0.9</v>
      </c>
      <c r="AI65" s="142"/>
      <c r="AJ65" s="15"/>
      <c r="AK65" s="144">
        <f t="shared" ref="AK65:AK71" si="120">IFERROR((AW65-AR65)/ABS(AW65),"")</f>
        <v>-8.1462782288326402E-2</v>
      </c>
      <c r="AL65" s="145">
        <f t="shared" ref="AL65:AL71" si="121">IFERROR(((AW65)-(AR65)),"")</f>
        <v>-3582</v>
      </c>
      <c r="AM65" s="148">
        <f t="shared" ref="AM65:AM71" si="122">IFERROR(((AW65/AW$8)-(AR65/AR$8)),"")</f>
        <v>-1.4016703826773169E-2</v>
      </c>
      <c r="AN65" s="162"/>
      <c r="AO65" s="143">
        <f t="shared" ref="AO65:AO71" si="123">IFERROR(-AP65,"")</f>
        <v>-0.22</v>
      </c>
      <c r="AP65" s="142" t="str">
        <f t="shared" ref="AP65:AX72" si="124">IF(AP257="","",TRIM(LEFT(AP257,SEARCH(" ",AP257,1))))</f>
        <v>0.22</v>
      </c>
      <c r="AQ65" s="147">
        <f t="shared" ref="AQ65:AQ71" si="125">IFERROR(-AR65,"")</f>
        <v>-47553</v>
      </c>
      <c r="AR65" s="142" t="str">
        <f t="shared" si="124"/>
        <v>47,553</v>
      </c>
      <c r="AS65" s="142" t="str">
        <f t="shared" si="124"/>
        <v>1.0</v>
      </c>
      <c r="AT65" s="143">
        <f t="shared" ref="AT65:AT71" si="126">IFERROR(-AU65,"")</f>
        <v>-0.21</v>
      </c>
      <c r="AU65" s="142" t="str">
        <f t="shared" si="124"/>
        <v>0.21</v>
      </c>
      <c r="AV65" s="147">
        <f t="shared" ref="AV65:AV71" si="127">IFERROR(-AW65,"")</f>
        <v>-43971</v>
      </c>
      <c r="AW65" s="142" t="str">
        <f t="shared" si="124"/>
        <v>43,971</v>
      </c>
      <c r="AX65" s="142" t="str">
        <f t="shared" si="124"/>
        <v>1.0</v>
      </c>
      <c r="AY65" s="15"/>
      <c r="AZ65" s="15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</row>
    <row r="66" spans="1:63" s="89" customFormat="1" ht="15" customHeight="1" x14ac:dyDescent="0.2">
      <c r="A66" s="14"/>
      <c r="B66" s="82" t="str">
        <f t="shared" ref="B66:B72" si="128">IF($C258="","",$C258)</f>
        <v xml:space="preserve">- Linen/Paper Napkins </v>
      </c>
      <c r="C66" s="14"/>
      <c r="D66" s="84"/>
      <c r="E66" s="84">
        <f t="shared" si="103"/>
        <v>0.13390170511534605</v>
      </c>
      <c r="F66" s="85">
        <f t="shared" si="104"/>
        <v>267</v>
      </c>
      <c r="G66" s="88">
        <f t="shared" si="105"/>
        <v>1.9822469902008935E-2</v>
      </c>
      <c r="H66" s="163"/>
      <c r="I66" s="83">
        <f t="shared" si="106"/>
        <v>-0.08</v>
      </c>
      <c r="J66" s="86" t="str">
        <f t="shared" si="107"/>
        <v>0.08</v>
      </c>
      <c r="K66" s="87">
        <f t="shared" si="108"/>
        <v>-1727</v>
      </c>
      <c r="L66" s="82" t="str">
        <f t="shared" si="107"/>
        <v>1,727</v>
      </c>
      <c r="M66" s="82" t="str">
        <f t="shared" si="107"/>
        <v>0.4</v>
      </c>
      <c r="N66" s="83">
        <f t="shared" si="109"/>
        <v>-0.1</v>
      </c>
      <c r="O66" s="86" t="str">
        <f t="shared" si="107"/>
        <v>0.10</v>
      </c>
      <c r="P66" s="87">
        <f t="shared" si="110"/>
        <v>-1994</v>
      </c>
      <c r="Q66" s="82" t="str">
        <f t="shared" si="107"/>
        <v>1,994</v>
      </c>
      <c r="R66" s="82" t="str">
        <f t="shared" si="107"/>
        <v>0.5</v>
      </c>
      <c r="S66" s="82"/>
      <c r="T66" s="60"/>
      <c r="U66" s="84">
        <f t="shared" si="111"/>
        <v>0.13764385221078135</v>
      </c>
      <c r="V66" s="85">
        <f t="shared" si="112"/>
        <v>909</v>
      </c>
      <c r="W66" s="88">
        <f t="shared" si="113"/>
        <v>1.4465043094135641E-2</v>
      </c>
      <c r="X66" s="163"/>
      <c r="Y66" s="83">
        <f t="shared" si="114"/>
        <v>-0.08</v>
      </c>
      <c r="Z66" s="82" t="str">
        <f t="shared" si="115"/>
        <v>0.08</v>
      </c>
      <c r="AA66" s="87">
        <f t="shared" si="116"/>
        <v>-5695</v>
      </c>
      <c r="AB66" s="82" t="str">
        <f t="shared" si="115"/>
        <v>5,695</v>
      </c>
      <c r="AC66" s="82" t="str">
        <f t="shared" si="115"/>
        <v>0.4</v>
      </c>
      <c r="AD66" s="83">
        <f t="shared" si="118"/>
        <v>-0.1</v>
      </c>
      <c r="AE66" s="82" t="str">
        <f t="shared" si="115"/>
        <v>0.10</v>
      </c>
      <c r="AF66" s="87">
        <f t="shared" si="119"/>
        <v>-6604</v>
      </c>
      <c r="AG66" s="82" t="str">
        <f t="shared" si="115"/>
        <v>6,604</v>
      </c>
      <c r="AH66" s="82" t="str">
        <f t="shared" si="117"/>
        <v>0.5</v>
      </c>
      <c r="AI66" s="82"/>
      <c r="AJ66" s="14"/>
      <c r="AK66" s="84">
        <f t="shared" si="120"/>
        <v>0.10159762747536592</v>
      </c>
      <c r="AL66" s="85">
        <f t="shared" si="121"/>
        <v>2124</v>
      </c>
      <c r="AM66" s="88">
        <f t="shared" si="122"/>
        <v>1.1424198352145296E-2</v>
      </c>
      <c r="AN66" s="163"/>
      <c r="AO66" s="83">
        <f t="shared" si="123"/>
        <v>-0.09</v>
      </c>
      <c r="AP66" s="82" t="str">
        <f t="shared" si="124"/>
        <v>0.09</v>
      </c>
      <c r="AQ66" s="87">
        <f t="shared" si="125"/>
        <v>-18782</v>
      </c>
      <c r="AR66" s="82" t="str">
        <f t="shared" si="124"/>
        <v>18,782</v>
      </c>
      <c r="AS66" s="82" t="str">
        <f t="shared" si="124"/>
        <v>0.4</v>
      </c>
      <c r="AT66" s="83">
        <f t="shared" si="126"/>
        <v>-0.1</v>
      </c>
      <c r="AU66" s="82" t="str">
        <f t="shared" si="124"/>
        <v>0.10</v>
      </c>
      <c r="AV66" s="87">
        <f t="shared" si="127"/>
        <v>-20906</v>
      </c>
      <c r="AW66" s="82" t="str">
        <f t="shared" si="124"/>
        <v>20,906</v>
      </c>
      <c r="AX66" s="82" t="str">
        <f t="shared" si="124"/>
        <v>0.5</v>
      </c>
      <c r="AY66" s="14"/>
      <c r="AZ66" s="14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</row>
    <row r="67" spans="1:63" s="89" customFormat="1" ht="15" customHeight="1" x14ac:dyDescent="0.2">
      <c r="A67" s="14"/>
      <c r="B67" s="82" t="str">
        <f t="shared" si="128"/>
        <v xml:space="preserve">- Cleaning Supplies </v>
      </c>
      <c r="C67" s="14"/>
      <c r="D67" s="84"/>
      <c r="E67" s="84">
        <f t="shared" si="103"/>
        <v>3.6604987932421562E-2</v>
      </c>
      <c r="F67" s="85">
        <f t="shared" si="104"/>
        <v>91</v>
      </c>
      <c r="G67" s="88">
        <f t="shared" si="105"/>
        <v>1.3556660586561964E-2</v>
      </c>
      <c r="H67" s="163"/>
      <c r="I67" s="83">
        <f t="shared" si="106"/>
        <v>-0.11</v>
      </c>
      <c r="J67" s="86" t="str">
        <f t="shared" si="107"/>
        <v>0.11</v>
      </c>
      <c r="K67" s="87">
        <f t="shared" si="108"/>
        <v>-2395</v>
      </c>
      <c r="L67" s="82" t="str">
        <f t="shared" si="107"/>
        <v>2,395</v>
      </c>
      <c r="M67" s="82" t="str">
        <f t="shared" si="107"/>
        <v>0.5</v>
      </c>
      <c r="N67" s="83">
        <f t="shared" si="109"/>
        <v>-0.12</v>
      </c>
      <c r="O67" s="86" t="str">
        <f t="shared" si="107"/>
        <v>0.12</v>
      </c>
      <c r="P67" s="87">
        <f t="shared" si="110"/>
        <v>-2486</v>
      </c>
      <c r="Q67" s="82" t="str">
        <f t="shared" si="107"/>
        <v>2,486</v>
      </c>
      <c r="R67" s="82" t="str">
        <f t="shared" si="107"/>
        <v>0.6</v>
      </c>
      <c r="S67" s="82"/>
      <c r="T67" s="60"/>
      <c r="U67" s="84">
        <f t="shared" si="111"/>
        <v>-4.9479166666666664E-2</v>
      </c>
      <c r="V67" s="85">
        <f t="shared" si="112"/>
        <v>-437</v>
      </c>
      <c r="W67" s="88">
        <f t="shared" si="113"/>
        <v>-4.2146331880046906E-3</v>
      </c>
      <c r="X67" s="163"/>
      <c r="Y67" s="83">
        <f t="shared" si="114"/>
        <v>-0.13</v>
      </c>
      <c r="Z67" s="82" t="str">
        <f t="shared" si="115"/>
        <v>0.13</v>
      </c>
      <c r="AA67" s="87">
        <f t="shared" si="116"/>
        <v>-9269</v>
      </c>
      <c r="AB67" s="82" t="str">
        <f t="shared" si="115"/>
        <v>9,269</v>
      </c>
      <c r="AC67" s="82" t="str">
        <f t="shared" si="115"/>
        <v>0.6</v>
      </c>
      <c r="AD67" s="83">
        <f t="shared" si="118"/>
        <v>-0.13</v>
      </c>
      <c r="AE67" s="82" t="str">
        <f t="shared" si="115"/>
        <v>0.13</v>
      </c>
      <c r="AF67" s="87">
        <f t="shared" si="119"/>
        <v>-8832</v>
      </c>
      <c r="AG67" s="82" t="str">
        <f t="shared" si="115"/>
        <v>8,832</v>
      </c>
      <c r="AH67" s="82" t="str">
        <f t="shared" si="117"/>
        <v>0.6</v>
      </c>
      <c r="AI67" s="82"/>
      <c r="AJ67" s="14"/>
      <c r="AK67" s="84">
        <f t="shared" si="120"/>
        <v>-2.9147272809435583E-2</v>
      </c>
      <c r="AL67" s="85">
        <f t="shared" si="121"/>
        <v>-645</v>
      </c>
      <c r="AM67" s="88">
        <f t="shared" si="122"/>
        <v>-1.5823248201903561E-3</v>
      </c>
      <c r="AN67" s="163"/>
      <c r="AO67" s="83">
        <f t="shared" si="123"/>
        <v>-0.11</v>
      </c>
      <c r="AP67" s="82" t="str">
        <f t="shared" si="124"/>
        <v>0.11</v>
      </c>
      <c r="AQ67" s="87">
        <f t="shared" si="125"/>
        <v>-22774</v>
      </c>
      <c r="AR67" s="82" t="str">
        <f t="shared" si="124"/>
        <v>22,774</v>
      </c>
      <c r="AS67" s="82" t="str">
        <f t="shared" si="124"/>
        <v>0.5</v>
      </c>
      <c r="AT67" s="83">
        <f t="shared" si="126"/>
        <v>-0.11</v>
      </c>
      <c r="AU67" s="82" t="str">
        <f t="shared" si="124"/>
        <v>0.11</v>
      </c>
      <c r="AV67" s="87">
        <f t="shared" si="127"/>
        <v>-22129</v>
      </c>
      <c r="AW67" s="82" t="str">
        <f t="shared" si="124"/>
        <v>22,129</v>
      </c>
      <c r="AX67" s="82" t="str">
        <f t="shared" si="124"/>
        <v>0.5</v>
      </c>
      <c r="AY67" s="14"/>
      <c r="AZ67" s="14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</row>
    <row r="68" spans="1:63" s="89" customFormat="1" ht="15" customHeight="1" x14ac:dyDescent="0.2">
      <c r="A68" s="14"/>
      <c r="B68" s="82" t="str">
        <f t="shared" si="128"/>
        <v xml:space="preserve">- Credit/Gift Card </v>
      </c>
      <c r="C68" s="14"/>
      <c r="D68" s="84"/>
      <c r="E68" s="84">
        <f t="shared" si="103"/>
        <v>-0.26151858762738622</v>
      </c>
      <c r="F68" s="85">
        <f t="shared" si="104"/>
        <v>-1822</v>
      </c>
      <c r="G68" s="88">
        <f t="shared" si="105"/>
        <v>-5.7811366653878038E-2</v>
      </c>
      <c r="H68" s="163"/>
      <c r="I68" s="83">
        <f t="shared" si="106"/>
        <v>-0.41</v>
      </c>
      <c r="J68" s="86" t="str">
        <f t="shared" si="107"/>
        <v>0.41</v>
      </c>
      <c r="K68" s="87">
        <f t="shared" si="108"/>
        <v>-8789</v>
      </c>
      <c r="L68" s="82" t="str">
        <f t="shared" si="107"/>
        <v>8,789</v>
      </c>
      <c r="M68" s="82" t="str">
        <f t="shared" si="107"/>
        <v>1.9</v>
      </c>
      <c r="N68" s="83">
        <f t="shared" si="109"/>
        <v>-0.35</v>
      </c>
      <c r="O68" s="86" t="str">
        <f t="shared" si="107"/>
        <v>0.35</v>
      </c>
      <c r="P68" s="87">
        <f t="shared" si="110"/>
        <v>-6967</v>
      </c>
      <c r="Q68" s="82" t="str">
        <f t="shared" si="107"/>
        <v>6,967</v>
      </c>
      <c r="R68" s="82" t="str">
        <f t="shared" si="107"/>
        <v>1.7</v>
      </c>
      <c r="S68" s="82"/>
      <c r="T68" s="60"/>
      <c r="U68" s="84">
        <f t="shared" si="111"/>
        <v>-0.26299256247978936</v>
      </c>
      <c r="V68" s="85">
        <f t="shared" si="112"/>
        <v>-5693</v>
      </c>
      <c r="W68" s="88">
        <f t="shared" si="113"/>
        <v>-7.6218141342219825E-2</v>
      </c>
      <c r="X68" s="163"/>
      <c r="Y68" s="83">
        <f t="shared" si="114"/>
        <v>-0.39</v>
      </c>
      <c r="Z68" s="82" t="str">
        <f t="shared" si="115"/>
        <v>0.39</v>
      </c>
      <c r="AA68" s="87">
        <f t="shared" si="116"/>
        <v>-27340</v>
      </c>
      <c r="AB68" s="82" t="str">
        <f t="shared" si="115"/>
        <v>27,340</v>
      </c>
      <c r="AC68" s="82" t="str">
        <f t="shared" si="115"/>
        <v>1.8</v>
      </c>
      <c r="AD68" s="83">
        <f t="shared" si="118"/>
        <v>-0.31</v>
      </c>
      <c r="AE68" s="82" t="str">
        <f t="shared" si="115"/>
        <v>0.31</v>
      </c>
      <c r="AF68" s="87">
        <f t="shared" si="119"/>
        <v>-21647</v>
      </c>
      <c r="AG68" s="82" t="str">
        <f t="shared" si="115"/>
        <v>21,647</v>
      </c>
      <c r="AH68" s="82" t="str">
        <f t="shared" si="117"/>
        <v>1.5</v>
      </c>
      <c r="AI68" s="82"/>
      <c r="AJ68" s="14"/>
      <c r="AK68" s="84">
        <f t="shared" si="120"/>
        <v>-1.7944345399581427E-2</v>
      </c>
      <c r="AL68" s="85">
        <f t="shared" si="121"/>
        <v>-1389</v>
      </c>
      <c r="AM68" s="88">
        <f t="shared" si="122"/>
        <v>-1.4362243123171581E-3</v>
      </c>
      <c r="AN68" s="163"/>
      <c r="AO68" s="83">
        <f t="shared" si="123"/>
        <v>-0.37</v>
      </c>
      <c r="AP68" s="82" t="str">
        <f t="shared" si="124"/>
        <v>0.37</v>
      </c>
      <c r="AQ68" s="87">
        <f t="shared" si="125"/>
        <v>-78795</v>
      </c>
      <c r="AR68" s="82" t="str">
        <f t="shared" si="124"/>
        <v>78,795</v>
      </c>
      <c r="AS68" s="82" t="str">
        <f t="shared" si="124"/>
        <v>1.7</v>
      </c>
      <c r="AT68" s="83">
        <f t="shared" si="126"/>
        <v>-0.37</v>
      </c>
      <c r="AU68" s="82" t="str">
        <f t="shared" si="124"/>
        <v>0.37</v>
      </c>
      <c r="AV68" s="87">
        <f t="shared" si="127"/>
        <v>-77406</v>
      </c>
      <c r="AW68" s="82" t="str">
        <f t="shared" si="124"/>
        <v>77,406</v>
      </c>
      <c r="AX68" s="82" t="str">
        <f t="shared" si="124"/>
        <v>1.8</v>
      </c>
      <c r="AY68" s="14"/>
      <c r="AZ68" s="14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</row>
    <row r="69" spans="1:63" s="89" customFormat="1" ht="15" customHeight="1" x14ac:dyDescent="0.2">
      <c r="A69" s="14"/>
      <c r="B69" s="82" t="str">
        <f t="shared" si="128"/>
        <v xml:space="preserve">- Cash Short </v>
      </c>
      <c r="C69" s="14"/>
      <c r="D69" s="84"/>
      <c r="E69" s="84">
        <f t="shared" si="103"/>
        <v>-0.23303834808259588</v>
      </c>
      <c r="F69" s="85">
        <f t="shared" si="104"/>
        <v>-237</v>
      </c>
      <c r="G69" s="88">
        <f t="shared" si="105"/>
        <v>-7.1029528395463587E-3</v>
      </c>
      <c r="H69" s="163"/>
      <c r="I69" s="83">
        <f t="shared" si="106"/>
        <v>-0.06</v>
      </c>
      <c r="J69" s="86" t="str">
        <f t="shared" si="107"/>
        <v>0.06</v>
      </c>
      <c r="K69" s="87">
        <f t="shared" si="108"/>
        <v>-1254</v>
      </c>
      <c r="L69" s="82" t="str">
        <f t="shared" si="107"/>
        <v>1,254</v>
      </c>
      <c r="M69" s="82" t="str">
        <f t="shared" si="107"/>
        <v>0.3</v>
      </c>
      <c r="N69" s="83">
        <f t="shared" si="109"/>
        <v>-0.05</v>
      </c>
      <c r="O69" s="86" t="str">
        <f t="shared" si="107"/>
        <v>0.05</v>
      </c>
      <c r="P69" s="87">
        <f t="shared" si="110"/>
        <v>-1017</v>
      </c>
      <c r="Q69" s="82" t="str">
        <f t="shared" si="107"/>
        <v>1,017</v>
      </c>
      <c r="R69" s="82" t="str">
        <f t="shared" si="107"/>
        <v>0.2</v>
      </c>
      <c r="S69" s="82"/>
      <c r="T69" s="60"/>
      <c r="U69" s="84">
        <f t="shared" si="111"/>
        <v>-0.14026602176541716</v>
      </c>
      <c r="V69" s="85">
        <f t="shared" si="112"/>
        <v>-580</v>
      </c>
      <c r="W69" s="88">
        <f t="shared" si="113"/>
        <v>-7.3248177318446239E-3</v>
      </c>
      <c r="X69" s="163"/>
      <c r="Y69" s="83">
        <f t="shared" si="114"/>
        <v>-7.0000000000000007E-2</v>
      </c>
      <c r="Z69" s="82" t="str">
        <f t="shared" si="115"/>
        <v>0.07</v>
      </c>
      <c r="AA69" s="87">
        <f t="shared" si="116"/>
        <v>-4715</v>
      </c>
      <c r="AB69" s="82" t="str">
        <f t="shared" si="115"/>
        <v>4,715</v>
      </c>
      <c r="AC69" s="82" t="str">
        <f t="shared" si="115"/>
        <v>0.3</v>
      </c>
      <c r="AD69" s="83">
        <f t="shared" si="118"/>
        <v>-0.06</v>
      </c>
      <c r="AE69" s="82" t="str">
        <f t="shared" si="115"/>
        <v>0.06</v>
      </c>
      <c r="AF69" s="87">
        <f t="shared" si="119"/>
        <v>-4135</v>
      </c>
      <c r="AG69" s="82" t="str">
        <f t="shared" si="115"/>
        <v>4,135</v>
      </c>
      <c r="AH69" s="82" t="str">
        <f t="shared" si="117"/>
        <v>0.3</v>
      </c>
      <c r="AI69" s="82"/>
      <c r="AJ69" s="14"/>
      <c r="AK69" s="84">
        <f t="shared" si="120"/>
        <v>-2.1325209444021324E-2</v>
      </c>
      <c r="AL69" s="85">
        <f t="shared" si="121"/>
        <v>-252</v>
      </c>
      <c r="AM69" s="88">
        <f t="shared" si="122"/>
        <v>-4.0808754103900668E-4</v>
      </c>
      <c r="AN69" s="163"/>
      <c r="AO69" s="83">
        <f t="shared" si="123"/>
        <v>-0.06</v>
      </c>
      <c r="AP69" s="82" t="str">
        <f t="shared" si="124"/>
        <v>0.06</v>
      </c>
      <c r="AQ69" s="87">
        <f t="shared" si="125"/>
        <v>-12069</v>
      </c>
      <c r="AR69" s="82" t="str">
        <f t="shared" si="124"/>
        <v>12,069</v>
      </c>
      <c r="AS69" s="82" t="str">
        <f t="shared" si="124"/>
        <v>0.3</v>
      </c>
      <c r="AT69" s="83">
        <f t="shared" si="126"/>
        <v>-0.06</v>
      </c>
      <c r="AU69" s="82" t="str">
        <f t="shared" si="124"/>
        <v>0.06</v>
      </c>
      <c r="AV69" s="87">
        <f t="shared" si="127"/>
        <v>-11817</v>
      </c>
      <c r="AW69" s="82" t="str">
        <f t="shared" si="124"/>
        <v>11,817</v>
      </c>
      <c r="AX69" s="82" t="str">
        <f t="shared" si="124"/>
        <v>0.3</v>
      </c>
      <c r="AY69" s="14"/>
      <c r="AZ69" s="14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</row>
    <row r="70" spans="1:63" s="89" customFormat="1" ht="15" customHeight="1" x14ac:dyDescent="0.2">
      <c r="A70" s="14"/>
      <c r="B70" s="82" t="str">
        <f t="shared" si="128"/>
        <v xml:space="preserve">- Other </v>
      </c>
      <c r="C70" s="14"/>
      <c r="D70" s="84"/>
      <c r="E70" s="84">
        <f t="shared" si="103"/>
        <v>-9.199237368922783E-2</v>
      </c>
      <c r="F70" s="85">
        <f t="shared" si="104"/>
        <v>-193</v>
      </c>
      <c r="G70" s="88">
        <f t="shared" si="105"/>
        <v>-1.0037051328405933E-3</v>
      </c>
      <c r="H70" s="163"/>
      <c r="I70" s="83">
        <f t="shared" si="106"/>
        <v>-0.11</v>
      </c>
      <c r="J70" s="86" t="str">
        <f t="shared" si="107"/>
        <v>0.11</v>
      </c>
      <c r="K70" s="87">
        <f t="shared" si="108"/>
        <v>-2291</v>
      </c>
      <c r="L70" s="82" t="str">
        <f t="shared" si="107"/>
        <v>2,291</v>
      </c>
      <c r="M70" s="82" t="str">
        <f t="shared" si="107"/>
        <v>0.5</v>
      </c>
      <c r="N70" s="83">
        <f t="shared" si="109"/>
        <v>-0.1</v>
      </c>
      <c r="O70" s="86" t="str">
        <f t="shared" si="107"/>
        <v>0.10</v>
      </c>
      <c r="P70" s="87">
        <f t="shared" si="110"/>
        <v>-2098</v>
      </c>
      <c r="Q70" s="82" t="str">
        <f t="shared" si="107"/>
        <v>2,098</v>
      </c>
      <c r="R70" s="82" t="str">
        <f t="shared" si="107"/>
        <v>0.5</v>
      </c>
      <c r="S70" s="82"/>
      <c r="T70" s="60"/>
      <c r="U70" s="84">
        <f t="shared" si="111"/>
        <v>-8.2296414931624984E-2</v>
      </c>
      <c r="V70" s="85">
        <f t="shared" si="112"/>
        <v>-668</v>
      </c>
      <c r="W70" s="88">
        <f t="shared" si="113"/>
        <v>-7.6708005916361066E-3</v>
      </c>
      <c r="X70" s="163"/>
      <c r="Y70" s="83">
        <f t="shared" si="114"/>
        <v>-0.13</v>
      </c>
      <c r="Z70" s="82" t="str">
        <f t="shared" si="115"/>
        <v>0.13</v>
      </c>
      <c r="AA70" s="87">
        <f t="shared" si="116"/>
        <v>-8785</v>
      </c>
      <c r="AB70" s="82" t="str">
        <f t="shared" si="115"/>
        <v>8,785</v>
      </c>
      <c r="AC70" s="82" t="str">
        <f t="shared" si="115"/>
        <v>0.6</v>
      </c>
      <c r="AD70" s="83">
        <f t="shared" si="118"/>
        <v>-0.12</v>
      </c>
      <c r="AE70" s="82" t="str">
        <f t="shared" si="115"/>
        <v>0.12</v>
      </c>
      <c r="AF70" s="87">
        <f t="shared" si="119"/>
        <v>-8117</v>
      </c>
      <c r="AG70" s="82" t="str">
        <f t="shared" si="115"/>
        <v>8,117</v>
      </c>
      <c r="AH70" s="82" t="str">
        <f t="shared" si="117"/>
        <v>0.6</v>
      </c>
      <c r="AI70" s="82"/>
      <c r="AJ70" s="14"/>
      <c r="AK70" s="84">
        <f t="shared" si="120"/>
        <v>-7.9833719117577584E-2</v>
      </c>
      <c r="AL70" s="85">
        <f t="shared" si="121"/>
        <v>-1690</v>
      </c>
      <c r="AM70" s="88">
        <f t="shared" si="122"/>
        <v>-6.5850800792012637E-3</v>
      </c>
      <c r="AN70" s="163"/>
      <c r="AO70" s="83">
        <f t="shared" si="123"/>
        <v>-0.11</v>
      </c>
      <c r="AP70" s="82" t="str">
        <f t="shared" si="124"/>
        <v>0.11</v>
      </c>
      <c r="AQ70" s="87">
        <f t="shared" si="125"/>
        <v>-22859</v>
      </c>
      <c r="AR70" s="82" t="str">
        <f t="shared" si="124"/>
        <v>22,859</v>
      </c>
      <c r="AS70" s="82" t="str">
        <f t="shared" si="124"/>
        <v>0.5</v>
      </c>
      <c r="AT70" s="83">
        <f t="shared" si="126"/>
        <v>-0.1</v>
      </c>
      <c r="AU70" s="82" t="str">
        <f t="shared" si="124"/>
        <v>0.10</v>
      </c>
      <c r="AV70" s="87">
        <f t="shared" si="127"/>
        <v>-21169</v>
      </c>
      <c r="AW70" s="82" t="str">
        <f t="shared" si="124"/>
        <v>21,169</v>
      </c>
      <c r="AX70" s="82" t="str">
        <f t="shared" si="124"/>
        <v>0.5</v>
      </c>
      <c r="AY70" s="14"/>
      <c r="AZ70" s="14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</row>
    <row r="71" spans="1:63" s="89" customFormat="1" ht="15" customHeight="1" x14ac:dyDescent="0.2">
      <c r="A71" s="14"/>
      <c r="B71" s="82" t="str">
        <f t="shared" si="128"/>
        <v xml:space="preserve">Margin after Variable Exp </v>
      </c>
      <c r="C71" s="14"/>
      <c r="D71" s="84"/>
      <c r="E71" s="84">
        <f t="shared" si="103"/>
        <v>-0.14449312315997634</v>
      </c>
      <c r="F71" s="85">
        <f t="shared" si="104"/>
        <v>-22724</v>
      </c>
      <c r="G71" s="88">
        <f t="shared" si="105"/>
        <v>-0.45607929161011818</v>
      </c>
      <c r="H71" s="163"/>
      <c r="I71" s="83">
        <f t="shared" si="106"/>
        <v>-8.3000000000000007</v>
      </c>
      <c r="J71" s="86" t="str">
        <f t="shared" si="107"/>
        <v>8.30</v>
      </c>
      <c r="K71" s="87">
        <f t="shared" si="108"/>
        <v>-179991</v>
      </c>
      <c r="L71" s="82" t="str">
        <f t="shared" si="107"/>
        <v>179,991</v>
      </c>
      <c r="M71" s="82" t="str">
        <f t="shared" si="107"/>
        <v>38.1</v>
      </c>
      <c r="N71" s="83">
        <f t="shared" si="109"/>
        <v>-7.85</v>
      </c>
      <c r="O71" s="86" t="str">
        <f t="shared" si="107"/>
        <v>7.85</v>
      </c>
      <c r="P71" s="87">
        <f t="shared" si="110"/>
        <v>-157267</v>
      </c>
      <c r="Q71" s="82" t="str">
        <f t="shared" si="107"/>
        <v>157,267</v>
      </c>
      <c r="R71" s="82" t="str">
        <f t="shared" si="107"/>
        <v>37.6</v>
      </c>
      <c r="S71" s="82"/>
      <c r="T71" s="60"/>
      <c r="U71" s="84">
        <f t="shared" si="111"/>
        <v>-3.9429126997230016E-2</v>
      </c>
      <c r="V71" s="85">
        <f t="shared" si="112"/>
        <v>-21494</v>
      </c>
      <c r="W71" s="88">
        <f t="shared" si="113"/>
        <v>-0.18203593259266881</v>
      </c>
      <c r="X71" s="163"/>
      <c r="Y71" s="83">
        <f t="shared" si="114"/>
        <v>-8.08</v>
      </c>
      <c r="Z71" s="82" t="str">
        <f t="shared" si="115"/>
        <v>8.08</v>
      </c>
      <c r="AA71" s="87">
        <f t="shared" si="116"/>
        <v>-566624</v>
      </c>
      <c r="AB71" s="82" t="str">
        <f t="shared" si="115"/>
        <v>566,624</v>
      </c>
      <c r="AC71" s="82" t="str">
        <f t="shared" si="115"/>
        <v>37.8</v>
      </c>
      <c r="AD71" s="83">
        <f t="shared" si="118"/>
        <v>-7.9</v>
      </c>
      <c r="AE71" s="82" t="str">
        <f t="shared" si="115"/>
        <v>7.90</v>
      </c>
      <c r="AF71" s="87">
        <f t="shared" si="119"/>
        <v>-545130</v>
      </c>
      <c r="AG71" s="82" t="str">
        <f t="shared" si="115"/>
        <v>545,130</v>
      </c>
      <c r="AH71" s="82" t="str">
        <f t="shared" si="117"/>
        <v>37.9</v>
      </c>
      <c r="AI71" s="82"/>
      <c r="AJ71" s="14"/>
      <c r="AK71" s="84">
        <f t="shared" si="120"/>
        <v>-7.1299807758176445E-2</v>
      </c>
      <c r="AL71" s="85">
        <f t="shared" si="121"/>
        <v>-115531</v>
      </c>
      <c r="AM71" s="88">
        <f t="shared" si="122"/>
        <v>-0.43868955685054534</v>
      </c>
      <c r="AN71" s="163"/>
      <c r="AO71" s="83">
        <f t="shared" si="123"/>
        <v>-8.1999999999999993</v>
      </c>
      <c r="AP71" s="82" t="str">
        <f t="shared" si="124"/>
        <v>8.20</v>
      </c>
      <c r="AQ71" s="87">
        <f t="shared" si="125"/>
        <v>-1735886</v>
      </c>
      <c r="AR71" s="82" t="str">
        <f t="shared" si="124"/>
        <v>1,735,886</v>
      </c>
      <c r="AS71" s="82" t="str">
        <f t="shared" si="124"/>
        <v>38.2</v>
      </c>
      <c r="AT71" s="83">
        <f t="shared" si="126"/>
        <v>-7.77</v>
      </c>
      <c r="AU71" s="82" t="str">
        <f t="shared" si="124"/>
        <v>7.77</v>
      </c>
      <c r="AV71" s="87">
        <f t="shared" si="127"/>
        <v>-1620355</v>
      </c>
      <c r="AW71" s="82" t="str">
        <f t="shared" si="124"/>
        <v>1,620,355</v>
      </c>
      <c r="AX71" s="82" t="str">
        <f t="shared" si="124"/>
        <v>37.6</v>
      </c>
      <c r="AY71" s="14"/>
      <c r="AZ71" s="14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</row>
    <row r="72" spans="1:63" s="137" customFormat="1" ht="25" customHeight="1" x14ac:dyDescent="0.2">
      <c r="A72" s="13"/>
      <c r="B72" s="137" t="str">
        <f t="shared" si="128"/>
        <v xml:space="preserve">Other Restaurant Exp </v>
      </c>
      <c r="C72" s="13"/>
      <c r="D72" s="133"/>
      <c r="E72" s="133">
        <f>IFERROR((L72-Q72)/ABS(Q72),"")</f>
        <v>-0.11119459053343352</v>
      </c>
      <c r="F72" s="134">
        <f>IFERROR(((L72)-(Q72)),"")</f>
        <v>-1332</v>
      </c>
      <c r="G72" s="141">
        <f>IFERROR(((L72/L$8)-(Q72/Q$8)),"")</f>
        <v>-0.1065374165765206</v>
      </c>
      <c r="H72" s="164"/>
      <c r="I72" s="132">
        <f>IFERROR(-(-J72),"")</f>
        <v>2661.64</v>
      </c>
      <c r="J72" s="135" t="str">
        <f t="shared" si="107"/>
        <v>2,661.64</v>
      </c>
      <c r="K72" s="136" t="str">
        <f>IFERROR(L72,"")</f>
        <v>10,647</v>
      </c>
      <c r="L72" s="137" t="str">
        <f t="shared" si="107"/>
        <v>10,647</v>
      </c>
      <c r="M72" s="137" t="str">
        <f t="shared" si="107"/>
        <v>2.3</v>
      </c>
      <c r="N72" s="132">
        <f>IFERROR(-(-O72),"")</f>
        <v>2994.76</v>
      </c>
      <c r="O72" s="135" t="str">
        <f t="shared" si="107"/>
        <v>2,994.76</v>
      </c>
      <c r="P72" s="136" t="str">
        <f>IFERROR(Q72,"")</f>
        <v>11,979</v>
      </c>
      <c r="Q72" s="137" t="str">
        <f t="shared" si="107"/>
        <v>11,979</v>
      </c>
      <c r="R72" s="137" t="str">
        <f t="shared" si="107"/>
        <v>2.9</v>
      </c>
      <c r="T72" s="152"/>
      <c r="U72" s="133">
        <f>IFERROR((AB72-AG72)/ABS(AG72),"")</f>
        <v>-0.18892759502601641</v>
      </c>
      <c r="V72" s="134">
        <f>IFERROR(((AB72)-(AG72)),"")</f>
        <v>-8569</v>
      </c>
      <c r="W72" s="141">
        <f>IFERROR(((AB72/AB$8)-(AG72/AG$8)),"")</f>
        <v>-0.13250414780565567</v>
      </c>
      <c r="X72" s="164"/>
      <c r="Y72" s="132">
        <f>IFERROR(-(-Z72),"")</f>
        <v>2829.78</v>
      </c>
      <c r="Z72" s="137" t="str">
        <f t="shared" si="115"/>
        <v>2,829.78</v>
      </c>
      <c r="AA72" s="136" t="str">
        <f>IFERROR(AB72,"")</f>
        <v>36,787</v>
      </c>
      <c r="AB72" s="137" t="str">
        <f t="shared" si="115"/>
        <v>36,787</v>
      </c>
      <c r="AC72" s="137" t="str">
        <f t="shared" si="115"/>
        <v>2.5</v>
      </c>
      <c r="AD72" s="132">
        <f>IFERROR(-(-AE72),"")</f>
        <v>3488.95</v>
      </c>
      <c r="AE72" s="137" t="str">
        <f t="shared" si="115"/>
        <v>3,488.95</v>
      </c>
      <c r="AF72" s="136" t="str">
        <f>IFERROR(AG72,"")</f>
        <v>45,356</v>
      </c>
      <c r="AG72" s="137" t="str">
        <f t="shared" si="115"/>
        <v>45,356</v>
      </c>
      <c r="AH72" s="137" t="str">
        <f t="shared" si="117"/>
        <v>3.2</v>
      </c>
      <c r="AJ72" s="13"/>
      <c r="AK72" s="133">
        <f>IFERROR((AR72-AW72)/ABS(AW72),"")</f>
        <v>2.1430863499533947E-2</v>
      </c>
      <c r="AL72" s="134">
        <f>IFERROR(((AR72)-(AW72)),"")</f>
        <v>2805</v>
      </c>
      <c r="AM72" s="141">
        <f>IFERROR(((AR72/AR$8)-(AW72/AW$8)),"")</f>
        <v>4.5853694090052244E-3</v>
      </c>
      <c r="AN72" s="164"/>
      <c r="AO72" s="132">
        <f>IFERROR(-(-AP72),"")</f>
        <v>3427.97</v>
      </c>
      <c r="AP72" s="137" t="str">
        <f t="shared" si="124"/>
        <v>3,427.97</v>
      </c>
      <c r="AQ72" s="136" t="str">
        <f>IFERROR(AR72,"")</f>
        <v>133,691</v>
      </c>
      <c r="AR72" s="137" t="str">
        <f t="shared" si="124"/>
        <v>133,691</v>
      </c>
      <c r="AS72" s="137" t="str">
        <f t="shared" si="124"/>
        <v>2.9</v>
      </c>
      <c r="AT72" s="132">
        <f>IFERROR(-(-AU72),"")</f>
        <v>3356.06</v>
      </c>
      <c r="AU72" s="137" t="str">
        <f t="shared" si="124"/>
        <v>3,356.06</v>
      </c>
      <c r="AV72" s="136" t="str">
        <f>IFERROR(AW72,"")</f>
        <v>130,886</v>
      </c>
      <c r="AW72" s="137" t="str">
        <f t="shared" si="124"/>
        <v>130,886</v>
      </c>
      <c r="AX72" s="137" t="str">
        <f t="shared" si="124"/>
        <v>3.0</v>
      </c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</row>
    <row r="73" spans="1:63" s="66" customFormat="1" ht="5" customHeight="1" x14ac:dyDescent="0.2">
      <c r="A73" s="19"/>
      <c r="B73" s="109"/>
      <c r="C73" s="19"/>
      <c r="D73" s="109"/>
      <c r="E73" s="110"/>
      <c r="F73" s="111"/>
      <c r="G73" s="109"/>
      <c r="H73" s="19"/>
      <c r="I73" s="112"/>
      <c r="J73" s="113"/>
      <c r="K73" s="114"/>
      <c r="L73" s="115"/>
      <c r="M73" s="115"/>
      <c r="N73" s="112"/>
      <c r="O73" s="113"/>
      <c r="P73" s="114"/>
      <c r="Q73" s="116"/>
      <c r="R73" s="115"/>
      <c r="S73" s="115"/>
      <c r="T73" s="154"/>
      <c r="U73" s="110"/>
      <c r="V73" s="111"/>
      <c r="W73" s="109"/>
      <c r="X73" s="19"/>
      <c r="Y73" s="109"/>
      <c r="Z73" s="116"/>
      <c r="AA73" s="114"/>
      <c r="AB73" s="116"/>
      <c r="AC73" s="115"/>
      <c r="AD73" s="109"/>
      <c r="AE73" s="116"/>
      <c r="AF73" s="114"/>
      <c r="AG73" s="116"/>
      <c r="AH73" s="115"/>
      <c r="AI73" s="115"/>
      <c r="AJ73" s="19"/>
      <c r="AK73" s="110"/>
      <c r="AL73" s="111"/>
      <c r="AM73" s="109"/>
      <c r="AN73" s="19"/>
      <c r="AO73" s="109"/>
      <c r="AP73" s="116"/>
      <c r="AQ73" s="114"/>
      <c r="AR73" s="116"/>
      <c r="AS73" s="117"/>
      <c r="AT73" s="109"/>
      <c r="AU73" s="108"/>
      <c r="AV73" s="114"/>
      <c r="AW73" s="108"/>
      <c r="AX73" s="90"/>
      <c r="AY73" s="15"/>
      <c r="AZ73" s="15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</row>
    <row r="74" spans="1:63" s="149" customFormat="1" ht="25" customHeight="1" x14ac:dyDescent="0.2">
      <c r="A74" s="15"/>
      <c r="B74" s="142" t="str">
        <f t="shared" ref="B74:B102" si="129">IF($C266="","",$C266)</f>
        <v xml:space="preserve">- Ofc Supplies/Postage </v>
      </c>
      <c r="C74" s="15"/>
      <c r="D74" s="144"/>
      <c r="E74" s="144">
        <f t="shared" ref="E74:E78" si="130">IFERROR((Q74-L74)/ABS(Q74),"")</f>
        <v>0</v>
      </c>
      <c r="F74" s="145">
        <f>IFERROR(((Q74)-(L74)),"")</f>
        <v>0</v>
      </c>
      <c r="G74" s="148">
        <f>IFERROR(((Q74/Q$8)-(L74/L$8)),"")</f>
        <v>2.4019297766316346E-3</v>
      </c>
      <c r="H74" s="162"/>
      <c r="I74" s="143">
        <f>IFERROR((-L74/L$8),"")</f>
        <v>-2.9428044280442805E-2</v>
      </c>
      <c r="J74" s="146" t="str">
        <f t="shared" ref="J74:R89" si="131">IF(J266="","",TRIM(LEFT(J266,SEARCH(" ",J266,1))))</f>
        <v>159.40</v>
      </c>
      <c r="K74" s="147">
        <f>IFERROR(-L74,"")</f>
        <v>-638</v>
      </c>
      <c r="L74" s="142" t="str">
        <f t="shared" si="131"/>
        <v>638</v>
      </c>
      <c r="M74" s="142" t="str">
        <f t="shared" si="131"/>
        <v>0.1</v>
      </c>
      <c r="N74" s="143">
        <f>IFERROR((-Q74/L$8),"")</f>
        <v>-2.9428044280442805E-2</v>
      </c>
      <c r="O74" s="146" t="str">
        <f t="shared" si="131"/>
        <v>159.40</v>
      </c>
      <c r="P74" s="147">
        <f>IFERROR(-Q74,"")</f>
        <v>-638</v>
      </c>
      <c r="Q74" s="142" t="str">
        <f t="shared" si="131"/>
        <v>638</v>
      </c>
      <c r="R74" s="142" t="str">
        <f>IF(R266="","",TRIM(LEFT(R266,SEARCH(" ",R266,1))))</f>
        <v>0.2</v>
      </c>
      <c r="S74" s="142"/>
      <c r="T74" s="152"/>
      <c r="U74" s="144">
        <f t="shared" ref="U74:U78" si="132">IFERROR((AG74-AB74)/ABS(AG74),"")</f>
        <v>5.3475935828877002E-3</v>
      </c>
      <c r="V74" s="145">
        <f>IFERROR(((AG74)-(AB74)),"")</f>
        <v>12</v>
      </c>
      <c r="W74" s="148">
        <f>IFERROR(((AG74/AG$8)-(AB74/AB$8)),"")</f>
        <v>6.8304357163696122E-4</v>
      </c>
      <c r="X74" s="162"/>
      <c r="Y74" s="143">
        <f>IFERROR((-AB74/AB$8),"")</f>
        <v>-3.1818441010435079E-2</v>
      </c>
      <c r="Z74" s="142" t="str">
        <f t="shared" ref="Z74:AH89" si="133">IF(Z266="","",TRIM(LEFT(Z266,SEARCH(" ",Z266,1))))</f>
        <v>171.66</v>
      </c>
      <c r="AA74" s="147">
        <f>IFERROR(-AB74,"")</f>
        <v>-2232</v>
      </c>
      <c r="AB74" s="142" t="str">
        <f t="shared" si="133"/>
        <v>2,232</v>
      </c>
      <c r="AC74" s="142" t="str">
        <f t="shared" si="133"/>
        <v>0.1</v>
      </c>
      <c r="AD74" s="143">
        <f>IFERROR((-AG74/AB$8),"")</f>
        <v>-3.1989507897587956E-2</v>
      </c>
      <c r="AE74" s="142" t="str">
        <f t="shared" si="133"/>
        <v>172.64</v>
      </c>
      <c r="AF74" s="147">
        <f>IFERROR(-AG74,"")</f>
        <v>-2244</v>
      </c>
      <c r="AG74" s="142" t="str">
        <f t="shared" si="133"/>
        <v>2,244</v>
      </c>
      <c r="AH74" s="142" t="str">
        <f t="shared" si="133"/>
        <v>0.2</v>
      </c>
      <c r="AI74" s="142"/>
      <c r="AJ74" s="15"/>
      <c r="AK74" s="144">
        <f t="shared" ref="AK74:AK78" si="134">IFERROR((AW74-AR74)/ABS(AW74),"")</f>
        <v>0.1130217519106408</v>
      </c>
      <c r="AL74" s="145">
        <f>IFERROR(((AW74)-(AR74)),"")</f>
        <v>769</v>
      </c>
      <c r="AM74" s="148">
        <f>IFERROR(((AW74/AW$8)-(AR74/AR$8)),"")</f>
        <v>4.0854693492619297E-3</v>
      </c>
      <c r="AN74" s="162"/>
      <c r="AO74" s="143">
        <f>IFERROR((-AR74/AR$8),"")</f>
        <v>-2.8524164008034977E-2</v>
      </c>
      <c r="AP74" s="142" t="str">
        <f t="shared" ref="AP74:AX89" si="135">IF(AP266="","",TRIM(LEFT(AP266,SEARCH(" ",AP266,1))))</f>
        <v>154.73</v>
      </c>
      <c r="AQ74" s="147">
        <f>IFERROR(-AR74,"")</f>
        <v>-6035</v>
      </c>
      <c r="AR74" s="142" t="str">
        <f t="shared" si="135"/>
        <v>6,035</v>
      </c>
      <c r="AS74" s="142" t="str">
        <f t="shared" si="135"/>
        <v>0.1</v>
      </c>
      <c r="AT74" s="143">
        <f>IFERROR((-AW74/AR$8),"")</f>
        <v>-3.2158808933002485E-2</v>
      </c>
      <c r="AU74" s="142" t="str">
        <f t="shared" si="135"/>
        <v>174.46</v>
      </c>
      <c r="AV74" s="147">
        <f>IFERROR(-AW74,"")</f>
        <v>-6804</v>
      </c>
      <c r="AW74" s="142" t="str">
        <f t="shared" si="135"/>
        <v>6,804</v>
      </c>
      <c r="AX74" s="142" t="str">
        <f>IF(AX266="","",TRIM(LEFT(AX266,SEARCH(" ",AX266,1))))</f>
        <v>0.2</v>
      </c>
      <c r="AY74" s="15"/>
      <c r="AZ74" s="15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</row>
    <row r="75" spans="1:63" s="89" customFormat="1" ht="20" customHeight="1" x14ac:dyDescent="0.2">
      <c r="A75" s="14"/>
      <c r="B75" s="82" t="str">
        <f t="shared" si="129"/>
        <v xml:space="preserve">- Work Comp/Pub Liab </v>
      </c>
      <c r="C75" s="14"/>
      <c r="D75" s="84"/>
      <c r="E75" s="84">
        <f t="shared" si="130"/>
        <v>0.11953380851473705</v>
      </c>
      <c r="F75" s="85">
        <f>IFERROR(((Q75)-(L75)),"")</f>
        <v>1241</v>
      </c>
      <c r="G75" s="88">
        <f>IFERROR(((Q75/Q$8)-(L75/L$8)),"")</f>
        <v>9.6327645600343459E-2</v>
      </c>
      <c r="H75" s="163"/>
      <c r="I75" s="83">
        <f>IFERROR((-L75/L$8),"")</f>
        <v>-0.42163284132841328</v>
      </c>
      <c r="J75" s="86" t="str">
        <f t="shared" si="131"/>
        <v>2,285.29</v>
      </c>
      <c r="K75" s="87">
        <f>IFERROR(-L75,"")</f>
        <v>-9141</v>
      </c>
      <c r="L75" s="82" t="str">
        <f t="shared" si="131"/>
        <v>9,141</v>
      </c>
      <c r="M75" s="82" t="str">
        <f t="shared" si="131"/>
        <v>1.9</v>
      </c>
      <c r="N75" s="83">
        <f>IFERROR((-Q75/L$8),"")</f>
        <v>-0.47887453874538743</v>
      </c>
      <c r="O75" s="86" t="str">
        <f t="shared" si="131"/>
        <v>2,595.46</v>
      </c>
      <c r="P75" s="87">
        <f>IFERROR(-Q75,"")</f>
        <v>-10382</v>
      </c>
      <c r="Q75" s="82" t="str">
        <f t="shared" si="131"/>
        <v>10,382</v>
      </c>
      <c r="R75" s="82" t="str">
        <f>IF(R267="","",TRIM(LEFT(R267,SEARCH(" ",R267,1))))</f>
        <v>2.5</v>
      </c>
      <c r="S75" s="82"/>
      <c r="T75" s="60"/>
      <c r="U75" s="84">
        <f t="shared" si="132"/>
        <v>0.21117530827142894</v>
      </c>
      <c r="V75" s="85">
        <f>IFERROR(((AG75)-(AB75)),"")</f>
        <v>8443</v>
      </c>
      <c r="W75" s="88">
        <f>IFERROR(((AG75/AG$8)-(AB75/AB$8)),"")</f>
        <v>0.12948161987597739</v>
      </c>
      <c r="X75" s="163"/>
      <c r="Y75" s="83">
        <f>IFERROR((-AB75/AB$8),"")</f>
        <v>-0.449592290585619</v>
      </c>
      <c r="Z75" s="82" t="str">
        <f t="shared" si="133"/>
        <v>2,425.98</v>
      </c>
      <c r="AA75" s="87">
        <f>IFERROR(-AB75,"")</f>
        <v>-31538</v>
      </c>
      <c r="AB75" s="82" t="str">
        <f t="shared" si="133"/>
        <v>31,538</v>
      </c>
      <c r="AC75" s="82" t="str">
        <f t="shared" si="133"/>
        <v>2.1</v>
      </c>
      <c r="AD75" s="83">
        <f>IFERROR((-AG75/AB$8),"")</f>
        <v>-0.56995210127159723</v>
      </c>
      <c r="AE75" s="82" t="str">
        <f t="shared" si="133"/>
        <v>3,075.44</v>
      </c>
      <c r="AF75" s="87">
        <f>IFERROR(-AG75,"")</f>
        <v>-39981</v>
      </c>
      <c r="AG75" s="82" t="str">
        <f t="shared" si="133"/>
        <v>39,981</v>
      </c>
      <c r="AH75" s="82" t="str">
        <f t="shared" si="133"/>
        <v>2.8</v>
      </c>
      <c r="AI75" s="82"/>
      <c r="AJ75" s="14"/>
      <c r="AK75" s="84">
        <f t="shared" si="134"/>
        <v>-2.1247279365302255E-2</v>
      </c>
      <c r="AL75" s="85">
        <f>IFERROR(((AW75)-(AR75)),"")</f>
        <v>-2421</v>
      </c>
      <c r="AM75" s="88">
        <f>IFERROR(((AW75/AW$8)-(AR75/AR$8)),"")</f>
        <v>-3.89296564153363E-3</v>
      </c>
      <c r="AN75" s="163"/>
      <c r="AO75" s="83">
        <f>IFERROR((-AR75/AR$8),"")</f>
        <v>-0.54999409192957582</v>
      </c>
      <c r="AP75" s="82" t="str">
        <f t="shared" si="135"/>
        <v>2,983.73</v>
      </c>
      <c r="AQ75" s="87">
        <f>IFERROR(-AR75,"")</f>
        <v>-116365</v>
      </c>
      <c r="AR75" s="82" t="str">
        <f t="shared" si="135"/>
        <v>116,365</v>
      </c>
      <c r="AS75" s="82" t="str">
        <f t="shared" si="135"/>
        <v>2.6</v>
      </c>
      <c r="AT75" s="83">
        <f>IFERROR((-AW75/AR$8),"")</f>
        <v>-0.53855134113198633</v>
      </c>
      <c r="AU75" s="82" t="str">
        <f t="shared" si="135"/>
        <v>2,921.63</v>
      </c>
      <c r="AV75" s="87">
        <f>IFERROR(-AW75,"")</f>
        <v>-113944</v>
      </c>
      <c r="AW75" s="82" t="str">
        <f t="shared" si="135"/>
        <v>113,944</v>
      </c>
      <c r="AX75" s="82" t="str">
        <f>IF(AX267="","",TRIM(LEFT(AX267,SEARCH(" ",AX267,1))))</f>
        <v>2.6</v>
      </c>
      <c r="AY75" s="14"/>
      <c r="AZ75" s="14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</row>
    <row r="76" spans="1:63" s="89" customFormat="1" ht="20" customHeight="1" x14ac:dyDescent="0.2">
      <c r="A76" s="14"/>
      <c r="B76" s="82" t="str">
        <f t="shared" si="129"/>
        <v xml:space="preserve">- Employee Incentives </v>
      </c>
      <c r="C76" s="14"/>
      <c r="D76" s="84"/>
      <c r="E76" s="84">
        <f t="shared" si="130"/>
        <v>0.13127413127413126</v>
      </c>
      <c r="F76" s="85">
        <f>IFERROR(((Q76)-(L76)),"")</f>
        <v>34</v>
      </c>
      <c r="G76" s="88">
        <f>IFERROR(((Q76/Q$8)-(L76/L$8)),"")</f>
        <v>2.5433437581232725E-3</v>
      </c>
      <c r="H76" s="163"/>
      <c r="I76" s="83">
        <f>IFERROR((-L76/L$8),"")</f>
        <v>-1.0378228782287823E-2</v>
      </c>
      <c r="J76" s="86" t="str">
        <f t="shared" si="131"/>
        <v>56.29</v>
      </c>
      <c r="K76" s="87">
        <f>IFERROR(-L76,"")</f>
        <v>-225</v>
      </c>
      <c r="L76" s="82" t="str">
        <f t="shared" si="131"/>
        <v>225</v>
      </c>
      <c r="M76" s="82" t="str">
        <f t="shared" si="131"/>
        <v>0.0</v>
      </c>
      <c r="N76" s="83">
        <f>IFERROR((-Q76/L$8),"")</f>
        <v>-1.1946494464944649E-2</v>
      </c>
      <c r="O76" s="86" t="str">
        <f t="shared" si="131"/>
        <v>64.85</v>
      </c>
      <c r="P76" s="87">
        <f>IFERROR(-Q76,"")</f>
        <v>-259</v>
      </c>
      <c r="Q76" s="82" t="str">
        <f t="shared" si="131"/>
        <v>259</v>
      </c>
      <c r="R76" s="82" t="str">
        <f>IF(R268="","",TRIM(LEFT(R268,SEARCH(" ",R268,1))))</f>
        <v>0.1</v>
      </c>
      <c r="S76" s="82"/>
      <c r="T76" s="60"/>
      <c r="U76" s="84">
        <f t="shared" si="132"/>
        <v>-6.5727699530516437E-2</v>
      </c>
      <c r="V76" s="85">
        <f>IFERROR(((AG76)-(AB76)),"")</f>
        <v>-42</v>
      </c>
      <c r="W76" s="88">
        <f>IFERROR(((AG76/AG$8)-(AB76/AB$8)),"")</f>
        <v>-4.5294395290256841E-4</v>
      </c>
      <c r="X76" s="163"/>
      <c r="Y76" s="83">
        <f>IFERROR((-AB76/AB$8),"")</f>
        <v>-9.7080458459257567E-3</v>
      </c>
      <c r="Z76" s="82" t="str">
        <f t="shared" si="133"/>
        <v>52.42</v>
      </c>
      <c r="AA76" s="87">
        <f>IFERROR(-AB76,"")</f>
        <v>-681</v>
      </c>
      <c r="AB76" s="82" t="str">
        <f t="shared" si="133"/>
        <v>681</v>
      </c>
      <c r="AC76" s="82" t="str">
        <f t="shared" si="133"/>
        <v>0.0</v>
      </c>
      <c r="AD76" s="83">
        <f>IFERROR((-AG76/AB$8),"")</f>
        <v>-9.1093117408906875E-3</v>
      </c>
      <c r="AE76" s="82" t="str">
        <f t="shared" si="133"/>
        <v>49.13</v>
      </c>
      <c r="AF76" s="87">
        <f>IFERROR(-AG76,"")</f>
        <v>-639</v>
      </c>
      <c r="AG76" s="82" t="str">
        <f t="shared" si="133"/>
        <v>639</v>
      </c>
      <c r="AH76" s="82" t="str">
        <f t="shared" si="133"/>
        <v>0.0</v>
      </c>
      <c r="AI76" s="82"/>
      <c r="AJ76" s="14"/>
      <c r="AK76" s="84">
        <f t="shared" si="134"/>
        <v>-0.21483771251931993</v>
      </c>
      <c r="AL76" s="85">
        <f>IFERROR(((AW76)-(AR76)),"")</f>
        <v>-417</v>
      </c>
      <c r="AM76" s="88">
        <f>IFERROR(((AW76/AW$8)-(AR76/AR$8)),"")</f>
        <v>-1.8423240913442909E-3</v>
      </c>
      <c r="AN76" s="163"/>
      <c r="AO76" s="83">
        <f>IFERROR((-AR76/AR$8),"")</f>
        <v>-1.1144984048209855E-2</v>
      </c>
      <c r="AP76" s="82" t="str">
        <f t="shared" si="135"/>
        <v>60.46</v>
      </c>
      <c r="AQ76" s="87">
        <f>IFERROR(-AR76,"")</f>
        <v>-2358</v>
      </c>
      <c r="AR76" s="82" t="str">
        <f t="shared" si="135"/>
        <v>2,358</v>
      </c>
      <c r="AS76" s="82" t="str">
        <f t="shared" si="135"/>
        <v>0.1</v>
      </c>
      <c r="AT76" s="83">
        <f>IFERROR((-AW76/AR$8),"")</f>
        <v>-9.1740517546969168E-3</v>
      </c>
      <c r="AU76" s="82" t="str">
        <f t="shared" si="135"/>
        <v>49.77</v>
      </c>
      <c r="AV76" s="87">
        <f>IFERROR(-AW76,"")</f>
        <v>-1941</v>
      </c>
      <c r="AW76" s="82" t="str">
        <f t="shared" si="135"/>
        <v>1,941</v>
      </c>
      <c r="AX76" s="82" t="str">
        <f>IF(AX268="","",TRIM(LEFT(AX268,SEARCH(" ",AX268,1))))</f>
        <v>0.0</v>
      </c>
      <c r="AY76" s="14"/>
      <c r="AZ76" s="14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</row>
    <row r="77" spans="1:63" s="89" customFormat="1" ht="20" customHeight="1" x14ac:dyDescent="0.2">
      <c r="A77" s="14"/>
      <c r="B77" s="82" t="str">
        <f t="shared" si="129"/>
        <v xml:space="preserve">- Other </v>
      </c>
      <c r="C77" s="14"/>
      <c r="D77" s="84"/>
      <c r="E77" s="84">
        <f t="shared" si="130"/>
        <v>8.1428571428571433E-2</v>
      </c>
      <c r="F77" s="85">
        <f>IFERROR(((Q77)-(L77)),"")</f>
        <v>57</v>
      </c>
      <c r="G77" s="88">
        <f>IFERROR(((Q77/Q$8)-(L77/L$8)),"")</f>
        <v>5.2644974414222251E-3</v>
      </c>
      <c r="H77" s="163"/>
      <c r="I77" s="83">
        <f>IFERROR((-L77/L$8),"")</f>
        <v>-2.9658671586715868E-2</v>
      </c>
      <c r="J77" s="86" t="str">
        <f t="shared" si="131"/>
        <v>160.66</v>
      </c>
      <c r="K77" s="87">
        <f>IFERROR(-L77,"")</f>
        <v>-643</v>
      </c>
      <c r="L77" s="82" t="str">
        <f t="shared" si="131"/>
        <v>643</v>
      </c>
      <c r="M77" s="82" t="str">
        <f t="shared" si="131"/>
        <v>0.1</v>
      </c>
      <c r="N77" s="83">
        <f>IFERROR((-Q77/L$8),"")</f>
        <v>-3.2287822878228782E-2</v>
      </c>
      <c r="O77" s="86" t="str">
        <f t="shared" si="131"/>
        <v>175.05</v>
      </c>
      <c r="P77" s="87">
        <f>IFERROR(-Q77,"")</f>
        <v>-700</v>
      </c>
      <c r="Q77" s="82" t="str">
        <f t="shared" si="131"/>
        <v>700</v>
      </c>
      <c r="R77" s="82" t="str">
        <f>IF(R269="","",TRIM(LEFT(R269,SEARCH(" ",R269,1))))</f>
        <v>0.2</v>
      </c>
      <c r="S77" s="82"/>
      <c r="T77" s="60"/>
      <c r="U77" s="84">
        <f t="shared" si="132"/>
        <v>6.2976333734456477E-2</v>
      </c>
      <c r="V77" s="85">
        <f>IFERROR(((AG77)-(AB77)),"")</f>
        <v>157</v>
      </c>
      <c r="W77" s="88">
        <f>IFERROR(((AG77/AG$8)-(AB77/AB$8)),"")</f>
        <v>2.8069120384759949E-3</v>
      </c>
      <c r="X77" s="163"/>
      <c r="Y77" s="83">
        <f>IFERROR((-AB77/AB$8),"")</f>
        <v>-3.3301020699093346E-2</v>
      </c>
      <c r="Z77" s="82" t="str">
        <f t="shared" si="133"/>
        <v>179.72</v>
      </c>
      <c r="AA77" s="87">
        <f>IFERROR(-AB77,"")</f>
        <v>-2336</v>
      </c>
      <c r="AB77" s="82" t="str">
        <f t="shared" si="133"/>
        <v>2,336</v>
      </c>
      <c r="AC77" s="82" t="str">
        <f t="shared" si="133"/>
        <v>0.2</v>
      </c>
      <c r="AD77" s="83">
        <f>IFERROR((-AG77/AB$8),"")</f>
        <v>-3.5539145806010149E-2</v>
      </c>
      <c r="AE77" s="82" t="str">
        <f t="shared" si="133"/>
        <v>191.75</v>
      </c>
      <c r="AF77" s="87">
        <f>IFERROR(-AG77,"")</f>
        <v>-2493</v>
      </c>
      <c r="AG77" s="82" t="str">
        <f t="shared" si="133"/>
        <v>2,493</v>
      </c>
      <c r="AH77" s="82" t="str">
        <f t="shared" si="133"/>
        <v>0.2</v>
      </c>
      <c r="AI77" s="82"/>
      <c r="AJ77" s="14"/>
      <c r="AK77" s="84">
        <f t="shared" si="134"/>
        <v>-8.9656013661868747E-2</v>
      </c>
      <c r="AL77" s="85">
        <f>IFERROR(((AW77)-(AR77)),"")</f>
        <v>-735</v>
      </c>
      <c r="AM77" s="88">
        <f>IFERROR(((AW77/AW$8)-(AR77/AR$8)),"")</f>
        <v>-2.9307563103161544E-3</v>
      </c>
      <c r="AN77" s="163"/>
      <c r="AO77" s="83">
        <f>IFERROR((-AR77/AR$8),"")</f>
        <v>-4.2221434479498998E-2</v>
      </c>
      <c r="AP77" s="82" t="str">
        <f t="shared" si="135"/>
        <v>229.05</v>
      </c>
      <c r="AQ77" s="87">
        <f>IFERROR(-AR77,"")</f>
        <v>-8933</v>
      </c>
      <c r="AR77" s="82" t="str">
        <f t="shared" si="135"/>
        <v>8,933</v>
      </c>
      <c r="AS77" s="82" t="str">
        <f t="shared" si="135"/>
        <v>0.2</v>
      </c>
      <c r="AT77" s="83">
        <f>IFERROR((-AW77/AR$8),"")</f>
        <v>-3.8747489070069717E-2</v>
      </c>
      <c r="AU77" s="82" t="str">
        <f t="shared" si="135"/>
        <v>210.20</v>
      </c>
      <c r="AV77" s="87">
        <f>IFERROR(-AW77,"")</f>
        <v>-8198</v>
      </c>
      <c r="AW77" s="82" t="str">
        <f t="shared" si="135"/>
        <v>8,198</v>
      </c>
      <c r="AX77" s="82" t="str">
        <f>IF(AX269="","",TRIM(LEFT(AX269,SEARCH(" ",AX269,1))))</f>
        <v>0.2</v>
      </c>
      <c r="AY77" s="14"/>
      <c r="AZ77" s="14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</row>
    <row r="78" spans="1:63" s="89" customFormat="1" ht="20" customHeight="1" x14ac:dyDescent="0.2">
      <c r="A78" s="14"/>
      <c r="B78" s="82" t="str">
        <f t="shared" si="129"/>
        <v xml:space="preserve">Site/Bldg/Equip Maint </v>
      </c>
      <c r="C78" s="14"/>
      <c r="D78" s="84"/>
      <c r="E78" s="84">
        <f t="shared" si="130"/>
        <v>-8.996039661203134E-2</v>
      </c>
      <c r="F78" s="85">
        <f>IFERROR(((Q78)-(L78)),"")</f>
        <v>-3112</v>
      </c>
      <c r="G78" s="88">
        <f>IFERROR(((Q78/Q$8)-(L78/L$8)),"")</f>
        <v>-1.3307393476050144E-2</v>
      </c>
      <c r="H78" s="163"/>
      <c r="I78" s="83">
        <f>IFERROR((-L78/L$8),"")</f>
        <v>-1.739160516605166</v>
      </c>
      <c r="J78" s="86" t="str">
        <f t="shared" si="131"/>
        <v>9,426.29</v>
      </c>
      <c r="K78" s="87">
        <f>IFERROR(-L78,"")</f>
        <v>-37705</v>
      </c>
      <c r="L78" s="82" t="str">
        <f t="shared" si="131"/>
        <v>37,705</v>
      </c>
      <c r="M78" s="82" t="str">
        <f t="shared" si="131"/>
        <v>8.0</v>
      </c>
      <c r="N78" s="83">
        <f>IFERROR((-Q78/L$8),"")</f>
        <v>-1.5956180811808118</v>
      </c>
      <c r="O78" s="86" t="str">
        <f t="shared" si="131"/>
        <v>8,648.14</v>
      </c>
      <c r="P78" s="87">
        <f>IFERROR(-Q78,"")</f>
        <v>-34593</v>
      </c>
      <c r="Q78" s="82" t="str">
        <f t="shared" si="131"/>
        <v>34,593</v>
      </c>
      <c r="R78" s="82" t="str">
        <f>IF(R270="","",TRIM(LEFT(R270,SEARCH(" ",R270,1))))</f>
        <v>8.3</v>
      </c>
      <c r="S78" s="82"/>
      <c r="T78" s="60"/>
      <c r="U78" s="84">
        <f t="shared" si="132"/>
        <v>7.2409345458701365E-3</v>
      </c>
      <c r="V78" s="85">
        <f>IFERROR(((AG78)-(AB78)),"")</f>
        <v>887</v>
      </c>
      <c r="W78" s="88">
        <f>IFERROR(((AG78/AG$8)-(AB78/AB$8)),"")</f>
        <v>4.0593054100308334E-2</v>
      </c>
      <c r="X78" s="163"/>
      <c r="Y78" s="83">
        <f>IFERROR((-AB78/AB$8),"")</f>
        <v>-1.7336346011290416</v>
      </c>
      <c r="Z78" s="82" t="str">
        <f t="shared" si="133"/>
        <v>9,354.65</v>
      </c>
      <c r="AA78" s="87">
        <f>IFERROR(-AB78,"")</f>
        <v>-121611</v>
      </c>
      <c r="AB78" s="82" t="str">
        <f t="shared" si="133"/>
        <v>121,611</v>
      </c>
      <c r="AC78" s="82" t="str">
        <f t="shared" si="133"/>
        <v>8.1</v>
      </c>
      <c r="AD78" s="83">
        <f>IFERROR((-AG78/AB$8),"")</f>
        <v>-1.7462792952044248</v>
      </c>
      <c r="AE78" s="82" t="str">
        <f t="shared" si="133"/>
        <v>9,422.94</v>
      </c>
      <c r="AF78" s="87">
        <f>IFERROR(-AG78,"")</f>
        <v>-122498</v>
      </c>
      <c r="AG78" s="82" t="str">
        <f t="shared" si="133"/>
        <v>122,498</v>
      </c>
      <c r="AH78" s="82" t="str">
        <f t="shared" si="133"/>
        <v>8.5</v>
      </c>
      <c r="AI78" s="82"/>
      <c r="AJ78" s="14"/>
      <c r="AK78" s="84">
        <f t="shared" si="134"/>
        <v>-2.3874608150470218E-2</v>
      </c>
      <c r="AL78" s="85">
        <f>IFERROR(((AW78)-(AR78)),"")</f>
        <v>-8568</v>
      </c>
      <c r="AM78" s="88">
        <f>IFERROR(((AW78/AW$8)-(AR78/AR$8)),"")</f>
        <v>-1.6717674848516051E-2</v>
      </c>
      <c r="AN78" s="163"/>
      <c r="AO78" s="83">
        <f>IFERROR((-AR78/AR$8),"")</f>
        <v>-1.7367032967032967</v>
      </c>
      <c r="AP78" s="82" t="str">
        <f t="shared" si="135"/>
        <v>9,421.62</v>
      </c>
      <c r="AQ78" s="87">
        <f>IFERROR(-AR78,"")</f>
        <v>-367443</v>
      </c>
      <c r="AR78" s="82" t="str">
        <f t="shared" si="135"/>
        <v>367,443</v>
      </c>
      <c r="AS78" s="82" t="str">
        <f t="shared" si="135"/>
        <v>8.1</v>
      </c>
      <c r="AT78" s="83">
        <f>IFERROR((-AW78/AR$8),"")</f>
        <v>-1.6962070187876639</v>
      </c>
      <c r="AU78" s="82" t="str">
        <f t="shared" si="135"/>
        <v>9,201.91</v>
      </c>
      <c r="AV78" s="87">
        <f>IFERROR(-AW78,"")</f>
        <v>-358875</v>
      </c>
      <c r="AW78" s="82" t="str">
        <f t="shared" si="135"/>
        <v>358,875</v>
      </c>
      <c r="AX78" s="82" t="str">
        <f>IF(AX270="","",TRIM(LEFT(AX270,SEARCH(" ",AX270,1))))</f>
        <v>8.3</v>
      </c>
      <c r="AY78" s="14"/>
      <c r="AZ78" s="14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</row>
    <row r="79" spans="1:63" ht="5" customHeight="1" x14ac:dyDescent="0.2">
      <c r="A79" s="14"/>
      <c r="B79" s="82" t="str">
        <f t="shared" si="129"/>
        <v/>
      </c>
      <c r="C79" s="14"/>
      <c r="D79" s="84"/>
      <c r="E79" s="84"/>
      <c r="F79" s="85"/>
      <c r="G79" s="88"/>
      <c r="H79" s="163"/>
      <c r="I79" s="91"/>
      <c r="J79" s="86" t="str">
        <f t="shared" si="131"/>
        <v/>
      </c>
      <c r="K79" s="87"/>
      <c r="L79" s="82" t="str">
        <f t="shared" si="131"/>
        <v/>
      </c>
      <c r="M79" s="82" t="str">
        <f t="shared" si="131"/>
        <v/>
      </c>
      <c r="N79" s="91"/>
      <c r="O79" s="86" t="str">
        <f t="shared" si="131"/>
        <v/>
      </c>
      <c r="P79" s="87"/>
      <c r="Q79" s="82" t="str">
        <f t="shared" si="131"/>
        <v/>
      </c>
      <c r="R79" s="82"/>
      <c r="S79" s="82"/>
      <c r="T79" s="60"/>
      <c r="U79" s="84"/>
      <c r="V79" s="85"/>
      <c r="W79" s="88"/>
      <c r="X79" s="163"/>
      <c r="Y79" s="88"/>
      <c r="Z79" s="82" t="str">
        <f t="shared" si="133"/>
        <v/>
      </c>
      <c r="AA79" s="87"/>
      <c r="AB79" s="82" t="str">
        <f t="shared" si="133"/>
        <v/>
      </c>
      <c r="AC79" s="82" t="str">
        <f t="shared" si="133"/>
        <v/>
      </c>
      <c r="AD79" s="88"/>
      <c r="AE79" s="82" t="str">
        <f t="shared" si="133"/>
        <v/>
      </c>
      <c r="AF79" s="87"/>
      <c r="AG79" s="82" t="str">
        <f t="shared" si="133"/>
        <v/>
      </c>
      <c r="AH79" s="82"/>
      <c r="AI79" s="82"/>
      <c r="AJ79" s="14"/>
      <c r="AK79" s="84"/>
      <c r="AL79" s="85"/>
      <c r="AM79" s="88"/>
      <c r="AN79" s="163"/>
      <c r="AO79" s="88"/>
      <c r="AP79" s="82" t="str">
        <f t="shared" si="135"/>
        <v/>
      </c>
      <c r="AQ79" s="87"/>
      <c r="AR79" s="82" t="str">
        <f t="shared" si="135"/>
        <v/>
      </c>
      <c r="AS79" s="82" t="str">
        <f t="shared" si="135"/>
        <v/>
      </c>
      <c r="AT79" s="88"/>
      <c r="AU79" s="82" t="str">
        <f t="shared" si="135"/>
        <v/>
      </c>
      <c r="AV79" s="87"/>
      <c r="AW79" s="82" t="str">
        <f t="shared" si="135"/>
        <v/>
      </c>
      <c r="AX79" s="82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</row>
    <row r="80" spans="1:63" s="149" customFormat="1" ht="25" customHeight="1" x14ac:dyDescent="0.2">
      <c r="A80" s="15"/>
      <c r="B80" s="142" t="str">
        <f t="shared" si="129"/>
        <v xml:space="preserve">- Utilities </v>
      </c>
      <c r="C80" s="15"/>
      <c r="D80" s="144"/>
      <c r="E80" s="144">
        <f t="shared" ref="E80:E85" si="136">IFERROR((Q80-L80)/ABS(Q80),"")</f>
        <v>-1.1624349954114408E-2</v>
      </c>
      <c r="F80" s="145">
        <f t="shared" ref="F80:F85" si="137">IFERROR(((Q80)-(L80)),"")</f>
        <v>-152</v>
      </c>
      <c r="G80" s="148">
        <f t="shared" ref="G80:G85" si="138">IFERROR(((Q80/Q$8)-(L80/L$8)),"")</f>
        <v>4.2217195969604826E-2</v>
      </c>
      <c r="H80" s="162"/>
      <c r="I80" s="143">
        <f t="shared" ref="I80:I85" si="139">IFERROR((-L80/L$8),"")</f>
        <v>-0.61014760147601477</v>
      </c>
      <c r="J80" s="146" t="str">
        <f t="shared" si="131"/>
        <v>3,307.07</v>
      </c>
      <c r="K80" s="147">
        <f t="shared" ref="K80:K85" si="140">IFERROR(-L80,"")</f>
        <v>-13228</v>
      </c>
      <c r="L80" s="142" t="str">
        <f t="shared" si="131"/>
        <v>13,228</v>
      </c>
      <c r="M80" s="142" t="str">
        <f t="shared" si="131"/>
        <v>2.8</v>
      </c>
      <c r="N80" s="143">
        <f t="shared" ref="N80:N85" si="141">IFERROR((-Q80/L$8),"")</f>
        <v>-0.60313653136531364</v>
      </c>
      <c r="O80" s="146" t="str">
        <f t="shared" si="131"/>
        <v>3,269.11</v>
      </c>
      <c r="P80" s="147">
        <f t="shared" ref="P80:P85" si="142">IFERROR(-Q80,"")</f>
        <v>-13076</v>
      </c>
      <c r="Q80" s="142" t="str">
        <f t="shared" si="131"/>
        <v>13,076</v>
      </c>
      <c r="R80" s="142" t="str">
        <f t="shared" si="131"/>
        <v>3.1</v>
      </c>
      <c r="S80" s="142"/>
      <c r="T80" s="152"/>
      <c r="U80" s="144">
        <f t="shared" ref="U80:U85" si="143">IFERROR((AG80-AB80)/ABS(AG80),"")</f>
        <v>2.9888607036506011E-2</v>
      </c>
      <c r="V80" s="145">
        <f t="shared" ref="V80:V85" si="144">IFERROR(((AG80)-(AB80)),"")</f>
        <v>1355</v>
      </c>
      <c r="W80" s="148">
        <f t="shared" ref="W80:W85" si="145">IFERROR(((AG80/AG$8)-(AB80/AB$8)),"")</f>
        <v>2.9659646253261007E-2</v>
      </c>
      <c r="X80" s="162"/>
      <c r="Y80" s="143">
        <f t="shared" ref="Y80:Y85" si="146">IFERROR((-AB80/AB$8),"")</f>
        <v>-0.62696014141529333</v>
      </c>
      <c r="Z80" s="142" t="str">
        <f t="shared" si="133"/>
        <v>3,383.05</v>
      </c>
      <c r="AA80" s="147">
        <f t="shared" ref="AA80:AA85" si="147">IFERROR(-AB80,"")</f>
        <v>-43980</v>
      </c>
      <c r="AB80" s="142" t="str">
        <f t="shared" si="133"/>
        <v>43,980</v>
      </c>
      <c r="AC80" s="142" t="str">
        <f t="shared" si="133"/>
        <v>2.9</v>
      </c>
      <c r="AD80" s="143">
        <f t="shared" ref="AD80:AD85" si="148">IFERROR((-AG80/AB$8),"")</f>
        <v>-0.64627644408963902</v>
      </c>
      <c r="AE80" s="142" t="str">
        <f t="shared" si="133"/>
        <v>3,487.32</v>
      </c>
      <c r="AF80" s="147">
        <f t="shared" ref="AF80:AF85" si="149">IFERROR(-AG80,"")</f>
        <v>-45335</v>
      </c>
      <c r="AG80" s="142" t="str">
        <f t="shared" si="133"/>
        <v>45,335</v>
      </c>
      <c r="AH80" s="142" t="str">
        <f t="shared" si="133"/>
        <v>3.2</v>
      </c>
      <c r="AI80" s="142"/>
      <c r="AJ80" s="15"/>
      <c r="AK80" s="144">
        <f t="shared" ref="AK80:AK85" si="150">IFERROR((AW80-AR80)/ABS(AW80),"")</f>
        <v>-2.5868384103534581E-2</v>
      </c>
      <c r="AL80" s="145">
        <f t="shared" ref="AL80:AL85" si="151">IFERROR(((AW80)-(AR80)),"")</f>
        <v>-3390</v>
      </c>
      <c r="AM80" s="148">
        <f t="shared" ref="AM80:AM85" si="152">IFERROR(((AW80/AW$8)-(AR80/AR$8)),"")</f>
        <v>-7.3396124526664552E-3</v>
      </c>
      <c r="AN80" s="162"/>
      <c r="AO80" s="143">
        <f t="shared" ref="AO80:AO85" si="153">IFERROR((-AR80/AR$8),"")</f>
        <v>-0.63541533735082123</v>
      </c>
      <c r="AP80" s="142" t="str">
        <f t="shared" si="135"/>
        <v>3,447.13</v>
      </c>
      <c r="AQ80" s="147">
        <f t="shared" ref="AQ80:AQ85" si="154">IFERROR(-AR80,"")</f>
        <v>-134438</v>
      </c>
      <c r="AR80" s="142" t="str">
        <f t="shared" si="135"/>
        <v>134,438</v>
      </c>
      <c r="AS80" s="142" t="str">
        <f t="shared" si="135"/>
        <v>3.0</v>
      </c>
      <c r="AT80" s="143">
        <f t="shared" ref="AT80:AT85" si="155">IFERROR((-AW80/AR$8),"")</f>
        <v>-0.61939265036039226</v>
      </c>
      <c r="AU80" s="142" t="str">
        <f t="shared" si="135"/>
        <v>3,360.20</v>
      </c>
      <c r="AV80" s="147">
        <f t="shared" ref="AV80:AV85" si="156">IFERROR(-AW80,"")</f>
        <v>-131048</v>
      </c>
      <c r="AW80" s="142" t="str">
        <f t="shared" si="135"/>
        <v>131,048</v>
      </c>
      <c r="AX80" s="142" t="str">
        <f t="shared" si="135"/>
        <v>3.0</v>
      </c>
      <c r="AY80" s="15"/>
      <c r="AZ80" s="15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</row>
    <row r="81" spans="1:63" s="89" customFormat="1" ht="20" customHeight="1" x14ac:dyDescent="0.2">
      <c r="A81" s="14"/>
      <c r="B81" s="82" t="str">
        <f t="shared" si="129"/>
        <v xml:space="preserve">- Building/Site Repair </v>
      </c>
      <c r="C81" s="14"/>
      <c r="D81" s="84"/>
      <c r="E81" s="84">
        <f t="shared" si="136"/>
        <v>-7.2752365930599375E-2</v>
      </c>
      <c r="F81" s="85">
        <f t="shared" si="137"/>
        <v>-369</v>
      </c>
      <c r="G81" s="88">
        <f t="shared" si="138"/>
        <v>2.0746700432480725E-3</v>
      </c>
      <c r="H81" s="163"/>
      <c r="I81" s="83">
        <f t="shared" si="139"/>
        <v>-0.25096863468634684</v>
      </c>
      <c r="J81" s="86" t="str">
        <f t="shared" si="131"/>
        <v>1,360.33</v>
      </c>
      <c r="K81" s="87">
        <f t="shared" si="140"/>
        <v>-5441</v>
      </c>
      <c r="L81" s="82" t="str">
        <f t="shared" si="131"/>
        <v>5,441</v>
      </c>
      <c r="M81" s="82" t="str">
        <f t="shared" si="131"/>
        <v>1.2</v>
      </c>
      <c r="N81" s="83">
        <f t="shared" si="141"/>
        <v>-0.23394833948339483</v>
      </c>
      <c r="O81" s="86" t="str">
        <f t="shared" si="131"/>
        <v>1,267.91</v>
      </c>
      <c r="P81" s="87">
        <f t="shared" si="142"/>
        <v>-5072</v>
      </c>
      <c r="Q81" s="82" t="str">
        <f t="shared" si="131"/>
        <v>5,072</v>
      </c>
      <c r="R81" s="82" t="str">
        <f t="shared" si="131"/>
        <v>1.2</v>
      </c>
      <c r="S81" s="82"/>
      <c r="T81" s="60"/>
      <c r="U81" s="84">
        <f t="shared" si="143"/>
        <v>-6.1603755385505755E-2</v>
      </c>
      <c r="V81" s="85">
        <f t="shared" si="144"/>
        <v>-958</v>
      </c>
      <c r="W81" s="88">
        <f t="shared" si="145"/>
        <v>-1.010882314860842E-2</v>
      </c>
      <c r="X81" s="163"/>
      <c r="Y81" s="83">
        <f t="shared" si="146"/>
        <v>-0.23534527000057023</v>
      </c>
      <c r="Z81" s="82" t="str">
        <f t="shared" si="133"/>
        <v>1,269.94</v>
      </c>
      <c r="AA81" s="87">
        <f t="shared" si="147"/>
        <v>-16509</v>
      </c>
      <c r="AB81" s="82" t="str">
        <f t="shared" si="133"/>
        <v>16,509</v>
      </c>
      <c r="AC81" s="82" t="str">
        <f t="shared" si="133"/>
        <v>1.1</v>
      </c>
      <c r="AD81" s="83">
        <f t="shared" si="148"/>
        <v>-0.22168843017619888</v>
      </c>
      <c r="AE81" s="82" t="str">
        <f t="shared" si="133"/>
        <v>1,196.24</v>
      </c>
      <c r="AF81" s="87">
        <f t="shared" si="149"/>
        <v>-15551</v>
      </c>
      <c r="AG81" s="82" t="str">
        <f t="shared" si="133"/>
        <v>15,551</v>
      </c>
      <c r="AH81" s="82" t="str">
        <f t="shared" si="133"/>
        <v>1.1</v>
      </c>
      <c r="AI81" s="82"/>
      <c r="AJ81" s="14"/>
      <c r="AK81" s="84">
        <f t="shared" si="150"/>
        <v>-0.16652096970213856</v>
      </c>
      <c r="AL81" s="85">
        <f t="shared" si="151"/>
        <v>-7810</v>
      </c>
      <c r="AM81" s="88">
        <f t="shared" si="152"/>
        <v>-3.3806023139758445E-2</v>
      </c>
      <c r="AN81" s="163"/>
      <c r="AO81" s="83">
        <f t="shared" si="153"/>
        <v>-0.25858915278270117</v>
      </c>
      <c r="AP81" s="82" t="str">
        <f t="shared" si="135"/>
        <v>1,402.86</v>
      </c>
      <c r="AQ81" s="87">
        <f t="shared" si="154"/>
        <v>-54711</v>
      </c>
      <c r="AR81" s="82" t="str">
        <f t="shared" si="135"/>
        <v>54,711</v>
      </c>
      <c r="AS81" s="82" t="str">
        <f t="shared" si="135"/>
        <v>1.2</v>
      </c>
      <c r="AT81" s="83">
        <f t="shared" si="155"/>
        <v>-0.22167552877230295</v>
      </c>
      <c r="AU81" s="82" t="str">
        <f t="shared" si="135"/>
        <v>1,202.59</v>
      </c>
      <c r="AV81" s="87">
        <f t="shared" si="156"/>
        <v>-46901</v>
      </c>
      <c r="AW81" s="82" t="str">
        <f t="shared" si="135"/>
        <v>46,901</v>
      </c>
      <c r="AX81" s="82" t="str">
        <f t="shared" si="135"/>
        <v>1.1</v>
      </c>
      <c r="AY81" s="14"/>
      <c r="AZ81" s="14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</row>
    <row r="82" spans="1:63" s="89" customFormat="1" ht="20" customHeight="1" x14ac:dyDescent="0.2">
      <c r="A82" s="14"/>
      <c r="B82" s="82" t="str">
        <f t="shared" si="129"/>
        <v xml:space="preserve">- Equipment Repairs </v>
      </c>
      <c r="C82" s="14"/>
      <c r="D82" s="84"/>
      <c r="E82" s="84">
        <f t="shared" si="136"/>
        <v>-0.15996315627878416</v>
      </c>
      <c r="F82" s="85">
        <f t="shared" si="137"/>
        <v>-521</v>
      </c>
      <c r="G82" s="88">
        <f t="shared" si="138"/>
        <v>-1.1769476156146513E-2</v>
      </c>
      <c r="H82" s="163"/>
      <c r="I82" s="83">
        <f t="shared" si="139"/>
        <v>-0.1742619926199262</v>
      </c>
      <c r="J82" s="86" t="str">
        <f t="shared" si="131"/>
        <v>944.44</v>
      </c>
      <c r="K82" s="87">
        <f t="shared" si="140"/>
        <v>-3778</v>
      </c>
      <c r="L82" s="82" t="str">
        <f t="shared" si="131"/>
        <v>3,778</v>
      </c>
      <c r="M82" s="82" t="str">
        <f t="shared" si="131"/>
        <v>0.8</v>
      </c>
      <c r="N82" s="83">
        <f t="shared" si="141"/>
        <v>-0.15023062730627307</v>
      </c>
      <c r="O82" s="86" t="str">
        <f t="shared" si="131"/>
        <v>814.20</v>
      </c>
      <c r="P82" s="87">
        <f t="shared" si="142"/>
        <v>-3257</v>
      </c>
      <c r="Q82" s="82" t="str">
        <f t="shared" si="131"/>
        <v>3,257</v>
      </c>
      <c r="R82" s="82" t="str">
        <f t="shared" si="131"/>
        <v>0.8</v>
      </c>
      <c r="S82" s="82"/>
      <c r="T82" s="60"/>
      <c r="U82" s="84">
        <f t="shared" si="143"/>
        <v>-0.147277322508999</v>
      </c>
      <c r="V82" s="85">
        <f t="shared" si="144"/>
        <v>-1923</v>
      </c>
      <c r="W82" s="88">
        <f t="shared" si="145"/>
        <v>-2.4434467075647476E-2</v>
      </c>
      <c r="X82" s="163"/>
      <c r="Y82" s="83">
        <f t="shared" si="146"/>
        <v>-0.21354849746250784</v>
      </c>
      <c r="Z82" s="82" t="str">
        <f t="shared" si="133"/>
        <v>1,152.28</v>
      </c>
      <c r="AA82" s="87">
        <f t="shared" si="147"/>
        <v>-14980</v>
      </c>
      <c r="AB82" s="82" t="str">
        <f t="shared" si="133"/>
        <v>14,980</v>
      </c>
      <c r="AC82" s="82" t="str">
        <f t="shared" si="133"/>
        <v>1.0</v>
      </c>
      <c r="AD82" s="83">
        <f t="shared" si="148"/>
        <v>-0.18613502879625934</v>
      </c>
      <c r="AE82" s="82" t="str">
        <f t="shared" si="133"/>
        <v>1,004.41</v>
      </c>
      <c r="AF82" s="87">
        <f t="shared" si="149"/>
        <v>-13057</v>
      </c>
      <c r="AG82" s="82" t="str">
        <f t="shared" si="133"/>
        <v>13,057</v>
      </c>
      <c r="AH82" s="82" t="str">
        <f t="shared" si="133"/>
        <v>0.9</v>
      </c>
      <c r="AI82" s="82"/>
      <c r="AJ82" s="14"/>
      <c r="AK82" s="84">
        <f t="shared" si="150"/>
        <v>-0.20258297041597836</v>
      </c>
      <c r="AL82" s="85">
        <f t="shared" si="151"/>
        <v>-5396</v>
      </c>
      <c r="AM82" s="88">
        <f t="shared" si="152"/>
        <v>-2.3739090775569516E-2</v>
      </c>
      <c r="AN82" s="163"/>
      <c r="AO82" s="83">
        <f t="shared" si="153"/>
        <v>-0.15139784946236559</v>
      </c>
      <c r="AP82" s="82" t="str">
        <f t="shared" si="135"/>
        <v>821.34</v>
      </c>
      <c r="AQ82" s="87">
        <f t="shared" si="154"/>
        <v>-32032</v>
      </c>
      <c r="AR82" s="82" t="str">
        <f t="shared" si="135"/>
        <v>32,032</v>
      </c>
      <c r="AS82" s="82" t="str">
        <f t="shared" si="135"/>
        <v>0.7</v>
      </c>
      <c r="AT82" s="83">
        <f t="shared" si="155"/>
        <v>-0.12589389105518137</v>
      </c>
      <c r="AU82" s="82" t="str">
        <f t="shared" si="135"/>
        <v>682.97</v>
      </c>
      <c r="AV82" s="87">
        <f t="shared" si="156"/>
        <v>-26636</v>
      </c>
      <c r="AW82" s="82" t="str">
        <f t="shared" si="135"/>
        <v>26,636</v>
      </c>
      <c r="AX82" s="82" t="str">
        <f t="shared" si="135"/>
        <v>0.6</v>
      </c>
      <c r="AY82" s="14"/>
      <c r="AZ82" s="14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</row>
    <row r="83" spans="1:63" s="89" customFormat="1" ht="20" customHeight="1" x14ac:dyDescent="0.2">
      <c r="A83" s="14"/>
      <c r="B83" s="82" t="str">
        <f t="shared" si="129"/>
        <v xml:space="preserve">- Contract Services </v>
      </c>
      <c r="C83" s="14"/>
      <c r="D83" s="84"/>
      <c r="E83" s="84">
        <f t="shared" si="136"/>
        <v>-0.36092639302912177</v>
      </c>
      <c r="F83" s="85">
        <f t="shared" si="137"/>
        <v>-1574</v>
      </c>
      <c r="G83" s="88">
        <f t="shared" si="138"/>
        <v>-5.6183269500825139E-2</v>
      </c>
      <c r="H83" s="163"/>
      <c r="I83" s="83">
        <f t="shared" si="139"/>
        <v>-0.27375461254612549</v>
      </c>
      <c r="J83" s="86" t="str">
        <f t="shared" si="131"/>
        <v>1,483.80</v>
      </c>
      <c r="K83" s="87">
        <f t="shared" si="140"/>
        <v>-5935</v>
      </c>
      <c r="L83" s="82" t="str">
        <f t="shared" si="131"/>
        <v>5,935</v>
      </c>
      <c r="M83" s="82" t="str">
        <f t="shared" si="131"/>
        <v>1.3</v>
      </c>
      <c r="N83" s="83">
        <f t="shared" si="141"/>
        <v>-0.20115313653136532</v>
      </c>
      <c r="O83" s="86" t="str">
        <f t="shared" si="131"/>
        <v>1,090.27</v>
      </c>
      <c r="P83" s="87">
        <f t="shared" si="142"/>
        <v>-4361</v>
      </c>
      <c r="Q83" s="82" t="str">
        <f t="shared" si="131"/>
        <v>4,361</v>
      </c>
      <c r="R83" s="82" t="str">
        <f t="shared" si="131"/>
        <v>1.0</v>
      </c>
      <c r="S83" s="82"/>
      <c r="T83" s="60"/>
      <c r="U83" s="84">
        <f t="shared" si="143"/>
        <v>-8.6662651408686342E-2</v>
      </c>
      <c r="V83" s="85">
        <f t="shared" si="144"/>
        <v>-1295</v>
      </c>
      <c r="W83" s="88">
        <f t="shared" si="145"/>
        <v>-1.5051668953266789E-2</v>
      </c>
      <c r="X83" s="163"/>
      <c r="Y83" s="83">
        <f t="shared" si="146"/>
        <v>-0.23148200946570108</v>
      </c>
      <c r="Z83" s="82" t="str">
        <f t="shared" si="133"/>
        <v>1,249.08</v>
      </c>
      <c r="AA83" s="87">
        <f t="shared" si="147"/>
        <v>-16238</v>
      </c>
      <c r="AB83" s="82" t="str">
        <f t="shared" si="133"/>
        <v>16,238</v>
      </c>
      <c r="AC83" s="82" t="str">
        <f t="shared" si="133"/>
        <v>1.1</v>
      </c>
      <c r="AD83" s="83">
        <f t="shared" si="148"/>
        <v>-0.21302104122711982</v>
      </c>
      <c r="AE83" s="82" t="str">
        <f t="shared" si="133"/>
        <v>1,149.50</v>
      </c>
      <c r="AF83" s="87">
        <f t="shared" si="149"/>
        <v>-14943</v>
      </c>
      <c r="AG83" s="82" t="str">
        <f t="shared" si="133"/>
        <v>14,943</v>
      </c>
      <c r="AH83" s="82" t="str">
        <f t="shared" si="133"/>
        <v>1.0</v>
      </c>
      <c r="AI83" s="82"/>
      <c r="AJ83" s="14"/>
      <c r="AK83" s="84">
        <f t="shared" si="150"/>
        <v>5.5768607024974721E-2</v>
      </c>
      <c r="AL83" s="85">
        <f t="shared" si="151"/>
        <v>2923</v>
      </c>
      <c r="AM83" s="88">
        <f t="shared" si="152"/>
        <v>1.7288250890903911E-2</v>
      </c>
      <c r="AN83" s="163"/>
      <c r="AO83" s="83">
        <f t="shared" si="153"/>
        <v>-0.23391232423490488</v>
      </c>
      <c r="AP83" s="82" t="str">
        <f t="shared" si="135"/>
        <v>1,268.96</v>
      </c>
      <c r="AQ83" s="87">
        <f t="shared" si="154"/>
        <v>-49490</v>
      </c>
      <c r="AR83" s="82" t="str">
        <f t="shared" si="135"/>
        <v>49,490</v>
      </c>
      <c r="AS83" s="82" t="str">
        <f t="shared" si="135"/>
        <v>1.1</v>
      </c>
      <c r="AT83" s="83">
        <f t="shared" si="155"/>
        <v>-0.2477277561148529</v>
      </c>
      <c r="AU83" s="82" t="str">
        <f t="shared" si="135"/>
        <v>1,343.92</v>
      </c>
      <c r="AV83" s="87">
        <f t="shared" si="156"/>
        <v>-52413</v>
      </c>
      <c r="AW83" s="82" t="str">
        <f t="shared" si="135"/>
        <v>52,413</v>
      </c>
      <c r="AX83" s="82" t="str">
        <f t="shared" si="135"/>
        <v>1.2</v>
      </c>
      <c r="AY83" s="14"/>
      <c r="AZ83" s="14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</row>
    <row r="84" spans="1:63" s="89" customFormat="1" ht="20" customHeight="1" x14ac:dyDescent="0.2">
      <c r="A84" s="14"/>
      <c r="B84" s="82" t="str">
        <f t="shared" si="129"/>
        <v xml:space="preserve">- Depreciation </v>
      </c>
      <c r="C84" s="14"/>
      <c r="D84" s="84"/>
      <c r="E84" s="84">
        <f t="shared" si="136"/>
        <v>-5.6191231448963409E-2</v>
      </c>
      <c r="F84" s="85">
        <f t="shared" si="137"/>
        <v>-496</v>
      </c>
      <c r="G84" s="88">
        <f t="shared" si="138"/>
        <v>1.0353486168068582E-2</v>
      </c>
      <c r="H84" s="163"/>
      <c r="I84" s="83">
        <f t="shared" si="139"/>
        <v>-0.43002767527675279</v>
      </c>
      <c r="J84" s="86" t="str">
        <f t="shared" si="131"/>
        <v>2,330.66</v>
      </c>
      <c r="K84" s="87">
        <f t="shared" si="140"/>
        <v>-9323</v>
      </c>
      <c r="L84" s="82" t="str">
        <f t="shared" si="131"/>
        <v>9,323</v>
      </c>
      <c r="M84" s="82" t="str">
        <f t="shared" si="131"/>
        <v>2.0</v>
      </c>
      <c r="N84" s="83">
        <f t="shared" si="141"/>
        <v>-0.40714944649446494</v>
      </c>
      <c r="O84" s="86" t="str">
        <f t="shared" si="131"/>
        <v>2,206.64</v>
      </c>
      <c r="P84" s="87">
        <f t="shared" si="142"/>
        <v>-8827</v>
      </c>
      <c r="Q84" s="82" t="str">
        <f t="shared" si="131"/>
        <v>8,827</v>
      </c>
      <c r="R84" s="82" t="str">
        <f t="shared" si="131"/>
        <v>2.1</v>
      </c>
      <c r="S84" s="82"/>
      <c r="T84" s="60"/>
      <c r="U84" s="84">
        <f t="shared" si="143"/>
        <v>0.11029127369016097</v>
      </c>
      <c r="V84" s="85">
        <f t="shared" si="144"/>
        <v>3707</v>
      </c>
      <c r="W84" s="88">
        <f t="shared" si="145"/>
        <v>6.051388329703794E-2</v>
      </c>
      <c r="X84" s="163"/>
      <c r="Y84" s="83">
        <f t="shared" si="146"/>
        <v>-0.42629868278496891</v>
      </c>
      <c r="Z84" s="82" t="str">
        <f t="shared" si="133"/>
        <v>2,300.31</v>
      </c>
      <c r="AA84" s="87">
        <f t="shared" si="147"/>
        <v>-29904</v>
      </c>
      <c r="AB84" s="82" t="str">
        <f t="shared" si="133"/>
        <v>29,904</v>
      </c>
      <c r="AC84" s="82" t="str">
        <f t="shared" si="133"/>
        <v>2.0</v>
      </c>
      <c r="AD84" s="83">
        <f t="shared" si="148"/>
        <v>-0.47914409534127844</v>
      </c>
      <c r="AE84" s="82" t="str">
        <f t="shared" si="133"/>
        <v>2,585.47</v>
      </c>
      <c r="AF84" s="87">
        <f t="shared" si="149"/>
        <v>-33611</v>
      </c>
      <c r="AG84" s="82" t="str">
        <f t="shared" si="133"/>
        <v>33,611</v>
      </c>
      <c r="AH84" s="82" t="str">
        <f t="shared" si="133"/>
        <v>2.3</v>
      </c>
      <c r="AI84" s="82"/>
      <c r="AJ84" s="14"/>
      <c r="AK84" s="84">
        <f t="shared" si="150"/>
        <v>5.0109445704133414E-2</v>
      </c>
      <c r="AL84" s="85">
        <f t="shared" si="151"/>
        <v>5105</v>
      </c>
      <c r="AM84" s="88">
        <f t="shared" si="152"/>
        <v>3.087880062857451E-2</v>
      </c>
      <c r="AN84" s="163"/>
      <c r="AO84" s="83">
        <f t="shared" si="153"/>
        <v>-0.45738863287250386</v>
      </c>
      <c r="AP84" s="82" t="str">
        <f t="shared" si="135"/>
        <v>2,481.33</v>
      </c>
      <c r="AQ84" s="87">
        <f t="shared" si="154"/>
        <v>-96772</v>
      </c>
      <c r="AR84" s="82" t="str">
        <f t="shared" si="135"/>
        <v>96,772</v>
      </c>
      <c r="AS84" s="82" t="str">
        <f t="shared" si="135"/>
        <v>2.1</v>
      </c>
      <c r="AT84" s="83">
        <f t="shared" si="155"/>
        <v>-0.48151719248493441</v>
      </c>
      <c r="AU84" s="82" t="str">
        <f t="shared" si="135"/>
        <v>2,612.23</v>
      </c>
      <c r="AV84" s="87">
        <f t="shared" si="156"/>
        <v>-101877</v>
      </c>
      <c r="AW84" s="82" t="str">
        <f t="shared" si="135"/>
        <v>101,877</v>
      </c>
      <c r="AX84" s="82" t="str">
        <f t="shared" si="135"/>
        <v>2.4</v>
      </c>
      <c r="AY84" s="14"/>
      <c r="AZ84" s="14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</row>
    <row r="85" spans="1:63" s="89" customFormat="1" ht="20" customHeight="1" x14ac:dyDescent="0.2">
      <c r="A85" s="14"/>
      <c r="B85" s="82" t="str">
        <f t="shared" si="129"/>
        <v xml:space="preserve">Indirect Labor </v>
      </c>
      <c r="C85" s="14"/>
      <c r="D85" s="84"/>
      <c r="E85" s="84">
        <f t="shared" si="136"/>
        <v>-1.7246835443037976E-2</v>
      </c>
      <c r="F85" s="85">
        <f t="shared" si="137"/>
        <v>-872</v>
      </c>
      <c r="G85" s="88">
        <f t="shared" si="138"/>
        <v>0.15012588541371308</v>
      </c>
      <c r="H85" s="163"/>
      <c r="I85" s="83">
        <f t="shared" si="139"/>
        <v>-2.3723247232472326</v>
      </c>
      <c r="J85" s="86" t="str">
        <f t="shared" si="131"/>
        <v>12,858.05</v>
      </c>
      <c r="K85" s="87">
        <f t="shared" si="140"/>
        <v>-51432</v>
      </c>
      <c r="L85" s="82" t="str">
        <f t="shared" si="131"/>
        <v>51,432</v>
      </c>
      <c r="M85" s="82" t="str">
        <f t="shared" si="131"/>
        <v>10.9</v>
      </c>
      <c r="N85" s="83">
        <f t="shared" si="141"/>
        <v>-2.3321033210332103</v>
      </c>
      <c r="O85" s="86" t="str">
        <f t="shared" si="131"/>
        <v>12,639.94</v>
      </c>
      <c r="P85" s="87">
        <f t="shared" si="142"/>
        <v>-50560</v>
      </c>
      <c r="Q85" s="82" t="str">
        <f t="shared" si="131"/>
        <v>50,560</v>
      </c>
      <c r="R85" s="82" t="str">
        <f t="shared" si="131"/>
        <v>12.1</v>
      </c>
      <c r="S85" s="82"/>
      <c r="T85" s="60"/>
      <c r="U85" s="84">
        <f t="shared" si="143"/>
        <v>-5.1053215425015196E-2</v>
      </c>
      <c r="V85" s="85">
        <f t="shared" si="144"/>
        <v>-8146</v>
      </c>
      <c r="W85" s="88">
        <f t="shared" si="145"/>
        <v>-7.9721944533937439E-2</v>
      </c>
      <c r="X85" s="163"/>
      <c r="Y85" s="83">
        <f t="shared" si="146"/>
        <v>-2.3907310258311001</v>
      </c>
      <c r="Z85" s="82" t="str">
        <f t="shared" si="133"/>
        <v>12,900.39</v>
      </c>
      <c r="AA85" s="87">
        <f t="shared" si="147"/>
        <v>-167705</v>
      </c>
      <c r="AB85" s="82" t="str">
        <f t="shared" si="133"/>
        <v>167,705</v>
      </c>
      <c r="AC85" s="82" t="str">
        <f t="shared" si="133"/>
        <v>11.2</v>
      </c>
      <c r="AD85" s="83">
        <f t="shared" si="148"/>
        <v>-2.2746051206021556</v>
      </c>
      <c r="AE85" s="82" t="str">
        <f t="shared" si="133"/>
        <v>12,273.74</v>
      </c>
      <c r="AF85" s="87">
        <f t="shared" si="149"/>
        <v>-159559</v>
      </c>
      <c r="AG85" s="82" t="str">
        <f t="shared" si="133"/>
        <v>159,559</v>
      </c>
      <c r="AH85" s="82" t="str">
        <f t="shared" si="133"/>
        <v>11.1</v>
      </c>
      <c r="AI85" s="82"/>
      <c r="AJ85" s="14"/>
      <c r="AK85" s="84">
        <f t="shared" si="150"/>
        <v>2.5128477548511095E-3</v>
      </c>
      <c r="AL85" s="85">
        <f t="shared" si="151"/>
        <v>1263</v>
      </c>
      <c r="AM85" s="88">
        <f t="shared" si="152"/>
        <v>3.9272280327451004E-2</v>
      </c>
      <c r="AN85" s="163"/>
      <c r="AO85" s="83">
        <f t="shared" si="153"/>
        <v>-2.3696277915632753</v>
      </c>
      <c r="AP85" s="82" t="str">
        <f t="shared" si="135"/>
        <v>12,855.22</v>
      </c>
      <c r="AQ85" s="87">
        <f t="shared" si="154"/>
        <v>-501354</v>
      </c>
      <c r="AR85" s="82" t="str">
        <f t="shared" si="135"/>
        <v>501,354</v>
      </c>
      <c r="AS85" s="82" t="str">
        <f t="shared" si="135"/>
        <v>11.0</v>
      </c>
      <c r="AT85" s="83">
        <f t="shared" si="155"/>
        <v>-2.3755973059198867</v>
      </c>
      <c r="AU85" s="82" t="str">
        <f t="shared" si="135"/>
        <v>12,887.61</v>
      </c>
      <c r="AV85" s="87">
        <f t="shared" si="156"/>
        <v>-502617</v>
      </c>
      <c r="AW85" s="82" t="str">
        <f t="shared" si="135"/>
        <v>502,617</v>
      </c>
      <c r="AX85" s="82" t="str">
        <f t="shared" si="135"/>
        <v>11.6</v>
      </c>
      <c r="AY85" s="14"/>
      <c r="AZ85" s="14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</row>
    <row r="86" spans="1:63" ht="5" customHeight="1" x14ac:dyDescent="0.2">
      <c r="A86" s="14"/>
      <c r="B86" s="82" t="str">
        <f t="shared" si="129"/>
        <v/>
      </c>
      <c r="C86" s="14"/>
      <c r="D86" s="84"/>
      <c r="E86" s="84"/>
      <c r="F86" s="85"/>
      <c r="G86" s="88"/>
      <c r="H86" s="163"/>
      <c r="I86" s="91"/>
      <c r="J86" s="86" t="str">
        <f t="shared" si="131"/>
        <v/>
      </c>
      <c r="K86" s="87"/>
      <c r="L86" s="82" t="str">
        <f t="shared" si="131"/>
        <v/>
      </c>
      <c r="M86" s="82" t="str">
        <f t="shared" si="131"/>
        <v/>
      </c>
      <c r="N86" s="91"/>
      <c r="O86" s="86" t="str">
        <f t="shared" si="131"/>
        <v/>
      </c>
      <c r="P86" s="87"/>
      <c r="Q86" s="82" t="str">
        <f t="shared" si="131"/>
        <v/>
      </c>
      <c r="R86" s="82"/>
      <c r="S86" s="82"/>
      <c r="T86" s="60"/>
      <c r="U86" s="84"/>
      <c r="V86" s="85"/>
      <c r="W86" s="88"/>
      <c r="X86" s="163"/>
      <c r="Y86" s="88"/>
      <c r="Z86" s="82" t="str">
        <f t="shared" si="133"/>
        <v/>
      </c>
      <c r="AA86" s="87"/>
      <c r="AB86" s="82" t="str">
        <f t="shared" si="133"/>
        <v/>
      </c>
      <c r="AC86" s="82" t="str">
        <f t="shared" si="133"/>
        <v/>
      </c>
      <c r="AD86" s="88"/>
      <c r="AE86" s="82" t="str">
        <f t="shared" si="133"/>
        <v/>
      </c>
      <c r="AF86" s="87"/>
      <c r="AG86" s="82" t="str">
        <f t="shared" si="133"/>
        <v/>
      </c>
      <c r="AH86" s="82"/>
      <c r="AI86" s="82"/>
      <c r="AJ86" s="14"/>
      <c r="AK86" s="84"/>
      <c r="AL86" s="85"/>
      <c r="AM86" s="88"/>
      <c r="AN86" s="163"/>
      <c r="AO86" s="88"/>
      <c r="AP86" s="82" t="str">
        <f t="shared" si="135"/>
        <v/>
      </c>
      <c r="AQ86" s="87"/>
      <c r="AR86" s="82" t="str">
        <f t="shared" si="135"/>
        <v/>
      </c>
      <c r="AS86" s="82" t="str">
        <f t="shared" si="135"/>
        <v/>
      </c>
      <c r="AT86" s="88"/>
      <c r="AU86" s="82" t="str">
        <f t="shared" si="135"/>
        <v/>
      </c>
      <c r="AV86" s="87"/>
      <c r="AW86" s="82" t="str">
        <f t="shared" si="135"/>
        <v/>
      </c>
      <c r="AX86" s="82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</row>
    <row r="87" spans="1:63" s="149" customFormat="1" ht="25" customHeight="1" x14ac:dyDescent="0.2">
      <c r="A87" s="15"/>
      <c r="B87" s="142" t="str">
        <f t="shared" si="129"/>
        <v xml:space="preserve">- Salary </v>
      </c>
      <c r="C87" s="15"/>
      <c r="D87" s="144"/>
      <c r="E87" s="144">
        <f t="shared" ref="E87:E90" si="157">IFERROR((Q87-L87)/ABS(Q87),"")</f>
        <v>0</v>
      </c>
      <c r="F87" s="145">
        <f>IFERROR(((Q87)-(L87)),"")</f>
        <v>0</v>
      </c>
      <c r="G87" s="148">
        <f>IFERROR(((Q87/Q$8)-(L87/L$8)),"")</f>
        <v>7.2283780111798368E-2</v>
      </c>
      <c r="H87" s="162"/>
      <c r="I87" s="143">
        <f>IFERROR((-L87/L$8),"")</f>
        <v>-0.88560885608856088</v>
      </c>
      <c r="J87" s="146" t="str">
        <f t="shared" si="131"/>
        <v>4,800.00</v>
      </c>
      <c r="K87" s="147">
        <f>IFERROR(-L87,"")</f>
        <v>-19200</v>
      </c>
      <c r="L87" s="142" t="str">
        <f t="shared" si="131"/>
        <v>19,200</v>
      </c>
      <c r="M87" s="142" t="str">
        <f t="shared" si="131"/>
        <v>4.1</v>
      </c>
      <c r="N87" s="143">
        <f>IFERROR((-Q87/L$8),"")</f>
        <v>-0.88560885608856088</v>
      </c>
      <c r="O87" s="146" t="str">
        <f t="shared" si="131"/>
        <v>4,800.00</v>
      </c>
      <c r="P87" s="147">
        <f>IFERROR(-Q87,"")</f>
        <v>-19200</v>
      </c>
      <c r="Q87" s="142" t="str">
        <f t="shared" si="131"/>
        <v>19,200</v>
      </c>
      <c r="R87" s="142" t="str">
        <f>IF(R279="","",TRIM(LEFT(R279,SEARCH(" ",R279,1))))</f>
        <v>4.6</v>
      </c>
      <c r="S87" s="142"/>
      <c r="T87" s="152"/>
      <c r="U87" s="144">
        <f t="shared" ref="U87:U90" si="158">IFERROR((AG87-AB87)/ABS(AG87),"")</f>
        <v>0</v>
      </c>
      <c r="V87" s="145">
        <f>IFERROR(((AG87)-(AB87)),"")</f>
        <v>0</v>
      </c>
      <c r="W87" s="148">
        <f>IFERROR(((AG87/AG$8)-(AB87/AB$8)),"")</f>
        <v>1.4236784809183112E-2</v>
      </c>
      <c r="X87" s="162"/>
      <c r="Y87" s="143">
        <f>IFERROR((-AB87/AB$8),"")</f>
        <v>-0.88954781319495924</v>
      </c>
      <c r="Z87" s="142" t="str">
        <f t="shared" si="133"/>
        <v>4,800.00</v>
      </c>
      <c r="AA87" s="147">
        <f>IFERROR(-AB87,"")</f>
        <v>-62400</v>
      </c>
      <c r="AB87" s="142" t="str">
        <f t="shared" si="133"/>
        <v>62,400</v>
      </c>
      <c r="AC87" s="142" t="str">
        <f t="shared" si="133"/>
        <v>4.2</v>
      </c>
      <c r="AD87" s="143">
        <f>IFERROR((-AG87/AB$8),"")</f>
        <v>-0.88954781319495924</v>
      </c>
      <c r="AE87" s="142" t="str">
        <f t="shared" si="133"/>
        <v>4,800.00</v>
      </c>
      <c r="AF87" s="147">
        <f>IFERROR(-AG87,"")</f>
        <v>-62400</v>
      </c>
      <c r="AG87" s="142" t="str">
        <f t="shared" si="133"/>
        <v>62,400</v>
      </c>
      <c r="AH87" s="142" t="str">
        <f t="shared" si="133"/>
        <v>4.3</v>
      </c>
      <c r="AI87" s="142"/>
      <c r="AJ87" s="15"/>
      <c r="AK87" s="144">
        <f t="shared" ref="AK87:AK90" si="159">IFERROR((AW87-AR87)/ABS(AW87),"")</f>
        <v>0</v>
      </c>
      <c r="AL87" s="145">
        <f>IFERROR(((AW87)-(AR87)),"")</f>
        <v>0</v>
      </c>
      <c r="AM87" s="148">
        <f>IFERROR(((AW87/AW$8)-(AR87/AR$8)),"")</f>
        <v>1.2403634954132325E-2</v>
      </c>
      <c r="AN87" s="162"/>
      <c r="AO87" s="143">
        <f>IFERROR((-AR87/AR$8),"")</f>
        <v>-0.88479262672811065</v>
      </c>
      <c r="AP87" s="142" t="str">
        <f t="shared" si="135"/>
        <v>4,800.00</v>
      </c>
      <c r="AQ87" s="147">
        <f>IFERROR(-AR87,"")</f>
        <v>-187200</v>
      </c>
      <c r="AR87" s="142" t="str">
        <f t="shared" si="135"/>
        <v>187,200</v>
      </c>
      <c r="AS87" s="142" t="str">
        <f t="shared" si="135"/>
        <v>4.1</v>
      </c>
      <c r="AT87" s="143">
        <f>IFERROR((-AW87/AR$8),"")</f>
        <v>-0.88479262672811065</v>
      </c>
      <c r="AU87" s="142" t="str">
        <f t="shared" si="135"/>
        <v>4,800.00</v>
      </c>
      <c r="AV87" s="147">
        <f>IFERROR(-AW87,"")</f>
        <v>-187200</v>
      </c>
      <c r="AW87" s="142" t="str">
        <f t="shared" si="135"/>
        <v>187,200</v>
      </c>
      <c r="AX87" s="142" t="str">
        <f>IF(AX279="","",TRIM(LEFT(AX279,SEARCH(" ",AX279,1))))</f>
        <v>4.3</v>
      </c>
      <c r="AY87" s="15"/>
      <c r="AZ87" s="15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</row>
    <row r="88" spans="1:63" s="89" customFormat="1" ht="20" customHeight="1" x14ac:dyDescent="0.2">
      <c r="A88" s="14"/>
      <c r="B88" s="82" t="str">
        <f t="shared" si="129"/>
        <v xml:space="preserve">- Bonus </v>
      </c>
      <c r="C88" s="14"/>
      <c r="D88" s="84"/>
      <c r="E88" s="84">
        <f t="shared" si="157"/>
        <v>0.9385</v>
      </c>
      <c r="F88" s="85">
        <f>IFERROR(((Q88)-(L88)),"")</f>
        <v>1877</v>
      </c>
      <c r="G88" s="88">
        <f>IFERROR(((Q88/Q$8)-(L88/L$8)),"")</f>
        <v>9.4107051203220063E-2</v>
      </c>
      <c r="H88" s="163"/>
      <c r="I88" s="83">
        <f>IFERROR((-L88/L$8),"")</f>
        <v>-5.6734317343173435E-3</v>
      </c>
      <c r="J88" s="86" t="str">
        <f t="shared" si="131"/>
        <v>30.82</v>
      </c>
      <c r="K88" s="87">
        <f>IFERROR(-L88,"")</f>
        <v>-123</v>
      </c>
      <c r="L88" s="82" t="str">
        <f t="shared" si="131"/>
        <v>123</v>
      </c>
      <c r="M88" s="82" t="str">
        <f t="shared" si="131"/>
        <v>0.0</v>
      </c>
      <c r="N88" s="83">
        <f>IFERROR((-Q88/L$8),"")</f>
        <v>-9.2250922509225092E-2</v>
      </c>
      <c r="O88" s="86" t="str">
        <f t="shared" si="131"/>
        <v>499.92</v>
      </c>
      <c r="P88" s="87">
        <f>IFERROR(-Q88,"")</f>
        <v>-2000</v>
      </c>
      <c r="Q88" s="82" t="str">
        <f t="shared" si="131"/>
        <v>2,000</v>
      </c>
      <c r="R88" s="82" t="str">
        <f>IF(R280="","",TRIM(LEFT(R280,SEARCH(" ",R280,1))))</f>
        <v>0.5</v>
      </c>
      <c r="S88" s="82"/>
      <c r="T88" s="60"/>
      <c r="U88" s="84">
        <f t="shared" si="158"/>
        <v>0.18709487330583383</v>
      </c>
      <c r="V88" s="85">
        <f>IFERROR(((AG88)-(AB88)),"")</f>
        <v>635</v>
      </c>
      <c r="W88" s="88">
        <f>IFERROR(((AG88/AG$8)-(AB88/AB$8)),"")</f>
        <v>9.8266427727751043E-3</v>
      </c>
      <c r="X88" s="163"/>
      <c r="Y88" s="83">
        <f>IFERROR((-AB88/AB$8),"")</f>
        <v>-3.9331128471232255E-2</v>
      </c>
      <c r="Z88" s="82" t="str">
        <f t="shared" si="133"/>
        <v>212.23</v>
      </c>
      <c r="AA88" s="87">
        <f>IFERROR(-AB88,"")</f>
        <v>-2759</v>
      </c>
      <c r="AB88" s="82" t="str">
        <f t="shared" si="133"/>
        <v>2,759</v>
      </c>
      <c r="AC88" s="82" t="str">
        <f t="shared" si="133"/>
        <v>0.2</v>
      </c>
      <c r="AD88" s="83">
        <f>IFERROR((-AG88/AB$8),"")</f>
        <v>-4.8383417916405318E-2</v>
      </c>
      <c r="AE88" s="82" t="str">
        <f t="shared" si="133"/>
        <v>261.05</v>
      </c>
      <c r="AF88" s="87">
        <f>IFERROR(-AG88,"")</f>
        <v>-3394</v>
      </c>
      <c r="AG88" s="82" t="str">
        <f t="shared" si="133"/>
        <v>3,394</v>
      </c>
      <c r="AH88" s="82" t="str">
        <f t="shared" si="133"/>
        <v>0.2</v>
      </c>
      <c r="AI88" s="82"/>
      <c r="AJ88" s="14"/>
      <c r="AK88" s="84">
        <f t="shared" si="159"/>
        <v>0.63001736541801046</v>
      </c>
      <c r="AL88" s="85">
        <f>IFERROR(((AW88)-(AR88)),"")</f>
        <v>12698</v>
      </c>
      <c r="AM88" s="88">
        <f>IFERROR(((AW88/AW$8)-(AR88/AR$8)),"")</f>
        <v>6.1351987375502605E-2</v>
      </c>
      <c r="AN88" s="163"/>
      <c r="AO88" s="83">
        <f>IFERROR((-AR88/AR$8),"")</f>
        <v>-3.5245184922604277E-2</v>
      </c>
      <c r="AP88" s="82" t="str">
        <f t="shared" si="135"/>
        <v>191.20</v>
      </c>
      <c r="AQ88" s="87">
        <f>IFERROR(-AR88,"")</f>
        <v>-7457</v>
      </c>
      <c r="AR88" s="82" t="str">
        <f t="shared" si="135"/>
        <v>7,457</v>
      </c>
      <c r="AS88" s="82" t="str">
        <f t="shared" si="135"/>
        <v>0.2</v>
      </c>
      <c r="AT88" s="83">
        <f>IFERROR((-AW88/AR$8),"")</f>
        <v>-9.5261727519792033E-2</v>
      </c>
      <c r="AU88" s="82" t="str">
        <f t="shared" si="135"/>
        <v>516.79</v>
      </c>
      <c r="AV88" s="87">
        <f>IFERROR(-AW88,"")</f>
        <v>-20155</v>
      </c>
      <c r="AW88" s="82" t="str">
        <f t="shared" si="135"/>
        <v>20,155</v>
      </c>
      <c r="AX88" s="82" t="str">
        <f>IF(AX280="","",TRIM(LEFT(AX280,SEARCH(" ",AX280,1))))</f>
        <v>0.5</v>
      </c>
      <c r="AY88" s="14"/>
      <c r="AZ88" s="14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</row>
    <row r="89" spans="1:63" s="89" customFormat="1" ht="20" customHeight="1" x14ac:dyDescent="0.2">
      <c r="A89" s="14"/>
      <c r="B89" s="82" t="str">
        <f t="shared" si="129"/>
        <v xml:space="preserve">- Other </v>
      </c>
      <c r="C89" s="14"/>
      <c r="D89" s="84"/>
      <c r="E89" s="84">
        <f t="shared" si="157"/>
        <v>-9.3630790190735697E-2</v>
      </c>
      <c r="F89" s="85">
        <f>IFERROR(((Q89)-(L89)),"")</f>
        <v>-2749</v>
      </c>
      <c r="G89" s="88">
        <f>IFERROR(((Q89/Q$8)-(L89/L$8)),"")</f>
        <v>-1.6264945901305117E-2</v>
      </c>
      <c r="H89" s="163"/>
      <c r="I89" s="83">
        <f>IFERROR((-L89/L$8),"")</f>
        <v>-1.4810424354243543</v>
      </c>
      <c r="J89" s="86" t="str">
        <f t="shared" si="131"/>
        <v>8,027.23</v>
      </c>
      <c r="K89" s="87">
        <f>IFERROR(-L89,"")</f>
        <v>-32109</v>
      </c>
      <c r="L89" s="82" t="str">
        <f t="shared" si="131"/>
        <v>32,109</v>
      </c>
      <c r="M89" s="82" t="str">
        <f t="shared" si="131"/>
        <v>6.8</v>
      </c>
      <c r="N89" s="83">
        <f>IFERROR((-Q89/L$8),"")</f>
        <v>-1.3542435424354244</v>
      </c>
      <c r="O89" s="86" t="str">
        <f t="shared" si="131"/>
        <v>7,340.03</v>
      </c>
      <c r="P89" s="87">
        <f>IFERROR(-Q89,"")</f>
        <v>-29360</v>
      </c>
      <c r="Q89" s="82" t="str">
        <f t="shared" si="131"/>
        <v>29,360</v>
      </c>
      <c r="R89" s="82" t="str">
        <f>IF(R281="","",TRIM(LEFT(R281,SEARCH(" ",R281,1))))</f>
        <v>7.0</v>
      </c>
      <c r="S89" s="82"/>
      <c r="T89" s="60"/>
      <c r="U89" s="84">
        <f t="shared" si="158"/>
        <v>-9.3649016157414819E-2</v>
      </c>
      <c r="V89" s="85">
        <f>IFERROR(((AG89)-(AB89)),"")</f>
        <v>-8781</v>
      </c>
      <c r="W89" s="88">
        <f>IFERROR(((AG89/AG$8)-(AB89/AB$8)),"")</f>
        <v>-0.10378537211589567</v>
      </c>
      <c r="X89" s="163"/>
      <c r="Y89" s="83">
        <f>IFERROR((-AB89/AB$8),"")</f>
        <v>-1.4618520841649085</v>
      </c>
      <c r="Z89" s="82" t="str">
        <f t="shared" si="133"/>
        <v>7,888.16</v>
      </c>
      <c r="AA89" s="87">
        <f>IFERROR(-AB89,"")</f>
        <v>-102546</v>
      </c>
      <c r="AB89" s="82" t="str">
        <f t="shared" si="133"/>
        <v>102,546</v>
      </c>
      <c r="AC89" s="82" t="str">
        <f t="shared" si="133"/>
        <v>6.8</v>
      </c>
      <c r="AD89" s="83">
        <f>IFERROR((-AG89/AB$8),"")</f>
        <v>-1.3366738894907908</v>
      </c>
      <c r="AE89" s="82" t="str">
        <f t="shared" si="133"/>
        <v>7,212.69</v>
      </c>
      <c r="AF89" s="87">
        <f>IFERROR(-AG89,"")</f>
        <v>-93765</v>
      </c>
      <c r="AG89" s="82" t="str">
        <f t="shared" si="133"/>
        <v>93,765</v>
      </c>
      <c r="AH89" s="82" t="str">
        <f t="shared" si="133"/>
        <v>6.5</v>
      </c>
      <c r="AI89" s="82"/>
      <c r="AJ89" s="14"/>
      <c r="AK89" s="84">
        <f t="shared" si="159"/>
        <v>-3.8728315868618378E-2</v>
      </c>
      <c r="AL89" s="85">
        <f>IFERROR(((AW89)-(AR89)),"")</f>
        <v>-11435</v>
      </c>
      <c r="AM89" s="88">
        <f>IFERROR(((AW89/AW$8)-(AR89/AR$8)),"")</f>
        <v>-3.4483342002184392E-2</v>
      </c>
      <c r="AN89" s="163"/>
      <c r="AO89" s="83">
        <f>IFERROR((-AR89/AR$8),"")</f>
        <v>-1.4495899799125607</v>
      </c>
      <c r="AP89" s="82" t="str">
        <f t="shared" si="135"/>
        <v>7,864.02</v>
      </c>
      <c r="AQ89" s="87">
        <f>IFERROR(-AR89,"")</f>
        <v>-306697</v>
      </c>
      <c r="AR89" s="82" t="str">
        <f t="shared" si="135"/>
        <v>306,697</v>
      </c>
      <c r="AS89" s="82" t="str">
        <f t="shared" si="135"/>
        <v>6.8</v>
      </c>
      <c r="AT89" s="83">
        <f>IFERROR((-AW89/AR$8),"")</f>
        <v>-1.3955429516719839</v>
      </c>
      <c r="AU89" s="82" t="str">
        <f t="shared" si="135"/>
        <v>7,570.82</v>
      </c>
      <c r="AV89" s="87">
        <f>IFERROR(-AW89,"")</f>
        <v>-295262</v>
      </c>
      <c r="AW89" s="82" t="str">
        <f t="shared" si="135"/>
        <v>295,262</v>
      </c>
      <c r="AX89" s="82" t="str">
        <f>IF(AX281="","",TRIM(LEFT(AX281,SEARCH(" ",AX281,1))))</f>
        <v>6.8</v>
      </c>
      <c r="AY89" s="14"/>
      <c r="AZ89" s="14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</row>
    <row r="90" spans="1:63" s="89" customFormat="1" ht="20" customHeight="1" x14ac:dyDescent="0.2">
      <c r="A90" s="14"/>
      <c r="B90" s="82" t="str">
        <f t="shared" si="129"/>
        <v xml:space="preserve">Indirect Operating Expenses </v>
      </c>
      <c r="C90" s="14"/>
      <c r="D90" s="84"/>
      <c r="E90" s="84">
        <f t="shared" si="157"/>
        <v>-7.1668533034714446E-2</v>
      </c>
      <c r="F90" s="85">
        <f>IFERROR(((Q90)-(L90)),"")</f>
        <v>-128</v>
      </c>
      <c r="G90" s="88">
        <f>IFERROR(((Q90/Q$8)-(L90/L$8)),"")</f>
        <v>8.1983842189249645E-4</v>
      </c>
      <c r="H90" s="163"/>
      <c r="I90" s="83">
        <f>IFERROR((-L90/L$8),"")</f>
        <v>-8.8284132841328411E-2</v>
      </c>
      <c r="J90" s="86" t="str">
        <f t="shared" ref="J90:Q102" si="160">IF(J282="","",TRIM(LEFT(J282,SEARCH(" ",J282,1))))</f>
        <v>478.59</v>
      </c>
      <c r="K90" s="87">
        <f>IFERROR(-L90,"")</f>
        <v>-1914</v>
      </c>
      <c r="L90" s="82" t="str">
        <f t="shared" si="160"/>
        <v>1,914</v>
      </c>
      <c r="M90" s="82" t="str">
        <f t="shared" si="160"/>
        <v>0.4</v>
      </c>
      <c r="N90" s="83">
        <f>IFERROR((-Q90/L$8),"")</f>
        <v>-8.2380073800738002E-2</v>
      </c>
      <c r="O90" s="86" t="str">
        <f t="shared" si="160"/>
        <v>446.42</v>
      </c>
      <c r="P90" s="87">
        <f>IFERROR(-Q90,"")</f>
        <v>-1786</v>
      </c>
      <c r="Q90" s="82" t="str">
        <f t="shared" si="160"/>
        <v>1,786</v>
      </c>
      <c r="R90" s="82" t="str">
        <f>IF(R282="","",TRIM(LEFT(R282,SEARCH(" ",R282,1))))</f>
        <v>0.4</v>
      </c>
      <c r="S90" s="82"/>
      <c r="T90" s="60"/>
      <c r="U90" s="84">
        <f t="shared" si="158"/>
        <v>-9.833795013850416E-2</v>
      </c>
      <c r="V90" s="85">
        <f>IFERROR(((AG90)-(AB90)),"")</f>
        <v>-426</v>
      </c>
      <c r="W90" s="88">
        <f>IFERROR(((AG90/AG$8)-(AB90/AB$8)),"")</f>
        <v>-5.0845130869819205E-3</v>
      </c>
      <c r="X90" s="163"/>
      <c r="Y90" s="83">
        <f>IFERROR((-AB90/AB$8),"")</f>
        <v>-6.7828020756115645E-2</v>
      </c>
      <c r="Z90" s="82" t="str">
        <f t="shared" ref="Z90:AH102" si="161">IF(Z282="","",TRIM(LEFT(Z282,SEARCH(" ",Z282,1))))</f>
        <v>366.00</v>
      </c>
      <c r="AA90" s="87">
        <f>IFERROR(-AB90,"")</f>
        <v>-4758</v>
      </c>
      <c r="AB90" s="82" t="str">
        <f t="shared" si="161"/>
        <v>4,758</v>
      </c>
      <c r="AC90" s="82" t="str">
        <f t="shared" si="161"/>
        <v>0.3</v>
      </c>
      <c r="AD90" s="83">
        <f>IFERROR((-AG90/AB$8),"")</f>
        <v>-6.1755146262188518E-2</v>
      </c>
      <c r="AE90" s="82" t="str">
        <f t="shared" si="161"/>
        <v>333.21</v>
      </c>
      <c r="AF90" s="87">
        <f>IFERROR(-AG90,"")</f>
        <v>-4332</v>
      </c>
      <c r="AG90" s="82" t="str">
        <f t="shared" si="161"/>
        <v>4,332</v>
      </c>
      <c r="AH90" s="82" t="str">
        <f t="shared" si="161"/>
        <v>0.3</v>
      </c>
      <c r="AI90" s="82"/>
      <c r="AJ90" s="14"/>
      <c r="AK90" s="84">
        <f t="shared" si="159"/>
        <v>-0.1033140848606578</v>
      </c>
      <c r="AL90" s="85">
        <f>IFERROR(((AW90)-(AR90)),"")</f>
        <v>-1646</v>
      </c>
      <c r="AM90" s="88">
        <f>IFERROR(((AW90/AW$8)-(AR90/AR$8)),"")</f>
        <v>-6.7241129888100104E-3</v>
      </c>
      <c r="AN90" s="163"/>
      <c r="AO90" s="83">
        <f>IFERROR((-AR90/AR$8),"")</f>
        <v>-8.3081649533262442E-2</v>
      </c>
      <c r="AP90" s="82" t="str">
        <f t="shared" ref="AP90:AW102" si="162">IF(AP282="","",TRIM(LEFT(AP282,SEARCH(" ",AP282,1))))</f>
        <v>450.73</v>
      </c>
      <c r="AQ90" s="87">
        <f>IFERROR(-AR90,"")</f>
        <v>-17578</v>
      </c>
      <c r="AR90" s="82" t="str">
        <f t="shared" si="162"/>
        <v>17,578</v>
      </c>
      <c r="AS90" s="82" t="str">
        <f t="shared" si="162"/>
        <v>0.4</v>
      </c>
      <c r="AT90" s="83">
        <f>IFERROR((-AW90/AR$8),"")</f>
        <v>-7.5301902398676596E-2</v>
      </c>
      <c r="AU90" s="82" t="str">
        <f t="shared" si="162"/>
        <v>408.51</v>
      </c>
      <c r="AV90" s="87">
        <f>IFERROR(-AW90,"")</f>
        <v>-15932</v>
      </c>
      <c r="AW90" s="82" t="str">
        <f t="shared" si="162"/>
        <v>15,932</v>
      </c>
      <c r="AX90" s="82" t="str">
        <f>IF(AX282="","",TRIM(LEFT(AX282,SEARCH(" ",AX282,1))))</f>
        <v>0.4</v>
      </c>
      <c r="AY90" s="14"/>
      <c r="AZ90" s="14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</row>
    <row r="91" spans="1:63" ht="5" customHeight="1" x14ac:dyDescent="0.2">
      <c r="A91" s="14"/>
      <c r="B91" s="82" t="str">
        <f t="shared" si="129"/>
        <v/>
      </c>
      <c r="C91" s="14"/>
      <c r="D91" s="84"/>
      <c r="E91" s="84"/>
      <c r="F91" s="85"/>
      <c r="G91" s="88"/>
      <c r="H91" s="163"/>
      <c r="I91" s="91"/>
      <c r="J91" s="86" t="str">
        <f t="shared" si="160"/>
        <v/>
      </c>
      <c r="K91" s="87"/>
      <c r="L91" s="82" t="str">
        <f t="shared" si="160"/>
        <v/>
      </c>
      <c r="M91" s="82" t="str">
        <f t="shared" si="160"/>
        <v/>
      </c>
      <c r="N91" s="91"/>
      <c r="O91" s="86" t="str">
        <f t="shared" si="160"/>
        <v/>
      </c>
      <c r="P91" s="87"/>
      <c r="Q91" s="82" t="str">
        <f t="shared" si="160"/>
        <v/>
      </c>
      <c r="R91" s="82"/>
      <c r="S91" s="82"/>
      <c r="T91" s="60"/>
      <c r="U91" s="84"/>
      <c r="V91" s="85"/>
      <c r="W91" s="88"/>
      <c r="X91" s="163"/>
      <c r="Y91" s="88"/>
      <c r="Z91" s="82" t="str">
        <f t="shared" si="161"/>
        <v/>
      </c>
      <c r="AA91" s="87"/>
      <c r="AB91" s="82" t="str">
        <f t="shared" si="161"/>
        <v/>
      </c>
      <c r="AC91" s="82" t="str">
        <f t="shared" si="161"/>
        <v/>
      </c>
      <c r="AD91" s="88"/>
      <c r="AE91" s="82" t="str">
        <f t="shared" si="161"/>
        <v/>
      </c>
      <c r="AF91" s="87"/>
      <c r="AG91" s="82" t="str">
        <f t="shared" si="161"/>
        <v/>
      </c>
      <c r="AH91" s="82"/>
      <c r="AI91" s="82"/>
      <c r="AJ91" s="14"/>
      <c r="AK91" s="84"/>
      <c r="AL91" s="85"/>
      <c r="AM91" s="88"/>
      <c r="AN91" s="163"/>
      <c r="AO91" s="88"/>
      <c r="AP91" s="82" t="str">
        <f t="shared" si="162"/>
        <v/>
      </c>
      <c r="AQ91" s="87"/>
      <c r="AR91" s="82" t="str">
        <f t="shared" si="162"/>
        <v/>
      </c>
      <c r="AS91" s="82" t="str">
        <f t="shared" si="162"/>
        <v/>
      </c>
      <c r="AT91" s="88"/>
      <c r="AU91" s="82" t="str">
        <f t="shared" si="162"/>
        <v/>
      </c>
      <c r="AV91" s="87"/>
      <c r="AW91" s="82" t="str">
        <f t="shared" si="162"/>
        <v/>
      </c>
      <c r="AX91" s="82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</row>
    <row r="92" spans="1:63" s="149" customFormat="1" ht="25" customHeight="1" x14ac:dyDescent="0.2">
      <c r="A92" s="15"/>
      <c r="B92" s="142" t="str">
        <f t="shared" si="129"/>
        <v xml:space="preserve">- Pre-Opening/Closing </v>
      </c>
      <c r="C92" s="15"/>
      <c r="D92" s="144"/>
      <c r="E92" s="144" t="str">
        <f t="shared" ref="E92:E94" si="163">IFERROR((Q92-L92)/ABS(Q92),"")</f>
        <v/>
      </c>
      <c r="F92" s="145">
        <f>IFERROR(((Q92)-(L92)),"")</f>
        <v>0</v>
      </c>
      <c r="G92" s="148">
        <f>IFERROR(((Q92/Q$8)-(L92/L$8)),"")</f>
        <v>0</v>
      </c>
      <c r="H92" s="162"/>
      <c r="I92" s="143">
        <f>IFERROR((-L92/L$8),"")</f>
        <v>0</v>
      </c>
      <c r="J92" s="146" t="str">
        <f t="shared" si="160"/>
        <v>0.00</v>
      </c>
      <c r="K92" s="147">
        <f>IFERROR(-L92,"")</f>
        <v>0</v>
      </c>
      <c r="L92" s="142" t="str">
        <f t="shared" si="160"/>
        <v>0</v>
      </c>
      <c r="M92" s="142" t="str">
        <f t="shared" si="160"/>
        <v>0.0</v>
      </c>
      <c r="N92" s="143">
        <f>IFERROR((-Q92/L$8),"")</f>
        <v>0</v>
      </c>
      <c r="O92" s="146" t="str">
        <f t="shared" si="160"/>
        <v>0.00</v>
      </c>
      <c r="P92" s="147">
        <f>IFERROR(-Q92,"")</f>
        <v>0</v>
      </c>
      <c r="Q92" s="142" t="str">
        <f t="shared" si="160"/>
        <v>0</v>
      </c>
      <c r="R92" s="142" t="str">
        <f>IF(R284="","",TRIM(LEFT(R284,SEARCH(" ",R284,1))))</f>
        <v>0.0</v>
      </c>
      <c r="S92" s="142"/>
      <c r="T92" s="152"/>
      <c r="U92" s="144" t="str">
        <f t="shared" ref="U92:U94" si="164">IFERROR((AG92-AB92)/ABS(AG92),"")</f>
        <v/>
      </c>
      <c r="V92" s="145">
        <f>IFERROR(((AG92)-(AB92)),"")</f>
        <v>0</v>
      </c>
      <c r="W92" s="148">
        <f>IFERROR(((AG92/AG$8)-(AB92/AB$8)),"")</f>
        <v>0</v>
      </c>
      <c r="X92" s="162"/>
      <c r="Y92" s="143">
        <f>IFERROR((-AB92/AB$8),"")</f>
        <v>0</v>
      </c>
      <c r="Z92" s="142" t="str">
        <f t="shared" si="161"/>
        <v>0.00</v>
      </c>
      <c r="AA92" s="147">
        <f>IFERROR(-AB92,"")</f>
        <v>0</v>
      </c>
      <c r="AB92" s="142" t="str">
        <f t="shared" si="161"/>
        <v>0</v>
      </c>
      <c r="AC92" s="142" t="str">
        <f t="shared" si="161"/>
        <v>0.0</v>
      </c>
      <c r="AD92" s="143">
        <f>IFERROR((-AG92/AB$8),"")</f>
        <v>0</v>
      </c>
      <c r="AE92" s="142" t="str">
        <f t="shared" si="161"/>
        <v>0.00</v>
      </c>
      <c r="AF92" s="147">
        <f>IFERROR(-AG92,"")</f>
        <v>0</v>
      </c>
      <c r="AG92" s="142" t="str">
        <f t="shared" si="161"/>
        <v>0</v>
      </c>
      <c r="AH92" s="142" t="str">
        <f t="shared" si="161"/>
        <v>0.0</v>
      </c>
      <c r="AI92" s="142"/>
      <c r="AJ92" s="15"/>
      <c r="AK92" s="144" t="str">
        <f t="shared" ref="AK92:AK94" si="165">IFERROR((AW92-AR92)/ABS(AW92),"")</f>
        <v/>
      </c>
      <c r="AL92" s="145">
        <f>IFERROR(((AW92)-(AR92)),"")</f>
        <v>0</v>
      </c>
      <c r="AM92" s="148">
        <f>IFERROR(((AW92/AW$8)-(AR92/AR$8)),"")</f>
        <v>0</v>
      </c>
      <c r="AN92" s="162"/>
      <c r="AO92" s="143">
        <f>IFERROR((-AR92/AR$8),"")</f>
        <v>0</v>
      </c>
      <c r="AP92" s="142" t="str">
        <f t="shared" si="162"/>
        <v>0.00</v>
      </c>
      <c r="AQ92" s="147">
        <f>IFERROR(-AR92,"")</f>
        <v>0</v>
      </c>
      <c r="AR92" s="142" t="str">
        <f t="shared" si="162"/>
        <v>0</v>
      </c>
      <c r="AS92" s="142" t="str">
        <f t="shared" si="162"/>
        <v>0.0</v>
      </c>
      <c r="AT92" s="143">
        <f>IFERROR((-AW92/AR$8),"")</f>
        <v>0</v>
      </c>
      <c r="AU92" s="142" t="str">
        <f t="shared" si="162"/>
        <v>0.00</v>
      </c>
      <c r="AV92" s="147">
        <f>IFERROR(-AW92,"")</f>
        <v>0</v>
      </c>
      <c r="AW92" s="142" t="str">
        <f t="shared" si="162"/>
        <v>0</v>
      </c>
      <c r="AX92" s="142" t="str">
        <f>IF(AX284="","",TRIM(LEFT(AX284,SEARCH(" ",AX284,1))))</f>
        <v>0.0</v>
      </c>
      <c r="AY92" s="15"/>
      <c r="AZ92" s="15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</row>
    <row r="93" spans="1:63" s="89" customFormat="1" ht="20" customHeight="1" x14ac:dyDescent="0.2">
      <c r="A93" s="14"/>
      <c r="B93" s="82" t="str">
        <f t="shared" si="129"/>
        <v xml:space="preserve">- Other </v>
      </c>
      <c r="C93" s="14"/>
      <c r="D93" s="84"/>
      <c r="E93" s="84">
        <f t="shared" si="163"/>
        <v>-7.1668533034714446E-2</v>
      </c>
      <c r="F93" s="85">
        <f>IFERROR(((Q93)-(L93)),"")</f>
        <v>-128</v>
      </c>
      <c r="G93" s="88">
        <f>IFERROR(((Q93/Q$8)-(L93/L$8)),"")</f>
        <v>8.1983842189249645E-4</v>
      </c>
      <c r="H93" s="163"/>
      <c r="I93" s="83">
        <f>IFERROR((-L93/L$8),"")</f>
        <v>-8.8284132841328411E-2</v>
      </c>
      <c r="J93" s="86" t="str">
        <f t="shared" si="160"/>
        <v>478.59</v>
      </c>
      <c r="K93" s="87">
        <f>IFERROR(-L93,"")</f>
        <v>-1914</v>
      </c>
      <c r="L93" s="82" t="str">
        <f t="shared" si="160"/>
        <v>1,914</v>
      </c>
      <c r="M93" s="82" t="str">
        <f t="shared" si="160"/>
        <v>0.4</v>
      </c>
      <c r="N93" s="83">
        <f>IFERROR((-Q93/L$8),"")</f>
        <v>-8.2380073800738002E-2</v>
      </c>
      <c r="O93" s="86" t="str">
        <f t="shared" si="160"/>
        <v>446.42</v>
      </c>
      <c r="P93" s="87">
        <f>IFERROR(-Q93,"")</f>
        <v>-1786</v>
      </c>
      <c r="Q93" s="82" t="str">
        <f t="shared" si="160"/>
        <v>1,786</v>
      </c>
      <c r="R93" s="82" t="str">
        <f>IF(R285="","",TRIM(LEFT(R285,SEARCH(" ",R285,1))))</f>
        <v>0.4</v>
      </c>
      <c r="S93" s="82"/>
      <c r="T93" s="60"/>
      <c r="U93" s="84">
        <f t="shared" si="164"/>
        <v>-9.833795013850416E-2</v>
      </c>
      <c r="V93" s="85">
        <f>IFERROR(((AG93)-(AB93)),"")</f>
        <v>-426</v>
      </c>
      <c r="W93" s="88">
        <f>IFERROR(((AG93/AG$8)-(AB93/AB$8)),"")</f>
        <v>-5.0845130869819205E-3</v>
      </c>
      <c r="X93" s="163"/>
      <c r="Y93" s="83">
        <f>IFERROR((-AB93/AB$8),"")</f>
        <v>-6.7828020756115645E-2</v>
      </c>
      <c r="Z93" s="82" t="str">
        <f t="shared" si="161"/>
        <v>366.00</v>
      </c>
      <c r="AA93" s="87">
        <f>IFERROR(-AB93,"")</f>
        <v>-4758</v>
      </c>
      <c r="AB93" s="82" t="str">
        <f t="shared" si="161"/>
        <v>4,758</v>
      </c>
      <c r="AC93" s="82" t="str">
        <f t="shared" si="161"/>
        <v>0.3</v>
      </c>
      <c r="AD93" s="83">
        <f>IFERROR((-AG93/AB$8),"")</f>
        <v>-6.1755146262188518E-2</v>
      </c>
      <c r="AE93" s="82" t="str">
        <f t="shared" si="161"/>
        <v>333.21</v>
      </c>
      <c r="AF93" s="87">
        <f>IFERROR(-AG93,"")</f>
        <v>-4332</v>
      </c>
      <c r="AG93" s="82" t="str">
        <f t="shared" si="161"/>
        <v>4,332</v>
      </c>
      <c r="AH93" s="82" t="str">
        <f t="shared" si="161"/>
        <v>0.3</v>
      </c>
      <c r="AI93" s="82"/>
      <c r="AJ93" s="14"/>
      <c r="AK93" s="84">
        <f t="shared" si="165"/>
        <v>-0.1033140848606578</v>
      </c>
      <c r="AL93" s="85">
        <f>IFERROR(((AW93)-(AR93)),"")</f>
        <v>-1646</v>
      </c>
      <c r="AM93" s="88">
        <f>IFERROR(((AW93/AW$8)-(AR93/AR$8)),"")</f>
        <v>-6.7241129888100104E-3</v>
      </c>
      <c r="AN93" s="163"/>
      <c r="AO93" s="83">
        <f>IFERROR((-AR93/AR$8),"")</f>
        <v>-8.3081649533262442E-2</v>
      </c>
      <c r="AP93" s="82" t="str">
        <f t="shared" si="162"/>
        <v>450.73</v>
      </c>
      <c r="AQ93" s="87">
        <f>IFERROR(-AR93,"")</f>
        <v>-17578</v>
      </c>
      <c r="AR93" s="82" t="str">
        <f t="shared" si="162"/>
        <v>17,578</v>
      </c>
      <c r="AS93" s="82" t="str">
        <f t="shared" si="162"/>
        <v>0.4</v>
      </c>
      <c r="AT93" s="83">
        <f>IFERROR((-AW93/AR$8),"")</f>
        <v>-7.5301902398676596E-2</v>
      </c>
      <c r="AU93" s="82" t="str">
        <f t="shared" si="162"/>
        <v>408.51</v>
      </c>
      <c r="AV93" s="87">
        <f>IFERROR(-AW93,"")</f>
        <v>-15932</v>
      </c>
      <c r="AW93" s="82" t="str">
        <f t="shared" si="162"/>
        <v>15,932</v>
      </c>
      <c r="AX93" s="82" t="str">
        <f>IF(AX285="","",TRIM(LEFT(AX285,SEARCH(" ",AX285,1))))</f>
        <v>0.4</v>
      </c>
      <c r="AY93" s="14"/>
      <c r="AZ93" s="14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</row>
    <row r="94" spans="1:63" s="89" customFormat="1" ht="20" customHeight="1" x14ac:dyDescent="0.2">
      <c r="A94" s="14"/>
      <c r="B94" s="82" t="str">
        <f t="shared" si="129"/>
        <v xml:space="preserve">Marketing Expenses </v>
      </c>
      <c r="C94" s="14"/>
      <c r="D94" s="84"/>
      <c r="E94" s="84">
        <f t="shared" si="163"/>
        <v>-0.19384856499167402</v>
      </c>
      <c r="F94" s="85">
        <f>IFERROR(((Q94)-(L94)),"")</f>
        <v>-3958</v>
      </c>
      <c r="G94" s="88">
        <f>IFERROR(((Q94/Q$8)-(L94/L$8)),"")</f>
        <v>-0.10569529323311588</v>
      </c>
      <c r="H94" s="163"/>
      <c r="I94" s="83">
        <f>IFERROR((-L94/L$8),"")</f>
        <v>-1.1243542435424354</v>
      </c>
      <c r="J94" s="86" t="str">
        <f t="shared" si="160"/>
        <v>6,094.10</v>
      </c>
      <c r="K94" s="87">
        <f>IFERROR(-L94,"")</f>
        <v>-24376</v>
      </c>
      <c r="L94" s="82" t="str">
        <f t="shared" si="160"/>
        <v>24,376</v>
      </c>
      <c r="M94" s="82" t="str">
        <f t="shared" si="160"/>
        <v>5.2</v>
      </c>
      <c r="N94" s="83">
        <f>IFERROR((-Q94/L$8),"")</f>
        <v>-0.94178966789667895</v>
      </c>
      <c r="O94" s="86" t="str">
        <f t="shared" si="160"/>
        <v>5,104.40</v>
      </c>
      <c r="P94" s="87">
        <f>IFERROR(-Q94,"")</f>
        <v>-20418</v>
      </c>
      <c r="Q94" s="82" t="str">
        <f t="shared" si="160"/>
        <v>20,418</v>
      </c>
      <c r="R94" s="82" t="str">
        <f>IF(R286="","",TRIM(LEFT(R286,SEARCH(" ",R286,1))))</f>
        <v>4.9</v>
      </c>
      <c r="S94" s="82"/>
      <c r="T94" s="60"/>
      <c r="U94" s="84">
        <f t="shared" si="164"/>
        <v>-4.9756946362481354E-2</v>
      </c>
      <c r="V94" s="85">
        <f>IFERROR(((AG94)-(AB94)),"")</f>
        <v>-3603</v>
      </c>
      <c r="W94" s="88">
        <f>IFERROR(((AG94/AG$8)-(AB94/AB$8)),"")</f>
        <v>-3.4841774188122843E-2</v>
      </c>
      <c r="X94" s="163"/>
      <c r="Y94" s="83">
        <f>IFERROR((-AB94/AB$8),"")</f>
        <v>-1.0836374522438272</v>
      </c>
      <c r="Z94" s="82" t="str">
        <f t="shared" si="161"/>
        <v>5,847.28</v>
      </c>
      <c r="AA94" s="87">
        <f>IFERROR(-AB94,"")</f>
        <v>-76015</v>
      </c>
      <c r="AB94" s="82" t="str">
        <f t="shared" si="161"/>
        <v>76,015</v>
      </c>
      <c r="AC94" s="82" t="str">
        <f t="shared" si="161"/>
        <v>5.1</v>
      </c>
      <c r="AD94" s="83">
        <f>IFERROR((-AG94/AB$8),"")</f>
        <v>-1.032274619376176</v>
      </c>
      <c r="AE94" s="82" t="str">
        <f t="shared" si="161"/>
        <v>5,570.16</v>
      </c>
      <c r="AF94" s="87">
        <f>IFERROR(-AG94,"")</f>
        <v>-72412</v>
      </c>
      <c r="AG94" s="82" t="str">
        <f t="shared" si="161"/>
        <v>72,412</v>
      </c>
      <c r="AH94" s="82" t="str">
        <f t="shared" si="161"/>
        <v>5.0</v>
      </c>
      <c r="AI94" s="82"/>
      <c r="AJ94" s="14"/>
      <c r="AK94" s="84">
        <f t="shared" si="165"/>
        <v>-1.5326721627046725E-2</v>
      </c>
      <c r="AL94" s="85">
        <f>IFERROR(((AW94)-(AR94)),"")</f>
        <v>-3352</v>
      </c>
      <c r="AM94" s="88">
        <f>IFERROR(((AW94/AW$8)-(AR94/AR$8)),"")</f>
        <v>-1.3520978067254052E-3</v>
      </c>
      <c r="AN94" s="163"/>
      <c r="AO94" s="83">
        <f>IFERROR((-AR94/AR$8),"")</f>
        <v>-1.0495332624364881</v>
      </c>
      <c r="AP94" s="82" t="str">
        <f t="shared" si="162"/>
        <v>5,693.72</v>
      </c>
      <c r="AQ94" s="87">
        <f>IFERROR(-AR94,"")</f>
        <v>-222055</v>
      </c>
      <c r="AR94" s="82" t="str">
        <f t="shared" si="162"/>
        <v>222,055</v>
      </c>
      <c r="AS94" s="82" t="str">
        <f t="shared" si="162"/>
        <v>4.9</v>
      </c>
      <c r="AT94" s="83">
        <f>IFERROR((-AW94/AR$8),"")</f>
        <v>-1.033690180786955</v>
      </c>
      <c r="AU94" s="82" t="str">
        <f t="shared" si="162"/>
        <v>5,607.78</v>
      </c>
      <c r="AV94" s="87">
        <f>IFERROR(-AW94,"")</f>
        <v>-218703</v>
      </c>
      <c r="AW94" s="82" t="str">
        <f t="shared" si="162"/>
        <v>218,703</v>
      </c>
      <c r="AX94" s="82" t="str">
        <f>IF(AX286="","",TRIM(LEFT(AX286,SEARCH(" ",AX286,1))))</f>
        <v>5.1</v>
      </c>
      <c r="AY94" s="14"/>
      <c r="AZ94" s="14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</row>
    <row r="95" spans="1:63" ht="5" customHeight="1" x14ac:dyDescent="0.2">
      <c r="A95" s="14"/>
      <c r="B95" s="82" t="str">
        <f t="shared" si="129"/>
        <v/>
      </c>
      <c r="C95" s="14"/>
      <c r="D95" s="84"/>
      <c r="E95" s="84"/>
      <c r="F95" s="85" t="str">
        <f>IFERROR((Q95)-(L95),"")</f>
        <v/>
      </c>
      <c r="G95" s="88" t="str">
        <f>IFERROR((Q95/Q$8)-(L95/L$8),"")</f>
        <v/>
      </c>
      <c r="H95" s="163"/>
      <c r="I95" s="91"/>
      <c r="J95" s="86" t="str">
        <f t="shared" si="160"/>
        <v/>
      </c>
      <c r="K95" s="87"/>
      <c r="L95" s="82" t="str">
        <f t="shared" si="160"/>
        <v/>
      </c>
      <c r="M95" s="82" t="str">
        <f t="shared" si="160"/>
        <v/>
      </c>
      <c r="N95" s="91"/>
      <c r="O95" s="86" t="str">
        <f t="shared" si="160"/>
        <v/>
      </c>
      <c r="P95" s="87"/>
      <c r="Q95" s="82" t="str">
        <f t="shared" si="160"/>
        <v/>
      </c>
      <c r="R95" s="82"/>
      <c r="S95" s="82"/>
      <c r="T95" s="60"/>
      <c r="U95" s="84"/>
      <c r="V95" s="85" t="str">
        <f>IFERROR((AG95)-(AB95),"")</f>
        <v/>
      </c>
      <c r="W95" s="88" t="str">
        <f>IFERROR((AG95/AG$8)-(AB95/AB$8),"")</f>
        <v/>
      </c>
      <c r="X95" s="163"/>
      <c r="Y95" s="88"/>
      <c r="Z95" s="82" t="str">
        <f t="shared" si="161"/>
        <v/>
      </c>
      <c r="AA95" s="87"/>
      <c r="AB95" s="82" t="str">
        <f t="shared" si="161"/>
        <v/>
      </c>
      <c r="AC95" s="82" t="str">
        <f t="shared" si="161"/>
        <v/>
      </c>
      <c r="AD95" s="88"/>
      <c r="AE95" s="82" t="str">
        <f t="shared" si="161"/>
        <v/>
      </c>
      <c r="AF95" s="87"/>
      <c r="AG95" s="82" t="str">
        <f t="shared" si="161"/>
        <v/>
      </c>
      <c r="AH95" s="82"/>
      <c r="AI95" s="82"/>
      <c r="AJ95" s="14"/>
      <c r="AK95" s="84"/>
      <c r="AL95" s="85" t="str">
        <f>IFERROR((AW95)-(AR95),"")</f>
        <v/>
      </c>
      <c r="AM95" s="88" t="str">
        <f>IFERROR((AW95/AW$8)-(AR95/AR$8),"")</f>
        <v/>
      </c>
      <c r="AN95" s="163"/>
      <c r="AO95" s="88"/>
      <c r="AP95" s="82" t="str">
        <f t="shared" si="162"/>
        <v/>
      </c>
      <c r="AQ95" s="87"/>
      <c r="AR95" s="82" t="str">
        <f t="shared" si="162"/>
        <v/>
      </c>
      <c r="AS95" s="82" t="str">
        <f t="shared" si="162"/>
        <v/>
      </c>
      <c r="AT95" s="88"/>
      <c r="AU95" s="82" t="str">
        <f t="shared" si="162"/>
        <v/>
      </c>
      <c r="AV95" s="87"/>
      <c r="AW95" s="82" t="str">
        <f t="shared" si="162"/>
        <v/>
      </c>
      <c r="AX95" s="82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</row>
    <row r="96" spans="1:63" s="89" customFormat="1" ht="20" customHeight="1" x14ac:dyDescent="0.2">
      <c r="A96" s="14"/>
      <c r="B96" s="82" t="str">
        <f t="shared" si="129"/>
        <v xml:space="preserve">Performance Earnings </v>
      </c>
      <c r="C96" s="14"/>
      <c r="D96" s="84"/>
      <c r="E96" s="84">
        <f>IFERROR((Q96-L96)/ABS(Q96),"")</f>
        <v>-0.42134816650409934</v>
      </c>
      <c r="F96" s="85">
        <f>IFERROR((Q96)-(L96),"")</f>
        <v>-15983</v>
      </c>
      <c r="G96" s="88">
        <f>IFERROR((Q96/Q$8)-(L96/L$8),"")</f>
        <v>-0.5944138393688867</v>
      </c>
      <c r="H96" s="163"/>
      <c r="I96" s="83">
        <f>IFERROR((-L96/L$8),"")</f>
        <v>-2.4869003690036902</v>
      </c>
      <c r="J96" s="86" t="str">
        <f t="shared" si="160"/>
        <v>13,478.99</v>
      </c>
      <c r="K96" s="87">
        <f>IFERROR(-L96,"")</f>
        <v>-53916</v>
      </c>
      <c r="L96" s="82" t="str">
        <f t="shared" si="160"/>
        <v>53,916</v>
      </c>
      <c r="M96" s="82" t="str">
        <f t="shared" si="160"/>
        <v>11.4</v>
      </c>
      <c r="N96" s="83">
        <f>IFERROR((-Q96/L$8),"")</f>
        <v>-1.7496771217712177</v>
      </c>
      <c r="O96" s="86" t="str">
        <f t="shared" si="160"/>
        <v>9,483.17</v>
      </c>
      <c r="P96" s="87">
        <f>IFERROR(-Q96,"")</f>
        <v>-37933</v>
      </c>
      <c r="Q96" s="82" t="str">
        <f t="shared" si="160"/>
        <v>37,933</v>
      </c>
      <c r="R96" s="82" t="str">
        <f>IF(R288="","",TRIM(LEFT(R288,SEARCH(" ",R288,1))))</f>
        <v>9.1</v>
      </c>
      <c r="S96" s="82"/>
      <c r="T96" s="60"/>
      <c r="U96" s="84">
        <f>IFERROR((AG96-AB96)/ABS(AG96),"")</f>
        <v>-0.13318153121519724</v>
      </c>
      <c r="V96" s="85">
        <f>IFERROR((AG96)-(AB96),"")</f>
        <v>-18775</v>
      </c>
      <c r="W96" s="88">
        <f>IFERROR((AG96/AG$8)-(AB96/AB$8),"")</f>
        <v>-0.23548490268958933</v>
      </c>
      <c r="X96" s="163"/>
      <c r="Y96" s="83">
        <f>IFERROR((-AB96/AB$8),"")</f>
        <v>-2.2772994240748132</v>
      </c>
      <c r="Z96" s="82" t="str">
        <f t="shared" si="161"/>
        <v>12,288.33</v>
      </c>
      <c r="AA96" s="87">
        <f>IFERROR(-AB96,"")</f>
        <v>-159748</v>
      </c>
      <c r="AB96" s="82" t="str">
        <f t="shared" si="161"/>
        <v>159,748</v>
      </c>
      <c r="AC96" s="82" t="str">
        <f t="shared" si="161"/>
        <v>10.7</v>
      </c>
      <c r="AD96" s="83">
        <f>IFERROR((-AG96/AB$8),"")</f>
        <v>-2.0096510235502083</v>
      </c>
      <c r="AE96" s="82" t="str">
        <f t="shared" si="161"/>
        <v>10,844.09</v>
      </c>
      <c r="AF96" s="87">
        <f>IFERROR(-AG96,"")</f>
        <v>-140973</v>
      </c>
      <c r="AG96" s="82" t="str">
        <f t="shared" si="161"/>
        <v>140,973</v>
      </c>
      <c r="AH96" s="82" t="str">
        <f>IF(AH288="","",TRIM(LEFT(AH288,SEARCH(" ",AH288,1))))</f>
        <v>9.8</v>
      </c>
      <c r="AI96" s="82"/>
      <c r="AJ96" s="14"/>
      <c r="AK96" s="84">
        <f>IFERROR((AW96-AR96)/ABS(AW96),"")</f>
        <v>-0.25530708645402728</v>
      </c>
      <c r="AL96" s="85">
        <f>IFERROR((AW96)-(AR96),"")</f>
        <v>-100423</v>
      </c>
      <c r="AM96" s="88">
        <f>IFERROR((AW96/AW$8)-(AR96/AR$8),"")</f>
        <v>-0.44858258212493962</v>
      </c>
      <c r="AN96" s="163"/>
      <c r="AO96" s="83">
        <f>IFERROR((-AR96/AR$8),"")</f>
        <v>-2.3337587144038756</v>
      </c>
      <c r="AP96" s="82" t="str">
        <f t="shared" si="162"/>
        <v>12,660.63</v>
      </c>
      <c r="AQ96" s="87">
        <f>IFERROR(-AR96,"")</f>
        <v>-493765</v>
      </c>
      <c r="AR96" s="82" t="str">
        <f t="shared" si="162"/>
        <v>493,765</v>
      </c>
      <c r="AS96" s="82" t="str">
        <f t="shared" si="162"/>
        <v>10.9</v>
      </c>
      <c r="AT96" s="83">
        <f>IFERROR((-AW96/AR$8),"")</f>
        <v>-1.8591137894363701</v>
      </c>
      <c r="AU96" s="82" t="str">
        <f t="shared" si="162"/>
        <v>10,085.69</v>
      </c>
      <c r="AV96" s="87">
        <f>IFERROR(-AW96,"")</f>
        <v>-393342</v>
      </c>
      <c r="AW96" s="82" t="str">
        <f t="shared" si="162"/>
        <v>393,342</v>
      </c>
      <c r="AX96" s="82" t="str">
        <f>IF(AX288="","",TRIM(LEFT(AX288,SEARCH(" ",AX288,1))))</f>
        <v>9.1</v>
      </c>
      <c r="AY96" s="14"/>
      <c r="AZ96" s="14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</row>
    <row r="97" spans="1:63" ht="5" customHeight="1" x14ac:dyDescent="0.2">
      <c r="A97" s="14"/>
      <c r="B97" s="82" t="str">
        <f t="shared" si="129"/>
        <v/>
      </c>
      <c r="C97" s="14"/>
      <c r="D97" s="84"/>
      <c r="E97" s="84"/>
      <c r="F97" s="85"/>
      <c r="G97" s="88"/>
      <c r="H97" s="163"/>
      <c r="I97" s="91"/>
      <c r="J97" s="86" t="str">
        <f t="shared" si="160"/>
        <v/>
      </c>
      <c r="K97" s="87"/>
      <c r="L97" s="82" t="str">
        <f t="shared" si="160"/>
        <v/>
      </c>
      <c r="M97" s="82" t="str">
        <f t="shared" si="160"/>
        <v/>
      </c>
      <c r="N97" s="91"/>
      <c r="O97" s="86" t="str">
        <f t="shared" si="160"/>
        <v/>
      </c>
      <c r="P97" s="87"/>
      <c r="Q97" s="82" t="str">
        <f t="shared" si="160"/>
        <v/>
      </c>
      <c r="R97" s="82"/>
      <c r="S97" s="82"/>
      <c r="T97" s="60"/>
      <c r="U97" s="84"/>
      <c r="V97" s="85"/>
      <c r="W97" s="88"/>
      <c r="X97" s="163"/>
      <c r="Y97" s="88"/>
      <c r="Z97" s="82" t="str">
        <f t="shared" si="161"/>
        <v/>
      </c>
      <c r="AA97" s="87"/>
      <c r="AB97" s="82" t="str">
        <f t="shared" si="161"/>
        <v/>
      </c>
      <c r="AC97" s="82" t="str">
        <f t="shared" si="161"/>
        <v/>
      </c>
      <c r="AD97" s="88"/>
      <c r="AE97" s="82" t="str">
        <f t="shared" si="161"/>
        <v/>
      </c>
      <c r="AF97" s="87"/>
      <c r="AG97" s="82" t="str">
        <f t="shared" si="161"/>
        <v/>
      </c>
      <c r="AH97" s="82"/>
      <c r="AI97" s="82"/>
      <c r="AJ97" s="14"/>
      <c r="AK97" s="84"/>
      <c r="AL97" s="85"/>
      <c r="AM97" s="88"/>
      <c r="AN97" s="163"/>
      <c r="AO97" s="88"/>
      <c r="AP97" s="82" t="str">
        <f t="shared" si="162"/>
        <v/>
      </c>
      <c r="AQ97" s="87"/>
      <c r="AR97" s="82" t="str">
        <f t="shared" si="162"/>
        <v/>
      </c>
      <c r="AS97" s="82" t="str">
        <f t="shared" si="162"/>
        <v/>
      </c>
      <c r="AT97" s="88"/>
      <c r="AU97" s="82" t="str">
        <f t="shared" si="162"/>
        <v/>
      </c>
      <c r="AV97" s="87"/>
      <c r="AW97" s="82" t="str">
        <f t="shared" si="162"/>
        <v/>
      </c>
      <c r="AX97" s="82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</row>
    <row r="98" spans="1:63" s="137" customFormat="1" ht="25" customHeight="1" x14ac:dyDescent="0.2">
      <c r="A98" s="13"/>
      <c r="B98" s="137" t="str">
        <f t="shared" si="129"/>
        <v xml:space="preserve">Occupancy </v>
      </c>
      <c r="C98" s="13"/>
      <c r="D98" s="133"/>
      <c r="E98" s="133">
        <f>IFERROR((L98-Q98)/ABS(Q98),"")</f>
        <v>-2.9259045578175226E-3</v>
      </c>
      <c r="F98" s="134">
        <f>IFERROR((L98)-(Q98),"")</f>
        <v>-71</v>
      </c>
      <c r="G98" s="141">
        <f>IFERROR((L98/L$8)-(Q98/Q$8),"")</f>
        <v>-9.4631064425790834E-2</v>
      </c>
      <c r="H98" s="164"/>
      <c r="I98" s="132">
        <f>IFERROR((-(-L98)/L$8),"")</f>
        <v>1.1160055350553506</v>
      </c>
      <c r="J98" s="135" t="str">
        <f t="shared" si="160"/>
        <v>6,048.70</v>
      </c>
      <c r="K98" s="136">
        <f>IFERROR(-(-L98),"")</f>
        <v>24195</v>
      </c>
      <c r="L98" s="137" t="str">
        <f t="shared" si="160"/>
        <v>24,195</v>
      </c>
      <c r="M98" s="137" t="str">
        <f t="shared" si="160"/>
        <v>5.1</v>
      </c>
      <c r="N98" s="132">
        <f>IFERROR((-(-Q98)/L$8),"")</f>
        <v>1.1192804428044281</v>
      </c>
      <c r="O98" s="135" t="str">
        <f t="shared" si="160"/>
        <v>6,066.43</v>
      </c>
      <c r="P98" s="136">
        <f>IFERROR(-(-Q98),"")</f>
        <v>24266</v>
      </c>
      <c r="Q98" s="137" t="str">
        <f t="shared" si="160"/>
        <v>24,266</v>
      </c>
      <c r="R98" s="137" t="str">
        <f>IF(R290="","",TRIM(LEFT(R290,SEARCH(" ",R290,1))))</f>
        <v>5.8</v>
      </c>
      <c r="T98" s="152"/>
      <c r="U98" s="133">
        <f>IFERROR((AB98-AG98)/ABS(AG98),"")</f>
        <v>-1.5641720361558253E-2</v>
      </c>
      <c r="V98" s="134">
        <f>IFERROR((AB98)-(AG98),"")</f>
        <v>-1374</v>
      </c>
      <c r="W98" s="141">
        <f>IFERROR((AB98/AB$8)-(AG98/AG$8),"")</f>
        <v>-3.9628627348367695E-2</v>
      </c>
      <c r="X98" s="164"/>
      <c r="Y98" s="132">
        <f>IFERROR((-(-AB98)/AB$8),"")</f>
        <v>1.2326509665279124</v>
      </c>
      <c r="Z98" s="137" t="str">
        <f t="shared" si="161"/>
        <v>6,651.38</v>
      </c>
      <c r="AA98" s="136">
        <f>IFERROR(-(-AB98),"")</f>
        <v>86468</v>
      </c>
      <c r="AB98" s="137" t="str">
        <f t="shared" si="161"/>
        <v>86,468</v>
      </c>
      <c r="AC98" s="137" t="str">
        <f t="shared" si="161"/>
        <v>5.8</v>
      </c>
      <c r="AD98" s="132">
        <f>IFERROR((-(-AG98)/AB$8),"")</f>
        <v>1.2522381251069168</v>
      </c>
      <c r="AE98" s="137" t="str">
        <f t="shared" si="161"/>
        <v>6,757.05</v>
      </c>
      <c r="AF98" s="136">
        <f>IFERROR(-(-AG98),"")</f>
        <v>87842</v>
      </c>
      <c r="AG98" s="137" t="str">
        <f t="shared" si="161"/>
        <v>87,842</v>
      </c>
      <c r="AH98" s="137" t="str">
        <f>IF(AH290="","",TRIM(LEFT(AH290,SEARCH(" ",AH290,1))))</f>
        <v>6.1</v>
      </c>
      <c r="AJ98" s="13"/>
      <c r="AK98" s="133">
        <f>IFERROR((AR98-AW98)/ABS(AW98),"")</f>
        <v>7.7698791022016767E-2</v>
      </c>
      <c r="AL98" s="134">
        <f>IFERROR((AR98)-(AW98),"")</f>
        <v>17783</v>
      </c>
      <c r="AM98" s="141">
        <f>IFERROR((AR98/AR$8)-(AW98/AW$8),"")</f>
        <v>6.8885870435463348E-2</v>
      </c>
      <c r="AN98" s="164"/>
      <c r="AO98" s="132">
        <f>IFERROR((-(-AR98)/AR$8),"")</f>
        <v>1.1657993619283942</v>
      </c>
      <c r="AP98" s="137" t="str">
        <f t="shared" si="162"/>
        <v>6,324.45</v>
      </c>
      <c r="AQ98" s="136">
        <f>IFERROR(-(-AR98),"")</f>
        <v>246654</v>
      </c>
      <c r="AR98" s="137" t="str">
        <f t="shared" si="162"/>
        <v>246,654</v>
      </c>
      <c r="AS98" s="137" t="str">
        <f t="shared" si="162"/>
        <v>5.4</v>
      </c>
      <c r="AT98" s="132">
        <f>IFERROR((-(-AW98)/AR$8),"")</f>
        <v>1.081748788845563</v>
      </c>
      <c r="AU98" s="137" t="str">
        <f t="shared" si="162"/>
        <v>5,868.49</v>
      </c>
      <c r="AV98" s="136">
        <f>IFERROR(-(-AW98),"")</f>
        <v>228871</v>
      </c>
      <c r="AW98" s="137" t="str">
        <f t="shared" si="162"/>
        <v>228,871</v>
      </c>
      <c r="AX98" s="137" t="str">
        <f>IF(AX290="","",TRIM(LEFT(AX290,SEARCH(" ",AX290,1))))</f>
        <v>5.3</v>
      </c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s="66" customFormat="1" ht="5" customHeight="1" x14ac:dyDescent="0.2">
      <c r="A99" s="15"/>
      <c r="B99" s="93" t="str">
        <f t="shared" si="129"/>
        <v/>
      </c>
      <c r="C99" s="15"/>
      <c r="D99" s="94"/>
      <c r="E99" s="94"/>
      <c r="F99" s="95"/>
      <c r="G99" s="97"/>
      <c r="H99" s="162"/>
      <c r="I99" s="118"/>
      <c r="J99" s="86" t="str">
        <f t="shared" si="160"/>
        <v/>
      </c>
      <c r="K99" s="96"/>
      <c r="L99" s="82" t="str">
        <f t="shared" si="160"/>
        <v/>
      </c>
      <c r="M99" s="82" t="str">
        <f t="shared" si="160"/>
        <v/>
      </c>
      <c r="N99" s="118"/>
      <c r="O99" s="86" t="str">
        <f t="shared" si="160"/>
        <v/>
      </c>
      <c r="P99" s="96"/>
      <c r="Q99" s="82" t="str">
        <f t="shared" si="160"/>
        <v/>
      </c>
      <c r="R99" s="82"/>
      <c r="S99" s="82"/>
      <c r="T99" s="152"/>
      <c r="U99" s="94"/>
      <c r="V99" s="95"/>
      <c r="W99" s="97"/>
      <c r="X99" s="162"/>
      <c r="Y99" s="97"/>
      <c r="Z99" s="82" t="str">
        <f t="shared" si="161"/>
        <v/>
      </c>
      <c r="AA99" s="96"/>
      <c r="AB99" s="82" t="str">
        <f t="shared" si="161"/>
        <v/>
      </c>
      <c r="AC99" s="82" t="str">
        <f t="shared" si="161"/>
        <v/>
      </c>
      <c r="AD99" s="97"/>
      <c r="AE99" s="82" t="str">
        <f t="shared" si="161"/>
        <v/>
      </c>
      <c r="AF99" s="96"/>
      <c r="AG99" s="82" t="str">
        <f t="shared" si="161"/>
        <v/>
      </c>
      <c r="AH99" s="82"/>
      <c r="AI99" s="82"/>
      <c r="AJ99" s="15"/>
      <c r="AK99" s="94"/>
      <c r="AL99" s="95"/>
      <c r="AM99" s="97"/>
      <c r="AN99" s="162"/>
      <c r="AO99" s="97"/>
      <c r="AP99" s="82" t="str">
        <f t="shared" si="162"/>
        <v/>
      </c>
      <c r="AQ99" s="96"/>
      <c r="AR99" s="82" t="str">
        <f t="shared" si="162"/>
        <v/>
      </c>
      <c r="AS99" s="82" t="str">
        <f t="shared" si="162"/>
        <v/>
      </c>
      <c r="AT99" s="97"/>
      <c r="AU99" s="82" t="str">
        <f t="shared" si="162"/>
        <v/>
      </c>
      <c r="AV99" s="96"/>
      <c r="AW99" s="82" t="str">
        <f t="shared" si="162"/>
        <v/>
      </c>
      <c r="AX99" s="82"/>
      <c r="AY99" s="15"/>
      <c r="AZ99" s="15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s="119" customFormat="1" ht="20" customHeight="1" x14ac:dyDescent="0.2">
      <c r="A100" s="14"/>
      <c r="B100" s="82" t="str">
        <f t="shared" si="129"/>
        <v xml:space="preserve">Restaurant Earnings </v>
      </c>
      <c r="C100" s="14"/>
      <c r="D100" s="84"/>
      <c r="E100" s="84">
        <f>IFERROR((Q100-L100)/ABS(Q100),"")</f>
        <v>-1.1746542767249579</v>
      </c>
      <c r="F100" s="85">
        <f>IFERROR((Q100)-(L100),"")</f>
        <v>-16054</v>
      </c>
      <c r="G100" s="88">
        <f>IFERROR((Q100/Q$8)-(L100/L$8),"")</f>
        <v>-0.68904490379467764</v>
      </c>
      <c r="H100" s="163"/>
      <c r="I100" s="83">
        <f>IFERROR((-L100/L$8),"")</f>
        <v>-1.3708948339483396</v>
      </c>
      <c r="J100" s="86" t="str">
        <f t="shared" si="160"/>
        <v>7,430.29</v>
      </c>
      <c r="K100" s="87">
        <f>IFERROR(-L100,"")</f>
        <v>-29721</v>
      </c>
      <c r="L100" s="82" t="str">
        <f t="shared" si="160"/>
        <v>29,721</v>
      </c>
      <c r="M100" s="82" t="str">
        <f t="shared" si="160"/>
        <v>6.3</v>
      </c>
      <c r="N100" s="83">
        <f>IFERROR((-Q100/L$8),"")</f>
        <v>-0.63039667896678964</v>
      </c>
      <c r="O100" s="86" t="str">
        <f t="shared" si="160"/>
        <v>3,416.74</v>
      </c>
      <c r="P100" s="87">
        <f>IFERROR(-Q100,"")</f>
        <v>-13667</v>
      </c>
      <c r="Q100" s="82" t="str">
        <f t="shared" si="160"/>
        <v>13,667</v>
      </c>
      <c r="R100" s="82" t="str">
        <f>IF(R292="","",TRIM(LEFT(R292,SEARCH(" ",R292,1))))</f>
        <v>3.3</v>
      </c>
      <c r="S100" s="82"/>
      <c r="T100" s="60"/>
      <c r="U100" s="84">
        <f>IFERROR((AG100-AB100)/ABS(AG100),"")</f>
        <v>-0.37923246315710224</v>
      </c>
      <c r="V100" s="85">
        <f>IFERROR((AG100)-(AB100),"")</f>
        <v>-20149</v>
      </c>
      <c r="W100" s="88">
        <f>IFERROR((AG100/AG$8)-(AB100/AB$8),"")</f>
        <v>-0.27511353003795713</v>
      </c>
      <c r="X100" s="163"/>
      <c r="Y100" s="83">
        <f>IFERROR((-AB100/AB$8),"")</f>
        <v>-1.0446484575469008</v>
      </c>
      <c r="Z100" s="82" t="str">
        <f t="shared" si="161"/>
        <v>5,636.95</v>
      </c>
      <c r="AA100" s="87">
        <f>IFERROR(-AB100,"")</f>
        <v>-73280</v>
      </c>
      <c r="AB100" s="82" t="str">
        <f t="shared" si="161"/>
        <v>73,280</v>
      </c>
      <c r="AC100" s="82" t="str">
        <f t="shared" si="161"/>
        <v>4.9</v>
      </c>
      <c r="AD100" s="83">
        <f>IFERROR((-AG100/AB$8),"")</f>
        <v>-0.75741289844329129</v>
      </c>
      <c r="AE100" s="82" t="str">
        <f t="shared" si="161"/>
        <v>4,087.03</v>
      </c>
      <c r="AF100" s="87">
        <f>IFERROR(-AG100,"")</f>
        <v>-53131</v>
      </c>
      <c r="AG100" s="82" t="str">
        <f t="shared" si="161"/>
        <v>53,131</v>
      </c>
      <c r="AH100" s="82" t="str">
        <f>IF(AH292="","",TRIM(LEFT(AH292,SEARCH(" ",AH292,1))))</f>
        <v>3.7</v>
      </c>
      <c r="AI100" s="82"/>
      <c r="AJ100" s="14"/>
      <c r="AK100" s="84">
        <f>IFERROR((AW100-AR100)/ABS(AW100),"")</f>
        <v>-0.50245940013741019</v>
      </c>
      <c r="AL100" s="85">
        <f>IFERROR((AW100)-(AR100),"")</f>
        <v>-82640</v>
      </c>
      <c r="AM100" s="88">
        <f>IFERROR((AW100/AW$8)-(AR100/AR$8),"")</f>
        <v>-0.37969671168947616</v>
      </c>
      <c r="AN100" s="163"/>
      <c r="AO100" s="83">
        <f>IFERROR((-AR100/AR$8),"")</f>
        <v>-1.1679593524754814</v>
      </c>
      <c r="AP100" s="82" t="str">
        <f t="shared" si="162"/>
        <v>6,336.18</v>
      </c>
      <c r="AQ100" s="87">
        <f>IFERROR(-AR100,"")</f>
        <v>-247111</v>
      </c>
      <c r="AR100" s="82" t="str">
        <f t="shared" si="162"/>
        <v>247,111</v>
      </c>
      <c r="AS100" s="82" t="str">
        <f t="shared" si="162"/>
        <v>5.4</v>
      </c>
      <c r="AT100" s="83">
        <f>IFERROR((-AW100/AR$8),"")</f>
        <v>-0.77736500059080704</v>
      </c>
      <c r="AU100" s="82" t="str">
        <f t="shared" si="162"/>
        <v>4,217.19</v>
      </c>
      <c r="AV100" s="87">
        <f>IFERROR(-AW100,"")</f>
        <v>-164471</v>
      </c>
      <c r="AW100" s="82" t="str">
        <f t="shared" si="162"/>
        <v>164,471</v>
      </c>
      <c r="AX100" s="82" t="str">
        <f>IF(AX292="","",TRIM(LEFT(AX292,SEARCH(" ",AX292,1))))</f>
        <v>3.8</v>
      </c>
      <c r="AY100" s="14"/>
      <c r="AZ100" s="14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</row>
    <row r="101" spans="1:63" ht="5" customHeight="1" x14ac:dyDescent="0.2">
      <c r="A101" s="14"/>
      <c r="B101" s="82" t="str">
        <f t="shared" si="129"/>
        <v/>
      </c>
      <c r="C101" s="14"/>
      <c r="D101" s="84"/>
      <c r="E101" s="84"/>
      <c r="F101" s="85"/>
      <c r="G101" s="88"/>
      <c r="H101" s="163"/>
      <c r="I101" s="91"/>
      <c r="J101" s="86" t="str">
        <f t="shared" si="160"/>
        <v/>
      </c>
      <c r="K101" s="87"/>
      <c r="L101" s="82" t="str">
        <f t="shared" si="160"/>
        <v/>
      </c>
      <c r="M101" s="82" t="str">
        <f t="shared" si="160"/>
        <v/>
      </c>
      <c r="N101" s="91"/>
      <c r="O101" s="86" t="str">
        <f t="shared" si="160"/>
        <v/>
      </c>
      <c r="P101" s="87"/>
      <c r="Q101" s="82" t="str">
        <f t="shared" si="160"/>
        <v/>
      </c>
      <c r="R101" s="82"/>
      <c r="S101" s="82"/>
      <c r="T101" s="60"/>
      <c r="U101" s="84"/>
      <c r="V101" s="85"/>
      <c r="W101" s="88"/>
      <c r="X101" s="163"/>
      <c r="Y101" s="88"/>
      <c r="Z101" s="82" t="str">
        <f t="shared" si="161"/>
        <v/>
      </c>
      <c r="AA101" s="87"/>
      <c r="AB101" s="82" t="str">
        <f t="shared" si="161"/>
        <v/>
      </c>
      <c r="AC101" s="82" t="str">
        <f t="shared" si="161"/>
        <v/>
      </c>
      <c r="AD101" s="88"/>
      <c r="AE101" s="82" t="str">
        <f t="shared" si="161"/>
        <v/>
      </c>
      <c r="AF101" s="87"/>
      <c r="AG101" s="82" t="str">
        <f t="shared" si="161"/>
        <v/>
      </c>
      <c r="AH101" s="82"/>
      <c r="AI101" s="82"/>
      <c r="AJ101" s="14"/>
      <c r="AK101" s="84"/>
      <c r="AL101" s="85"/>
      <c r="AM101" s="88"/>
      <c r="AN101" s="163"/>
      <c r="AO101" s="88"/>
      <c r="AP101" s="82" t="str">
        <f t="shared" si="162"/>
        <v/>
      </c>
      <c r="AQ101" s="87"/>
      <c r="AR101" s="82" t="str">
        <f t="shared" si="162"/>
        <v/>
      </c>
      <c r="AS101" s="82" t="str">
        <f t="shared" si="162"/>
        <v/>
      </c>
      <c r="AT101" s="88"/>
      <c r="AU101" s="82" t="str">
        <f t="shared" si="162"/>
        <v/>
      </c>
      <c r="AV101" s="87"/>
      <c r="AW101" s="82" t="str">
        <f t="shared" si="162"/>
        <v/>
      </c>
      <c r="AX101" s="82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</row>
    <row r="102" spans="1:63" s="137" customFormat="1" ht="25" customHeight="1" x14ac:dyDescent="0.2">
      <c r="A102" s="13"/>
      <c r="B102" s="137" t="str">
        <f t="shared" si="129"/>
        <v/>
      </c>
      <c r="C102" s="13"/>
      <c r="D102" s="133"/>
      <c r="E102" s="133" t="str">
        <f>IFERROR((L102-Q102)/ABS(Q102),"")</f>
        <v/>
      </c>
      <c r="F102" s="134" t="str">
        <f>IFERROR((L102)-(Q102),"")</f>
        <v/>
      </c>
      <c r="G102" s="141" t="str">
        <f>IFERROR((L102/L$8)-(Q102/Q$8),"")</f>
        <v/>
      </c>
      <c r="H102" s="164"/>
      <c r="I102" s="150" t="str">
        <f>IFERROR((-(-L102)/L$8),"")</f>
        <v/>
      </c>
      <c r="J102" s="135" t="str">
        <f t="shared" si="160"/>
        <v/>
      </c>
      <c r="K102" s="136" t="str">
        <f>IFERROR(-(-L102),"")</f>
        <v/>
      </c>
      <c r="L102" s="137" t="str">
        <f t="shared" si="160"/>
        <v/>
      </c>
      <c r="M102" s="137" t="str">
        <f t="shared" si="160"/>
        <v/>
      </c>
      <c r="N102" s="150" t="str">
        <f>IFERROR((-(-Q102)/L$8),"")</f>
        <v/>
      </c>
      <c r="O102" s="135" t="str">
        <f t="shared" si="160"/>
        <v/>
      </c>
      <c r="P102" s="136" t="str">
        <f>IFERROR(-(-Q102),"")</f>
        <v/>
      </c>
      <c r="Q102" s="137" t="str">
        <f t="shared" si="160"/>
        <v/>
      </c>
      <c r="R102" s="137" t="str">
        <f>IF(R294="","",TRIM(LEFT(R294,SEARCH(" ",R294,1))))</f>
        <v/>
      </c>
      <c r="T102" s="152"/>
      <c r="U102" s="133" t="str">
        <f>IFERROR((AB102-AG102)/ABS(AG102),"")</f>
        <v/>
      </c>
      <c r="V102" s="134" t="str">
        <f>IFERROR((AB102)-(AG102),"")</f>
        <v/>
      </c>
      <c r="W102" s="141" t="str">
        <f>IFERROR((AB102/AB$8)-(AG102/AG$8),"")</f>
        <v/>
      </c>
      <c r="X102" s="164"/>
      <c r="Y102" s="141" t="str">
        <f>IFERROR((-(-AB102)/AB$8),"")</f>
        <v/>
      </c>
      <c r="Z102" s="137" t="str">
        <f t="shared" si="161"/>
        <v/>
      </c>
      <c r="AA102" s="136" t="str">
        <f>IFERROR(-(-AB102),"")</f>
        <v/>
      </c>
      <c r="AB102" s="137" t="str">
        <f t="shared" si="161"/>
        <v/>
      </c>
      <c r="AC102" s="137" t="str">
        <f t="shared" si="161"/>
        <v/>
      </c>
      <c r="AD102" s="141" t="str">
        <f>IFERROR((-(-AG102)/AB$8),"")</f>
        <v/>
      </c>
      <c r="AE102" s="137" t="str">
        <f t="shared" si="161"/>
        <v/>
      </c>
      <c r="AF102" s="136" t="str">
        <f>IFERROR(-(-AG102),"")</f>
        <v/>
      </c>
      <c r="AG102" s="137" t="str">
        <f t="shared" si="161"/>
        <v/>
      </c>
      <c r="AH102" s="137" t="str">
        <f>IF(AH294="","",TRIM(LEFT(AH294,SEARCH(" ",AH294,1))))</f>
        <v/>
      </c>
      <c r="AJ102" s="13"/>
      <c r="AK102" s="133" t="str">
        <f>IFERROR((AR102-AW102)/ABS(AW102),"")</f>
        <v/>
      </c>
      <c r="AL102" s="134" t="str">
        <f>IFERROR((AR102)-(AW102),"")</f>
        <v/>
      </c>
      <c r="AM102" s="141" t="str">
        <f>IFERROR((AR102/AR$8)-(AW102/AW$8),"")</f>
        <v/>
      </c>
      <c r="AN102" s="164"/>
      <c r="AO102" s="141" t="str">
        <f>IFERROR((-(-AR102)/AR$8),"")</f>
        <v/>
      </c>
      <c r="AP102" s="137" t="str">
        <f t="shared" si="162"/>
        <v/>
      </c>
      <c r="AQ102" s="136" t="str">
        <f>IFERROR(-(-AR102),"")</f>
        <v/>
      </c>
      <c r="AR102" s="137" t="str">
        <f t="shared" si="162"/>
        <v/>
      </c>
      <c r="AS102" s="137" t="str">
        <f t="shared" si="162"/>
        <v/>
      </c>
      <c r="AT102" s="141" t="str">
        <f>IFERROR((-(-AW102)/AR$8),"")</f>
        <v/>
      </c>
      <c r="AU102" s="137" t="str">
        <f t="shared" si="162"/>
        <v/>
      </c>
      <c r="AV102" s="136" t="str">
        <f>IFERROR(-(-AW102),"")</f>
        <v/>
      </c>
      <c r="AW102" s="137" t="str">
        <f t="shared" si="162"/>
        <v/>
      </c>
      <c r="AX102" s="137" t="str">
        <f>IF(AX294="","",TRIM(LEFT(AX294,SEARCH(" ",AX294,1))))</f>
        <v/>
      </c>
      <c r="AY102" s="17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ht="2.25" customHeight="1" x14ac:dyDescent="0.2">
      <c r="A103" s="20"/>
      <c r="B103" s="20"/>
      <c r="C103" s="20"/>
      <c r="D103" s="38"/>
      <c r="E103" s="38"/>
      <c r="F103" s="39"/>
      <c r="G103" s="40"/>
      <c r="H103" s="40"/>
      <c r="I103" s="41"/>
      <c r="J103" s="41"/>
      <c r="K103" s="41"/>
      <c r="L103" s="20"/>
      <c r="M103" s="20"/>
      <c r="N103" s="42"/>
      <c r="O103" s="41"/>
      <c r="P103" s="41"/>
      <c r="Q103" s="20"/>
      <c r="R103" s="20"/>
      <c r="S103" s="20"/>
      <c r="T103" s="60"/>
      <c r="U103" s="20"/>
      <c r="V103" s="43"/>
      <c r="W103" s="20"/>
      <c r="X103" s="20"/>
      <c r="Y103" s="20"/>
      <c r="Z103" s="40"/>
      <c r="AA103" s="40"/>
      <c r="AB103" s="20"/>
      <c r="AC103" s="20"/>
      <c r="AD103" s="20"/>
      <c r="AE103" s="40"/>
      <c r="AF103" s="40"/>
      <c r="AG103" s="20"/>
      <c r="AH103" s="20"/>
      <c r="AI103" s="20"/>
      <c r="AJ103" s="20"/>
      <c r="AK103" s="20"/>
      <c r="AL103" s="43"/>
      <c r="AM103" s="20"/>
      <c r="AN103" s="20"/>
      <c r="AO103" s="20"/>
      <c r="AP103" s="40"/>
      <c r="AQ103" s="40"/>
      <c r="AR103" s="20"/>
      <c r="AS103" s="20"/>
      <c r="AT103" s="20"/>
      <c r="AU103" s="40"/>
      <c r="AV103" s="40"/>
      <c r="AW103" s="20"/>
      <c r="AX103" s="20"/>
      <c r="AY103" s="26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</row>
    <row r="104" spans="1:63" ht="15" hidden="1" customHeight="1" x14ac:dyDescent="0.2">
      <c r="A104" s="20"/>
      <c r="B104" s="20"/>
      <c r="C104" s="20"/>
      <c r="D104" s="38"/>
      <c r="E104" s="38"/>
      <c r="F104" s="39"/>
      <c r="G104" s="40"/>
      <c r="H104" s="40"/>
      <c r="I104" s="40"/>
      <c r="J104" s="40"/>
      <c r="K104" s="40"/>
      <c r="L104" s="20"/>
      <c r="M104" s="20"/>
      <c r="N104" s="42"/>
      <c r="O104" s="41"/>
      <c r="P104" s="41"/>
      <c r="Q104" s="20"/>
      <c r="R104" s="20"/>
      <c r="S104" s="20"/>
      <c r="T104" s="20"/>
      <c r="U104" s="20"/>
      <c r="V104" s="43"/>
      <c r="W104" s="20"/>
      <c r="X104" s="20"/>
      <c r="Y104" s="20"/>
      <c r="Z104" s="40"/>
      <c r="AA104" s="40"/>
      <c r="AB104" s="20"/>
      <c r="AC104" s="20"/>
      <c r="AD104" s="20"/>
      <c r="AE104" s="40"/>
      <c r="AF104" s="40"/>
      <c r="AG104" s="20"/>
      <c r="AH104" s="20"/>
      <c r="AI104" s="20"/>
      <c r="AJ104" s="20"/>
      <c r="AK104" s="20"/>
      <c r="AL104" s="43"/>
      <c r="AM104" s="20"/>
      <c r="AN104" s="20"/>
      <c r="AO104" s="20"/>
      <c r="AP104" s="40"/>
      <c r="AQ104" s="40"/>
      <c r="AR104" s="20"/>
      <c r="AS104" s="20"/>
      <c r="AT104" s="20"/>
      <c r="AU104" s="40"/>
      <c r="AV104" s="40"/>
      <c r="AW104" s="20"/>
      <c r="AX104" s="20"/>
      <c r="AY104" s="26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</row>
    <row r="105" spans="1:63" ht="15" hidden="1" customHeight="1" x14ac:dyDescent="0.2">
      <c r="A105" s="11"/>
      <c r="B105" s="11"/>
      <c r="C105" s="12"/>
      <c r="D105" s="25"/>
      <c r="E105" s="22"/>
      <c r="F105" s="23"/>
      <c r="G105" s="24"/>
      <c r="H105" s="24"/>
      <c r="I105" s="24"/>
      <c r="J105" s="44"/>
      <c r="K105" s="44"/>
      <c r="L105" s="11"/>
      <c r="M105" s="11"/>
      <c r="N105" s="11"/>
      <c r="O105" s="44"/>
      <c r="P105" s="44"/>
      <c r="Q105" s="11"/>
      <c r="R105" s="11"/>
      <c r="S105" s="11"/>
      <c r="T105" s="11"/>
      <c r="U105" s="11"/>
      <c r="V105" s="11"/>
      <c r="W105" s="11"/>
      <c r="X105" s="11"/>
      <c r="Y105" s="11"/>
      <c r="Z105" s="44"/>
      <c r="AA105" s="44"/>
      <c r="AB105" s="11"/>
      <c r="AC105" s="11"/>
      <c r="AD105" s="11"/>
      <c r="AE105" s="44"/>
      <c r="AF105" s="44"/>
      <c r="AG105" s="11"/>
      <c r="AH105" s="11"/>
      <c r="AI105" s="11"/>
      <c r="AJ105" s="11"/>
      <c r="AK105" s="11"/>
      <c r="AL105" s="11"/>
      <c r="AM105" s="11"/>
      <c r="AN105" s="11"/>
      <c r="AO105" s="11"/>
      <c r="AP105" s="44"/>
      <c r="AQ105" s="44"/>
      <c r="AR105" s="11"/>
      <c r="AS105" s="11"/>
      <c r="AT105" s="11"/>
      <c r="AU105" s="44"/>
      <c r="AV105" s="44"/>
      <c r="AW105" s="11"/>
      <c r="AX105" s="11"/>
      <c r="AY105" s="26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</row>
    <row r="106" spans="1:63" ht="15" hidden="1" customHeight="1" x14ac:dyDescent="0.2">
      <c r="A106" s="11"/>
      <c r="B106" s="11"/>
      <c r="C106" s="12"/>
      <c r="D106" s="25"/>
      <c r="E106" s="22"/>
      <c r="F106" s="45"/>
      <c r="G106" s="24"/>
      <c r="H106" s="24"/>
      <c r="I106" s="24"/>
      <c r="J106" s="44"/>
      <c r="K106" s="44"/>
      <c r="L106" s="11"/>
      <c r="M106" s="11"/>
      <c r="N106" s="11"/>
      <c r="O106" s="44"/>
      <c r="P106" s="44"/>
      <c r="Q106" s="11"/>
      <c r="R106" s="11"/>
      <c r="S106" s="11"/>
      <c r="T106" s="11"/>
      <c r="U106" s="11"/>
      <c r="V106" s="11"/>
      <c r="W106" s="11"/>
      <c r="X106" s="11"/>
      <c r="Y106" s="11"/>
      <c r="Z106" s="44"/>
      <c r="AA106" s="44"/>
      <c r="AB106" s="11"/>
      <c r="AC106" s="11"/>
      <c r="AD106" s="11"/>
      <c r="AE106" s="44"/>
      <c r="AF106" s="44"/>
      <c r="AG106" s="11"/>
      <c r="AH106" s="11"/>
      <c r="AI106" s="11"/>
      <c r="AJ106" s="11"/>
      <c r="AK106" s="11"/>
      <c r="AL106" s="11"/>
      <c r="AM106" s="11"/>
      <c r="AN106" s="11"/>
      <c r="AO106" s="11"/>
      <c r="AP106" s="44"/>
      <c r="AQ106" s="44"/>
      <c r="AR106" s="11"/>
      <c r="AS106" s="11"/>
      <c r="AT106" s="11"/>
      <c r="AU106" s="44"/>
      <c r="AV106" s="44"/>
      <c r="AW106" s="11"/>
      <c r="AX106" s="11"/>
      <c r="AY106" s="26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</row>
    <row r="107" spans="1:63" ht="15" hidden="1" customHeight="1" x14ac:dyDescent="0.2">
      <c r="A107" s="11"/>
      <c r="B107" s="11"/>
      <c r="C107" s="12"/>
      <c r="D107" s="25"/>
      <c r="E107" s="22"/>
      <c r="F107" s="45"/>
      <c r="G107" s="24"/>
      <c r="H107" s="24"/>
      <c r="I107" s="26"/>
      <c r="J107" s="44"/>
      <c r="K107" s="44"/>
      <c r="L107" s="11"/>
      <c r="M107" s="11"/>
      <c r="N107" s="11"/>
      <c r="O107" s="44"/>
      <c r="P107" s="44"/>
      <c r="Q107" s="11"/>
      <c r="R107" s="11"/>
      <c r="S107" s="11"/>
      <c r="T107" s="11"/>
      <c r="U107" s="11"/>
      <c r="V107" s="11"/>
      <c r="W107" s="11"/>
      <c r="X107" s="11"/>
      <c r="Y107" s="26"/>
      <c r="Z107" s="44"/>
      <c r="AA107" s="44"/>
      <c r="AB107" s="11"/>
      <c r="AC107" s="11"/>
      <c r="AD107" s="11"/>
      <c r="AE107" s="44"/>
      <c r="AF107" s="44"/>
      <c r="AG107" s="11"/>
      <c r="AH107" s="11"/>
      <c r="AI107" s="11"/>
      <c r="AJ107" s="11"/>
      <c r="AK107" s="11"/>
      <c r="AL107" s="11"/>
      <c r="AM107" s="11"/>
      <c r="AN107" s="11"/>
      <c r="AO107" s="26"/>
      <c r="AP107" s="44"/>
      <c r="AQ107" s="44"/>
      <c r="AR107" s="11"/>
      <c r="AS107" s="11"/>
      <c r="AT107" s="11"/>
      <c r="AU107" s="44"/>
      <c r="AV107" s="44"/>
      <c r="AW107" s="11"/>
      <c r="AX107" s="11"/>
      <c r="AY107" s="26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</row>
    <row r="108" spans="1:63" ht="15" hidden="1" customHeight="1" x14ac:dyDescent="0.2">
      <c r="A108" s="11"/>
      <c r="B108" s="11"/>
      <c r="C108" s="12"/>
      <c r="D108" s="25"/>
      <c r="E108" s="22"/>
      <c r="F108" s="45"/>
      <c r="G108" s="24"/>
      <c r="H108" s="24"/>
      <c r="I108" s="24"/>
      <c r="J108" s="44"/>
      <c r="K108" s="44"/>
      <c r="L108" s="11"/>
      <c r="M108" s="11"/>
      <c r="N108" s="11"/>
      <c r="O108" s="44"/>
      <c r="P108" s="44"/>
      <c r="Q108" s="11"/>
      <c r="R108" s="11"/>
      <c r="S108" s="11"/>
      <c r="T108" s="11"/>
      <c r="U108" s="11"/>
      <c r="V108" s="11"/>
      <c r="W108" s="11"/>
      <c r="X108" s="11"/>
      <c r="Y108" s="11"/>
      <c r="Z108" s="44"/>
      <c r="AA108" s="44"/>
      <c r="AB108" s="11"/>
      <c r="AC108" s="11"/>
      <c r="AD108" s="11"/>
      <c r="AE108" s="44"/>
      <c r="AF108" s="44"/>
      <c r="AG108" s="11"/>
      <c r="AH108" s="11"/>
      <c r="AI108" s="11"/>
      <c r="AJ108" s="11"/>
      <c r="AK108" s="11"/>
      <c r="AL108" s="11"/>
      <c r="AM108" s="11"/>
      <c r="AN108" s="11"/>
      <c r="AO108" s="11"/>
      <c r="AP108" s="44"/>
      <c r="AQ108" s="44"/>
      <c r="AR108" s="11"/>
      <c r="AS108" s="11"/>
      <c r="AT108" s="11"/>
      <c r="AU108" s="44"/>
      <c r="AV108" s="44"/>
      <c r="AW108" s="11"/>
      <c r="AX108" s="11"/>
      <c r="AY108" s="26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</row>
    <row r="109" spans="1:63" ht="15" hidden="1" customHeight="1" x14ac:dyDescent="0.2">
      <c r="A109" s="11"/>
      <c r="B109" s="11"/>
      <c r="C109" s="12"/>
      <c r="D109" s="25"/>
      <c r="E109" s="22"/>
      <c r="F109" s="45"/>
      <c r="G109" s="24"/>
      <c r="H109" s="24"/>
      <c r="I109" s="24"/>
      <c r="J109" s="44"/>
      <c r="K109" s="44"/>
      <c r="L109" s="11"/>
      <c r="M109" s="11"/>
      <c r="N109" s="11"/>
      <c r="O109" s="44"/>
      <c r="P109" s="44"/>
      <c r="Q109" s="11"/>
      <c r="R109" s="11"/>
      <c r="S109" s="11"/>
      <c r="T109" s="11"/>
      <c r="U109" s="11"/>
      <c r="V109" s="11"/>
      <c r="W109" s="11"/>
      <c r="X109" s="11"/>
      <c r="Y109" s="11"/>
      <c r="Z109" s="44"/>
      <c r="AA109" s="44"/>
      <c r="AB109" s="11"/>
      <c r="AC109" s="11"/>
      <c r="AD109" s="11"/>
      <c r="AE109" s="44"/>
      <c r="AF109" s="44"/>
      <c r="AG109" s="11"/>
      <c r="AH109" s="11"/>
      <c r="AI109" s="11"/>
      <c r="AJ109" s="11"/>
      <c r="AK109" s="11"/>
      <c r="AL109" s="11"/>
      <c r="AM109" s="11"/>
      <c r="AN109" s="11"/>
      <c r="AO109" s="11"/>
      <c r="AP109" s="44"/>
      <c r="AQ109" s="44"/>
      <c r="AR109" s="11"/>
      <c r="AS109" s="11"/>
      <c r="AT109" s="11"/>
      <c r="AU109" s="44"/>
      <c r="AV109" s="44"/>
      <c r="AW109" s="11"/>
      <c r="AX109" s="11"/>
      <c r="AY109" s="26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</row>
    <row r="110" spans="1:63" ht="15" hidden="1" customHeight="1" x14ac:dyDescent="0.2">
      <c r="A110" s="11"/>
      <c r="B110" s="11"/>
      <c r="C110" s="12"/>
      <c r="D110" s="25"/>
      <c r="E110" s="22"/>
      <c r="F110" s="45"/>
      <c r="G110" s="24"/>
      <c r="H110" s="24"/>
      <c r="I110" s="24"/>
      <c r="J110" s="44"/>
      <c r="K110" s="44"/>
      <c r="L110" s="11"/>
      <c r="M110" s="11"/>
      <c r="N110" s="11"/>
      <c r="O110" s="44"/>
      <c r="P110" s="44"/>
      <c r="Q110" s="11"/>
      <c r="R110" s="11"/>
      <c r="S110" s="11"/>
      <c r="T110" s="11"/>
      <c r="U110" s="11"/>
      <c r="V110" s="11"/>
      <c r="W110" s="11"/>
      <c r="X110" s="11"/>
      <c r="Y110" s="11"/>
      <c r="Z110" s="44"/>
      <c r="AA110" s="44"/>
      <c r="AB110" s="11"/>
      <c r="AC110" s="11"/>
      <c r="AD110" s="11"/>
      <c r="AE110" s="44"/>
      <c r="AF110" s="44"/>
      <c r="AG110" s="11"/>
      <c r="AH110" s="11"/>
      <c r="AI110" s="11"/>
      <c r="AJ110" s="11"/>
      <c r="AK110" s="11"/>
      <c r="AL110" s="11"/>
      <c r="AM110" s="11"/>
      <c r="AN110" s="11"/>
      <c r="AO110" s="11"/>
      <c r="AP110" s="44"/>
      <c r="AQ110" s="44"/>
      <c r="AR110" s="11"/>
      <c r="AS110" s="11"/>
      <c r="AT110" s="11"/>
      <c r="AU110" s="44"/>
      <c r="AV110" s="44"/>
      <c r="AW110" s="11"/>
      <c r="AX110" s="11"/>
      <c r="AY110" s="26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</row>
    <row r="111" spans="1:63" ht="15" hidden="1" customHeight="1" x14ac:dyDescent="0.2">
      <c r="A111" s="11"/>
      <c r="B111" s="11"/>
      <c r="C111" s="12"/>
      <c r="D111" s="25"/>
      <c r="E111" s="22"/>
      <c r="F111" s="45"/>
      <c r="G111" s="24"/>
      <c r="H111" s="24"/>
      <c r="I111" s="24"/>
      <c r="J111" s="44"/>
      <c r="K111" s="44"/>
      <c r="L111" s="11"/>
      <c r="M111" s="11"/>
      <c r="N111" s="11"/>
      <c r="O111" s="44"/>
      <c r="P111" s="44"/>
      <c r="Q111" s="11"/>
      <c r="R111" s="11"/>
      <c r="S111" s="11"/>
      <c r="T111" s="11"/>
      <c r="U111" s="11"/>
      <c r="V111" s="11"/>
      <c r="W111" s="11"/>
      <c r="X111" s="11"/>
      <c r="Y111" s="11"/>
      <c r="Z111" s="44"/>
      <c r="AA111" s="44"/>
      <c r="AB111" s="11"/>
      <c r="AC111" s="11"/>
      <c r="AD111" s="11"/>
      <c r="AE111" s="44"/>
      <c r="AF111" s="44"/>
      <c r="AG111" s="11"/>
      <c r="AH111" s="11"/>
      <c r="AI111" s="11"/>
      <c r="AJ111" s="11"/>
      <c r="AK111" s="11"/>
      <c r="AL111" s="11"/>
      <c r="AM111" s="11"/>
      <c r="AN111" s="11"/>
      <c r="AO111" s="11"/>
      <c r="AP111" s="44"/>
      <c r="AQ111" s="44"/>
      <c r="AR111" s="11"/>
      <c r="AS111" s="11"/>
      <c r="AT111" s="11"/>
      <c r="AU111" s="44"/>
      <c r="AV111" s="44"/>
      <c r="AW111" s="11"/>
      <c r="AX111" s="11"/>
      <c r="AY111" s="26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</row>
    <row r="112" spans="1:63" ht="15" hidden="1" customHeight="1" x14ac:dyDescent="0.2">
      <c r="A112" s="11"/>
      <c r="B112" s="11"/>
      <c r="C112" s="12"/>
      <c r="D112" s="25"/>
      <c r="E112" s="22"/>
      <c r="F112" s="45"/>
      <c r="G112" s="24"/>
      <c r="H112" s="24"/>
      <c r="I112" s="24"/>
      <c r="J112" s="44"/>
      <c r="K112" s="44"/>
      <c r="L112" s="11"/>
      <c r="M112" s="11"/>
      <c r="N112" s="11"/>
      <c r="O112" s="44"/>
      <c r="P112" s="44"/>
      <c r="Q112" s="11"/>
      <c r="R112" s="11"/>
      <c r="S112" s="11"/>
      <c r="T112" s="11"/>
      <c r="U112" s="11"/>
      <c r="V112" s="11"/>
      <c r="W112" s="11"/>
      <c r="X112" s="11"/>
      <c r="Y112" s="11"/>
      <c r="Z112" s="44"/>
      <c r="AA112" s="44"/>
      <c r="AB112" s="11"/>
      <c r="AC112" s="11"/>
      <c r="AD112" s="11"/>
      <c r="AE112" s="44"/>
      <c r="AF112" s="44"/>
      <c r="AG112" s="11"/>
      <c r="AH112" s="11"/>
      <c r="AI112" s="11"/>
      <c r="AJ112" s="11"/>
      <c r="AK112" s="11"/>
      <c r="AL112" s="11"/>
      <c r="AM112" s="11"/>
      <c r="AN112" s="11"/>
      <c r="AO112" s="11"/>
      <c r="AP112" s="44"/>
      <c r="AQ112" s="44"/>
      <c r="AR112" s="11"/>
      <c r="AS112" s="11"/>
      <c r="AT112" s="11"/>
      <c r="AU112" s="44"/>
      <c r="AV112" s="44"/>
      <c r="AW112" s="11"/>
      <c r="AX112" s="11"/>
      <c r="AY112" s="26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</row>
    <row r="113" spans="1:63" ht="15" hidden="1" customHeight="1" x14ac:dyDescent="0.2">
      <c r="A113" s="11"/>
      <c r="B113" s="11"/>
      <c r="C113" s="12"/>
      <c r="D113" s="25"/>
      <c r="E113" s="22"/>
      <c r="F113" s="45"/>
      <c r="G113" s="24"/>
      <c r="H113" s="24"/>
      <c r="I113" s="24"/>
      <c r="J113" s="44"/>
      <c r="K113" s="44"/>
      <c r="L113" s="11"/>
      <c r="M113" s="11"/>
      <c r="N113" s="11"/>
      <c r="O113" s="44"/>
      <c r="P113" s="44"/>
      <c r="Q113" s="11"/>
      <c r="R113" s="11"/>
      <c r="S113" s="11"/>
      <c r="T113" s="11"/>
      <c r="U113" s="11"/>
      <c r="V113" s="11"/>
      <c r="W113" s="11"/>
      <c r="X113" s="11"/>
      <c r="Y113" s="11"/>
      <c r="Z113" s="44"/>
      <c r="AA113" s="44"/>
      <c r="AB113" s="11"/>
      <c r="AC113" s="11"/>
      <c r="AD113" s="11"/>
      <c r="AE113" s="44"/>
      <c r="AF113" s="44"/>
      <c r="AG113" s="11"/>
      <c r="AH113" s="11"/>
      <c r="AI113" s="11"/>
      <c r="AJ113" s="11"/>
      <c r="AK113" s="11"/>
      <c r="AL113" s="11"/>
      <c r="AM113" s="11"/>
      <c r="AN113" s="11"/>
      <c r="AO113" s="11"/>
      <c r="AP113" s="44"/>
      <c r="AQ113" s="44"/>
      <c r="AR113" s="11"/>
      <c r="AS113" s="11"/>
      <c r="AT113" s="11"/>
      <c r="AU113" s="44"/>
      <c r="AV113" s="44"/>
      <c r="AW113" s="11"/>
      <c r="AX113" s="11"/>
      <c r="AY113" s="26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</row>
    <row r="114" spans="1:63" ht="15" hidden="1" customHeight="1" x14ac:dyDescent="0.2">
      <c r="A114" s="11"/>
      <c r="B114" s="11"/>
      <c r="C114" s="12"/>
      <c r="D114" s="25"/>
      <c r="E114" s="22"/>
      <c r="F114" s="45"/>
      <c r="G114" s="24"/>
      <c r="H114" s="24"/>
      <c r="I114" s="24"/>
      <c r="J114" s="44"/>
      <c r="K114" s="44"/>
      <c r="L114" s="11"/>
      <c r="M114" s="11"/>
      <c r="N114" s="11"/>
      <c r="O114" s="44"/>
      <c r="P114" s="44"/>
      <c r="Q114" s="11"/>
      <c r="R114" s="11"/>
      <c r="S114" s="11"/>
      <c r="T114" s="11"/>
      <c r="U114" s="11"/>
      <c r="V114" s="11"/>
      <c r="W114" s="11"/>
      <c r="X114" s="11"/>
      <c r="Y114" s="11"/>
      <c r="Z114" s="44"/>
      <c r="AA114" s="44"/>
      <c r="AB114" s="11"/>
      <c r="AC114" s="11"/>
      <c r="AD114" s="11"/>
      <c r="AE114" s="44"/>
      <c r="AF114" s="44"/>
      <c r="AG114" s="11"/>
      <c r="AH114" s="11"/>
      <c r="AI114" s="11"/>
      <c r="AJ114" s="11"/>
      <c r="AK114" s="11"/>
      <c r="AL114" s="11"/>
      <c r="AM114" s="11"/>
      <c r="AN114" s="11"/>
      <c r="AO114" s="11"/>
      <c r="AP114" s="44"/>
      <c r="AQ114" s="44"/>
      <c r="AR114" s="11"/>
      <c r="AS114" s="11"/>
      <c r="AT114" s="11"/>
      <c r="AU114" s="44"/>
      <c r="AV114" s="44"/>
      <c r="AW114" s="11"/>
      <c r="AX114" s="11"/>
      <c r="AY114" s="26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</row>
    <row r="115" spans="1:63" ht="15" hidden="1" customHeight="1" x14ac:dyDescent="0.2">
      <c r="A115" s="11"/>
      <c r="B115" s="11"/>
      <c r="C115" s="12"/>
      <c r="D115" s="25"/>
      <c r="E115" s="22"/>
      <c r="F115" s="45"/>
      <c r="G115" s="24"/>
      <c r="H115" s="24"/>
      <c r="I115" s="24"/>
      <c r="J115" s="44"/>
      <c r="K115" s="44"/>
      <c r="L115" s="11"/>
      <c r="M115" s="11"/>
      <c r="N115" s="11"/>
      <c r="O115" s="44"/>
      <c r="P115" s="44"/>
      <c r="Q115" s="11"/>
      <c r="R115" s="11"/>
      <c r="S115" s="11"/>
      <c r="T115" s="11"/>
      <c r="U115" s="11"/>
      <c r="V115" s="11"/>
      <c r="W115" s="11"/>
      <c r="X115" s="11"/>
      <c r="Y115" s="11"/>
      <c r="Z115" s="44"/>
      <c r="AA115" s="44"/>
      <c r="AB115" s="11"/>
      <c r="AC115" s="11"/>
      <c r="AD115" s="11"/>
      <c r="AE115" s="44"/>
      <c r="AF115" s="44"/>
      <c r="AG115" s="11"/>
      <c r="AH115" s="11"/>
      <c r="AI115" s="11"/>
      <c r="AJ115" s="11"/>
      <c r="AK115" s="11"/>
      <c r="AL115" s="11"/>
      <c r="AM115" s="11"/>
      <c r="AN115" s="11"/>
      <c r="AO115" s="11"/>
      <c r="AP115" s="44"/>
      <c r="AQ115" s="44"/>
      <c r="AR115" s="11"/>
      <c r="AS115" s="11"/>
      <c r="AT115" s="11"/>
      <c r="AU115" s="44"/>
      <c r="AV115" s="44"/>
      <c r="AW115" s="11"/>
      <c r="AX115" s="11"/>
      <c r="AY115" s="26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</row>
    <row r="116" spans="1:63" ht="15" hidden="1" customHeight="1" x14ac:dyDescent="0.2">
      <c r="A116" s="11"/>
      <c r="B116" s="11"/>
      <c r="C116" s="46" t="str">
        <f>IF(C208="","",IF(RIGHT(D116,1)="-",LEFT(D116,AY116-2),D116))</f>
        <v xml:space="preserve">Average Weekly Sales </v>
      </c>
      <c r="D116" s="47" t="str">
        <f>LEFT(C208,AY116-1)</f>
        <v xml:space="preserve">Average Weekly Sales </v>
      </c>
      <c r="E116" s="22"/>
      <c r="F116" s="45"/>
      <c r="G116" s="11"/>
      <c r="H116" s="11"/>
      <c r="I116" s="11"/>
      <c r="J116" s="47" t="str">
        <f>IF($C116="","",IF($C116="A vs T% ","",IF($C116="Bev Alch A vs. T% ","",IF($C116="Operating Weeks ","",IF($C116="ToGo Sales ","",IF($C116="Private Dining ","",IF($C116="Overtime Premium $ ","",IF($C116="Overtime Hours ","",(LEFT($S116,FIND("|",SUBSTITUTE($S116," ","|",1))))))))))))</f>
        <v xml:space="preserve">123,789 </v>
      </c>
      <c r="K116" s="47"/>
      <c r="L116" s="47" t="str">
        <f>IF($C116="","",IF($C116="Bev Alch A vs. T% ",(LEFT($S116,FIND("|",SUBSTITUTE($S116," ","|",1)))),IF($C116="A vs T% ",(LEFT($S116,FIND("|",SUBSTITUTE($S116," ","|",1)))),IF($C116="Bev Alch A vs. T% ",(LEFT($S116,FIND("|",SUBSTITUTE($S116," ","|",1)))),IF($C116="Average Weekly Sales ","",IF($C116="Total Hours vs. Expectation ","",IF($C116="Wage Rate ","",IF($C116="Operating Weeks ",LEFT($S116,FIND("|",SUBSTITUTE($S116," ","|",1))),IF($C116="ToGo Sales ",LEFT($S116,FIND("|",SUBSTITUTE($S116," ","|",1))),IF($C116="Private Dining ",LEFT($S116,FIND("|",SUBSTITUTE($S116," ","|",1))),IF($C116="Overtime Premium $ ",LEFT($S116,FIND("|",SUBSTITUTE($S116," ","|",1))),IF($C116="Overtime Hours ",LEFT($S116,FIND("|",SUBSTITUTE($S116," ","|",1))),(MID($S116,FIND("|",SUBSTITUTE($S116," ","|",1))+1,LEN($S116)))))))))))))))</f>
        <v/>
      </c>
      <c r="M116" s="47" t="str">
        <f>IF($C116="","",IF($C116="A vs T% ",(MID($S116,FIND("|",SUBSTITUTE($S116," ","|",1))+1,LEN($S116))),IF($C116="Bev Alch A vs. T% ",(MID($S116,FIND("|",SUBSTITUTE($S116," ","|",1))+1,LEN($S116))),IF($C116="Guest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","|",2))+1,LEN($S116)))))))))))))))</f>
        <v/>
      </c>
      <c r="N116" s="47"/>
      <c r="O116" s="47" t="str">
        <f>IF($C116="","",IF($C116="Bev Alch A vs. T% ","",IF($C116="A vs T% ","",IF($C116="Guest Count ",(MID($S116,FIND("|",SUBSTITUTE($S116," ","|",2))+1,LEN($S116))),IF($C116="Average Weekly Sales ",(MID($S116,FIND("|",SUBSTITUTE($S116," ","|",1))+1,LEN($S116))),IF($C116="Total Hours vs. Expectation ",(MID($S116,FIND("|",SUBSTITUTE($S116," ","|",1))+1,LEN($S116))),IF($C116="Wage Rate ",(MID($S116,FIND("|",SUBSTITUTE($S116," ","|",1))+1,LEN($S116))),IF($C116="Operating Weeks ","",IF($C116="ToGo Sales ","",IF($C116="Private Dining ","",IF($C116="Overtime Premium $ ","",IF($C116="Overtime Hours ","",(MID($S116,FIND("|",SUBSTITUTE($S116," ","|",3))+1,LEN($S116)))))))))))))))</f>
        <v xml:space="preserve">109,625 120,961 115,978 122,231 116,098  </v>
      </c>
      <c r="P116" s="47"/>
      <c r="Q116" s="47" t="str">
        <f>IF($C116="","",IF($C116="Bev Alch A vs. T% ",(MID($S116,FIND("|",SUBSTITUTE($S116," ","|",2))+1,LEN($S116))),IF($C116="A vs T% ",(MID($S116,FIND("|",SUBSTITUTE($S116," ","|",2))+1,LEN($S116))),IF($C116="Guest Count ",(MID($S116,FIND("|",SUBSTITUTE($S116," ","|",3))+1,LEN($S116))),IF($C116="Average Weekly Sales ","",IF($C116="Total Hours vs. Expectation ","",IF($C116="Wage Rate ","",IF($C116="Operating Weeks ",(MID($S116,FIND("|",SUBSTITUTE($S116," ","|",1))+1,LEN($S116))),IF($C116="ToGo Sales ",(MID($S116,FIND("|",SUBSTITUTE($S116," ","|",1))+1,LEN($S116))),IF($C116="Private Dining ",(MID($S116,FIND("|",SUBSTITUTE($S116," ","|",1))+1,LEN($S116))),IF($C116="Overtime Premium $ ",(MID($S116,FIND("|",SUBSTITUTE($S116," ","|",1))+1,LEN($S116))),IF($C116="Overtime Hours ",(MID($S116,FIND("|",SUBSTITUTE($S116," ","|",1))+1,LEN($S116))),(MID($S116,FIND("|",SUBSTITUTE($S116," ","|",4))+1,LEN($S116)))))))))))))))</f>
        <v/>
      </c>
      <c r="R116" s="47" t="str">
        <f>IF($C116="","",IF($C116="Bev Alch A vs. T% ",(MID($S116,FIND("|",SUBSTITUTE($S116," ","|",3))+1,LEN($S116))),IF($C116="A vs T% ",(MID($S116,FIND("|",SUBSTITUTE($S116," ","|",3))+1,LEN($S116))),IF($C116="Guest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","|",5))+1,LEN($S116)))))))))))))))</f>
        <v/>
      </c>
      <c r="S116" s="47" t="str">
        <f>(RIGHT(C208,LEN(C208) - LEN(C116)))&amp;" "</f>
        <v xml:space="preserve">123,789 109,625 120,961 115,978 122,231 116,098  </v>
      </c>
      <c r="T116" s="47"/>
      <c r="U116" s="47"/>
      <c r="V116" s="47"/>
      <c r="W116" s="11"/>
      <c r="X116" s="11"/>
      <c r="Y116" s="11"/>
      <c r="Z116" s="47" t="str">
        <f>IF($C116="","",IF($C116="A vs T% ","",IF($C116="Bev Alch A vs. T% ","",IF($C116="Guest Count ",(MID($S116,FIND("|",SUBSTITUTE($S116," ","|",4))+1,LEN($S116))),IF($C116="Average Weekly Sales ",(MID($S116,FIND("|",SUBSTITUTE($S116," ","|",2))+1,LEN($S116))),IF($C116="Total Hours vs. Expectation ",(MID($S116,FIND("|",SUBSTITUTE($S116," ","|",2))+1,LEN($S116))),IF($C116="Wage Rate ",(MID($S116,FIND("|",SUBSTITUTE($S116," ","|",2))+1,LEN($S116))),IF($C116="Operating Weeks ","",IF($C116="ToGo Sales ","",IF($C116="Private Dining ","",IF($C116="Overtime Premium $ ","",IF($C116="Overtime Hours ","",(MID($S116,FIND("|",SUBSTITUTE($S116," ","|",6))+1,LEN($S116)))))))))))))))</f>
        <v xml:space="preserve">120,961 115,978 122,231 116,098  </v>
      </c>
      <c r="AA116" s="47"/>
      <c r="AB116" s="47" t="str">
        <f>IF($C116="","",IF($C116="Bev Alch A vs. T% ",(MID($S116,FIND("|",SUBSTITUTE($S116," ","|",4))+1,LEN($S116))),IF($C116="A vs T% ",(MID($S116,FIND("|",SUBSTITUTE($S116," ","|",4))+1,LEN($S116))),IF($C116="Guest Count ",(MID($S116,FIND("|",SUBSTITUTE($S116," ","|",5))+1,LEN($S116))),IF($C116="Average Weekly Sales ","",IF($C116="Total Hours vs. Expectation ","",IF($C116="Wage Rate ","",IF($C116="Operating Weeks ",(MID($S116,FIND("|",SUBSTITUTE($S116," ","|",2))+1,LEN($S116))),IF($C116="ToGo Sales ",(MID($S116,FIND("|",SUBSTITUTE($S116," ","|",2))+1,LEN($S116))),IF($C116="Private Dining ",(MID($S116,FIND("|",SUBSTITUTE($S116," ","|",2))+1,LEN($S116))),IF($C116="Overtime Premium $ ",(MID($S116,FIND("|",SUBSTITUTE($S116," ","|",2))+1,LEN($S116))),IF($C116="Overtime Hours ",(MID($S116,FIND("|",SUBSTITUTE($S116," ","|",2))+1,LEN($S116))),(MID($S116,FIND("|",SUBSTITUTE($S116," ","|",7))+1,LEN($S116)))))))))))))))</f>
        <v/>
      </c>
      <c r="AC116" s="47" t="str">
        <f>IF($C116="","",IF($C116="Bev Alch A vs. T% ",(MID($S116,FIND("|",SUBSTITUTE($S116," ","|",5))+1,LEN($S116))),IF($C116="A vs T% ",(MID($S116,FIND("|",SUBSTITUTE($S116," ","|",5))+1,LEN($S116))),IF($C116="Guest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","|",8))+1,LEN($S116)))))))))))))))</f>
        <v/>
      </c>
      <c r="AD116" s="47"/>
      <c r="AE116" s="47" t="str">
        <f>IF($C116="","",IF($C116="A vs T% ","",IF($C116="Bev Alch A vs. T% ","",IF($C116="Guest Count ",(MID($S116,FIND("|",SUBSTITUTE($S116," ","|",6))+1,LEN($S116))),IF($C116="Average Weekly Sales ",(MID($S116,FIND("|",SUBSTITUTE($S116," ","|",3))+1,LEN($S116))),IF($C116="Total Hours vs. Expectation ",(MID($S116,FIND("|",SUBSTITUTE($S116," ","|",3))+1,LEN($S116))),IF($C116="Wage Rate ",(MID($S116,FIND("|",SUBSTITUTE($S116," ","|",3))+1,LEN($S116))),IF($C116="Operating Weeks ","",IF($C116="ToGo Sales ","",IF($C116="Private Dining ","",IF($C116="Overtime Premium $ ","",IF($C116="Overtime Hours ","",(MID($S116,FIND("|",SUBSTITUTE($S116," ","|",9))+1,LEN($S116)))))))))))))))</f>
        <v xml:space="preserve">115,978 122,231 116,098  </v>
      </c>
      <c r="AF116" s="47"/>
      <c r="AG116" s="47" t="str">
        <f>IF($C116="","",IF($C116="Bev Alch A vs. T% ",(MID($S116,FIND("|",SUBSTITUTE($S116," ","|",6))+1,LEN($S116))),IF($C116="A vs T% ",(MID($S116,FIND("|",SUBSTITUTE($S116," ","|",6))+1,LEN($S116))),IF($C116="Guest Count ",(MID($S116,FIND("|",SUBSTITUTE($S116," ","|",7))+1,LEN($S116))),IF($C116="Average Weekly Sales ","",IF($C116="Total Hours vs. Expectation ","",IF($C116="Wage Rate ","",IF($C116="Operating Weeks ",(MID($S116,FIND("|",SUBSTITUTE($S116," ","|",3))+1,LEN($S116))),IF($C116="ToGo Sales ",(MID($S116,FIND("|",SUBSTITUTE($S116," ","|",3))+1,LEN($S116))),IF($C116="Private Dining ",(MID($S116,FIND("|",SUBSTITUTE($S116," ","|",3))+1,LEN($S116))),IF($C116="Overtime Premium $ ",(MID($S116,FIND("|",SUBSTITUTE($S116," ","|",3))+1,LEN($S116))),IF($C116="Overtime Hours ",(MID($S116,FIND("|",SUBSTITUTE($S116," ","|",3))+1,LEN($S116))),(MID($S116,FIND("|",SUBSTITUTE($S116," ","|",10))+1,LEN($S116)))))))))))))))</f>
        <v/>
      </c>
      <c r="AH116" s="47" t="str">
        <f>IF($C116="","",IF($C116="Bev Alch A vs. T% ",(MID($S116,FIND("|",SUBSTITUTE($S116," ","|",7))+1,LEN($S116))),IF($C116="A vs T% ",(MID($S116,FIND("|",SUBSTITUTE($S116," ","|",7))+1,LEN($S116))),IF($C116="Guest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","|",11))+1,LEN($S116)))))))))))))))</f>
        <v/>
      </c>
      <c r="AI116" s="47"/>
      <c r="AJ116" s="47"/>
      <c r="AK116" s="47"/>
      <c r="AL116" s="47"/>
      <c r="AM116" s="11"/>
      <c r="AN116" s="11"/>
      <c r="AO116" s="11"/>
      <c r="AP116" s="47" t="str">
        <f>IF($C116="","",IF($C116="A vs T% ","",IF($C116="Bev Alch A vs. T% ","",IF($C116="Guest Count ",(MID($S116,FIND("|",SUBSTITUTE($S116," ","|",8))+1,LEN($S116))),IF($C116="Average Weekly Sales ",(MID($S116,FIND("|",SUBSTITUTE($S116," ","|",4))+1,LEN($S116))),IF($C116="Total Hours vs. Expectation ",(MID($S116,FIND("|",SUBSTITUTE($S116," ","|",4))+1,LEN($S116))),IF($C116="Wage Rate ",(MID($S116,FIND("|",SUBSTITUTE($S116," ","|",4))+1,LEN($S116))),IF($C116="Operating Weeks ","",IF($C116="ToGo Sales ","",IF($C116="Private Dining ","",IF($C116="Overtime Premium $ ","",IF($C116="Overtime Hours ","",(MID($S116,FIND("|",SUBSTITUTE($S116," ","|",12))+1,LEN($S116)))))))))))))))</f>
        <v xml:space="preserve">122,231 116,098  </v>
      </c>
      <c r="AQ116" s="47"/>
      <c r="AR116" s="47" t="str">
        <f>IF($C116="","",IF($C116="Bev Alch A vs. T% ",(MID($S116,FIND("|",SUBSTITUTE($S116," ","|",8))+1,LEN($S116))),IF($C116="A vs T% ",(MID($S116,FIND("|",SUBSTITUTE($S116," ","|",8))+1,LEN($S116))),IF($C116="Guest Count ",(MID($S116,FIND("|",SUBSTITUTE($S116," ","|",9))+1,LEN($S116))),IF($C116="Average Weekly Sales ","",IF($C116="Total Hours vs. Expectation ","",IF($C116="Wage Rate ","",IF($C116="Operating Weeks ",(MID($S116,FIND("|",SUBSTITUTE($S116," ","|",4))+1,LEN($S116))),IF($C116="ToGo Sales ",(MID($S116,FIND("|",SUBSTITUTE($S116," ","|",4))+1,LEN($S116))),IF($C116="Private Dining ",(MID($S116,FIND("|",SUBSTITUTE($S116," ","|",4))+1,LEN($S116))),IF($C116="Overtime Premium $ ",(MID($S116,FIND("|",SUBSTITUTE($S116," ","|",4))+1,LEN($S116))),IF($C116="Overtime Hours ",(MID($S116,FIND("|",SUBSTITUTE($S116," ","|",4))+1,LEN($S116))),(MID($S116,FIND("|",SUBSTITUTE($S116," ","|",13))+1,LEN($S116)))))))))))))))</f>
        <v/>
      </c>
      <c r="AS116" s="48" t="str">
        <f>IF($C116="","",IF($C116="Bev Alch A vs. T% ",(MID($S116,FIND("|",SUBSTITUTE($S116," ","|",9))+1,LEN($S116))),IF($C116="A vs T% ",(MID($S116,FIND("|",SUBSTITUTE($S116," ","|",9))+1,LEN($S116))),IF($C116="Guest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","|",14))+1,LEN($S116)))))))))))))))</f>
        <v/>
      </c>
      <c r="AT116" s="48"/>
      <c r="AU116" s="47" t="str">
        <f>IF($C116="","",IF($C116="A vs T% ","",IF($C116="Bev Alch A vs. T% ","",IF($C116="Guest Count ",(MID($S116,FIND("|",SUBSTITUTE($S116," ","|",10))+1,LEN($S116))),IF($C116="Average Weekly Sales ",(MID($S116,FIND("|",SUBSTITUTE($S116," ","|",5))+1,LEN($S116))),IF($C116="Total Hours vs. Expectation ",(MID($S116,FIND("|",SUBSTITUTE($S116," ","|",5))+1,LEN($S116))),IF($C116="Wage Rate ",(MID($S116,FIND("|",SUBSTITUTE($S116," ","|",5))+1,LEN($S116))),IF($C116="Operating Weeks ","",IF($C116="ToGo Sales ","",IF($C116="Private Dining ","",IF($C116="Overtime Premium $ ","",IF($C116="Overtime Hours ","",(MID($S116,FIND("|",SUBSTITUTE($S116," ","|",15))+1,LEN($S116)))))))))))))))</f>
        <v xml:space="preserve">116,098  </v>
      </c>
      <c r="AV116" s="47"/>
      <c r="AW116" s="47" t="str">
        <f>IF($C116="","",IF($C116="Bev Alch A vs. T% ",(MID($S116,FIND("|",SUBSTITUTE($S116," ","|",10))+1,LEN($S116))),IF($C116="A vs T% ",(MID($S116,FIND("|",SUBSTITUTE($S116," ","|",10))+1,LEN($S116))),IF($C116="Guest Count ",(MID($S116,FIND("|",SUBSTITUTE($S116," ","|",11))+1,LEN($S116))),IF($C116="Average Weekly Sales ","",IF($C116="Total Hours vs. Expectation ","",IF($C116="Wage Rate ","",IF($C116="Operating Weeks ",(MID($S116,FIND("|",SUBSTITUTE($S116," ","|",5))+1,LEN($S116))),IF($C116="ToGo Sales ",(MID($S116,FIND("|",SUBSTITUTE($S116," ","|",5))+1,LEN($S116))),IF($C116="Private Dining ",(MID($S116,FIND("|",SUBSTITUTE($S116," ","|",5))+1,LEN($S116))),IF($C116="Overtime Premium $ ",(MID($S116,FIND("|",SUBSTITUTE($S116," ","|",5))+1,LEN($S116))),IF($C116="Overtime Hours ",(MID($S116,FIND("|",SUBSTITUTE($S116," ","|",5))+1,LEN($S116))),(MID($S116,FIND("|",SUBSTITUTE($S116," ","|",16))+1,LEN($S116)))))))))))))))</f>
        <v/>
      </c>
      <c r="AX116" s="48" t="str">
        <f>IF($C116="","",IF($C116="Bev Alch A vs. T% ",(MID($S116,FIND("|",SUBSTITUTE($S116," ","|",11))+1,LEN($S116))),IF($C116="A vs T% ",(MID($S116,FIND("|",SUBSTITUTE($S116," ","|",11))+1,LEN($S116))),IF($C116="Guest Count ","",IF($C116="Average Weekly Sales ","",IF($C116="Total Hours vs. Expectation ","",IF($C116="Wage Rate ","",IF($C116="Operating Weeks ","",IF($C116="ToGo Sales ","",IF($C116="Private Dining ","",IF($C116="Overtime Premium $ ","",IF($C116="Overtime Hours ","",(MID($S116,FIND("|",SUBSTITUTE($S116," ","|",17))+1,LEN($S116)))))))))))))))</f>
        <v/>
      </c>
      <c r="AY116" s="47">
        <f>MIN(FIND({0,1,2,3,4,5,6,7,8,9},C208&amp;"0123456789"))</f>
        <v>22</v>
      </c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</row>
    <row r="117" spans="1:63" ht="15" hidden="1" customHeight="1" x14ac:dyDescent="0.2">
      <c r="A117" s="11"/>
      <c r="B117" s="11"/>
      <c r="C117" s="46" t="str">
        <f>IF(C209="","",IF(RIGHT(D117,1)="-",LEFT(D117,AY117-2),D117))</f>
        <v xml:space="preserve">Guest Count </v>
      </c>
      <c r="D117" s="47" t="str">
        <f>LEFT(C209,AY117-1)</f>
        <v xml:space="preserve">Guest Count </v>
      </c>
      <c r="E117" s="22"/>
      <c r="F117" s="45"/>
      <c r="G117" s="11"/>
      <c r="H117" s="11"/>
      <c r="I117" s="11"/>
      <c r="J117" s="47" t="str">
        <f>IF($C117="","",IF($C117="A vs T% ","",IF($C117="Bev Alch A vs. T% ","",IF($C117="Operating Weeks ","",IF($C117="ToGo Sales ","",IF($C117="Private Dining ","",IF($C117="Overtime Premium $ ","",IF($C117="Overtime Hours ","",(LEFT($S117,FIND("|",SUBSTITUTE($S117," ","|",1))))))))))))</f>
        <v xml:space="preserve">5,420 </v>
      </c>
      <c r="K117" s="47"/>
      <c r="L117" s="47" t="str">
        <f>IF($C117="","",IF($C117="Bev Alch A vs. T% ",(LEFT($S117,FIND("|",SUBSTITUTE($S117," ","|",1)))),IF($C117="A vs T% ",(LEFT($S117,FIND("|",SUBSTITUTE($S117," ","|",1)))),IF($C117="Bev Alch A vs. T% ",(LEFT($S117,FIND("|",SUBSTITUTE($S117," ","|",1)))),IF($C117="Average Weekly Sales ","",IF($C117="Total Hours vs. Expectation ","",IF($C117="Wage Rate ","",IF($C117="Operating Weeks ",LEFT($S117,FIND("|",SUBSTITUTE($S117," ","|",1))),IF($C117="ToGo Sales ",LEFT($S117,FIND("|",SUBSTITUTE($S117," ","|",1))),IF($C117="Private Dining ",LEFT($S117,FIND("|",SUBSTITUTE($S117," ","|",1))),IF($C117="Overtime Premium $ ",LEFT($S117,FIND("|",SUBSTITUTE($S117," ","|",1))),IF($C117="Overtime Hours ",LEFT($S117,FIND("|",SUBSTITUTE($S117," ","|",1))),(MID($S117,FIND("|",SUBSTITUTE($S117," ","|",1))+1,LEN($S117)))))))))))))))</f>
        <v xml:space="preserve">21,680 5,011 20,044 5,396 70,148 5,311 69,043 5,425 211,575 5,350 208,650  </v>
      </c>
      <c r="M117" s="47" t="str">
        <f>IF($C117="","",IF($C117="A vs T% ",(MID($S117,FIND("|",SUBSTITUTE($S117," ","|",1))+1,LEN($S117))),IF($C117="Bev Alch A vs. T% ",(MID($S117,FIND("|",SUBSTITUTE($S117," ","|",1))+1,LEN($S117))),IF($C117="Guest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","|",2))+1,LEN($S117)))))))))))))))</f>
        <v/>
      </c>
      <c r="N117" s="47"/>
      <c r="O117" s="47" t="str">
        <f>IF($C117="","",IF($C117="Bev Alch A vs. T% ","",IF($C117="A vs T% ","",IF($C117="Guest Count ",(MID($S117,FIND("|",SUBSTITUTE($S117," ","|",2))+1,LEN($S117))),IF($C117="Average Weekly Sales ",(MID($S117,FIND("|",SUBSTITUTE($S117," ","|",1))+1,LEN($S117))),IF($C117="Total Hours vs. Expectation ",(MID($S117,FIND("|",SUBSTITUTE($S117," ","|",1))+1,LEN($S117))),IF($C117="Wage Rate ",(MID($S117,FIND("|",SUBSTITUTE($S117," ","|",1))+1,LEN($S117))),IF($C117="Operating Weeks ","",IF($C117="ToGo Sales ","",IF($C117="Private Dining ","",IF($C117="Overtime Premium $ ","",IF($C117="Overtime Hours ","",(MID($S117,FIND("|",SUBSTITUTE($S117," ","|",3))+1,LEN($S117)))))))))))))))</f>
        <v xml:space="preserve">5,011 20,044 5,396 70,148 5,311 69,043 5,425 211,575 5,350 208,650  </v>
      </c>
      <c r="P117" s="47"/>
      <c r="Q117" s="47" t="str">
        <f>IF($C117="","",IF($C117="Bev Alch A vs. T% ",(MID($S117,FIND("|",SUBSTITUTE($S117," ","|",2))+1,LEN($S117))),IF($C117="A vs T% ",(MID($S117,FIND("|",SUBSTITUTE($S117," ","|",2))+1,LEN($S117))),IF($C117="Guest Count ",(MID($S117,FIND("|",SUBSTITUTE($S117," ","|",3))+1,LEN($S117))),IF($C117="Average Weekly Sales ","",IF($C117="Total Hours vs. Expectation ","",IF($C117="Wage Rate ","",IF($C117="Operating Weeks ",(MID($S117,FIND("|",SUBSTITUTE($S117," ","|",1))+1,LEN($S117))),IF($C117="ToGo Sales ",(MID($S117,FIND("|",SUBSTITUTE($S117," ","|",1))+1,LEN($S117))),IF($C117="Private Dining ",(MID($S117,FIND("|",SUBSTITUTE($S117," ","|",1))+1,LEN($S117))),IF($C117="Overtime Premium $ ",(MID($S117,FIND("|",SUBSTITUTE($S117," ","|",1))+1,LEN($S117))),IF($C117="Overtime Hours ",(MID($S117,FIND("|",SUBSTITUTE($S117," ","|",1))+1,LEN($S117))),(MID($S117,FIND("|",SUBSTITUTE($S117," ","|",4))+1,LEN($S117)))))))))))))))</f>
        <v xml:space="preserve">20,044 5,396 70,148 5,311 69,043 5,425 211,575 5,350 208,650  </v>
      </c>
      <c r="R117" s="47" t="str">
        <f>IF($C117="","",IF($C117="Bev Alch A vs. T% ",(MID($S117,FIND("|",SUBSTITUTE($S117," ","|",3))+1,LEN($S117))),IF($C117="A vs T% ",(MID($S117,FIND("|",SUBSTITUTE($S117," ","|",3))+1,LEN($S117))),IF($C117="Guest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","|",5))+1,LEN($S117)))))))))))))))</f>
        <v/>
      </c>
      <c r="S117" s="47" t="str">
        <f>(RIGHT(C209,LEN(C209) - LEN(C117)))&amp;" "</f>
        <v xml:space="preserve">5,420 21,680 5,011 20,044 5,396 70,148 5,311 69,043 5,425 211,575 5,350 208,650  </v>
      </c>
      <c r="T117" s="47"/>
      <c r="U117" s="47"/>
      <c r="V117" s="47"/>
      <c r="W117" s="11"/>
      <c r="X117" s="11"/>
      <c r="Y117" s="11"/>
      <c r="Z117" s="47" t="str">
        <f>IF($C117="","",IF($C117="A vs T% ","",IF($C117="Bev Alch A vs. T% ","",IF($C117="Guest Count ",(MID($S117,FIND("|",SUBSTITUTE($S117," ","|",4))+1,LEN($S117))),IF($C117="Average Weekly Sales ",(MID($S117,FIND("|",SUBSTITUTE($S117," ","|",2))+1,LEN($S117))),IF($C117="Total Hours vs. Expectation ",(MID($S117,FIND("|",SUBSTITUTE($S117," ","|",2))+1,LEN($S117))),IF($C117="Wage Rate ",(MID($S117,FIND("|",SUBSTITUTE($S117," ","|",2))+1,LEN($S117))),IF($C117="Operating Weeks ","",IF($C117="ToGo Sales ","",IF($C117="Private Dining ","",IF($C117="Overtime Premium $ ","",IF($C117="Overtime Hours ","",(MID($S117,FIND("|",SUBSTITUTE($S117," ","|",6))+1,LEN($S117)))))))))))))))</f>
        <v xml:space="preserve">5,396 70,148 5,311 69,043 5,425 211,575 5,350 208,650  </v>
      </c>
      <c r="AA117" s="47"/>
      <c r="AB117" s="47" t="str">
        <f>IF($C117="","",IF($C117="Bev Alch A vs. T% ",(MID($S117,FIND("|",SUBSTITUTE($S117," ","|",4))+1,LEN($S117))),IF($C117="A vs T% ",(MID($S117,FIND("|",SUBSTITUTE($S117," ","|",4))+1,LEN($S117))),IF($C117="Guest Count ",(MID($S117,FIND("|",SUBSTITUTE($S117," ","|",5))+1,LEN($S117))),IF($C117="Average Weekly Sales ","",IF($C117="Total Hours vs. Expectation ","",IF($C117="Wage Rate ","",IF($C117="Operating Weeks ",(MID($S117,FIND("|",SUBSTITUTE($S117," ","|",2))+1,LEN($S117))),IF($C117="ToGo Sales ",(MID($S117,FIND("|",SUBSTITUTE($S117," ","|",2))+1,LEN($S117))),IF($C117="Private Dining ",(MID($S117,FIND("|",SUBSTITUTE($S117," ","|",2))+1,LEN($S117))),IF($C117="Overtime Premium $ ",(MID($S117,FIND("|",SUBSTITUTE($S117," ","|",2))+1,LEN($S117))),IF($C117="Overtime Hours ",(MID($S117,FIND("|",SUBSTITUTE($S117," ","|",2))+1,LEN($S117))),(MID($S117,FIND("|",SUBSTITUTE($S117," ","|",7))+1,LEN($S117)))))))))))))))</f>
        <v xml:space="preserve">70,148 5,311 69,043 5,425 211,575 5,350 208,650  </v>
      </c>
      <c r="AC117" s="47" t="str">
        <f>IF($C117="","",IF($C117="Bev Alch A vs. T% ",(MID($S117,FIND("|",SUBSTITUTE($S117," ","|",5))+1,LEN($S117))),IF($C117="A vs T% ",(MID($S117,FIND("|",SUBSTITUTE($S117," ","|",5))+1,LEN($S117))),IF($C117="Guest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","|",8))+1,LEN($S117)))))))))))))))</f>
        <v/>
      </c>
      <c r="AD117" s="47"/>
      <c r="AE117" s="47" t="str">
        <f>IF($C117="","",IF($C117="A vs T% ","",IF($C117="Bev Alch A vs. T% ","",IF($C117="Guest Count ",(MID($S117,FIND("|",SUBSTITUTE($S117," ","|",6))+1,LEN($S117))),IF($C117="Average Weekly Sales ",(MID($S117,FIND("|",SUBSTITUTE($S117," ","|",3))+1,LEN($S117))),IF($C117="Total Hours vs. Expectation ",(MID($S117,FIND("|",SUBSTITUTE($S117," ","|",3))+1,LEN($S117))),IF($C117="Wage Rate ",(MID($S117,FIND("|",SUBSTITUTE($S117," ","|",3))+1,LEN($S117))),IF($C117="Operating Weeks ","",IF($C117="ToGo Sales ","",IF($C117="Private Dining ","",IF($C117="Overtime Premium $ ","",IF($C117="Overtime Hours ","",(MID($S117,FIND("|",SUBSTITUTE($S117," ","|",9))+1,LEN($S117)))))))))))))))</f>
        <v xml:space="preserve">5,311 69,043 5,425 211,575 5,350 208,650  </v>
      </c>
      <c r="AF117" s="47"/>
      <c r="AG117" s="47" t="str">
        <f>IF($C117="","",IF($C117="Bev Alch A vs. T% ",(MID($S117,FIND("|",SUBSTITUTE($S117," ","|",6))+1,LEN($S117))),IF($C117="A vs T% ",(MID($S117,FIND("|",SUBSTITUTE($S117," ","|",6))+1,LEN($S117))),IF($C117="Guest Count ",(MID($S117,FIND("|",SUBSTITUTE($S117," ","|",7))+1,LEN($S117))),IF($C117="Average Weekly Sales ","",IF($C117="Total Hours vs. Expectation ","",IF($C117="Wage Rate ","",IF($C117="Operating Weeks ",(MID($S117,FIND("|",SUBSTITUTE($S117," ","|",3))+1,LEN($S117))),IF($C117="ToGo Sales ",(MID($S117,FIND("|",SUBSTITUTE($S117," ","|",3))+1,LEN($S117))),IF($C117="Private Dining ",(MID($S117,FIND("|",SUBSTITUTE($S117," ","|",3))+1,LEN($S117))),IF($C117="Overtime Premium $ ",(MID($S117,FIND("|",SUBSTITUTE($S117," ","|",3))+1,LEN($S117))),IF($C117="Overtime Hours ",(MID($S117,FIND("|",SUBSTITUTE($S117," ","|",3))+1,LEN($S117))),(MID($S117,FIND("|",SUBSTITUTE($S117," ","|",10))+1,LEN($S117)))))))))))))))</f>
        <v xml:space="preserve">69,043 5,425 211,575 5,350 208,650  </v>
      </c>
      <c r="AH117" s="47" t="str">
        <f>IF($C117="","",IF($C117="Bev Alch A vs. T% ",(MID($S117,FIND("|",SUBSTITUTE($S117," ","|",7))+1,LEN($S117))),IF($C117="A vs T% ",(MID($S117,FIND("|",SUBSTITUTE($S117," ","|",7))+1,LEN($S117))),IF($C117="Guest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","|",11))+1,LEN($S117)))))))))))))))</f>
        <v/>
      </c>
      <c r="AI117" s="47"/>
      <c r="AJ117" s="47"/>
      <c r="AK117" s="47"/>
      <c r="AL117" s="47"/>
      <c r="AM117" s="11"/>
      <c r="AN117" s="11"/>
      <c r="AO117" s="11"/>
      <c r="AP117" s="47" t="str">
        <f>IF($C117="","",IF($C117="A vs T% ","",IF($C117="Bev Alch A vs. T% ","",IF($C117="Guest Count ",(MID($S117,FIND("|",SUBSTITUTE($S117," ","|",8))+1,LEN($S117))),IF($C117="Average Weekly Sales ",(MID($S117,FIND("|",SUBSTITUTE($S117," ","|",4))+1,LEN($S117))),IF($C117="Total Hours vs. Expectation ",(MID($S117,FIND("|",SUBSTITUTE($S117," ","|",4))+1,LEN($S117))),IF($C117="Wage Rate ",(MID($S117,FIND("|",SUBSTITUTE($S117," ","|",4))+1,LEN($S117))),IF($C117="Operating Weeks ","",IF($C117="ToGo Sales ","",IF($C117="Private Dining ","",IF($C117="Overtime Premium $ ","",IF($C117="Overtime Hours ","",(MID($S117,FIND("|",SUBSTITUTE($S117," ","|",12))+1,LEN($S117)))))))))))))))</f>
        <v xml:space="preserve">5,425 211,575 5,350 208,650  </v>
      </c>
      <c r="AQ117" s="47"/>
      <c r="AR117" s="47" t="str">
        <f>IF($C117="","",IF($C117="Bev Alch A vs. T% ",(MID($S117,FIND("|",SUBSTITUTE($S117," ","|",8))+1,LEN($S117))),IF($C117="A vs T% ",(MID($S117,FIND("|",SUBSTITUTE($S117," ","|",8))+1,LEN($S117))),IF($C117="Guest Count ",(MID($S117,FIND("|",SUBSTITUTE($S117," ","|",9))+1,LEN($S117))),IF($C117="Average Weekly Sales ","",IF($C117="Total Hours vs. Expectation ","",IF($C117="Wage Rate ","",IF($C117="Operating Weeks ",(MID($S117,FIND("|",SUBSTITUTE($S117," ","|",4))+1,LEN($S117))),IF($C117="ToGo Sales ",(MID($S117,FIND("|",SUBSTITUTE($S117," ","|",4))+1,LEN($S117))),IF($C117="Private Dining ",(MID($S117,FIND("|",SUBSTITUTE($S117," ","|",4))+1,LEN($S117))),IF($C117="Overtime Premium $ ",(MID($S117,FIND("|",SUBSTITUTE($S117," ","|",4))+1,LEN($S117))),IF($C117="Overtime Hours ",(MID($S117,FIND("|",SUBSTITUTE($S117," ","|",4))+1,LEN($S117))),(MID($S117,FIND("|",SUBSTITUTE($S117," ","|",13))+1,LEN($S117)))))))))))))))</f>
        <v xml:space="preserve">211,575 5,350 208,650  </v>
      </c>
      <c r="AS117" s="48" t="str">
        <f>IF($C117="","",IF($C117="Bev Alch A vs. T% ",(MID($S117,FIND("|",SUBSTITUTE($S117," ","|",9))+1,LEN($S117))),IF($C117="A vs T% ",(MID($S117,FIND("|",SUBSTITUTE($S117," ","|",9))+1,LEN($S117))),IF($C117="Guest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","|",14))+1,LEN($S117)))))))))))))))</f>
        <v/>
      </c>
      <c r="AT117" s="48"/>
      <c r="AU117" s="47" t="str">
        <f>IF($C117="","",IF($C117="A vs T% ","",IF($C117="Bev Alch A vs. T% ","",IF($C117="Guest Count ",(MID($S117,FIND("|",SUBSTITUTE($S117," ","|",10))+1,LEN($S117))),IF($C117="Average Weekly Sales ",(MID($S117,FIND("|",SUBSTITUTE($S117," ","|",5))+1,LEN($S117))),IF($C117="Total Hours vs. Expectation ",(MID($S117,FIND("|",SUBSTITUTE($S117," ","|",5))+1,LEN($S117))),IF($C117="Wage Rate ",(MID($S117,FIND("|",SUBSTITUTE($S117," ","|",5))+1,LEN($S117))),IF($C117="Operating Weeks ","",IF($C117="ToGo Sales ","",IF($C117="Private Dining ","",IF($C117="Overtime Premium $ ","",IF($C117="Overtime Hours ","",(MID($S117,FIND("|",SUBSTITUTE($S117," ","|",15))+1,LEN($S117)))))))))))))))</f>
        <v xml:space="preserve">5,350 208,650  </v>
      </c>
      <c r="AV117" s="47"/>
      <c r="AW117" s="47" t="str">
        <f>IF($C117="","",IF($C117="Bev Alch A vs. T% ",(MID($S117,FIND("|",SUBSTITUTE($S117," ","|",10))+1,LEN($S117))),IF($C117="A vs T% ",(MID($S117,FIND("|",SUBSTITUTE($S117," ","|",10))+1,LEN($S117))),IF($C117="Guest Count ",(MID($S117,FIND("|",SUBSTITUTE($S117," ","|",11))+1,LEN($S117))),IF($C117="Average Weekly Sales ","",IF($C117="Total Hours vs. Expectation ","",IF($C117="Wage Rate ","",IF($C117="Operating Weeks ",(MID($S117,FIND("|",SUBSTITUTE($S117," ","|",5))+1,LEN($S117))),IF($C117="ToGo Sales ",(MID($S117,FIND("|",SUBSTITUTE($S117," ","|",5))+1,LEN($S117))),IF($C117="Private Dining ",(MID($S117,FIND("|",SUBSTITUTE($S117," ","|",5))+1,LEN($S117))),IF($C117="Overtime Premium $ ",(MID($S117,FIND("|",SUBSTITUTE($S117," ","|",5))+1,LEN($S117))),IF($C117="Overtime Hours ",(MID($S117,FIND("|",SUBSTITUTE($S117," ","|",5))+1,LEN($S117))),(MID($S117,FIND("|",SUBSTITUTE($S117," ","|",16))+1,LEN($S117)))))))))))))))</f>
        <v xml:space="preserve">208,650  </v>
      </c>
      <c r="AX117" s="48" t="str">
        <f>IF($C117="","",IF($C117="Bev Alch A vs. T% ",(MID($S117,FIND("|",SUBSTITUTE($S117," ","|",11))+1,LEN($S117))),IF($C117="A vs T% ",(MID($S117,FIND("|",SUBSTITUTE($S117," ","|",11))+1,LEN($S117))),IF($C117="Guest Count ","",IF($C117="Average Weekly Sales ","",IF($C117="Total Hours vs. Expectation ","",IF($C117="Wage Rate ","",IF($C117="Operating Weeks ","",IF($C117="ToGo Sales ","",IF($C117="Private Dining ","",IF($C117="Overtime Premium $ ","",IF($C117="Overtime Hours ","",(MID($S117,FIND("|",SUBSTITUTE($S117," ","|",17))+1,LEN($S117)))))))))))))))</f>
        <v/>
      </c>
      <c r="AY117" s="47">
        <f>MIN(FIND({0,1,2,3,4,5,6,7,8,9},C209&amp;"0123456789"))</f>
        <v>13</v>
      </c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</row>
    <row r="118" spans="1:63" ht="15" hidden="1" customHeight="1" x14ac:dyDescent="0.2">
      <c r="A118" s="11"/>
      <c r="B118" s="11"/>
      <c r="C118" s="46" t="str">
        <f>IF(C210="","",IF(RIGHT(D118,1)="-",LEFT(D118,AY118-2),D118))</f>
        <v xml:space="preserve">Operating Weeks </v>
      </c>
      <c r="D118" s="47" t="str">
        <f>LEFT(C210,AY118-1)</f>
        <v xml:space="preserve">Operating Weeks </v>
      </c>
      <c r="E118" s="22"/>
      <c r="F118" s="45"/>
      <c r="G118" s="11"/>
      <c r="H118" s="11"/>
      <c r="I118" s="11"/>
      <c r="J118" s="47" t="str">
        <f>IF($C118="","",IF($C118="A vs T% ","",IF($C118="Bev Alch A vs. T% ","",IF($C118="Operating Weeks ","",IF($C118="ToGo Sales ","",IF($C118="Private Dining ","",IF($C118="Overtime Premium $ ","",IF($C118="Overtime Hours ","",(LEFT($S118,FIND("|",SUBSTITUTE($S118," ","|",1))))))))))))</f>
        <v/>
      </c>
      <c r="K118" s="47"/>
      <c r="L118" s="47" t="str">
        <f>IF($C118="","",IF($C118="Bev Alch A vs. T% ",(LEFT($S118,FIND("|",SUBSTITUTE($S118," ","|",1)))),IF($C118="A vs T% ",(LEFT($S118,FIND("|",SUBSTITUTE($S118," ","|",1)))),IF($C118="Bev Alch A vs. T% ",(LEFT($S118,FIND("|",SUBSTITUTE($S118," ","|",1)))),IF($C118="Average Weekly Sales ","",IF($C118="Total Hours vs. Expectation ","",IF($C118="Wage Rate ","",IF($C118="Operating Weeks ",LEFT($S118,FIND("|",SUBSTITUTE($S118," ","|",1))),IF($C118="ToGo Sales ",LEFT($S118,FIND("|",SUBSTITUTE($S118," ","|",1))),IF($C118="Private Dining ",LEFT($S118,FIND("|",SUBSTITUTE($S118," ","|",1))),IF($C118="Overtime Premium $ ",LEFT($S118,FIND("|",SUBSTITUTE($S118," ","|",1))),IF($C118="Overtime Hours ",LEFT($S118,FIND("|",SUBSTITUTE($S118," ","|",1))),(MID($S118,FIND("|",SUBSTITUTE($S118," ","|",1))+1,LEN($S118)))))))))))))))</f>
        <v xml:space="preserve">4 </v>
      </c>
      <c r="M118" s="47" t="str">
        <f>IF($C118="","",IF($C118="A vs T% ",(MID($S118,FIND("|",SUBSTITUTE($S118," ","|",1))+1,LEN($S118))),IF($C118="Bev Alch A vs. T% ",(MID($S118,FIND("|",SUBSTITUTE($S118," ","|",1))+1,LEN($S118))),IF($C118="Guest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","|",2))+1,LEN($S118)))))))))))))))</f>
        <v/>
      </c>
      <c r="N118" s="47"/>
      <c r="O118" s="47" t="str">
        <f>IF($C118="","",IF($C118="Bev Alch A vs. T% ","",IF($C118="A vs T% ","",IF($C118="Guest Count ",(MID($S118,FIND("|",SUBSTITUTE($S118," ","|",2))+1,LEN($S118))),IF($C118="Average Weekly Sales ",(MID($S118,FIND("|",SUBSTITUTE($S118," ","|",1))+1,LEN($S118))),IF($C118="Total Hours vs. Expectation ",(MID($S118,FIND("|",SUBSTITUTE($S118," ","|",1))+1,LEN($S118))),IF($C118="Wage Rate ",(MID($S118,FIND("|",SUBSTITUTE($S118," ","|",1))+1,LEN($S118))),IF($C118="Operating Weeks ","",IF($C118="ToGo Sales ","",IF($C118="Private Dining ","",IF($C118="Overtime Premium $ ","",IF($C118="Overtime Hours ","",(MID($S118,FIND("|",SUBSTITUTE($S118," ","|",3))+1,LEN($S118)))))))))))))))</f>
        <v/>
      </c>
      <c r="P118" s="47"/>
      <c r="Q118" s="47" t="str">
        <f>IF($C118="","",IF($C118="Bev Alch A vs. T% ",(MID($S118,FIND("|",SUBSTITUTE($S118," ","|",2))+1,LEN($S118))),IF($C118="A vs T% ",(MID($S118,FIND("|",SUBSTITUTE($S118," ","|",2))+1,LEN($S118))),IF($C118="Guest Count ",(MID($S118,FIND("|",SUBSTITUTE($S118," ","|",3))+1,LEN($S118))),IF($C118="Average Weekly Sales ","",IF($C118="Total Hours vs. Expectation ","",IF($C118="Wage Rate ","",IF($C118="Operating Weeks ",(MID($S118,FIND("|",SUBSTITUTE($S118," ","|",1))+1,LEN($S118))),IF($C118="ToGo Sales ",(MID($S118,FIND("|",SUBSTITUTE($S118," ","|",1))+1,LEN($S118))),IF($C118="Private Dining ",(MID($S118,FIND("|",SUBSTITUTE($S118," ","|",1))+1,LEN($S118))),IF($C118="Overtime Premium $ ",(MID($S118,FIND("|",SUBSTITUTE($S118," ","|",1))+1,LEN($S118))),IF($C118="Overtime Hours ",(MID($S118,FIND("|",SUBSTITUTE($S118," ","|",1))+1,LEN($S118))),(MID($S118,FIND("|",SUBSTITUTE($S118," ","|",4))+1,LEN($S118)))))))))))))))</f>
        <v xml:space="preserve">4 13 13 39 39  </v>
      </c>
      <c r="R118" s="47" t="str">
        <f>IF($C118="","",IF($C118="Bev Alch A vs. T% ",(MID($S118,FIND("|",SUBSTITUTE($S118," ","|",3))+1,LEN($S118))),IF($C118="A vs T% ",(MID($S118,FIND("|",SUBSTITUTE($S118," ","|",3))+1,LEN($S118))),IF($C118="Guest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","|",5))+1,LEN($S118)))))))))))))))</f>
        <v/>
      </c>
      <c r="S118" s="47" t="str">
        <f>(RIGHT(C210,LEN(C210) - LEN(C118)))&amp;" "</f>
        <v xml:space="preserve">4 4 13 13 39 39  </v>
      </c>
      <c r="T118" s="47"/>
      <c r="U118" s="47"/>
      <c r="V118" s="47"/>
      <c r="W118" s="11"/>
      <c r="X118" s="11"/>
      <c r="Y118" s="11"/>
      <c r="Z118" s="47" t="str">
        <f>IF($C118="","",IF($C118="A vs T% ","",IF($C118="Bev Alch A vs. T% ","",IF($C118="Guest Count ",(MID($S118,FIND("|",SUBSTITUTE($S118," ","|",4))+1,LEN($S118))),IF($C118="Average Weekly Sales ",(MID($S118,FIND("|",SUBSTITUTE($S118," ","|",2))+1,LEN($S118))),IF($C118="Total Hours vs. Expectation ",(MID($S118,FIND("|",SUBSTITUTE($S118," ","|",2))+1,LEN($S118))),IF($C118="Wage Rate ",(MID($S118,FIND("|",SUBSTITUTE($S118," ","|",2))+1,LEN($S118))),IF($C118="Operating Weeks ","",IF($C118="ToGo Sales ","",IF($C118="Private Dining ","",IF($C118="Overtime Premium $ ","",IF($C118="Overtime Hours ","",(MID($S118,FIND("|",SUBSTITUTE($S118," ","|",6))+1,LEN($S118)))))))))))))))</f>
        <v/>
      </c>
      <c r="AA118" s="47"/>
      <c r="AB118" s="47" t="str">
        <f>IF($C118="","",IF($C118="Bev Alch A vs. T% ",(MID($S118,FIND("|",SUBSTITUTE($S118," ","|",4))+1,LEN($S118))),IF($C118="A vs T% ",(MID($S118,FIND("|",SUBSTITUTE($S118," ","|",4))+1,LEN($S118))),IF($C118="Guest Count ",(MID($S118,FIND("|",SUBSTITUTE($S118," ","|",5))+1,LEN($S118))),IF($C118="Average Weekly Sales ","",IF($C118="Total Hours vs. Expectation ","",IF($C118="Wage Rate ","",IF($C118="Operating Weeks ",(MID($S118,FIND("|",SUBSTITUTE($S118," ","|",2))+1,LEN($S118))),IF($C118="ToGo Sales ",(MID($S118,FIND("|",SUBSTITUTE($S118," ","|",2))+1,LEN($S118))),IF($C118="Private Dining ",(MID($S118,FIND("|",SUBSTITUTE($S118," ","|",2))+1,LEN($S118))),IF($C118="Overtime Premium $ ",(MID($S118,FIND("|",SUBSTITUTE($S118," ","|",2))+1,LEN($S118))),IF($C118="Overtime Hours ",(MID($S118,FIND("|",SUBSTITUTE($S118," ","|",2))+1,LEN($S118))),(MID($S118,FIND("|",SUBSTITUTE($S118," ","|",7))+1,LEN($S118)))))))))))))))</f>
        <v xml:space="preserve">13 13 39 39  </v>
      </c>
      <c r="AC118" s="47" t="str">
        <f>IF($C118="","",IF($C118="Bev Alch A vs. T% ",(MID($S118,FIND("|",SUBSTITUTE($S118," ","|",5))+1,LEN($S118))),IF($C118="A vs T% ",(MID($S118,FIND("|",SUBSTITUTE($S118," ","|",5))+1,LEN($S118))),IF($C118="Guest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","|",8))+1,LEN($S118)))))))))))))))</f>
        <v/>
      </c>
      <c r="AD118" s="47"/>
      <c r="AE118" s="47" t="str">
        <f>IF($C118="","",IF($C118="A vs T% ","",IF($C118="Bev Alch A vs. T% ","",IF($C118="Guest Count ",(MID($S118,FIND("|",SUBSTITUTE($S118," ","|",6))+1,LEN($S118))),IF($C118="Average Weekly Sales ",(MID($S118,FIND("|",SUBSTITUTE($S118," ","|",3))+1,LEN($S118))),IF($C118="Total Hours vs. Expectation ",(MID($S118,FIND("|",SUBSTITUTE($S118," ","|",3))+1,LEN($S118))),IF($C118="Wage Rate ",(MID($S118,FIND("|",SUBSTITUTE($S118," ","|",3))+1,LEN($S118))),IF($C118="Operating Weeks ","",IF($C118="ToGo Sales ","",IF($C118="Private Dining ","",IF($C118="Overtime Premium $ ","",IF($C118="Overtime Hours ","",(MID($S118,FIND("|",SUBSTITUTE($S118," ","|",9))+1,LEN($S118)))))))))))))))</f>
        <v/>
      </c>
      <c r="AF118" s="47"/>
      <c r="AG118" s="47" t="str">
        <f>IF($C118="","",IF($C118="Bev Alch A vs. T% ",(MID($S118,FIND("|",SUBSTITUTE($S118," ","|",6))+1,LEN($S118))),IF($C118="A vs T% ",(MID($S118,FIND("|",SUBSTITUTE($S118," ","|",6))+1,LEN($S118))),IF($C118="Guest Count ",(MID($S118,FIND("|",SUBSTITUTE($S118," ","|",7))+1,LEN($S118))),IF($C118="Average Weekly Sales ","",IF($C118="Total Hours vs. Expectation ","",IF($C118="Wage Rate ","",IF($C118="Operating Weeks ",(MID($S118,FIND("|",SUBSTITUTE($S118," ","|",3))+1,LEN($S118))),IF($C118="ToGo Sales ",(MID($S118,FIND("|",SUBSTITUTE($S118," ","|",3))+1,LEN($S118))),IF($C118="Private Dining ",(MID($S118,FIND("|",SUBSTITUTE($S118," ","|",3))+1,LEN($S118))),IF($C118="Overtime Premium $ ",(MID($S118,FIND("|",SUBSTITUTE($S118," ","|",3))+1,LEN($S118))),IF($C118="Overtime Hours ",(MID($S118,FIND("|",SUBSTITUTE($S118," ","|",3))+1,LEN($S118))),(MID($S118,FIND("|",SUBSTITUTE($S118," ","|",10))+1,LEN($S118)))))))))))))))</f>
        <v xml:space="preserve">13 39 39  </v>
      </c>
      <c r="AH118" s="47" t="str">
        <f>IF($C118="","",IF($C118="Bev Alch A vs. T% ",(MID($S118,FIND("|",SUBSTITUTE($S118," ","|",7))+1,LEN($S118))),IF($C118="A vs T% ",(MID($S118,FIND("|",SUBSTITUTE($S118," ","|",7))+1,LEN($S118))),IF($C118="Guest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","|",11))+1,LEN($S118)))))))))))))))</f>
        <v/>
      </c>
      <c r="AI118" s="47"/>
      <c r="AJ118" s="47"/>
      <c r="AK118" s="47"/>
      <c r="AL118" s="47"/>
      <c r="AM118" s="11"/>
      <c r="AN118" s="11"/>
      <c r="AO118" s="11"/>
      <c r="AP118" s="47" t="str">
        <f>IF($C118="","",IF($C118="A vs T% ","",IF($C118="Bev Alch A vs. T% ","",IF($C118="Guest Count ",(MID($S118,FIND("|",SUBSTITUTE($S118," ","|",8))+1,LEN($S118))),IF($C118="Average Weekly Sales ",(MID($S118,FIND("|",SUBSTITUTE($S118," ","|",4))+1,LEN($S118))),IF($C118="Total Hours vs. Expectation ",(MID($S118,FIND("|",SUBSTITUTE($S118," ","|",4))+1,LEN($S118))),IF($C118="Wage Rate ",(MID($S118,FIND("|",SUBSTITUTE($S118," ","|",4))+1,LEN($S118))),IF($C118="Operating Weeks ","",IF($C118="ToGo Sales ","",IF($C118="Private Dining ","",IF($C118="Overtime Premium $ ","",IF($C118="Overtime Hours ","",(MID($S118,FIND("|",SUBSTITUTE($S118," ","|",12))+1,LEN($S118)))))))))))))))</f>
        <v/>
      </c>
      <c r="AQ118" s="47"/>
      <c r="AR118" s="47" t="str">
        <f>IF($C118="","",IF($C118="Bev Alch A vs. T% ",(MID($S118,FIND("|",SUBSTITUTE($S118," ","|",8))+1,LEN($S118))),IF($C118="A vs T% ",(MID($S118,FIND("|",SUBSTITUTE($S118," ","|",8))+1,LEN($S118))),IF($C118="Guest Count ",(MID($S118,FIND("|",SUBSTITUTE($S118," ","|",9))+1,LEN($S118))),IF($C118="Average Weekly Sales ","",IF($C118="Total Hours vs. Expectation ","",IF($C118="Wage Rate ","",IF($C118="Operating Weeks ",(MID($S118,FIND("|",SUBSTITUTE($S118," ","|",4))+1,LEN($S118))),IF($C118="ToGo Sales ",(MID($S118,FIND("|",SUBSTITUTE($S118," ","|",4))+1,LEN($S118))),IF($C118="Private Dining ",(MID($S118,FIND("|",SUBSTITUTE($S118," ","|",4))+1,LEN($S118))),IF($C118="Overtime Premium $ ",(MID($S118,FIND("|",SUBSTITUTE($S118," ","|",4))+1,LEN($S118))),IF($C118="Overtime Hours ",(MID($S118,FIND("|",SUBSTITUTE($S118," ","|",4))+1,LEN($S118))),(MID($S118,FIND("|",SUBSTITUTE($S118," ","|",13))+1,LEN($S118)))))))))))))))</f>
        <v xml:space="preserve">39 39  </v>
      </c>
      <c r="AS118" s="48" t="str">
        <f>IF($C118="","",IF($C118="Bev Alch A vs. T% ",(MID($S118,FIND("|",SUBSTITUTE($S118," ","|",9))+1,LEN($S118))),IF($C118="A vs T% ",(MID($S118,FIND("|",SUBSTITUTE($S118," ","|",9))+1,LEN($S118))),IF($C118="Guest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","|",14))+1,LEN($S118)))))))))))))))</f>
        <v/>
      </c>
      <c r="AT118" s="48"/>
      <c r="AU118" s="47" t="str">
        <f>IF($C118="","",IF($C118="A vs T% ","",IF($C118="Bev Alch A vs. T% ","",IF($C118="Guest Count ",(MID($S118,FIND("|",SUBSTITUTE($S118," ","|",10))+1,LEN($S118))),IF($C118="Average Weekly Sales ",(MID($S118,FIND("|",SUBSTITUTE($S118," ","|",5))+1,LEN($S118))),IF($C118="Total Hours vs. Expectation ",(MID($S118,FIND("|",SUBSTITUTE($S118," ","|",5))+1,LEN($S118))),IF($C118="Wage Rate ",(MID($S118,FIND("|",SUBSTITUTE($S118," ","|",5))+1,LEN($S118))),IF($C118="Operating Weeks ","",IF($C118="ToGo Sales ","",IF($C118="Private Dining ","",IF($C118="Overtime Premium $ ","",IF($C118="Overtime Hours ","",(MID($S118,FIND("|",SUBSTITUTE($S118," ","|",15))+1,LEN($S118)))))))))))))))</f>
        <v/>
      </c>
      <c r="AV118" s="47"/>
      <c r="AW118" s="47" t="str">
        <f>IF($C118="","",IF($C118="Bev Alch A vs. T% ",(MID($S118,FIND("|",SUBSTITUTE($S118," ","|",10))+1,LEN($S118))),IF($C118="A vs T% ",(MID($S118,FIND("|",SUBSTITUTE($S118," ","|",10))+1,LEN($S118))),IF($C118="Guest Count ",(MID($S118,FIND("|",SUBSTITUTE($S118," ","|",11))+1,LEN($S118))),IF($C118="Average Weekly Sales ","",IF($C118="Total Hours vs. Expectation ","",IF($C118="Wage Rate ","",IF($C118="Operating Weeks ",(MID($S118,FIND("|",SUBSTITUTE($S118," ","|",5))+1,LEN($S118))),IF($C118="ToGo Sales ",(MID($S118,FIND("|",SUBSTITUTE($S118," ","|",5))+1,LEN($S118))),IF($C118="Private Dining ",(MID($S118,FIND("|",SUBSTITUTE($S118," ","|",5))+1,LEN($S118))),IF($C118="Overtime Premium $ ",(MID($S118,FIND("|",SUBSTITUTE($S118," ","|",5))+1,LEN($S118))),IF($C118="Overtime Hours ",(MID($S118,FIND("|",SUBSTITUTE($S118," ","|",5))+1,LEN($S118))),(MID($S118,FIND("|",SUBSTITUTE($S118," ","|",16))+1,LEN($S118)))))))))))))))</f>
        <v xml:space="preserve">39  </v>
      </c>
      <c r="AX118" s="48" t="str">
        <f>IF($C118="","",IF($C118="Bev Alch A vs. T% ",(MID($S118,FIND("|",SUBSTITUTE($S118," ","|",11))+1,LEN($S118))),IF($C118="A vs T% ",(MID($S118,FIND("|",SUBSTITUTE($S118," ","|",11))+1,LEN($S118))),IF($C118="Guest Count ","",IF($C118="Average Weekly Sales ","",IF($C118="Total Hours vs. Expectation ","",IF($C118="Wage Rate ","",IF($C118="Operating Weeks ","",IF($C118="ToGo Sales ","",IF($C118="Private Dining ","",IF($C118="Overtime Premium $ ","",IF($C118="Overtime Hours ","",(MID($S118,FIND("|",SUBSTITUTE($S118," ","|",17))+1,LEN($S118)))))))))))))))</f>
        <v/>
      </c>
      <c r="AY118" s="47">
        <f>MIN(FIND({0,1,2,3,4,5,6,7,8,9},C210&amp;"0123456789"))</f>
        <v>17</v>
      </c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</row>
    <row r="119" spans="1:63" ht="15" hidden="1" customHeight="1" x14ac:dyDescent="0.2">
      <c r="A119" s="11"/>
      <c r="B119" s="11"/>
      <c r="C119" s="46"/>
      <c r="D119" s="47"/>
      <c r="E119" s="22"/>
      <c r="F119" s="45"/>
      <c r="G119" s="11"/>
      <c r="H119" s="11"/>
      <c r="I119" s="11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11"/>
      <c r="X119" s="11"/>
      <c r="Y119" s="11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11"/>
      <c r="AN119" s="11"/>
      <c r="AO119" s="11"/>
      <c r="AP119" s="47"/>
      <c r="AQ119" s="47"/>
      <c r="AR119" s="47"/>
      <c r="AS119" s="48"/>
      <c r="AT119" s="48"/>
      <c r="AU119" s="47"/>
      <c r="AV119" s="47"/>
      <c r="AW119" s="47"/>
      <c r="AX119" s="48"/>
      <c r="AY119" s="47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</row>
    <row r="120" spans="1:63" ht="15" hidden="1" customHeight="1" x14ac:dyDescent="0.2">
      <c r="A120" s="11"/>
      <c r="B120" s="11"/>
      <c r="C120" s="46" t="str">
        <f t="shared" ref="C120:C128" si="166">IF(C211="","",IF(RIGHT(D120,1)="-",LEFT(D120,AY120-2),D120))</f>
        <v xml:space="preserve">SALES - Food </v>
      </c>
      <c r="D120" s="47" t="str">
        <f t="shared" ref="D120:D128" si="167">LEFT(C211,AY120-1)</f>
        <v xml:space="preserve">SALES - Food </v>
      </c>
      <c r="E120" s="22"/>
      <c r="F120" s="45"/>
      <c r="G120" s="11"/>
      <c r="H120" s="11"/>
      <c r="I120" s="11"/>
      <c r="J120" s="47" t="str">
        <f t="shared" ref="J120:J128" si="168">IF($C120="","",IF($C120="A vs T% ","",IF($C120="Bev Alch A vs. T% ","",IF($C120="Operating Weeks ","",IF($C120="ToGo Sales ","",IF($C120="Private Dining ","",IF($C120="Overtime Premium $ ","",IF($C120="Overtime Hours ","",(LEFT($S120,FIND("|",SUBSTITUTE($S120," ","|",1))))))))))))</f>
        <v xml:space="preserve">15.62 </v>
      </c>
      <c r="K120" s="47"/>
      <c r="L120" s="47" t="str">
        <f t="shared" ref="L120:L128" si="169">IF($C120="","",IF($C120="Bev Alch A vs. T% ",(LEFT($S120,FIND("|",SUBSTITUTE($S120," ","|",1)))),IF($C120="A vs T% ",(LEFT($S120,FIND("|",SUBSTITUTE($S120," ","|",1)))),IF($C120="Bev Alch A vs. T% ",(LEFT($S120,FIND("|",SUBSTITUTE($S120," ","|",1)))),IF($C120="Average Weekly Sales ","",IF($C120="Total Hours vs. Expectation ","",IF($C120="Wage Rate ","",IF($C120="Operating Weeks ",LEFT($S120,FIND("|",SUBSTITUTE($S120," ","|",1))),IF($C120="ToGo Sales ",LEFT($S120,FIND("|",SUBSTITUTE($S120," ","|",1))),IF($C120="Private Dining ",LEFT($S120,FIND("|",SUBSTITUTE($S120," ","|",1))),IF($C120="Overtime Premium $ ",LEFT($S120,FIND("|",SUBSTITUTE($S120," ","|",1))),IF($C120="Overtime Hours ",LEFT($S120,FIND("|",SUBSTITUTE($S120," ","|",1))),(MID($S120,FIND("|",SUBSTITUTE($S120," ","|",1))+1,LEN($S120)))))))))))))))</f>
        <v xml:space="preserve">338,739 71.8 15.11 302,850 72.5 15.42 1,081,806 72.2 15.01 1,036,383 72.1 15.62 3,305,037 72.8 14.93 3,114,355 72.2  </v>
      </c>
      <c r="M120" s="47" t="str">
        <f t="shared" ref="M120:M128" si="170">IF($C120="","",IF($C120="A vs T% ",(MID($S120,FIND("|",SUBSTITUTE($S120," ","|",1))+1,LEN($S120))),IF($C120="Bev Alch A vs. T% ",(MID($S120,FIND("|",SUBSTITUTE($S120," ","|",1))+1,LEN($S120))),IF($C120="Guest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","|",2))+1,LEN($S120)))))))))))))))</f>
        <v xml:space="preserve">71.8 15.11 302,850 72.5 15.42 1,081,806 72.2 15.01 1,036,383 72.1 15.62 3,305,037 72.8 14.93 3,114,355 72.2  </v>
      </c>
      <c r="N120" s="47"/>
      <c r="O120" s="47" t="str">
        <f t="shared" ref="O120:O128" si="171">IF($C120="","",IF($C120="Bev Alch A vs. T% ","",IF($C120="A vs T% ","",IF($C120="Guest Count ",(MID($S120,FIND("|",SUBSTITUTE($S120," ","|",2))+1,LEN($S120))),IF($C120="Average Weekly Sales ",(MID($S120,FIND("|",SUBSTITUTE($S120," ","|",1))+1,LEN($S120))),IF($C120="Total Hours vs. Expectation ",(MID($S120,FIND("|",SUBSTITUTE($S120," ","|",1))+1,LEN($S120))),IF($C120="Wage Rate ",(MID($S120,FIND("|",SUBSTITUTE($S120," ","|",1))+1,LEN($S120))),IF($C120="Operating Weeks ","",IF($C120="ToGo Sales ","",IF($C120="Private Dining ","",IF($C120="Overtime Premium $ ","",IF($C120="Overtime Hours ","",(MID($S120,FIND("|",SUBSTITUTE($S120," ","|",3))+1,LEN($S120)))))))))))))))</f>
        <v xml:space="preserve">15.11 302,850 72.5 15.42 1,081,806 72.2 15.01 1,036,383 72.1 15.62 3,305,037 72.8 14.93 3,114,355 72.2  </v>
      </c>
      <c r="P120" s="47"/>
      <c r="Q120" s="47" t="str">
        <f t="shared" ref="Q120:Q128" si="172">IF($C120="","",IF($C120="Bev Alch A vs. T% ",(MID($S120,FIND("|",SUBSTITUTE($S120," ","|",2))+1,LEN($S120))),IF($C120="A vs T% ",(MID($S120,FIND("|",SUBSTITUTE($S120," ","|",2))+1,LEN($S120))),IF($C120="Guest Count ",(MID($S120,FIND("|",SUBSTITUTE($S120," ","|",3))+1,LEN($S120))),IF($C120="Average Weekly Sales ","",IF($C120="Total Hours vs. Expectation ","",IF($C120="Wage Rate ","",IF($C120="Operating Weeks ",(MID($S120,FIND("|",SUBSTITUTE($S120," ","|",1))+1,LEN($S120))),IF($C120="ToGo Sales ",(MID($S120,FIND("|",SUBSTITUTE($S120," ","|",1))+1,LEN($S120))),IF($C120="Private Dining ",(MID($S120,FIND("|",SUBSTITUTE($S120," ","|",1))+1,LEN($S120))),IF($C120="Overtime Premium $ ",(MID($S120,FIND("|",SUBSTITUTE($S120," ","|",1))+1,LEN($S120))),IF($C120="Overtime Hours ",(MID($S120,FIND("|",SUBSTITUTE($S120," ","|",1))+1,LEN($S120))),(MID($S120,FIND("|",SUBSTITUTE($S120," ","|",4))+1,LEN($S120)))))))))))))))</f>
        <v xml:space="preserve">302,850 72.5 15.42 1,081,806 72.2 15.01 1,036,383 72.1 15.62 3,305,037 72.8 14.93 3,114,355 72.2  </v>
      </c>
      <c r="R120" s="47" t="str">
        <f t="shared" ref="R120:R128" si="173">IF($C120="","",IF($C120="Bev Alch A vs. T% ",(MID($S120,FIND("|",SUBSTITUTE($S120," ","|",3))+1,LEN($S120))),IF($C120="A vs T% ",(MID($S120,FIND("|",SUBSTITUTE($S120," ","|",3))+1,LEN($S120))),IF($C120="Guest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","|",5))+1,LEN($S120)))))))))))))))</f>
        <v xml:space="preserve">72.5 15.42 1,081,806 72.2 15.01 1,036,383 72.1 15.62 3,305,037 72.8 14.93 3,114,355 72.2  </v>
      </c>
      <c r="S120" s="47" t="str">
        <f t="shared" ref="S120:S128" si="174">(RIGHT(C211,LEN(C211) - LEN(C120)))&amp;" "</f>
        <v xml:space="preserve">15.62 338,739 71.8 15.11 302,850 72.5 15.42 1,081,806 72.2 15.01 1,036,383 72.1 15.62 3,305,037 72.8 14.93 3,114,355 72.2  </v>
      </c>
      <c r="T120" s="47"/>
      <c r="U120" s="47"/>
      <c r="V120" s="47"/>
      <c r="W120" s="11"/>
      <c r="X120" s="11"/>
      <c r="Y120" s="11"/>
      <c r="Z120" s="47" t="str">
        <f t="shared" ref="Z120:Z128" si="175">IF($C120="","",IF($C120="A vs T% ","",IF($C120="Bev Alch A vs. T% ","",IF($C120="Guest Count ",(MID($S120,FIND("|",SUBSTITUTE($S120," ","|",4))+1,LEN($S120))),IF($C120="Average Weekly Sales ",(MID($S120,FIND("|",SUBSTITUTE($S120," ","|",2))+1,LEN($S120))),IF($C120="Total Hours vs. Expectation ",(MID($S120,FIND("|",SUBSTITUTE($S120," ","|",2))+1,LEN($S120))),IF($C120="Wage Rate ",(MID($S120,FIND("|",SUBSTITUTE($S120," ","|",2))+1,LEN($S120))),IF($C120="Operating Weeks ","",IF($C120="ToGo Sales ","",IF($C120="Private Dining ","",IF($C120="Overtime Premium $ ","",IF($C120="Overtime Hours ","",(MID($S120,FIND("|",SUBSTITUTE($S120," ","|",6))+1,LEN($S120)))))))))))))))</f>
        <v xml:space="preserve">15.42 1,081,806 72.2 15.01 1,036,383 72.1 15.62 3,305,037 72.8 14.93 3,114,355 72.2  </v>
      </c>
      <c r="AA120" s="47"/>
      <c r="AB120" s="47" t="str">
        <f t="shared" ref="AB120:AB128" si="176">IF($C120="","",IF($C120="Bev Alch A vs. T% ",(MID($S120,FIND("|",SUBSTITUTE($S120," ","|",4))+1,LEN($S120))),IF($C120="A vs T% ",(MID($S120,FIND("|",SUBSTITUTE($S120," ","|",4))+1,LEN($S120))),IF($C120="Guest Count ",(MID($S120,FIND("|",SUBSTITUTE($S120," ","|",5))+1,LEN($S120))),IF($C120="Average Weekly Sales ","",IF($C120="Total Hours vs. Expectation ","",IF($C120="Wage Rate ","",IF($C120="Operating Weeks ",(MID($S120,FIND("|",SUBSTITUTE($S120," ","|",2))+1,LEN($S120))),IF($C120="ToGo Sales ",(MID($S120,FIND("|",SUBSTITUTE($S120," ","|",2))+1,LEN($S120))),IF($C120="Private Dining ",(MID($S120,FIND("|",SUBSTITUTE($S120," ","|",2))+1,LEN($S120))),IF($C120="Overtime Premium $ ",(MID($S120,FIND("|",SUBSTITUTE($S120," ","|",2))+1,LEN($S120))),IF($C120="Overtime Hours ",(MID($S120,FIND("|",SUBSTITUTE($S120," ","|",2))+1,LEN($S120))),(MID($S120,FIND("|",SUBSTITUTE($S120," ","|",7))+1,LEN($S120)))))))))))))))</f>
        <v xml:space="preserve">1,081,806 72.2 15.01 1,036,383 72.1 15.62 3,305,037 72.8 14.93 3,114,355 72.2  </v>
      </c>
      <c r="AC120" s="47" t="str">
        <f t="shared" ref="AC120:AC128" si="177">IF($C120="","",IF($C120="Bev Alch A vs. T% ",(MID($S120,FIND("|",SUBSTITUTE($S120," ","|",5))+1,LEN($S120))),IF($C120="A vs T% ",(MID($S120,FIND("|",SUBSTITUTE($S120," ","|",5))+1,LEN($S120))),IF($C120="Guest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","|",8))+1,LEN($S120)))))))))))))))</f>
        <v xml:space="preserve">72.2 15.01 1,036,383 72.1 15.62 3,305,037 72.8 14.93 3,114,355 72.2  </v>
      </c>
      <c r="AD120" s="47"/>
      <c r="AE120" s="47" t="str">
        <f t="shared" ref="AE120:AE128" si="178">IF($C120="","",IF($C120="A vs T% ","",IF($C120="Bev Alch A vs. T% ","",IF($C120="Guest Count ",(MID($S120,FIND("|",SUBSTITUTE($S120," ","|",6))+1,LEN($S120))),IF($C120="Average Weekly Sales ",(MID($S120,FIND("|",SUBSTITUTE($S120," ","|",3))+1,LEN($S120))),IF($C120="Total Hours vs. Expectation ",(MID($S120,FIND("|",SUBSTITUTE($S120," ","|",3))+1,LEN($S120))),IF($C120="Wage Rate ",(MID($S120,FIND("|",SUBSTITUTE($S120," ","|",3))+1,LEN($S120))),IF($C120="Operating Weeks ","",IF($C120="ToGo Sales ","",IF($C120="Private Dining ","",IF($C120="Overtime Premium $ ","",IF($C120="Overtime Hours ","",(MID($S120,FIND("|",SUBSTITUTE($S120," ","|",9))+1,LEN($S120)))))))))))))))</f>
        <v xml:space="preserve">15.01 1,036,383 72.1 15.62 3,305,037 72.8 14.93 3,114,355 72.2  </v>
      </c>
      <c r="AF120" s="47"/>
      <c r="AG120" s="47" t="str">
        <f t="shared" ref="AG120:AG128" si="179">IF($C120="","",IF($C120="Bev Alch A vs. T% ",(MID($S120,FIND("|",SUBSTITUTE($S120," ","|",6))+1,LEN($S120))),IF($C120="A vs T% ",(MID($S120,FIND("|",SUBSTITUTE($S120," ","|",6))+1,LEN($S120))),IF($C120="Guest Count ",(MID($S120,FIND("|",SUBSTITUTE($S120," ","|",7))+1,LEN($S120))),IF($C120="Average Weekly Sales ","",IF($C120="Total Hours vs. Expectation ","",IF($C120="Wage Rate ","",IF($C120="Operating Weeks ",(MID($S120,FIND("|",SUBSTITUTE($S120," ","|",3))+1,LEN($S120))),IF($C120="ToGo Sales ",(MID($S120,FIND("|",SUBSTITUTE($S120," ","|",3))+1,LEN($S120))),IF($C120="Private Dining ",(MID($S120,FIND("|",SUBSTITUTE($S120," ","|",3))+1,LEN($S120))),IF($C120="Overtime Premium $ ",(MID($S120,FIND("|",SUBSTITUTE($S120," ","|",3))+1,LEN($S120))),IF($C120="Overtime Hours ",(MID($S120,FIND("|",SUBSTITUTE($S120," ","|",3))+1,LEN($S120))),(MID($S120,FIND("|",SUBSTITUTE($S120," ","|",10))+1,LEN($S120)))))))))))))))</f>
        <v xml:space="preserve">1,036,383 72.1 15.62 3,305,037 72.8 14.93 3,114,355 72.2  </v>
      </c>
      <c r="AH120" s="47" t="str">
        <f t="shared" ref="AH120:AH128" si="180">IF($C120="","",IF($C120="Bev Alch A vs. T% ",(MID($S120,FIND("|",SUBSTITUTE($S120," ","|",7))+1,LEN($S120))),IF($C120="A vs T% ",(MID($S120,FIND("|",SUBSTITUTE($S120," ","|",7))+1,LEN($S120))),IF($C120="Guest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","|",11))+1,LEN($S120)))))))))))))))</f>
        <v xml:space="preserve">72.1 15.62 3,305,037 72.8 14.93 3,114,355 72.2  </v>
      </c>
      <c r="AI120" s="47"/>
      <c r="AJ120" s="47"/>
      <c r="AK120" s="47"/>
      <c r="AL120" s="47"/>
      <c r="AM120" s="11"/>
      <c r="AN120" s="11"/>
      <c r="AO120" s="11"/>
      <c r="AP120" s="47" t="str">
        <f t="shared" ref="AP120:AP128" si="181">IF($C120="","",IF($C120="A vs T% ","",IF($C120="Bev Alch A vs. T% ","",IF($C120="Guest Count ",(MID($S120,FIND("|",SUBSTITUTE($S120," ","|",8))+1,LEN($S120))),IF($C120="Average Weekly Sales ",(MID($S120,FIND("|",SUBSTITUTE($S120," ","|",4))+1,LEN($S120))),IF($C120="Total Hours vs. Expectation ",(MID($S120,FIND("|",SUBSTITUTE($S120," ","|",4))+1,LEN($S120))),IF($C120="Wage Rate ",(MID($S120,FIND("|",SUBSTITUTE($S120," ","|",4))+1,LEN($S120))),IF($C120="Operating Weeks ","",IF($C120="ToGo Sales ","",IF($C120="Private Dining ","",IF($C120="Overtime Premium $ ","",IF($C120="Overtime Hours ","",(MID($S120,FIND("|",SUBSTITUTE($S120," ","|",12))+1,LEN($S120)))))))))))))))</f>
        <v xml:space="preserve">15.62 3,305,037 72.8 14.93 3,114,355 72.2  </v>
      </c>
      <c r="AQ120" s="47"/>
      <c r="AR120" s="47" t="str">
        <f t="shared" ref="AR120:AR128" si="182">IF($C120="","",IF($C120="Bev Alch A vs. T% ",(MID($S120,FIND("|",SUBSTITUTE($S120," ","|",8))+1,LEN($S120))),IF($C120="A vs T% ",(MID($S120,FIND("|",SUBSTITUTE($S120," ","|",8))+1,LEN($S120))),IF($C120="Guest Count ",(MID($S120,FIND("|",SUBSTITUTE($S120," ","|",9))+1,LEN($S120))),IF($C120="Average Weekly Sales ","",IF($C120="Total Hours vs. Expectation ","",IF($C120="Wage Rate ","",IF($C120="Operating Weeks ",(MID($S120,FIND("|",SUBSTITUTE($S120," ","|",4))+1,LEN($S120))),IF($C120="ToGo Sales ",(MID($S120,FIND("|",SUBSTITUTE($S120," ","|",4))+1,LEN($S120))),IF($C120="Private Dining ",(MID($S120,FIND("|",SUBSTITUTE($S120," ","|",4))+1,LEN($S120))),IF($C120="Overtime Premium $ ",(MID($S120,FIND("|",SUBSTITUTE($S120," ","|",4))+1,LEN($S120))),IF($C120="Overtime Hours ",(MID($S120,FIND("|",SUBSTITUTE($S120," ","|",4))+1,LEN($S120))),(MID($S120,FIND("|",SUBSTITUTE($S120," ","|",13))+1,LEN($S120)))))))))))))))</f>
        <v xml:space="preserve">3,305,037 72.8 14.93 3,114,355 72.2  </v>
      </c>
      <c r="AS120" s="48" t="str">
        <f t="shared" ref="AS120:AS128" si="183">IF($C120="","",IF($C120="Bev Alch A vs. T% ",(MID($S120,FIND("|",SUBSTITUTE($S120," ","|",9))+1,LEN($S120))),IF($C120="A vs T% ",(MID($S120,FIND("|",SUBSTITUTE($S120," ","|",9))+1,LEN($S120))),IF($C120="Guest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","|",14))+1,LEN($S120)))))))))))))))</f>
        <v xml:space="preserve">72.8 14.93 3,114,355 72.2  </v>
      </c>
      <c r="AT120" s="48"/>
      <c r="AU120" s="47" t="str">
        <f t="shared" ref="AU120:AU128" si="184">IF($C120="","",IF($C120="A vs T% ","",IF($C120="Bev Alch A vs. T% ","",IF($C120="Guest Count ",(MID($S120,FIND("|",SUBSTITUTE($S120," ","|",10))+1,LEN($S120))),IF($C120="Average Weekly Sales ",(MID($S120,FIND("|",SUBSTITUTE($S120," ","|",5))+1,LEN($S120))),IF($C120="Total Hours vs. Expectation ",(MID($S120,FIND("|",SUBSTITUTE($S120," ","|",5))+1,LEN($S120))),IF($C120="Wage Rate ",(MID($S120,FIND("|",SUBSTITUTE($S120," ","|",5))+1,LEN($S120))),IF($C120="Operating Weeks ","",IF($C120="ToGo Sales ","",IF($C120="Private Dining ","",IF($C120="Overtime Premium $ ","",IF($C120="Overtime Hours ","",(MID($S120,FIND("|",SUBSTITUTE($S120," ","|",15))+1,LEN($S120)))))))))))))))</f>
        <v xml:space="preserve">14.93 3,114,355 72.2  </v>
      </c>
      <c r="AV120" s="47"/>
      <c r="AW120" s="47" t="str">
        <f t="shared" ref="AW120:AW128" si="185">IF($C120="","",IF($C120="Bev Alch A vs. T% ",(MID($S120,FIND("|",SUBSTITUTE($S120," ","|",10))+1,LEN($S120))),IF($C120="A vs T% ",(MID($S120,FIND("|",SUBSTITUTE($S120," ","|",10))+1,LEN($S120))),IF($C120="Guest Count ",(MID($S120,FIND("|",SUBSTITUTE($S120," ","|",11))+1,LEN($S120))),IF($C120="Average Weekly Sales ","",IF($C120="Total Hours vs. Expectation ","",IF($C120="Wage Rate ","",IF($C120="Operating Weeks ",(MID($S120,FIND("|",SUBSTITUTE($S120," ","|",5))+1,LEN($S120))),IF($C120="ToGo Sales ",(MID($S120,FIND("|",SUBSTITUTE($S120," ","|",5))+1,LEN($S120))),IF($C120="Private Dining ",(MID($S120,FIND("|",SUBSTITUTE($S120," ","|",5))+1,LEN($S120))),IF($C120="Overtime Premium $ ",(MID($S120,FIND("|",SUBSTITUTE($S120," ","|",5))+1,LEN($S120))),IF($C120="Overtime Hours ",(MID($S120,FIND("|",SUBSTITUTE($S120," ","|",5))+1,LEN($S120))),(MID($S120,FIND("|",SUBSTITUTE($S120," ","|",16))+1,LEN($S120)))))))))))))))</f>
        <v xml:space="preserve">3,114,355 72.2  </v>
      </c>
      <c r="AX120" s="48" t="str">
        <f t="shared" ref="AX120:AX128" si="186">IF($C120="","",IF($C120="Bev Alch A vs. T% ",(MID($S120,FIND("|",SUBSTITUTE($S120," ","|",11))+1,LEN($S120))),IF($C120="A vs T% ",(MID($S120,FIND("|",SUBSTITUTE($S120," ","|",11))+1,LEN($S120))),IF($C120="Guest Count ","",IF($C120="Average Weekly Sales ","",IF($C120="Total Hours vs. Expectation ","",IF($C120="Wage Rate ","",IF($C120="Operating Weeks ","",IF($C120="ToGo Sales ","",IF($C120="Private Dining ","",IF($C120="Overtime Premium $ ","",IF($C120="Overtime Hours ","",(MID($S120,FIND("|",SUBSTITUTE($S120," ","|",17))+1,LEN($S120)))))))))))))))</f>
        <v xml:space="preserve">72.2  </v>
      </c>
      <c r="AY120" s="47">
        <f>MIN(FIND({0,1,2,3,4,5,6,7,8,9},C211&amp;"0123456789"))</f>
        <v>14</v>
      </c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</row>
    <row r="121" spans="1:63" ht="15" hidden="1" customHeight="1" x14ac:dyDescent="0.2">
      <c r="A121" s="11"/>
      <c r="B121" s="11"/>
      <c r="C121" s="46" t="str">
        <f t="shared" si="166"/>
        <v xml:space="preserve">- Appetizers </v>
      </c>
      <c r="D121" s="47" t="str">
        <f t="shared" si="167"/>
        <v xml:space="preserve">- Appetizers </v>
      </c>
      <c r="E121" s="22"/>
      <c r="F121" s="45"/>
      <c r="G121" s="11"/>
      <c r="H121" s="11"/>
      <c r="I121" s="11"/>
      <c r="J121" s="47" t="str">
        <f t="shared" si="168"/>
        <v xml:space="preserve">2.10 </v>
      </c>
      <c r="K121" s="47"/>
      <c r="L121" s="47" t="str">
        <f t="shared" si="169"/>
        <v xml:space="preserve">45,576 9.7 1.94 38,829 9.3 2.01 141,010 9.4 1.94 134,128 9.3 1.96 414,933 9.1 1.89 394,759 9.1  </v>
      </c>
      <c r="M121" s="47" t="str">
        <f t="shared" si="170"/>
        <v xml:space="preserve">9.7 1.94 38,829 9.3 2.01 141,010 9.4 1.94 134,128 9.3 1.96 414,933 9.1 1.89 394,759 9.1  </v>
      </c>
      <c r="N121" s="47"/>
      <c r="O121" s="47" t="str">
        <f t="shared" si="171"/>
        <v xml:space="preserve">1.94 38,829 9.3 2.01 141,010 9.4 1.94 134,128 9.3 1.96 414,933 9.1 1.89 394,759 9.1  </v>
      </c>
      <c r="P121" s="47"/>
      <c r="Q121" s="47" t="str">
        <f t="shared" si="172"/>
        <v xml:space="preserve">38,829 9.3 2.01 141,010 9.4 1.94 134,128 9.3 1.96 414,933 9.1 1.89 394,759 9.1  </v>
      </c>
      <c r="R121" s="47" t="str">
        <f t="shared" si="173"/>
        <v xml:space="preserve">9.3 2.01 141,010 9.4 1.94 134,128 9.3 1.96 414,933 9.1 1.89 394,759 9.1  </v>
      </c>
      <c r="S121" s="47" t="str">
        <f t="shared" si="174"/>
        <v xml:space="preserve">2.10 45,576 9.7 1.94 38,829 9.3 2.01 141,010 9.4 1.94 134,128 9.3 1.96 414,933 9.1 1.89 394,759 9.1  </v>
      </c>
      <c r="T121" s="47"/>
      <c r="U121" s="47"/>
      <c r="V121" s="47"/>
      <c r="W121" s="11"/>
      <c r="X121" s="11"/>
      <c r="Y121" s="11"/>
      <c r="Z121" s="47" t="str">
        <f t="shared" si="175"/>
        <v xml:space="preserve">2.01 141,010 9.4 1.94 134,128 9.3 1.96 414,933 9.1 1.89 394,759 9.1  </v>
      </c>
      <c r="AA121" s="47"/>
      <c r="AB121" s="47" t="str">
        <f t="shared" si="176"/>
        <v xml:space="preserve">141,010 9.4 1.94 134,128 9.3 1.96 414,933 9.1 1.89 394,759 9.1  </v>
      </c>
      <c r="AC121" s="47" t="str">
        <f t="shared" si="177"/>
        <v xml:space="preserve">9.4 1.94 134,128 9.3 1.96 414,933 9.1 1.89 394,759 9.1  </v>
      </c>
      <c r="AD121" s="47"/>
      <c r="AE121" s="47" t="str">
        <f t="shared" si="178"/>
        <v xml:space="preserve">1.94 134,128 9.3 1.96 414,933 9.1 1.89 394,759 9.1  </v>
      </c>
      <c r="AF121" s="47"/>
      <c r="AG121" s="47" t="str">
        <f t="shared" si="179"/>
        <v xml:space="preserve">134,128 9.3 1.96 414,933 9.1 1.89 394,759 9.1  </v>
      </c>
      <c r="AH121" s="47" t="str">
        <f t="shared" si="180"/>
        <v xml:space="preserve">9.3 1.96 414,933 9.1 1.89 394,759 9.1  </v>
      </c>
      <c r="AI121" s="47"/>
      <c r="AJ121" s="47"/>
      <c r="AK121" s="47"/>
      <c r="AL121" s="47"/>
      <c r="AM121" s="11"/>
      <c r="AN121" s="11"/>
      <c r="AO121" s="11"/>
      <c r="AP121" s="47" t="str">
        <f t="shared" si="181"/>
        <v xml:space="preserve">1.96 414,933 9.1 1.89 394,759 9.1  </v>
      </c>
      <c r="AQ121" s="47"/>
      <c r="AR121" s="47" t="str">
        <f t="shared" si="182"/>
        <v xml:space="preserve">414,933 9.1 1.89 394,759 9.1  </v>
      </c>
      <c r="AS121" s="48" t="str">
        <f t="shared" si="183"/>
        <v xml:space="preserve">9.1 1.89 394,759 9.1  </v>
      </c>
      <c r="AT121" s="48"/>
      <c r="AU121" s="47" t="str">
        <f t="shared" si="184"/>
        <v xml:space="preserve">1.89 394,759 9.1  </v>
      </c>
      <c r="AV121" s="47"/>
      <c r="AW121" s="47" t="str">
        <f t="shared" si="185"/>
        <v xml:space="preserve">394,759 9.1  </v>
      </c>
      <c r="AX121" s="48" t="str">
        <f t="shared" si="186"/>
        <v xml:space="preserve">9.1  </v>
      </c>
      <c r="AY121" s="47">
        <f>MIN(FIND({0,1,2,3,4,5,6,7,8,9},C212&amp;"0123456789"))</f>
        <v>14</v>
      </c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</row>
    <row r="122" spans="1:63" ht="15" hidden="1" customHeight="1" x14ac:dyDescent="0.2">
      <c r="A122" s="11"/>
      <c r="B122" s="11"/>
      <c r="C122" s="46" t="str">
        <f t="shared" si="166"/>
        <v xml:space="preserve">- Desserts </v>
      </c>
      <c r="D122" s="47" t="str">
        <f t="shared" si="167"/>
        <v xml:space="preserve">- Desserts </v>
      </c>
      <c r="E122" s="22"/>
      <c r="F122" s="45"/>
      <c r="G122" s="11"/>
      <c r="H122" s="11"/>
      <c r="I122" s="11"/>
      <c r="J122" s="47" t="str">
        <f t="shared" si="168"/>
        <v xml:space="preserve">0.76 </v>
      </c>
      <c r="K122" s="47"/>
      <c r="L122" s="47" t="str">
        <f t="shared" si="169"/>
        <v xml:space="preserve">16,428 3.5 0.70 14,105 3.4 0.73 51,555 3.4 0.73 50,342 3.5 0.72 152,010 3.3 0.71 149,130 3.5  </v>
      </c>
      <c r="M122" s="47" t="str">
        <f t="shared" si="170"/>
        <v xml:space="preserve">3.5 0.70 14,105 3.4 0.73 51,555 3.4 0.73 50,342 3.5 0.72 152,010 3.3 0.71 149,130 3.5  </v>
      </c>
      <c r="N122" s="47"/>
      <c r="O122" s="47" t="str">
        <f t="shared" si="171"/>
        <v xml:space="preserve">0.70 14,105 3.4 0.73 51,555 3.4 0.73 50,342 3.5 0.72 152,010 3.3 0.71 149,130 3.5  </v>
      </c>
      <c r="P122" s="47"/>
      <c r="Q122" s="47" t="str">
        <f t="shared" si="172"/>
        <v xml:space="preserve">14,105 3.4 0.73 51,555 3.4 0.73 50,342 3.5 0.72 152,010 3.3 0.71 149,130 3.5  </v>
      </c>
      <c r="R122" s="47" t="str">
        <f t="shared" si="173"/>
        <v xml:space="preserve">3.4 0.73 51,555 3.4 0.73 50,342 3.5 0.72 152,010 3.3 0.71 149,130 3.5  </v>
      </c>
      <c r="S122" s="47" t="str">
        <f t="shared" si="174"/>
        <v xml:space="preserve">0.76 16,428 3.5 0.70 14,105 3.4 0.73 51,555 3.4 0.73 50,342 3.5 0.72 152,010 3.3 0.71 149,130 3.5  </v>
      </c>
      <c r="T122" s="47"/>
      <c r="U122" s="47"/>
      <c r="V122" s="47"/>
      <c r="W122" s="11"/>
      <c r="X122" s="11"/>
      <c r="Y122" s="11"/>
      <c r="Z122" s="47" t="str">
        <f t="shared" si="175"/>
        <v xml:space="preserve">0.73 51,555 3.4 0.73 50,342 3.5 0.72 152,010 3.3 0.71 149,130 3.5  </v>
      </c>
      <c r="AA122" s="47"/>
      <c r="AB122" s="47" t="str">
        <f t="shared" si="176"/>
        <v xml:space="preserve">51,555 3.4 0.73 50,342 3.5 0.72 152,010 3.3 0.71 149,130 3.5  </v>
      </c>
      <c r="AC122" s="47" t="str">
        <f t="shared" si="177"/>
        <v xml:space="preserve">3.4 0.73 50,342 3.5 0.72 152,010 3.3 0.71 149,130 3.5  </v>
      </c>
      <c r="AD122" s="47"/>
      <c r="AE122" s="47" t="str">
        <f t="shared" si="178"/>
        <v xml:space="preserve">0.73 50,342 3.5 0.72 152,010 3.3 0.71 149,130 3.5  </v>
      </c>
      <c r="AF122" s="47"/>
      <c r="AG122" s="47" t="str">
        <f t="shared" si="179"/>
        <v xml:space="preserve">50,342 3.5 0.72 152,010 3.3 0.71 149,130 3.5  </v>
      </c>
      <c r="AH122" s="47" t="str">
        <f t="shared" si="180"/>
        <v xml:space="preserve">3.5 0.72 152,010 3.3 0.71 149,130 3.5  </v>
      </c>
      <c r="AI122" s="47"/>
      <c r="AJ122" s="47"/>
      <c r="AK122" s="47"/>
      <c r="AL122" s="47"/>
      <c r="AM122" s="11"/>
      <c r="AN122" s="11"/>
      <c r="AO122" s="11"/>
      <c r="AP122" s="47" t="str">
        <f t="shared" si="181"/>
        <v xml:space="preserve">0.72 152,010 3.3 0.71 149,130 3.5  </v>
      </c>
      <c r="AQ122" s="47"/>
      <c r="AR122" s="47" t="str">
        <f t="shared" si="182"/>
        <v xml:space="preserve">152,010 3.3 0.71 149,130 3.5  </v>
      </c>
      <c r="AS122" s="48" t="str">
        <f t="shared" si="183"/>
        <v xml:space="preserve">3.3 0.71 149,130 3.5  </v>
      </c>
      <c r="AT122" s="48"/>
      <c r="AU122" s="47" t="str">
        <f t="shared" si="184"/>
        <v xml:space="preserve">0.71 149,130 3.5  </v>
      </c>
      <c r="AV122" s="47"/>
      <c r="AW122" s="47" t="str">
        <f t="shared" si="185"/>
        <v xml:space="preserve">149,130 3.5  </v>
      </c>
      <c r="AX122" s="48" t="str">
        <f t="shared" si="186"/>
        <v xml:space="preserve">3.5  </v>
      </c>
      <c r="AY122" s="47">
        <f>MIN(FIND({0,1,2,3,4,5,6,7,8,9},C213&amp;"0123456789"))</f>
        <v>12</v>
      </c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</row>
    <row r="123" spans="1:63" ht="15" hidden="1" customHeight="1" x14ac:dyDescent="0.2">
      <c r="A123" s="11"/>
      <c r="B123" s="11"/>
      <c r="C123" s="46" t="str">
        <f t="shared" si="166"/>
        <v xml:space="preserve">- Total Alc Bev </v>
      </c>
      <c r="D123" s="47" t="str">
        <f t="shared" si="167"/>
        <v xml:space="preserve">- Total Alc Bev </v>
      </c>
      <c r="E123" s="22"/>
      <c r="F123" s="45"/>
      <c r="G123" s="11"/>
      <c r="H123" s="11"/>
      <c r="I123" s="11"/>
      <c r="J123" s="47" t="str">
        <f t="shared" si="168"/>
        <v xml:space="preserve">1.64 </v>
      </c>
      <c r="K123" s="47"/>
      <c r="L123" s="47" t="str">
        <f t="shared" si="169"/>
        <v xml:space="preserve">35,533 7.5 1.51 30,361 7.3 1.58 111,120 7.4 1.56 107,412 7.5 1.61 340,640 7.5 1.51 315,742 7.3  </v>
      </c>
      <c r="M123" s="47" t="str">
        <f t="shared" si="170"/>
        <v xml:space="preserve">7.5 1.51 30,361 7.3 1.58 111,120 7.4 1.56 107,412 7.5 1.61 340,640 7.5 1.51 315,742 7.3  </v>
      </c>
      <c r="N123" s="47"/>
      <c r="O123" s="47" t="str">
        <f t="shared" si="171"/>
        <v xml:space="preserve">1.51 30,361 7.3 1.58 111,120 7.4 1.56 107,412 7.5 1.61 340,640 7.5 1.51 315,742 7.3  </v>
      </c>
      <c r="P123" s="47"/>
      <c r="Q123" s="47" t="str">
        <f t="shared" si="172"/>
        <v xml:space="preserve">30,361 7.3 1.58 111,120 7.4 1.56 107,412 7.5 1.61 340,640 7.5 1.51 315,742 7.3  </v>
      </c>
      <c r="R123" s="47" t="str">
        <f t="shared" si="173"/>
        <v xml:space="preserve">7.3 1.58 111,120 7.4 1.56 107,412 7.5 1.61 340,640 7.5 1.51 315,742 7.3  </v>
      </c>
      <c r="S123" s="47" t="str">
        <f t="shared" si="174"/>
        <v xml:space="preserve">1.64 35,533 7.5 1.51 30,361 7.3 1.58 111,120 7.4 1.56 107,412 7.5 1.61 340,640 7.5 1.51 315,742 7.3  </v>
      </c>
      <c r="T123" s="47"/>
      <c r="U123" s="47"/>
      <c r="V123" s="47"/>
      <c r="W123" s="11"/>
      <c r="X123" s="11"/>
      <c r="Y123" s="11"/>
      <c r="Z123" s="47" t="str">
        <f t="shared" si="175"/>
        <v xml:space="preserve">1.58 111,120 7.4 1.56 107,412 7.5 1.61 340,640 7.5 1.51 315,742 7.3  </v>
      </c>
      <c r="AA123" s="47"/>
      <c r="AB123" s="47" t="str">
        <f t="shared" si="176"/>
        <v xml:space="preserve">111,120 7.4 1.56 107,412 7.5 1.61 340,640 7.5 1.51 315,742 7.3  </v>
      </c>
      <c r="AC123" s="47" t="str">
        <f t="shared" si="177"/>
        <v xml:space="preserve">7.4 1.56 107,412 7.5 1.61 340,640 7.5 1.51 315,742 7.3  </v>
      </c>
      <c r="AD123" s="47"/>
      <c r="AE123" s="47" t="str">
        <f t="shared" si="178"/>
        <v xml:space="preserve">1.56 107,412 7.5 1.61 340,640 7.5 1.51 315,742 7.3  </v>
      </c>
      <c r="AF123" s="47"/>
      <c r="AG123" s="47" t="str">
        <f t="shared" si="179"/>
        <v xml:space="preserve">107,412 7.5 1.61 340,640 7.5 1.51 315,742 7.3  </v>
      </c>
      <c r="AH123" s="47" t="str">
        <f t="shared" si="180"/>
        <v xml:space="preserve">7.5 1.61 340,640 7.5 1.51 315,742 7.3  </v>
      </c>
      <c r="AI123" s="47"/>
      <c r="AJ123" s="47"/>
      <c r="AK123" s="47"/>
      <c r="AL123" s="47"/>
      <c r="AM123" s="11"/>
      <c r="AN123" s="11"/>
      <c r="AO123" s="11"/>
      <c r="AP123" s="47" t="str">
        <f t="shared" si="181"/>
        <v xml:space="preserve">1.61 340,640 7.5 1.51 315,742 7.3  </v>
      </c>
      <c r="AQ123" s="47"/>
      <c r="AR123" s="47" t="str">
        <f t="shared" si="182"/>
        <v xml:space="preserve">340,640 7.5 1.51 315,742 7.3  </v>
      </c>
      <c r="AS123" s="48" t="str">
        <f t="shared" si="183"/>
        <v xml:space="preserve">7.5 1.51 315,742 7.3  </v>
      </c>
      <c r="AT123" s="48"/>
      <c r="AU123" s="47" t="str">
        <f t="shared" si="184"/>
        <v xml:space="preserve">1.51 315,742 7.3  </v>
      </c>
      <c r="AV123" s="47"/>
      <c r="AW123" s="47" t="str">
        <f t="shared" si="185"/>
        <v xml:space="preserve">315,742 7.3  </v>
      </c>
      <c r="AX123" s="48" t="str">
        <f t="shared" si="186"/>
        <v xml:space="preserve">7.3  </v>
      </c>
      <c r="AY123" s="47">
        <f>MIN(FIND({0,1,2,3,4,5,6,7,8,9},C214&amp;"0123456789"))</f>
        <v>17</v>
      </c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</row>
    <row r="124" spans="1:63" ht="15" hidden="1" customHeight="1" x14ac:dyDescent="0.2">
      <c r="A124" s="11"/>
      <c r="B124" s="11"/>
      <c r="C124" s="46" t="str">
        <f t="shared" si="166"/>
        <v xml:space="preserve">- Liquor </v>
      </c>
      <c r="D124" s="47" t="str">
        <f t="shared" si="167"/>
        <v xml:space="preserve">- Liquor </v>
      </c>
      <c r="E124" s="22"/>
      <c r="F124" s="45"/>
      <c r="G124" s="11"/>
      <c r="H124" s="11"/>
      <c r="I124" s="11"/>
      <c r="J124" s="47" t="str">
        <f t="shared" si="168"/>
        <v xml:space="preserve">0.57 </v>
      </c>
      <c r="K124" s="47"/>
      <c r="L124" s="47" t="str">
        <f t="shared" si="169"/>
        <v xml:space="preserve">12,353 2.6 0.51 10,234 2.4 0.55 38,838 2.6 0.53 36,800 2.6 0.56 117,646 2.6 0.54 112,190 2.6  </v>
      </c>
      <c r="M124" s="47" t="str">
        <f t="shared" si="170"/>
        <v xml:space="preserve">2.6 0.51 10,234 2.4 0.55 38,838 2.6 0.53 36,800 2.6 0.56 117,646 2.6 0.54 112,190 2.6  </v>
      </c>
      <c r="N124" s="47"/>
      <c r="O124" s="47" t="str">
        <f t="shared" si="171"/>
        <v xml:space="preserve">0.51 10,234 2.4 0.55 38,838 2.6 0.53 36,800 2.6 0.56 117,646 2.6 0.54 112,190 2.6  </v>
      </c>
      <c r="P124" s="47"/>
      <c r="Q124" s="47" t="str">
        <f t="shared" si="172"/>
        <v xml:space="preserve">10,234 2.4 0.55 38,838 2.6 0.53 36,800 2.6 0.56 117,646 2.6 0.54 112,190 2.6  </v>
      </c>
      <c r="R124" s="47" t="str">
        <f t="shared" si="173"/>
        <v xml:space="preserve">2.4 0.55 38,838 2.6 0.53 36,800 2.6 0.56 117,646 2.6 0.54 112,190 2.6  </v>
      </c>
      <c r="S124" s="47" t="str">
        <f t="shared" si="174"/>
        <v xml:space="preserve">0.57 12,353 2.6 0.51 10,234 2.4 0.55 38,838 2.6 0.53 36,800 2.6 0.56 117,646 2.6 0.54 112,190 2.6  </v>
      </c>
      <c r="T124" s="47"/>
      <c r="U124" s="47"/>
      <c r="V124" s="47"/>
      <c r="W124" s="11"/>
      <c r="X124" s="11"/>
      <c r="Y124" s="11"/>
      <c r="Z124" s="47" t="str">
        <f t="shared" si="175"/>
        <v xml:space="preserve">0.55 38,838 2.6 0.53 36,800 2.6 0.56 117,646 2.6 0.54 112,190 2.6  </v>
      </c>
      <c r="AA124" s="47"/>
      <c r="AB124" s="47" t="str">
        <f t="shared" si="176"/>
        <v xml:space="preserve">38,838 2.6 0.53 36,800 2.6 0.56 117,646 2.6 0.54 112,190 2.6  </v>
      </c>
      <c r="AC124" s="47" t="str">
        <f t="shared" si="177"/>
        <v xml:space="preserve">2.6 0.53 36,800 2.6 0.56 117,646 2.6 0.54 112,190 2.6  </v>
      </c>
      <c r="AD124" s="47"/>
      <c r="AE124" s="47" t="str">
        <f t="shared" si="178"/>
        <v xml:space="preserve">0.53 36,800 2.6 0.56 117,646 2.6 0.54 112,190 2.6  </v>
      </c>
      <c r="AF124" s="47"/>
      <c r="AG124" s="47" t="str">
        <f t="shared" si="179"/>
        <v xml:space="preserve">36,800 2.6 0.56 117,646 2.6 0.54 112,190 2.6  </v>
      </c>
      <c r="AH124" s="47" t="str">
        <f t="shared" si="180"/>
        <v xml:space="preserve">2.6 0.56 117,646 2.6 0.54 112,190 2.6  </v>
      </c>
      <c r="AI124" s="47"/>
      <c r="AJ124" s="47"/>
      <c r="AK124" s="47"/>
      <c r="AL124" s="47"/>
      <c r="AM124" s="11"/>
      <c r="AN124" s="11"/>
      <c r="AO124" s="11"/>
      <c r="AP124" s="47" t="str">
        <f t="shared" si="181"/>
        <v xml:space="preserve">0.56 117,646 2.6 0.54 112,190 2.6  </v>
      </c>
      <c r="AQ124" s="47"/>
      <c r="AR124" s="47" t="str">
        <f t="shared" si="182"/>
        <v xml:space="preserve">117,646 2.6 0.54 112,190 2.6  </v>
      </c>
      <c r="AS124" s="48" t="str">
        <f t="shared" si="183"/>
        <v xml:space="preserve">2.6 0.54 112,190 2.6  </v>
      </c>
      <c r="AT124" s="48"/>
      <c r="AU124" s="47" t="str">
        <f t="shared" si="184"/>
        <v xml:space="preserve">0.54 112,190 2.6  </v>
      </c>
      <c r="AV124" s="47"/>
      <c r="AW124" s="47" t="str">
        <f t="shared" si="185"/>
        <v xml:space="preserve">112,190 2.6  </v>
      </c>
      <c r="AX124" s="48" t="str">
        <f t="shared" si="186"/>
        <v xml:space="preserve">2.6  </v>
      </c>
      <c r="AY124" s="47">
        <f>MIN(FIND({0,1,2,3,4,5,6,7,8,9},C215&amp;"0123456789"))</f>
        <v>10</v>
      </c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</row>
    <row r="125" spans="1:63" ht="15" hidden="1" customHeight="1" x14ac:dyDescent="0.2">
      <c r="A125" s="11"/>
      <c r="B125" s="11"/>
      <c r="C125" s="46" t="str">
        <f t="shared" si="166"/>
        <v xml:space="preserve">- Beer </v>
      </c>
      <c r="D125" s="47" t="str">
        <f t="shared" si="167"/>
        <v xml:space="preserve">- Beer </v>
      </c>
      <c r="E125" s="22"/>
      <c r="F125" s="45"/>
      <c r="G125" s="11"/>
      <c r="H125" s="11"/>
      <c r="I125" s="11"/>
      <c r="J125" s="47" t="str">
        <f t="shared" si="168"/>
        <v xml:space="preserve">0.28 </v>
      </c>
      <c r="K125" s="47"/>
      <c r="L125" s="47" t="str">
        <f t="shared" si="169"/>
        <v xml:space="preserve">6,116 1.3 0.27 5,442 1.3 0.26 18,147 1.2 0.26 17,762 1.2 0.27 56,320 1.2 0.26 54,719 1.3  </v>
      </c>
      <c r="M125" s="47" t="str">
        <f t="shared" si="170"/>
        <v xml:space="preserve">1.3 0.27 5,442 1.3 0.26 18,147 1.2 0.26 17,762 1.2 0.27 56,320 1.2 0.26 54,719 1.3  </v>
      </c>
      <c r="N125" s="47"/>
      <c r="O125" s="47" t="str">
        <f t="shared" si="171"/>
        <v xml:space="preserve">0.27 5,442 1.3 0.26 18,147 1.2 0.26 17,762 1.2 0.27 56,320 1.2 0.26 54,719 1.3  </v>
      </c>
      <c r="P125" s="47"/>
      <c r="Q125" s="47" t="str">
        <f t="shared" si="172"/>
        <v xml:space="preserve">5,442 1.3 0.26 18,147 1.2 0.26 17,762 1.2 0.27 56,320 1.2 0.26 54,719 1.3  </v>
      </c>
      <c r="R125" s="47" t="str">
        <f t="shared" si="173"/>
        <v xml:space="preserve">1.3 0.26 18,147 1.2 0.26 17,762 1.2 0.27 56,320 1.2 0.26 54,719 1.3  </v>
      </c>
      <c r="S125" s="47" t="str">
        <f t="shared" si="174"/>
        <v xml:space="preserve">0.28 6,116 1.3 0.27 5,442 1.3 0.26 18,147 1.2 0.26 17,762 1.2 0.27 56,320 1.2 0.26 54,719 1.3  </v>
      </c>
      <c r="T125" s="47"/>
      <c r="U125" s="47"/>
      <c r="V125" s="47"/>
      <c r="W125" s="11"/>
      <c r="X125" s="11"/>
      <c r="Y125" s="11"/>
      <c r="Z125" s="47" t="str">
        <f t="shared" si="175"/>
        <v xml:space="preserve">0.26 18,147 1.2 0.26 17,762 1.2 0.27 56,320 1.2 0.26 54,719 1.3  </v>
      </c>
      <c r="AA125" s="47"/>
      <c r="AB125" s="47" t="str">
        <f t="shared" si="176"/>
        <v xml:space="preserve">18,147 1.2 0.26 17,762 1.2 0.27 56,320 1.2 0.26 54,719 1.3  </v>
      </c>
      <c r="AC125" s="47" t="str">
        <f t="shared" si="177"/>
        <v xml:space="preserve">1.2 0.26 17,762 1.2 0.27 56,320 1.2 0.26 54,719 1.3  </v>
      </c>
      <c r="AD125" s="47"/>
      <c r="AE125" s="47" t="str">
        <f t="shared" si="178"/>
        <v xml:space="preserve">0.26 17,762 1.2 0.27 56,320 1.2 0.26 54,719 1.3  </v>
      </c>
      <c r="AF125" s="47"/>
      <c r="AG125" s="47" t="str">
        <f t="shared" si="179"/>
        <v xml:space="preserve">17,762 1.2 0.27 56,320 1.2 0.26 54,719 1.3  </v>
      </c>
      <c r="AH125" s="47" t="str">
        <f t="shared" si="180"/>
        <v xml:space="preserve">1.2 0.27 56,320 1.2 0.26 54,719 1.3  </v>
      </c>
      <c r="AI125" s="47"/>
      <c r="AJ125" s="47"/>
      <c r="AK125" s="47"/>
      <c r="AL125" s="47"/>
      <c r="AM125" s="11"/>
      <c r="AN125" s="11"/>
      <c r="AO125" s="11"/>
      <c r="AP125" s="47" t="str">
        <f t="shared" si="181"/>
        <v xml:space="preserve">0.27 56,320 1.2 0.26 54,719 1.3  </v>
      </c>
      <c r="AQ125" s="47"/>
      <c r="AR125" s="47" t="str">
        <f t="shared" si="182"/>
        <v xml:space="preserve">56,320 1.2 0.26 54,719 1.3  </v>
      </c>
      <c r="AS125" s="48" t="str">
        <f t="shared" si="183"/>
        <v xml:space="preserve">1.2 0.26 54,719 1.3  </v>
      </c>
      <c r="AT125" s="48"/>
      <c r="AU125" s="47" t="str">
        <f t="shared" si="184"/>
        <v xml:space="preserve">0.26 54,719 1.3  </v>
      </c>
      <c r="AV125" s="47"/>
      <c r="AW125" s="47" t="str">
        <f t="shared" si="185"/>
        <v xml:space="preserve">54,719 1.3  </v>
      </c>
      <c r="AX125" s="48" t="str">
        <f t="shared" si="186"/>
        <v xml:space="preserve">1.3  </v>
      </c>
      <c r="AY125" s="47">
        <f>MIN(FIND({0,1,2,3,4,5,6,7,8,9},C216&amp;"0123456789"))</f>
        <v>8</v>
      </c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</row>
    <row r="126" spans="1:63" ht="15" hidden="1" customHeight="1" x14ac:dyDescent="0.2">
      <c r="A126" s="11"/>
      <c r="B126" s="11"/>
      <c r="C126" s="46" t="str">
        <f t="shared" si="166"/>
        <v xml:space="preserve">- Wine </v>
      </c>
      <c r="D126" s="47" t="str">
        <f t="shared" si="167"/>
        <v xml:space="preserve">- Wine </v>
      </c>
      <c r="E126" s="22"/>
      <c r="F126" s="45"/>
      <c r="G126" s="11"/>
      <c r="H126" s="11"/>
      <c r="I126" s="11"/>
      <c r="J126" s="47" t="str">
        <f t="shared" si="168"/>
        <v xml:space="preserve">0.79 </v>
      </c>
      <c r="K126" s="47"/>
      <c r="L126" s="47" t="str">
        <f t="shared" si="169"/>
        <v xml:space="preserve">17,064 3.6 0.73 14,684 3.5 0.77 54,136 3.6 0.77 52,850 3.7 0.79 166,673 3.7 0.71 148,833 3.4  </v>
      </c>
      <c r="M126" s="47" t="str">
        <f t="shared" si="170"/>
        <v xml:space="preserve">3.6 0.73 14,684 3.5 0.77 54,136 3.6 0.77 52,850 3.7 0.79 166,673 3.7 0.71 148,833 3.4  </v>
      </c>
      <c r="N126" s="47"/>
      <c r="O126" s="47" t="str">
        <f t="shared" si="171"/>
        <v xml:space="preserve">0.73 14,684 3.5 0.77 54,136 3.6 0.77 52,850 3.7 0.79 166,673 3.7 0.71 148,833 3.4  </v>
      </c>
      <c r="P126" s="47"/>
      <c r="Q126" s="47" t="str">
        <f t="shared" si="172"/>
        <v xml:space="preserve">14,684 3.5 0.77 54,136 3.6 0.77 52,850 3.7 0.79 166,673 3.7 0.71 148,833 3.4  </v>
      </c>
      <c r="R126" s="47" t="str">
        <f t="shared" si="173"/>
        <v xml:space="preserve">3.5 0.77 54,136 3.6 0.77 52,850 3.7 0.79 166,673 3.7 0.71 148,833 3.4  </v>
      </c>
      <c r="S126" s="47" t="str">
        <f t="shared" si="174"/>
        <v xml:space="preserve">0.79 17,064 3.6 0.73 14,684 3.5 0.77 54,136 3.6 0.77 52,850 3.7 0.79 166,673 3.7 0.71 148,833 3.4  </v>
      </c>
      <c r="T126" s="47"/>
      <c r="U126" s="47"/>
      <c r="V126" s="47"/>
      <c r="W126" s="11"/>
      <c r="X126" s="11"/>
      <c r="Y126" s="11"/>
      <c r="Z126" s="47" t="str">
        <f t="shared" si="175"/>
        <v xml:space="preserve">0.77 54,136 3.6 0.77 52,850 3.7 0.79 166,673 3.7 0.71 148,833 3.4  </v>
      </c>
      <c r="AA126" s="47"/>
      <c r="AB126" s="47" t="str">
        <f t="shared" si="176"/>
        <v xml:space="preserve">54,136 3.6 0.77 52,850 3.7 0.79 166,673 3.7 0.71 148,833 3.4  </v>
      </c>
      <c r="AC126" s="47" t="str">
        <f t="shared" si="177"/>
        <v xml:space="preserve">3.6 0.77 52,850 3.7 0.79 166,673 3.7 0.71 148,833 3.4  </v>
      </c>
      <c r="AD126" s="47"/>
      <c r="AE126" s="47" t="str">
        <f t="shared" si="178"/>
        <v xml:space="preserve">0.77 52,850 3.7 0.79 166,673 3.7 0.71 148,833 3.4  </v>
      </c>
      <c r="AF126" s="47"/>
      <c r="AG126" s="47" t="str">
        <f t="shared" si="179"/>
        <v xml:space="preserve">52,850 3.7 0.79 166,673 3.7 0.71 148,833 3.4  </v>
      </c>
      <c r="AH126" s="47" t="str">
        <f t="shared" si="180"/>
        <v xml:space="preserve">3.7 0.79 166,673 3.7 0.71 148,833 3.4  </v>
      </c>
      <c r="AI126" s="47"/>
      <c r="AJ126" s="47"/>
      <c r="AK126" s="47"/>
      <c r="AL126" s="47"/>
      <c r="AM126" s="11"/>
      <c r="AN126" s="11"/>
      <c r="AO126" s="11"/>
      <c r="AP126" s="47" t="str">
        <f t="shared" si="181"/>
        <v xml:space="preserve">0.79 166,673 3.7 0.71 148,833 3.4  </v>
      </c>
      <c r="AQ126" s="47"/>
      <c r="AR126" s="47" t="str">
        <f t="shared" si="182"/>
        <v xml:space="preserve">166,673 3.7 0.71 148,833 3.4  </v>
      </c>
      <c r="AS126" s="48" t="str">
        <f t="shared" si="183"/>
        <v xml:space="preserve">3.7 0.71 148,833 3.4  </v>
      </c>
      <c r="AT126" s="48"/>
      <c r="AU126" s="47" t="str">
        <f t="shared" si="184"/>
        <v xml:space="preserve">0.71 148,833 3.4  </v>
      </c>
      <c r="AV126" s="47"/>
      <c r="AW126" s="47" t="str">
        <f t="shared" si="185"/>
        <v xml:space="preserve">148,833 3.4  </v>
      </c>
      <c r="AX126" s="48" t="str">
        <f t="shared" si="186"/>
        <v xml:space="preserve">3.4  </v>
      </c>
      <c r="AY126" s="47">
        <f>MIN(FIND({0,1,2,3,4,5,6,7,8,9},C217&amp;"0123456789"))</f>
        <v>8</v>
      </c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</row>
    <row r="127" spans="1:63" ht="15" hidden="1" customHeight="1" x14ac:dyDescent="0.2">
      <c r="A127" s="11"/>
      <c r="B127" s="11"/>
      <c r="C127" s="46" t="str">
        <f t="shared" si="166"/>
        <v xml:space="preserve">- Non-Alch Bev </v>
      </c>
      <c r="D127" s="47" t="str">
        <f t="shared" si="167"/>
        <v xml:space="preserve">- Non-Alch Bev </v>
      </c>
      <c r="E127" s="22"/>
      <c r="F127" s="45"/>
      <c r="G127" s="11"/>
      <c r="H127" s="11"/>
      <c r="I127" s="11"/>
      <c r="J127" s="47" t="str">
        <f t="shared" si="168"/>
        <v xml:space="preserve">1.59 </v>
      </c>
      <c r="K127" s="47"/>
      <c r="L127" s="47" t="str">
        <f t="shared" si="169"/>
        <v xml:space="preserve">34,555 7.3 1.54 30,775 7.4 1.53 107,308 7.2 1.54 106,056 7.4 1.52 321,743 7.1 1.56 324,671 7.5  </v>
      </c>
      <c r="M127" s="47" t="str">
        <f t="shared" si="170"/>
        <v xml:space="preserve">7.3 1.54 30,775 7.4 1.53 107,308 7.2 1.54 106,056 7.4 1.52 321,743 7.1 1.56 324,671 7.5  </v>
      </c>
      <c r="N127" s="47"/>
      <c r="O127" s="47" t="str">
        <f t="shared" si="171"/>
        <v xml:space="preserve">1.54 30,775 7.4 1.53 107,308 7.2 1.54 106,056 7.4 1.52 321,743 7.1 1.56 324,671 7.5  </v>
      </c>
      <c r="P127" s="47"/>
      <c r="Q127" s="47" t="str">
        <f t="shared" si="172"/>
        <v xml:space="preserve">30,775 7.4 1.53 107,308 7.2 1.54 106,056 7.4 1.52 321,743 7.1 1.56 324,671 7.5  </v>
      </c>
      <c r="R127" s="47" t="str">
        <f t="shared" si="173"/>
        <v xml:space="preserve">7.4 1.53 107,308 7.2 1.54 106,056 7.4 1.52 321,743 7.1 1.56 324,671 7.5  </v>
      </c>
      <c r="S127" s="47" t="str">
        <f t="shared" si="174"/>
        <v xml:space="preserve">1.59 34,555 7.3 1.54 30,775 7.4 1.53 107,308 7.2 1.54 106,056 7.4 1.52 321,743 7.1 1.56 324,671 7.5  </v>
      </c>
      <c r="T127" s="47"/>
      <c r="U127" s="47"/>
      <c r="V127" s="47"/>
      <c r="W127" s="11"/>
      <c r="X127" s="11"/>
      <c r="Y127" s="11"/>
      <c r="Z127" s="47" t="str">
        <f t="shared" si="175"/>
        <v xml:space="preserve">1.53 107,308 7.2 1.54 106,056 7.4 1.52 321,743 7.1 1.56 324,671 7.5  </v>
      </c>
      <c r="AA127" s="47"/>
      <c r="AB127" s="47" t="str">
        <f t="shared" si="176"/>
        <v xml:space="preserve">107,308 7.2 1.54 106,056 7.4 1.52 321,743 7.1 1.56 324,671 7.5  </v>
      </c>
      <c r="AC127" s="47" t="str">
        <f t="shared" si="177"/>
        <v xml:space="preserve">7.2 1.54 106,056 7.4 1.52 321,743 7.1 1.56 324,671 7.5  </v>
      </c>
      <c r="AD127" s="47"/>
      <c r="AE127" s="47" t="str">
        <f t="shared" si="178"/>
        <v xml:space="preserve">1.54 106,056 7.4 1.52 321,743 7.1 1.56 324,671 7.5  </v>
      </c>
      <c r="AF127" s="47"/>
      <c r="AG127" s="47" t="str">
        <f t="shared" si="179"/>
        <v xml:space="preserve">106,056 7.4 1.52 321,743 7.1 1.56 324,671 7.5  </v>
      </c>
      <c r="AH127" s="47" t="str">
        <f t="shared" si="180"/>
        <v xml:space="preserve">7.4 1.52 321,743 7.1 1.56 324,671 7.5  </v>
      </c>
      <c r="AI127" s="47"/>
      <c r="AJ127" s="47"/>
      <c r="AK127" s="47"/>
      <c r="AL127" s="47"/>
      <c r="AM127" s="11"/>
      <c r="AN127" s="11"/>
      <c r="AO127" s="11"/>
      <c r="AP127" s="47" t="str">
        <f t="shared" si="181"/>
        <v xml:space="preserve">1.52 321,743 7.1 1.56 324,671 7.5  </v>
      </c>
      <c r="AQ127" s="47"/>
      <c r="AR127" s="47" t="str">
        <f t="shared" si="182"/>
        <v xml:space="preserve">321,743 7.1 1.56 324,671 7.5  </v>
      </c>
      <c r="AS127" s="48" t="str">
        <f t="shared" si="183"/>
        <v xml:space="preserve">7.1 1.56 324,671 7.5  </v>
      </c>
      <c r="AT127" s="48"/>
      <c r="AU127" s="47" t="str">
        <f t="shared" si="184"/>
        <v xml:space="preserve">1.56 324,671 7.5  </v>
      </c>
      <c r="AV127" s="47"/>
      <c r="AW127" s="47" t="str">
        <f t="shared" si="185"/>
        <v xml:space="preserve">324,671 7.5  </v>
      </c>
      <c r="AX127" s="48" t="str">
        <f t="shared" si="186"/>
        <v xml:space="preserve">7.5  </v>
      </c>
      <c r="AY127" s="47">
        <f>MIN(FIND({0,1,2,3,4,5,6,7,8,9},C218&amp;"0123456789"))</f>
        <v>16</v>
      </c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</row>
    <row r="128" spans="1:63" ht="15" hidden="1" customHeight="1" x14ac:dyDescent="0.2">
      <c r="A128" s="11"/>
      <c r="B128" s="11"/>
      <c r="C128" s="46" t="str">
        <f t="shared" si="166"/>
        <v xml:space="preserve">- Other </v>
      </c>
      <c r="D128" s="47" t="str">
        <f t="shared" si="167"/>
        <v xml:space="preserve">- Other </v>
      </c>
      <c r="E128" s="22"/>
      <c r="F128" s="45"/>
      <c r="G128" s="11"/>
      <c r="H128" s="11"/>
      <c r="I128" s="11"/>
      <c r="J128" s="47" t="str">
        <f t="shared" si="168"/>
        <v xml:space="preserve">1.12 </v>
      </c>
      <c r="K128" s="47"/>
      <c r="L128" s="47" t="str">
        <f t="shared" si="169"/>
        <v xml:space="preserve">24,325 5.2 1.08 21,579 5.2 1.14 79,698 5.3 1.06 73,395 5.1 1.10 232,647 5.1 1.10 229,153 5.3  </v>
      </c>
      <c r="M128" s="47" t="str">
        <f t="shared" si="170"/>
        <v xml:space="preserve">5.2 1.08 21,579 5.2 1.14 79,698 5.3 1.06 73,395 5.1 1.10 232,647 5.1 1.10 229,153 5.3  </v>
      </c>
      <c r="N128" s="47"/>
      <c r="O128" s="47" t="str">
        <f t="shared" si="171"/>
        <v xml:space="preserve">1.08 21,579 5.2 1.14 79,698 5.3 1.06 73,395 5.1 1.10 232,647 5.1 1.10 229,153 5.3  </v>
      </c>
      <c r="P128" s="47"/>
      <c r="Q128" s="47" t="str">
        <f t="shared" si="172"/>
        <v xml:space="preserve">21,579 5.2 1.14 79,698 5.3 1.06 73,395 5.1 1.10 232,647 5.1 1.10 229,153 5.3  </v>
      </c>
      <c r="R128" s="47" t="str">
        <f t="shared" si="173"/>
        <v xml:space="preserve">5.2 1.14 79,698 5.3 1.06 73,395 5.1 1.10 232,647 5.1 1.10 229,153 5.3  </v>
      </c>
      <c r="S128" s="47" t="str">
        <f t="shared" si="174"/>
        <v xml:space="preserve">1.12 24,325 5.2 1.08 21,579 5.2 1.14 79,698 5.3 1.06 73,395 5.1 1.10 232,647 5.1 1.10 229,153 5.3  </v>
      </c>
      <c r="T128" s="47"/>
      <c r="U128" s="47"/>
      <c r="V128" s="47"/>
      <c r="W128" s="11"/>
      <c r="X128" s="11"/>
      <c r="Y128" s="11"/>
      <c r="Z128" s="47" t="str">
        <f t="shared" si="175"/>
        <v xml:space="preserve">1.14 79,698 5.3 1.06 73,395 5.1 1.10 232,647 5.1 1.10 229,153 5.3  </v>
      </c>
      <c r="AA128" s="47"/>
      <c r="AB128" s="47" t="str">
        <f t="shared" si="176"/>
        <v xml:space="preserve">79,698 5.3 1.06 73,395 5.1 1.10 232,647 5.1 1.10 229,153 5.3  </v>
      </c>
      <c r="AC128" s="47" t="str">
        <f t="shared" si="177"/>
        <v xml:space="preserve">5.3 1.06 73,395 5.1 1.10 232,647 5.1 1.10 229,153 5.3  </v>
      </c>
      <c r="AD128" s="47"/>
      <c r="AE128" s="47" t="str">
        <f t="shared" si="178"/>
        <v xml:space="preserve">1.06 73,395 5.1 1.10 232,647 5.1 1.10 229,153 5.3  </v>
      </c>
      <c r="AF128" s="47"/>
      <c r="AG128" s="47" t="str">
        <f t="shared" si="179"/>
        <v xml:space="preserve">73,395 5.1 1.10 232,647 5.1 1.10 229,153 5.3  </v>
      </c>
      <c r="AH128" s="47" t="str">
        <f t="shared" si="180"/>
        <v xml:space="preserve">5.1 1.10 232,647 5.1 1.10 229,153 5.3  </v>
      </c>
      <c r="AI128" s="47"/>
      <c r="AJ128" s="47"/>
      <c r="AK128" s="47"/>
      <c r="AL128" s="47"/>
      <c r="AM128" s="11"/>
      <c r="AN128" s="11"/>
      <c r="AO128" s="11"/>
      <c r="AP128" s="47" t="str">
        <f t="shared" si="181"/>
        <v xml:space="preserve">1.10 232,647 5.1 1.10 229,153 5.3  </v>
      </c>
      <c r="AQ128" s="47"/>
      <c r="AR128" s="47" t="str">
        <f t="shared" si="182"/>
        <v xml:space="preserve">232,647 5.1 1.10 229,153 5.3  </v>
      </c>
      <c r="AS128" s="48" t="str">
        <f t="shared" si="183"/>
        <v xml:space="preserve">5.1 1.10 229,153 5.3  </v>
      </c>
      <c r="AT128" s="48"/>
      <c r="AU128" s="47" t="str">
        <f t="shared" si="184"/>
        <v xml:space="preserve">1.10 229,153 5.3  </v>
      </c>
      <c r="AV128" s="47"/>
      <c r="AW128" s="47" t="str">
        <f t="shared" si="185"/>
        <v xml:space="preserve">229,153 5.3  </v>
      </c>
      <c r="AX128" s="48" t="str">
        <f t="shared" si="186"/>
        <v xml:space="preserve">5.3  </v>
      </c>
      <c r="AY128" s="47">
        <f>MIN(FIND({0,1,2,3,4,5,6,7,8,9},C219&amp;"0123456789"))</f>
        <v>9</v>
      </c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</row>
    <row r="129" spans="1:63" ht="15" hidden="1" customHeight="1" x14ac:dyDescent="0.2">
      <c r="A129" s="11"/>
      <c r="B129" s="11"/>
      <c r="C129" s="46"/>
      <c r="D129" s="47"/>
      <c r="E129" s="22"/>
      <c r="F129" s="45"/>
      <c r="G129" s="11"/>
      <c r="H129" s="11"/>
      <c r="I129" s="11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11"/>
      <c r="X129" s="11"/>
      <c r="Y129" s="11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11"/>
      <c r="AN129" s="11"/>
      <c r="AO129" s="11"/>
      <c r="AP129" s="47"/>
      <c r="AQ129" s="47"/>
      <c r="AR129" s="47"/>
      <c r="AS129" s="48"/>
      <c r="AT129" s="48"/>
      <c r="AU129" s="47"/>
      <c r="AV129" s="47"/>
      <c r="AW129" s="47"/>
      <c r="AX129" s="48"/>
      <c r="AY129" s="47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</row>
    <row r="130" spans="1:63" ht="15" hidden="1" customHeight="1" x14ac:dyDescent="0.2">
      <c r="A130" s="11"/>
      <c r="B130" s="11"/>
      <c r="C130" s="46" t="str">
        <f>IF(C220="","",IF(RIGHT(D130,1)="-",LEFT(D130,AY130-2),D130))</f>
        <v xml:space="preserve">Add-On Sales </v>
      </c>
      <c r="D130" s="47" t="str">
        <f>LEFT(C220,AY130-1)</f>
        <v xml:space="preserve">Add-On Sales </v>
      </c>
      <c r="E130" s="22"/>
      <c r="F130" s="45"/>
      <c r="G130" s="11"/>
      <c r="H130" s="11"/>
      <c r="I130" s="11"/>
      <c r="J130" s="47" t="str">
        <f>IF($C130="","",IF($C130="A vs T% ","",IF($C130="Bev Alch A vs. T% ","",IF($C130="Operating Weeks ","",IF($C130="ToGo Sales ","",IF($C130="Private Dining ","",IF($C130="Overtime Premium $ ","",IF($C130="Overtime Hours ","",(LEFT($S130,FIND("|",SUBSTITUTE($S130," ","|",1))))))))))))</f>
        <v xml:space="preserve">7.21 </v>
      </c>
      <c r="K130" s="47"/>
      <c r="L130" s="47" t="str">
        <f>IF($C130="","",IF($C130="Bev Alch A vs. T% ",(LEFT($S130,FIND("|",SUBSTITUTE($S130," ","|",1)))),IF($C130="A vs T% ",(LEFT($S130,FIND("|",SUBSTITUTE($S130," ","|",1)))),IF($C130="Bev Alch A vs. T% ",(LEFT($S130,FIND("|",SUBSTITUTE($S130," ","|",1)))),IF($C130="Average Weekly Sales ","",IF($C130="Total Hours vs. Expectation ","",IF($C130="Wage Rate ","",IF($C130="Operating Weeks ",LEFT($S130,FIND("|",SUBSTITUTE($S130," ","|",1))),IF($C130="ToGo Sales ",LEFT($S130,FIND("|",SUBSTITUTE($S130," ","|",1))),IF($C130="Private Dining ",LEFT($S130,FIND("|",SUBSTITUTE($S130," ","|",1))),IF($C130="Overtime Premium $ ",LEFT($S130,FIND("|",SUBSTITUTE($S130," ","|",1))),IF($C130="Overtime Hours ",LEFT($S130,FIND("|",SUBSTITUTE($S130," ","|",1))),(MID($S130,FIND("|",SUBSTITUTE($S130," ","|",1))+1,LEN($S130)))))))))))))))</f>
        <v xml:space="preserve">156,418 33.1 6.77 135,649 32.5 7.00 490,691 32.7 6.83 471,334 32.8 6.91 1,461,972 32.2 6.77 1,413,455 32.8  </v>
      </c>
      <c r="M130" s="47" t="str">
        <f>IF($C130="","",IF($C130="A vs T% ",(MID($S130,FIND("|",SUBSTITUTE($S130," ","|",1))+1,LEN($S130))),IF($C130="Bev Alch A vs. T% ",(MID($S130,FIND("|",SUBSTITUTE($S130," ","|",1))+1,LEN($S130))),IF($C130="Guest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","|",2))+1,LEN($S130)))))))))))))))</f>
        <v xml:space="preserve">33.1 6.77 135,649 32.5 7.00 490,691 32.7 6.83 471,334 32.8 6.91 1,461,972 32.2 6.77 1,413,455 32.8  </v>
      </c>
      <c r="N130" s="47"/>
      <c r="O130" s="47" t="str">
        <f>IF($C130="","",IF($C130="Bev Alch A vs. T% ","",IF($C130="A vs T% ","",IF($C130="Guest Count ",(MID($S130,FIND("|",SUBSTITUTE($S130," ","|",2))+1,LEN($S130))),IF($C130="Average Weekly Sales ",(MID($S130,FIND("|",SUBSTITUTE($S130," ","|",1))+1,LEN($S130))),IF($C130="Total Hours vs. Expectation ",(MID($S130,FIND("|",SUBSTITUTE($S130," ","|",1))+1,LEN($S130))),IF($C130="Wage Rate ",(MID($S130,FIND("|",SUBSTITUTE($S130," ","|",1))+1,LEN($S130))),IF($C130="Operating Weeks ","",IF($C130="ToGo Sales ","",IF($C130="Private Dining ","",IF($C130="Overtime Premium $ ","",IF($C130="Overtime Hours ","",(MID($S130,FIND("|",SUBSTITUTE($S130," ","|",3))+1,LEN($S130)))))))))))))))</f>
        <v xml:space="preserve">6.77 135,649 32.5 7.00 490,691 32.7 6.83 471,334 32.8 6.91 1,461,972 32.2 6.77 1,413,455 32.8  </v>
      </c>
      <c r="P130" s="47"/>
      <c r="Q130" s="47" t="str">
        <f>IF($C130="","",IF($C130="Bev Alch A vs. T% ",(MID($S130,FIND("|",SUBSTITUTE($S130," ","|",2))+1,LEN($S130))),IF($C130="A vs T% ",(MID($S130,FIND("|",SUBSTITUTE($S130," ","|",2))+1,LEN($S130))),IF($C130="Guest Count ",(MID($S130,FIND("|",SUBSTITUTE($S130," ","|",3))+1,LEN($S130))),IF($C130="Average Weekly Sales ","",IF($C130="Total Hours vs. Expectation ","",IF($C130="Wage Rate ","",IF($C130="Operating Weeks ",(MID($S130,FIND("|",SUBSTITUTE($S130," ","|",1))+1,LEN($S130))),IF($C130="ToGo Sales ",(MID($S130,FIND("|",SUBSTITUTE($S130," ","|",1))+1,LEN($S130))),IF($C130="Private Dining ",(MID($S130,FIND("|",SUBSTITUTE($S130," ","|",1))+1,LEN($S130))),IF($C130="Overtime Premium $ ",(MID($S130,FIND("|",SUBSTITUTE($S130," ","|",1))+1,LEN($S130))),IF($C130="Overtime Hours ",(MID($S130,FIND("|",SUBSTITUTE($S130," ","|",1))+1,LEN($S130))),(MID($S130,FIND("|",SUBSTITUTE($S130," ","|",4))+1,LEN($S130)))))))))))))))</f>
        <v xml:space="preserve">135,649 32.5 7.00 490,691 32.7 6.83 471,334 32.8 6.91 1,461,972 32.2 6.77 1,413,455 32.8  </v>
      </c>
      <c r="R130" s="47" t="str">
        <f>IF($C130="","",IF($C130="Bev Alch A vs. T% ",(MID($S130,FIND("|",SUBSTITUTE($S130," ","|",3))+1,LEN($S130))),IF($C130="A vs T% ",(MID($S130,FIND("|",SUBSTITUTE($S130," ","|",3))+1,LEN($S130))),IF($C130="Guest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","|",5))+1,LEN($S130)))))))))))))))</f>
        <v xml:space="preserve">32.5 7.00 490,691 32.7 6.83 471,334 32.8 6.91 1,461,972 32.2 6.77 1,413,455 32.8  </v>
      </c>
      <c r="S130" s="47" t="str">
        <f>(RIGHT(C220,LEN(C220) - LEN(C130)))&amp;" "</f>
        <v xml:space="preserve">7.21 156,418 33.1 6.77 135,649 32.5 7.00 490,691 32.7 6.83 471,334 32.8 6.91 1,461,972 32.2 6.77 1,413,455 32.8  </v>
      </c>
      <c r="T130" s="47"/>
      <c r="U130" s="47"/>
      <c r="V130" s="47"/>
      <c r="W130" s="11"/>
      <c r="X130" s="11"/>
      <c r="Y130" s="11"/>
      <c r="Z130" s="47" t="str">
        <f>IF($C130="","",IF($C130="A vs T% ","",IF($C130="Bev Alch A vs. T% ","",IF($C130="Guest Count ",(MID($S130,FIND("|",SUBSTITUTE($S130," ","|",4))+1,LEN($S130))),IF($C130="Average Weekly Sales ",(MID($S130,FIND("|",SUBSTITUTE($S130," ","|",2))+1,LEN($S130))),IF($C130="Total Hours vs. Expectation ",(MID($S130,FIND("|",SUBSTITUTE($S130," ","|",2))+1,LEN($S130))),IF($C130="Wage Rate ",(MID($S130,FIND("|",SUBSTITUTE($S130," ","|",2))+1,LEN($S130))),IF($C130="Operating Weeks ","",IF($C130="ToGo Sales ","",IF($C130="Private Dining ","",IF($C130="Overtime Premium $ ","",IF($C130="Overtime Hours ","",(MID($S130,FIND("|",SUBSTITUTE($S130," ","|",6))+1,LEN($S130)))))))))))))))</f>
        <v xml:space="preserve">7.00 490,691 32.7 6.83 471,334 32.8 6.91 1,461,972 32.2 6.77 1,413,455 32.8  </v>
      </c>
      <c r="AA130" s="47"/>
      <c r="AB130" s="47" t="str">
        <f>IF($C130="","",IF($C130="Bev Alch A vs. T% ",(MID($S130,FIND("|",SUBSTITUTE($S130," ","|",4))+1,LEN($S130))),IF($C130="A vs T% ",(MID($S130,FIND("|",SUBSTITUTE($S130," ","|",4))+1,LEN($S130))),IF($C130="Guest Count ",(MID($S130,FIND("|",SUBSTITUTE($S130," ","|",5))+1,LEN($S130))),IF($C130="Average Weekly Sales ","",IF($C130="Total Hours vs. Expectation ","",IF($C130="Wage Rate ","",IF($C130="Operating Weeks ",(MID($S130,FIND("|",SUBSTITUTE($S130," ","|",2))+1,LEN($S130))),IF($C130="ToGo Sales ",(MID($S130,FIND("|",SUBSTITUTE($S130," ","|",2))+1,LEN($S130))),IF($C130="Private Dining ",(MID($S130,FIND("|",SUBSTITUTE($S130," ","|",2))+1,LEN($S130))),IF($C130="Overtime Premium $ ",(MID($S130,FIND("|",SUBSTITUTE($S130," ","|",2))+1,LEN($S130))),IF($C130="Overtime Hours ",(MID($S130,FIND("|",SUBSTITUTE($S130," ","|",2))+1,LEN($S130))),(MID($S130,FIND("|",SUBSTITUTE($S130," ","|",7))+1,LEN($S130)))))))))))))))</f>
        <v xml:space="preserve">490,691 32.7 6.83 471,334 32.8 6.91 1,461,972 32.2 6.77 1,413,455 32.8  </v>
      </c>
      <c r="AC130" s="47" t="str">
        <f>IF($C130="","",IF($C130="Bev Alch A vs. T% ",(MID($S130,FIND("|",SUBSTITUTE($S130," ","|",5))+1,LEN($S130))),IF($C130="A vs T% ",(MID($S130,FIND("|",SUBSTITUTE($S130," ","|",5))+1,LEN($S130))),IF($C130="Guest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","|",8))+1,LEN($S130)))))))))))))))</f>
        <v xml:space="preserve">32.7 6.83 471,334 32.8 6.91 1,461,972 32.2 6.77 1,413,455 32.8  </v>
      </c>
      <c r="AD130" s="47"/>
      <c r="AE130" s="47" t="str">
        <f>IF($C130="","",IF($C130="A vs T% ","",IF($C130="Bev Alch A vs. T% ","",IF($C130="Guest Count ",(MID($S130,FIND("|",SUBSTITUTE($S130," ","|",6))+1,LEN($S130))),IF($C130="Average Weekly Sales ",(MID($S130,FIND("|",SUBSTITUTE($S130," ","|",3))+1,LEN($S130))),IF($C130="Total Hours vs. Expectation ",(MID($S130,FIND("|",SUBSTITUTE($S130," ","|",3))+1,LEN($S130))),IF($C130="Wage Rate ",(MID($S130,FIND("|",SUBSTITUTE($S130," ","|",3))+1,LEN($S130))),IF($C130="Operating Weeks ","",IF($C130="ToGo Sales ","",IF($C130="Private Dining ","",IF($C130="Overtime Premium $ ","",IF($C130="Overtime Hours ","",(MID($S130,FIND("|",SUBSTITUTE($S130," ","|",9))+1,LEN($S130)))))))))))))))</f>
        <v xml:space="preserve">6.83 471,334 32.8 6.91 1,461,972 32.2 6.77 1,413,455 32.8  </v>
      </c>
      <c r="AF130" s="47"/>
      <c r="AG130" s="47" t="str">
        <f>IF($C130="","",IF($C130="Bev Alch A vs. T% ",(MID($S130,FIND("|",SUBSTITUTE($S130," ","|",6))+1,LEN($S130))),IF($C130="A vs T% ",(MID($S130,FIND("|",SUBSTITUTE($S130," ","|",6))+1,LEN($S130))),IF($C130="Guest Count ",(MID($S130,FIND("|",SUBSTITUTE($S130," ","|",7))+1,LEN($S130))),IF($C130="Average Weekly Sales ","",IF($C130="Total Hours vs. Expectation ","",IF($C130="Wage Rate ","",IF($C130="Operating Weeks ",(MID($S130,FIND("|",SUBSTITUTE($S130," ","|",3))+1,LEN($S130))),IF($C130="ToGo Sales ",(MID($S130,FIND("|",SUBSTITUTE($S130," ","|",3))+1,LEN($S130))),IF($C130="Private Dining ",(MID($S130,FIND("|",SUBSTITUTE($S130," ","|",3))+1,LEN($S130))),IF($C130="Overtime Premium $ ",(MID($S130,FIND("|",SUBSTITUTE($S130," ","|",3))+1,LEN($S130))),IF($C130="Overtime Hours ",(MID($S130,FIND("|",SUBSTITUTE($S130," ","|",3))+1,LEN($S130))),(MID($S130,FIND("|",SUBSTITUTE($S130," ","|",10))+1,LEN($S130)))))))))))))))</f>
        <v xml:space="preserve">471,334 32.8 6.91 1,461,972 32.2 6.77 1,413,455 32.8  </v>
      </c>
      <c r="AH130" s="47" t="str">
        <f>IF($C130="","",IF($C130="Bev Alch A vs. T% ",(MID($S130,FIND("|",SUBSTITUTE($S130," ","|",7))+1,LEN($S130))),IF($C130="A vs T% ",(MID($S130,FIND("|",SUBSTITUTE($S130," ","|",7))+1,LEN($S130))),IF($C130="Guest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","|",11))+1,LEN($S130)))))))))))))))</f>
        <v xml:space="preserve">32.8 6.91 1,461,972 32.2 6.77 1,413,455 32.8  </v>
      </c>
      <c r="AI130" s="47"/>
      <c r="AJ130" s="47"/>
      <c r="AK130" s="47"/>
      <c r="AL130" s="47"/>
      <c r="AM130" s="11"/>
      <c r="AN130" s="11"/>
      <c r="AO130" s="11"/>
      <c r="AP130" s="47" t="str">
        <f>IF($C130="","",IF($C130="A vs T% ","",IF($C130="Bev Alch A vs. T% ","",IF($C130="Guest Count ",(MID($S130,FIND("|",SUBSTITUTE($S130," ","|",8))+1,LEN($S130))),IF($C130="Average Weekly Sales ",(MID($S130,FIND("|",SUBSTITUTE($S130," ","|",4))+1,LEN($S130))),IF($C130="Total Hours vs. Expectation ",(MID($S130,FIND("|",SUBSTITUTE($S130," ","|",4))+1,LEN($S130))),IF($C130="Wage Rate ",(MID($S130,FIND("|",SUBSTITUTE($S130," ","|",4))+1,LEN($S130))),IF($C130="Operating Weeks ","",IF($C130="ToGo Sales ","",IF($C130="Private Dining ","",IF($C130="Overtime Premium $ ","",IF($C130="Overtime Hours ","",(MID($S130,FIND("|",SUBSTITUTE($S130," ","|",12))+1,LEN($S130)))))))))))))))</f>
        <v xml:space="preserve">6.91 1,461,972 32.2 6.77 1,413,455 32.8  </v>
      </c>
      <c r="AQ130" s="47"/>
      <c r="AR130" s="47" t="str">
        <f>IF($C130="","",IF($C130="Bev Alch A vs. T% ",(MID($S130,FIND("|",SUBSTITUTE($S130," ","|",8))+1,LEN($S130))),IF($C130="A vs T% ",(MID($S130,FIND("|",SUBSTITUTE($S130," ","|",8))+1,LEN($S130))),IF($C130="Guest Count ",(MID($S130,FIND("|",SUBSTITUTE($S130," ","|",9))+1,LEN($S130))),IF($C130="Average Weekly Sales ","",IF($C130="Total Hours vs. Expectation ","",IF($C130="Wage Rate ","",IF($C130="Operating Weeks ",(MID($S130,FIND("|",SUBSTITUTE($S130," ","|",4))+1,LEN($S130))),IF($C130="ToGo Sales ",(MID($S130,FIND("|",SUBSTITUTE($S130," ","|",4))+1,LEN($S130))),IF($C130="Private Dining ",(MID($S130,FIND("|",SUBSTITUTE($S130," ","|",4))+1,LEN($S130))),IF($C130="Overtime Premium $ ",(MID($S130,FIND("|",SUBSTITUTE($S130," ","|",4))+1,LEN($S130))),IF($C130="Overtime Hours ",(MID($S130,FIND("|",SUBSTITUTE($S130," ","|",4))+1,LEN($S130))),(MID($S130,FIND("|",SUBSTITUTE($S130," ","|",13))+1,LEN($S130)))))))))))))))</f>
        <v xml:space="preserve">1,461,972 32.2 6.77 1,413,455 32.8  </v>
      </c>
      <c r="AS130" s="48" t="str">
        <f>IF($C130="","",IF($C130="Bev Alch A vs. T% ",(MID($S130,FIND("|",SUBSTITUTE($S130," ","|",9))+1,LEN($S130))),IF($C130="A vs T% ",(MID($S130,FIND("|",SUBSTITUTE($S130," ","|",9))+1,LEN($S130))),IF($C130="Guest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","|",14))+1,LEN($S130)))))))))))))))</f>
        <v xml:space="preserve">32.2 6.77 1,413,455 32.8  </v>
      </c>
      <c r="AT130" s="48"/>
      <c r="AU130" s="47" t="str">
        <f>IF($C130="","",IF($C130="A vs T% ","",IF($C130="Bev Alch A vs. T% ","",IF($C130="Guest Count ",(MID($S130,FIND("|",SUBSTITUTE($S130," ","|",10))+1,LEN($S130))),IF($C130="Average Weekly Sales ",(MID($S130,FIND("|",SUBSTITUTE($S130," ","|",5))+1,LEN($S130))),IF($C130="Total Hours vs. Expectation ",(MID($S130,FIND("|",SUBSTITUTE($S130," ","|",5))+1,LEN($S130))),IF($C130="Wage Rate ",(MID($S130,FIND("|",SUBSTITUTE($S130," ","|",5))+1,LEN($S130))),IF($C130="Operating Weeks ","",IF($C130="ToGo Sales ","",IF($C130="Private Dining ","",IF($C130="Overtime Premium $ ","",IF($C130="Overtime Hours ","",(MID($S130,FIND("|",SUBSTITUTE($S130," ","|",15))+1,LEN($S130)))))))))))))))</f>
        <v xml:space="preserve">6.77 1,413,455 32.8  </v>
      </c>
      <c r="AV130" s="47"/>
      <c r="AW130" s="47" t="str">
        <f>IF($C130="","",IF($C130="Bev Alch A vs. T% ",(MID($S130,FIND("|",SUBSTITUTE($S130," ","|",10))+1,LEN($S130))),IF($C130="A vs T% ",(MID($S130,FIND("|",SUBSTITUTE($S130," ","|",10))+1,LEN($S130))),IF($C130="Guest Count ",(MID($S130,FIND("|",SUBSTITUTE($S130," ","|",11))+1,LEN($S130))),IF($C130="Average Weekly Sales ","",IF($C130="Total Hours vs. Expectation ","",IF($C130="Wage Rate ","",IF($C130="Operating Weeks ",(MID($S130,FIND("|",SUBSTITUTE($S130," ","|",5))+1,LEN($S130))),IF($C130="ToGo Sales ",(MID($S130,FIND("|",SUBSTITUTE($S130," ","|",5))+1,LEN($S130))),IF($C130="Private Dining ",(MID($S130,FIND("|",SUBSTITUTE($S130," ","|",5))+1,LEN($S130))),IF($C130="Overtime Premium $ ",(MID($S130,FIND("|",SUBSTITUTE($S130," ","|",5))+1,LEN($S130))),IF($C130="Overtime Hours ",(MID($S130,FIND("|",SUBSTITUTE($S130," ","|",5))+1,LEN($S130))),(MID($S130,FIND("|",SUBSTITUTE($S130," ","|",16))+1,LEN($S130)))))))))))))))</f>
        <v xml:space="preserve">1,413,455 32.8  </v>
      </c>
      <c r="AX130" s="48" t="str">
        <f>IF($C130="","",IF($C130="Bev Alch A vs. T% ",(MID($S130,FIND("|",SUBSTITUTE($S130," ","|",11))+1,LEN($S130))),IF($C130="A vs T% ",(MID($S130,FIND("|",SUBSTITUTE($S130," ","|",11))+1,LEN($S130))),IF($C130="Guest Count ","",IF($C130="Average Weekly Sales ","",IF($C130="Total Hours vs. Expectation ","",IF($C130="Wage Rate ","",IF($C130="Operating Weeks ","",IF($C130="ToGo Sales ","",IF($C130="Private Dining ","",IF($C130="Overtime Premium $ ","",IF($C130="Overtime Hours ","",(MID($S130,FIND("|",SUBSTITUTE($S130," ","|",17))+1,LEN($S130)))))))))))))))</f>
        <v xml:space="preserve">32.8  </v>
      </c>
      <c r="AY130" s="47">
        <f>MIN(FIND({0,1,2,3,4,5,6,7,8,9},C220&amp;"0123456789"))</f>
        <v>14</v>
      </c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</row>
    <row r="131" spans="1:63" ht="15" hidden="1" customHeight="1" x14ac:dyDescent="0.2">
      <c r="A131" s="11"/>
      <c r="B131" s="11"/>
      <c r="C131" s="46" t="str">
        <f>IF(C221="","",IF(RIGHT(D131,1)="-",LEFT(D131,AY131-2),D131))</f>
        <v xml:space="preserve">ToGo Sales </v>
      </c>
      <c r="D131" s="47" t="str">
        <f>LEFT(C221,AY131-1)</f>
        <v xml:space="preserve">ToGo Sales </v>
      </c>
      <c r="E131" s="22"/>
      <c r="F131" s="45"/>
      <c r="G131" s="11"/>
      <c r="H131" s="11"/>
      <c r="I131" s="11"/>
      <c r="J131" s="47" t="str">
        <f>IF($C131="","",IF($C131="A vs T% ","",IF($C131="Bev Alch A vs. T% ","",IF($C131="Operating Weeks ","",IF($C131="ToGo Sales ","",IF($C131="Private Dining ","",IF($C131="Overtime Premium $ ","",IF($C131="Overtime Hours ","",(LEFT($S131,FIND("|",SUBSTITUTE($S131," ","|",1))))))))))))</f>
        <v/>
      </c>
      <c r="K131" s="47"/>
      <c r="L131" s="47" t="str">
        <f>IF($C131="","",IF($C131="Bev Alch A vs. T% ",(LEFT($S131,FIND("|",SUBSTITUTE($S131," ","|",1)))),IF($C131="A vs T% ",(LEFT($S131,FIND("|",SUBSTITUTE($S131," ","|",1)))),IF($C131="Bev Alch A vs. T% ",(LEFT($S131,FIND("|",SUBSTITUTE($S131," ","|",1)))),IF($C131="Average Weekly Sales ","",IF($C131="Total Hours vs. Expectation ","",IF($C131="Wage Rate ","",IF($C131="Operating Weeks ",LEFT($S131,FIND("|",SUBSTITUTE($S131," ","|",1))),IF($C131="ToGo Sales ",LEFT($S131,FIND("|",SUBSTITUTE($S131," ","|",1))),IF($C131="Private Dining ",LEFT($S131,FIND("|",SUBSTITUTE($S131," ","|",1))),IF($C131="Overtime Premium $ ",LEFT($S131,FIND("|",SUBSTITUTE($S131," ","|",1))),IF($C131="Overtime Hours ",LEFT($S131,FIND("|",SUBSTITUTE($S131," ","|",1))),(MID($S131,FIND("|",SUBSTITUTE($S131," ","|",1))+1,LEN($S131)))))))))))))))</f>
        <v xml:space="preserve">68,105 </v>
      </c>
      <c r="M131" s="47" t="str">
        <f>IF($C131="","",IF($C131="A vs T% ",(MID($S131,FIND("|",SUBSTITUTE($S131," ","|",1))+1,LEN($S131))),IF($C131="Bev Alch A vs. T% ",(MID($S131,FIND("|",SUBSTITUTE($S131," ","|",1))+1,LEN($S131))),IF($C131="Guest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","|",2))+1,LEN($S131)))))))))))))))</f>
        <v/>
      </c>
      <c r="N131" s="47"/>
      <c r="O131" s="47" t="str">
        <f>IF($C131="","",IF($C131="Bev Alch A vs. T% ","",IF($C131="A vs T% ","",IF($C131="Guest Count ",(MID($S131,FIND("|",SUBSTITUTE($S131," ","|",2))+1,LEN($S131))),IF($C131="Average Weekly Sales ",(MID($S131,FIND("|",SUBSTITUTE($S131," ","|",1))+1,LEN($S131))),IF($C131="Total Hours vs. Expectation ",(MID($S131,FIND("|",SUBSTITUTE($S131," ","|",1))+1,LEN($S131))),IF($C131="Wage Rate ",(MID($S131,FIND("|",SUBSTITUTE($S131," ","|",1))+1,LEN($S131))),IF($C131="Operating Weeks ","",IF($C131="ToGo Sales ","",IF($C131="Private Dining ","",IF($C131="Overtime Premium $ ","",IF($C131="Overtime Hours ","",(MID($S131,FIND("|",SUBSTITUTE($S131," ","|",3))+1,LEN($S131)))))))))))))))</f>
        <v/>
      </c>
      <c r="P131" s="47"/>
      <c r="Q131" s="47" t="str">
        <f>IF($C131="","",IF($C131="Bev Alch A vs. T% ",(MID($S131,FIND("|",SUBSTITUTE($S131," ","|",2))+1,LEN($S131))),IF($C131="A vs T% ",(MID($S131,FIND("|",SUBSTITUTE($S131," ","|",2))+1,LEN($S131))),IF($C131="Guest Count ",(MID($S131,FIND("|",SUBSTITUTE($S131," ","|",3))+1,LEN($S131))),IF($C131="Average Weekly Sales ","",IF($C131="Total Hours vs. Expectation ","",IF($C131="Wage Rate ","",IF($C131="Operating Weeks ",(MID($S131,FIND("|",SUBSTITUTE($S131," ","|",1))+1,LEN($S131))),IF($C131="ToGo Sales ",(MID($S131,FIND("|",SUBSTITUTE($S131," ","|",1))+1,LEN($S131))),IF($C131="Private Dining ",(MID($S131,FIND("|",SUBSTITUTE($S131," ","|",1))+1,LEN($S131))),IF($C131="Overtime Premium $ ",(MID($S131,FIND("|",SUBSTITUTE($S131," ","|",1))+1,LEN($S131))),IF($C131="Overtime Hours ",(MID($S131,FIND("|",SUBSTITUTE($S131," ","|",1))+1,LEN($S131))),(MID($S131,FIND("|",SUBSTITUTE($S131," ","|",4))+1,LEN($S131)))))))))))))))</f>
        <v xml:space="preserve">58,339 199,581 202,587 750,104 673,307  </v>
      </c>
      <c r="R131" s="47" t="str">
        <f>IF($C131="","",IF($C131="Bev Alch A vs. T% ",(MID($S131,FIND("|",SUBSTITUTE($S131," ","|",3))+1,LEN($S131))),IF($C131="A vs T% ",(MID($S131,FIND("|",SUBSTITUTE($S131," ","|",3))+1,LEN($S131))),IF($C131="Guest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","|",5))+1,LEN($S131)))))))))))))))</f>
        <v/>
      </c>
      <c r="S131" s="47" t="str">
        <f>(RIGHT(C221,LEN(C221) - LEN(C131)))&amp;" "</f>
        <v xml:space="preserve">68,105 58,339 199,581 202,587 750,104 673,307  </v>
      </c>
      <c r="T131" s="47"/>
      <c r="U131" s="47"/>
      <c r="V131" s="47"/>
      <c r="W131" s="11"/>
      <c r="X131" s="11"/>
      <c r="Y131" s="11"/>
      <c r="Z131" s="47" t="str">
        <f>IF($C131="","",IF($C131="A vs T% ","",IF($C131="Bev Alch A vs. T% ","",IF($C131="Guest Count ",(MID($S131,FIND("|",SUBSTITUTE($S131," ","|",4))+1,LEN($S131))),IF($C131="Average Weekly Sales ",(MID($S131,FIND("|",SUBSTITUTE($S131," ","|",2))+1,LEN($S131))),IF($C131="Total Hours vs. Expectation ",(MID($S131,FIND("|",SUBSTITUTE($S131," ","|",2))+1,LEN($S131))),IF($C131="Wage Rate ",(MID($S131,FIND("|",SUBSTITUTE($S131," ","|",2))+1,LEN($S131))),IF($C131="Operating Weeks ","",IF($C131="ToGo Sales ","",IF($C131="Private Dining ","",IF($C131="Overtime Premium $ ","",IF($C131="Overtime Hours ","",(MID($S131,FIND("|",SUBSTITUTE($S131," ","|",6))+1,LEN($S131)))))))))))))))</f>
        <v/>
      </c>
      <c r="AA131" s="47"/>
      <c r="AB131" s="47" t="str">
        <f>IF($C131="","",IF($C131="Bev Alch A vs. T% ",(MID($S131,FIND("|",SUBSTITUTE($S131," ","|",4))+1,LEN($S131))),IF($C131="A vs T% ",(MID($S131,FIND("|",SUBSTITUTE($S131," ","|",4))+1,LEN($S131))),IF($C131="Guest Count ",(MID($S131,FIND("|",SUBSTITUTE($S131," ","|",5))+1,LEN($S131))),IF($C131="Average Weekly Sales ","",IF($C131="Total Hours vs. Expectation ","",IF($C131="Wage Rate ","",IF($C131="Operating Weeks ",(MID($S131,FIND("|",SUBSTITUTE($S131," ","|",2))+1,LEN($S131))),IF($C131="ToGo Sales ",(MID($S131,FIND("|",SUBSTITUTE($S131," ","|",2))+1,LEN($S131))),IF($C131="Private Dining ",(MID($S131,FIND("|",SUBSTITUTE($S131," ","|",2))+1,LEN($S131))),IF($C131="Overtime Premium $ ",(MID($S131,FIND("|",SUBSTITUTE($S131," ","|",2))+1,LEN($S131))),IF($C131="Overtime Hours ",(MID($S131,FIND("|",SUBSTITUTE($S131," ","|",2))+1,LEN($S131))),(MID($S131,FIND("|",SUBSTITUTE($S131," ","|",7))+1,LEN($S131)))))))))))))))</f>
        <v xml:space="preserve">199,581 202,587 750,104 673,307  </v>
      </c>
      <c r="AC131" s="47" t="str">
        <f>IF($C131="","",IF($C131="Bev Alch A vs. T% ",(MID($S131,FIND("|",SUBSTITUTE($S131," ","|",5))+1,LEN($S131))),IF($C131="A vs T% ",(MID($S131,FIND("|",SUBSTITUTE($S131," ","|",5))+1,LEN($S131))),IF($C131="Guest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","|",8))+1,LEN($S131)))))))))))))))</f>
        <v/>
      </c>
      <c r="AD131" s="47"/>
      <c r="AE131" s="47" t="str">
        <f>IF($C131="","",IF($C131="A vs T% ","",IF($C131="Bev Alch A vs. T% ","",IF($C131="Guest Count ",(MID($S131,FIND("|",SUBSTITUTE($S131," ","|",6))+1,LEN($S131))),IF($C131="Average Weekly Sales ",(MID($S131,FIND("|",SUBSTITUTE($S131," ","|",3))+1,LEN($S131))),IF($C131="Total Hours vs. Expectation ",(MID($S131,FIND("|",SUBSTITUTE($S131," ","|",3))+1,LEN($S131))),IF($C131="Wage Rate ",(MID($S131,FIND("|",SUBSTITUTE($S131," ","|",3))+1,LEN($S131))),IF($C131="Operating Weeks ","",IF($C131="ToGo Sales ","",IF($C131="Private Dining ","",IF($C131="Overtime Premium $ ","",IF($C131="Overtime Hours ","",(MID($S131,FIND("|",SUBSTITUTE($S131," ","|",9))+1,LEN($S131)))))))))))))))</f>
        <v/>
      </c>
      <c r="AF131" s="47"/>
      <c r="AG131" s="47" t="str">
        <f>IF($C131="","",IF($C131="Bev Alch A vs. T% ",(MID($S131,FIND("|",SUBSTITUTE($S131," ","|",6))+1,LEN($S131))),IF($C131="A vs T% ",(MID($S131,FIND("|",SUBSTITUTE($S131," ","|",6))+1,LEN($S131))),IF($C131="Guest Count ",(MID($S131,FIND("|",SUBSTITUTE($S131," ","|",7))+1,LEN($S131))),IF($C131="Average Weekly Sales ","",IF($C131="Total Hours vs. Expectation ","",IF($C131="Wage Rate ","",IF($C131="Operating Weeks ",(MID($S131,FIND("|",SUBSTITUTE($S131," ","|",3))+1,LEN($S131))),IF($C131="ToGo Sales ",(MID($S131,FIND("|",SUBSTITUTE($S131," ","|",3))+1,LEN($S131))),IF($C131="Private Dining ",(MID($S131,FIND("|",SUBSTITUTE($S131," ","|",3))+1,LEN($S131))),IF($C131="Overtime Premium $ ",(MID($S131,FIND("|",SUBSTITUTE($S131," ","|",3))+1,LEN($S131))),IF($C131="Overtime Hours ",(MID($S131,FIND("|",SUBSTITUTE($S131," ","|",3))+1,LEN($S131))),(MID($S131,FIND("|",SUBSTITUTE($S131," ","|",10))+1,LEN($S131)))))))))))))))</f>
        <v xml:space="preserve">202,587 750,104 673,307  </v>
      </c>
      <c r="AH131" s="47" t="str">
        <f>IF($C131="","",IF($C131="Bev Alch A vs. T% ",(MID($S131,FIND("|",SUBSTITUTE($S131," ","|",7))+1,LEN($S131))),IF($C131="A vs T% ",(MID($S131,FIND("|",SUBSTITUTE($S131," ","|",7))+1,LEN($S131))),IF($C131="Guest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","|",11))+1,LEN($S131)))))))))))))))</f>
        <v/>
      </c>
      <c r="AI131" s="47"/>
      <c r="AJ131" s="47"/>
      <c r="AK131" s="47"/>
      <c r="AL131" s="47"/>
      <c r="AM131" s="11"/>
      <c r="AN131" s="11"/>
      <c r="AO131" s="11"/>
      <c r="AP131" s="47" t="str">
        <f>IF($C131="","",IF($C131="A vs T% ","",IF($C131="Bev Alch A vs. T% ","",IF($C131="Guest Count ",(MID($S131,FIND("|",SUBSTITUTE($S131," ","|",8))+1,LEN($S131))),IF($C131="Average Weekly Sales ",(MID($S131,FIND("|",SUBSTITUTE($S131," ","|",4))+1,LEN($S131))),IF($C131="Total Hours vs. Expectation ",(MID($S131,FIND("|",SUBSTITUTE($S131," ","|",4))+1,LEN($S131))),IF($C131="Wage Rate ",(MID($S131,FIND("|",SUBSTITUTE($S131," ","|",4))+1,LEN($S131))),IF($C131="Operating Weeks ","",IF($C131="ToGo Sales ","",IF($C131="Private Dining ","",IF($C131="Overtime Premium $ ","",IF($C131="Overtime Hours ","",(MID($S131,FIND("|",SUBSTITUTE($S131," ","|",12))+1,LEN($S131)))))))))))))))</f>
        <v/>
      </c>
      <c r="AQ131" s="47"/>
      <c r="AR131" s="47" t="str">
        <f>IF($C131="","",IF($C131="Bev Alch A vs. T% ",(MID($S131,FIND("|",SUBSTITUTE($S131," ","|",8))+1,LEN($S131))),IF($C131="A vs T% ",(MID($S131,FIND("|",SUBSTITUTE($S131," ","|",8))+1,LEN($S131))),IF($C131="Guest Count ",(MID($S131,FIND("|",SUBSTITUTE($S131," ","|",9))+1,LEN($S131))),IF($C131="Average Weekly Sales ","",IF($C131="Total Hours vs. Expectation ","",IF($C131="Wage Rate ","",IF($C131="Operating Weeks ",(MID($S131,FIND("|",SUBSTITUTE($S131," ","|",4))+1,LEN($S131))),IF($C131="ToGo Sales ",(MID($S131,FIND("|",SUBSTITUTE($S131," ","|",4))+1,LEN($S131))),IF($C131="Private Dining ",(MID($S131,FIND("|",SUBSTITUTE($S131," ","|",4))+1,LEN($S131))),IF($C131="Overtime Premium $ ",(MID($S131,FIND("|",SUBSTITUTE($S131," ","|",4))+1,LEN($S131))),IF($C131="Overtime Hours ",(MID($S131,FIND("|",SUBSTITUTE($S131," ","|",4))+1,LEN($S131))),(MID($S131,FIND("|",SUBSTITUTE($S131," ","|",13))+1,LEN($S131)))))))))))))))</f>
        <v xml:space="preserve">750,104 673,307  </v>
      </c>
      <c r="AS131" s="48" t="str">
        <f>IF($C131="","",IF($C131="Bev Alch A vs. T% ",(MID($S131,FIND("|",SUBSTITUTE($S131," ","|",9))+1,LEN($S131))),IF($C131="A vs T% ",(MID($S131,FIND("|",SUBSTITUTE($S131," ","|",9))+1,LEN($S131))),IF($C131="Guest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","|",14))+1,LEN($S131)))))))))))))))</f>
        <v/>
      </c>
      <c r="AT131" s="48"/>
      <c r="AU131" s="47" t="str">
        <f>IF($C131="","",IF($C131="A vs T% ","",IF($C131="Bev Alch A vs. T% ","",IF($C131="Guest Count ",(MID($S131,FIND("|",SUBSTITUTE($S131," ","|",10))+1,LEN($S131))),IF($C131="Average Weekly Sales ",(MID($S131,FIND("|",SUBSTITUTE($S131," ","|",5))+1,LEN($S131))),IF($C131="Total Hours vs. Expectation ",(MID($S131,FIND("|",SUBSTITUTE($S131," ","|",5))+1,LEN($S131))),IF($C131="Wage Rate ",(MID($S131,FIND("|",SUBSTITUTE($S131," ","|",5))+1,LEN($S131))),IF($C131="Operating Weeks ","",IF($C131="ToGo Sales ","",IF($C131="Private Dining ","",IF($C131="Overtime Premium $ ","",IF($C131="Overtime Hours ","",(MID($S131,FIND("|",SUBSTITUTE($S131," ","|",15))+1,LEN($S131)))))))))))))))</f>
        <v/>
      </c>
      <c r="AV131" s="47"/>
      <c r="AW131" s="47" t="str">
        <f>IF($C131="","",IF($C131="Bev Alch A vs. T% ",(MID($S131,FIND("|",SUBSTITUTE($S131," ","|",10))+1,LEN($S131))),IF($C131="A vs T% ",(MID($S131,FIND("|",SUBSTITUTE($S131," ","|",10))+1,LEN($S131))),IF($C131="Guest Count ",(MID($S131,FIND("|",SUBSTITUTE($S131," ","|",11))+1,LEN($S131))),IF($C131="Average Weekly Sales ","",IF($C131="Total Hours vs. Expectation ","",IF($C131="Wage Rate ","",IF($C131="Operating Weeks ",(MID($S131,FIND("|",SUBSTITUTE($S131," ","|",5))+1,LEN($S131))),IF($C131="ToGo Sales ",(MID($S131,FIND("|",SUBSTITUTE($S131," ","|",5))+1,LEN($S131))),IF($C131="Private Dining ",(MID($S131,FIND("|",SUBSTITUTE($S131," ","|",5))+1,LEN($S131))),IF($C131="Overtime Premium $ ",(MID($S131,FIND("|",SUBSTITUTE($S131," ","|",5))+1,LEN($S131))),IF($C131="Overtime Hours ",(MID($S131,FIND("|",SUBSTITUTE($S131," ","|",5))+1,LEN($S131))),(MID($S131,FIND("|",SUBSTITUTE($S131," ","|",16))+1,LEN($S131)))))))))))))))</f>
        <v xml:space="preserve">673,307  </v>
      </c>
      <c r="AX131" s="48" t="str">
        <f>IF($C131="","",IF($C131="Bev Alch A vs. T% ",(MID($S131,FIND("|",SUBSTITUTE($S131," ","|",11))+1,LEN($S131))),IF($C131="A vs T% ",(MID($S131,FIND("|",SUBSTITUTE($S131," ","|",11))+1,LEN($S131))),IF($C131="Guest Count ","",IF($C131="Average Weekly Sales ","",IF($C131="Total Hours vs. Expectation ","",IF($C131="Wage Rate ","",IF($C131="Operating Weeks ","",IF($C131="ToGo Sales ","",IF($C131="Private Dining ","",IF($C131="Overtime Premium $ ","",IF($C131="Overtime Hours ","",(MID($S131,FIND("|",SUBSTITUTE($S131," ","|",17))+1,LEN($S131)))))))))))))))</f>
        <v/>
      </c>
      <c r="AY131" s="47">
        <f>MIN(FIND({0,1,2,3,4,5,6,7,8,9},C221&amp;"0123456789"))</f>
        <v>12</v>
      </c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</row>
    <row r="132" spans="1:63" ht="15" hidden="1" customHeight="1" x14ac:dyDescent="0.2">
      <c r="A132" s="11"/>
      <c r="B132" s="11"/>
      <c r="C132" s="46" t="str">
        <f>IF(C222="","",IF(RIGHT(D132,1)="-",LEFT(D132,AY132-2),D132))</f>
        <v xml:space="preserve">Private Dining </v>
      </c>
      <c r="D132" s="47" t="str">
        <f>LEFT(C222,AY132-1)</f>
        <v xml:space="preserve">Private Dining </v>
      </c>
      <c r="E132" s="22"/>
      <c r="F132" s="45"/>
      <c r="G132" s="11"/>
      <c r="H132" s="11"/>
      <c r="I132" s="11"/>
      <c r="J132" s="47" t="str">
        <f>IF($C132="","",IF($C132="A vs T% ","",IF($C132="Bev Alch A vs. T% ","",IF($C132="Operating Weeks ","",IF($C132="ToGo Sales ","",IF($C132="Private Dining ","",IF($C132="Overtime Premium $ ","",IF($C132="Overtime Hours ","",(LEFT($S132,FIND("|",SUBSTITUTE($S132," ","|",1))))))))))))</f>
        <v/>
      </c>
      <c r="K132" s="47"/>
      <c r="L132" s="47" t="str">
        <f>IF($C132="","",IF($C132="Bev Alch A vs. T% ",(LEFT($S132,FIND("|",SUBSTITUTE($S132," ","|",1)))),IF($C132="A vs T% ",(LEFT($S132,FIND("|",SUBSTITUTE($S132," ","|",1)))),IF($C132="Bev Alch A vs. T% ",(LEFT($S132,FIND("|",SUBSTITUTE($S132," ","|",1)))),IF($C132="Average Weekly Sales ","",IF($C132="Total Hours vs. Expectation ","",IF($C132="Wage Rate ","",IF($C132="Operating Weeks ",LEFT($S132,FIND("|",SUBSTITUTE($S132," ","|",1))),IF($C132="ToGo Sales ",LEFT($S132,FIND("|",SUBSTITUTE($S132," ","|",1))),IF($C132="Private Dining ",LEFT($S132,FIND("|",SUBSTITUTE($S132," ","|",1))),IF($C132="Overtime Premium $ ",LEFT($S132,FIND("|",SUBSTITUTE($S132," ","|",1))),IF($C132="Overtime Hours ",LEFT($S132,FIND("|",SUBSTITUTE($S132," ","|",1))),(MID($S132,FIND("|",SUBSTITUTE($S132," ","|",1))+1,LEN($S132)))))))))))))))</f>
        <v xml:space="preserve">0 </v>
      </c>
      <c r="M132" s="47" t="str">
        <f>IF($C132="","",IF($C132="A vs T% ",(MID($S132,FIND("|",SUBSTITUTE($S132," ","|",1))+1,LEN($S132))),IF($C132="Bev Alch A vs. T% ",(MID($S132,FIND("|",SUBSTITUTE($S132," ","|",1))+1,LEN($S132))),IF($C132="Guest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","|",2))+1,LEN($S132)))))))))))))))</f>
        <v/>
      </c>
      <c r="N132" s="47"/>
      <c r="O132" s="47" t="str">
        <f>IF($C132="","",IF($C132="Bev Alch A vs. T% ","",IF($C132="A vs T% ","",IF($C132="Guest Count ",(MID($S132,FIND("|",SUBSTITUTE($S132," ","|",2))+1,LEN($S132))),IF($C132="Average Weekly Sales ",(MID($S132,FIND("|",SUBSTITUTE($S132," ","|",1))+1,LEN($S132))),IF($C132="Total Hours vs. Expectation ",(MID($S132,FIND("|",SUBSTITUTE($S132," ","|",1))+1,LEN($S132))),IF($C132="Wage Rate ",(MID($S132,FIND("|",SUBSTITUTE($S132," ","|",1))+1,LEN($S132))),IF($C132="Operating Weeks ","",IF($C132="ToGo Sales ","",IF($C132="Private Dining ","",IF($C132="Overtime Premium $ ","",IF($C132="Overtime Hours ","",(MID($S132,FIND("|",SUBSTITUTE($S132," ","|",3))+1,LEN($S132)))))))))))))))</f>
        <v/>
      </c>
      <c r="P132" s="47"/>
      <c r="Q132" s="47" t="str">
        <f>IF($C132="","",IF($C132="Bev Alch A vs. T% ",(MID($S132,FIND("|",SUBSTITUTE($S132," ","|",2))+1,LEN($S132))),IF($C132="A vs T% ",(MID($S132,FIND("|",SUBSTITUTE($S132," ","|",2))+1,LEN($S132))),IF($C132="Guest Count ",(MID($S132,FIND("|",SUBSTITUTE($S132," ","|",3))+1,LEN($S132))),IF($C132="Average Weekly Sales ","",IF($C132="Total Hours vs. Expectation ","",IF($C132="Wage Rate ","",IF($C132="Operating Weeks ",(MID($S132,FIND("|",SUBSTITUTE($S132," ","|",1))+1,LEN($S132))),IF($C132="ToGo Sales ",(MID($S132,FIND("|",SUBSTITUTE($S132," ","|",1))+1,LEN($S132))),IF($C132="Private Dining ",(MID($S132,FIND("|",SUBSTITUTE($S132," ","|",1))+1,LEN($S132))),IF($C132="Overtime Premium $ ",(MID($S132,FIND("|",SUBSTITUTE($S132," ","|",1))+1,LEN($S132))),IF($C132="Overtime Hours ",(MID($S132,FIND("|",SUBSTITUTE($S132," ","|",1))+1,LEN($S132))),(MID($S132,FIND("|",SUBSTITUTE($S132," ","|",4))+1,LEN($S132)))))))))))))))</f>
        <v xml:space="preserve">0 0 0 0 0  </v>
      </c>
      <c r="R132" s="47" t="str">
        <f>IF($C132="","",IF($C132="Bev Alch A vs. T% ",(MID($S132,FIND("|",SUBSTITUTE($S132," ","|",3))+1,LEN($S132))),IF($C132="A vs T% ",(MID($S132,FIND("|",SUBSTITUTE($S132," ","|",3))+1,LEN($S132))),IF($C132="Guest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","|",5))+1,LEN($S132)))))))))))))))</f>
        <v/>
      </c>
      <c r="S132" s="47" t="str">
        <f>(RIGHT(C222,LEN(C222) - LEN(C132)))&amp;" "</f>
        <v xml:space="preserve">0 0 0 0 0 0  </v>
      </c>
      <c r="T132" s="47"/>
      <c r="U132" s="47"/>
      <c r="V132" s="47"/>
      <c r="W132" s="11"/>
      <c r="X132" s="11"/>
      <c r="Y132" s="11"/>
      <c r="Z132" s="47" t="str">
        <f>IF($C132="","",IF($C132="A vs T% ","",IF($C132="Bev Alch A vs. T% ","",IF($C132="Guest Count ",(MID($S132,FIND("|",SUBSTITUTE($S132," ","|",4))+1,LEN($S132))),IF($C132="Average Weekly Sales ",(MID($S132,FIND("|",SUBSTITUTE($S132," ","|",2))+1,LEN($S132))),IF($C132="Total Hours vs. Expectation ",(MID($S132,FIND("|",SUBSTITUTE($S132," ","|",2))+1,LEN($S132))),IF($C132="Wage Rate ",(MID($S132,FIND("|",SUBSTITUTE($S132," ","|",2))+1,LEN($S132))),IF($C132="Operating Weeks ","",IF($C132="ToGo Sales ","",IF($C132="Private Dining ","",IF($C132="Overtime Premium $ ","",IF($C132="Overtime Hours ","",(MID($S132,FIND("|",SUBSTITUTE($S132," ","|",6))+1,LEN($S132)))))))))))))))</f>
        <v/>
      </c>
      <c r="AA132" s="47"/>
      <c r="AB132" s="47" t="str">
        <f>IF($C132="","",IF($C132="Bev Alch A vs. T% ",(MID($S132,FIND("|",SUBSTITUTE($S132," ","|",4))+1,LEN($S132))),IF($C132="A vs T% ",(MID($S132,FIND("|",SUBSTITUTE($S132," ","|",4))+1,LEN($S132))),IF($C132="Guest Count ",(MID($S132,FIND("|",SUBSTITUTE($S132," ","|",5))+1,LEN($S132))),IF($C132="Average Weekly Sales ","",IF($C132="Total Hours vs. Expectation ","",IF($C132="Wage Rate ","",IF($C132="Operating Weeks ",(MID($S132,FIND("|",SUBSTITUTE($S132," ","|",2))+1,LEN($S132))),IF($C132="ToGo Sales ",(MID($S132,FIND("|",SUBSTITUTE($S132," ","|",2))+1,LEN($S132))),IF($C132="Private Dining ",(MID($S132,FIND("|",SUBSTITUTE($S132," ","|",2))+1,LEN($S132))),IF($C132="Overtime Premium $ ",(MID($S132,FIND("|",SUBSTITUTE($S132," ","|",2))+1,LEN($S132))),IF($C132="Overtime Hours ",(MID($S132,FIND("|",SUBSTITUTE($S132," ","|",2))+1,LEN($S132))),(MID($S132,FIND("|",SUBSTITUTE($S132," ","|",7))+1,LEN($S132)))))))))))))))</f>
        <v xml:space="preserve">0 0 0 0  </v>
      </c>
      <c r="AC132" s="47" t="str">
        <f>IF($C132="","",IF($C132="Bev Alch A vs. T% ",(MID($S132,FIND("|",SUBSTITUTE($S132," ","|",5))+1,LEN($S132))),IF($C132="A vs T% ",(MID($S132,FIND("|",SUBSTITUTE($S132," ","|",5))+1,LEN($S132))),IF($C132="Guest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","|",8))+1,LEN($S132)))))))))))))))</f>
        <v/>
      </c>
      <c r="AD132" s="47"/>
      <c r="AE132" s="47" t="str">
        <f>IF($C132="","",IF($C132="A vs T% ","",IF($C132="Bev Alch A vs. T% ","",IF($C132="Guest Count ",(MID($S132,FIND("|",SUBSTITUTE($S132," ","|",6))+1,LEN($S132))),IF($C132="Average Weekly Sales ",(MID($S132,FIND("|",SUBSTITUTE($S132," ","|",3))+1,LEN($S132))),IF($C132="Total Hours vs. Expectation ",(MID($S132,FIND("|",SUBSTITUTE($S132," ","|",3))+1,LEN($S132))),IF($C132="Wage Rate ",(MID($S132,FIND("|",SUBSTITUTE($S132," ","|",3))+1,LEN($S132))),IF($C132="Operating Weeks ","",IF($C132="ToGo Sales ","",IF($C132="Private Dining ","",IF($C132="Overtime Premium $ ","",IF($C132="Overtime Hours ","",(MID($S132,FIND("|",SUBSTITUTE($S132," ","|",9))+1,LEN($S132)))))))))))))))</f>
        <v/>
      </c>
      <c r="AF132" s="47"/>
      <c r="AG132" s="47" t="str">
        <f>IF($C132="","",IF($C132="Bev Alch A vs. T% ",(MID($S132,FIND("|",SUBSTITUTE($S132," ","|",6))+1,LEN($S132))),IF($C132="A vs T% ",(MID($S132,FIND("|",SUBSTITUTE($S132," ","|",6))+1,LEN($S132))),IF($C132="Guest Count ",(MID($S132,FIND("|",SUBSTITUTE($S132," ","|",7))+1,LEN($S132))),IF($C132="Average Weekly Sales ","",IF($C132="Total Hours vs. Expectation ","",IF($C132="Wage Rate ","",IF($C132="Operating Weeks ",(MID($S132,FIND("|",SUBSTITUTE($S132," ","|",3))+1,LEN($S132))),IF($C132="ToGo Sales ",(MID($S132,FIND("|",SUBSTITUTE($S132," ","|",3))+1,LEN($S132))),IF($C132="Private Dining ",(MID($S132,FIND("|",SUBSTITUTE($S132," ","|",3))+1,LEN($S132))),IF($C132="Overtime Premium $ ",(MID($S132,FIND("|",SUBSTITUTE($S132," ","|",3))+1,LEN($S132))),IF($C132="Overtime Hours ",(MID($S132,FIND("|",SUBSTITUTE($S132," ","|",3))+1,LEN($S132))),(MID($S132,FIND("|",SUBSTITUTE($S132," ","|",10))+1,LEN($S132)))))))))))))))</f>
        <v xml:space="preserve">0 0 0  </v>
      </c>
      <c r="AH132" s="47" t="str">
        <f>IF($C132="","",IF($C132="Bev Alch A vs. T% ",(MID($S132,FIND("|",SUBSTITUTE($S132," ","|",7))+1,LEN($S132))),IF($C132="A vs T% ",(MID($S132,FIND("|",SUBSTITUTE($S132," ","|",7))+1,LEN($S132))),IF($C132="Guest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","|",11))+1,LEN($S132)))))))))))))))</f>
        <v/>
      </c>
      <c r="AI132" s="47"/>
      <c r="AJ132" s="47"/>
      <c r="AK132" s="47"/>
      <c r="AL132" s="47"/>
      <c r="AM132" s="11"/>
      <c r="AN132" s="11"/>
      <c r="AO132" s="11"/>
      <c r="AP132" s="47" t="str">
        <f>IF($C132="","",IF($C132="A vs T% ","",IF($C132="Bev Alch A vs. T% ","",IF($C132="Guest Count ",(MID($S132,FIND("|",SUBSTITUTE($S132," ","|",8))+1,LEN($S132))),IF($C132="Average Weekly Sales ",(MID($S132,FIND("|",SUBSTITUTE($S132," ","|",4))+1,LEN($S132))),IF($C132="Total Hours vs. Expectation ",(MID($S132,FIND("|",SUBSTITUTE($S132," ","|",4))+1,LEN($S132))),IF($C132="Wage Rate ",(MID($S132,FIND("|",SUBSTITUTE($S132," ","|",4))+1,LEN($S132))),IF($C132="Operating Weeks ","",IF($C132="ToGo Sales ","",IF($C132="Private Dining ","",IF($C132="Overtime Premium $ ","",IF($C132="Overtime Hours ","",(MID($S132,FIND("|",SUBSTITUTE($S132," ","|",12))+1,LEN($S132)))))))))))))))</f>
        <v/>
      </c>
      <c r="AQ132" s="47"/>
      <c r="AR132" s="47" t="str">
        <f>IF($C132="","",IF($C132="Bev Alch A vs. T% ",(MID($S132,FIND("|",SUBSTITUTE($S132," ","|",8))+1,LEN($S132))),IF($C132="A vs T% ",(MID($S132,FIND("|",SUBSTITUTE($S132," ","|",8))+1,LEN($S132))),IF($C132="Guest Count ",(MID($S132,FIND("|",SUBSTITUTE($S132," ","|",9))+1,LEN($S132))),IF($C132="Average Weekly Sales ","",IF($C132="Total Hours vs. Expectation ","",IF($C132="Wage Rate ","",IF($C132="Operating Weeks ",(MID($S132,FIND("|",SUBSTITUTE($S132," ","|",4))+1,LEN($S132))),IF($C132="ToGo Sales ",(MID($S132,FIND("|",SUBSTITUTE($S132," ","|",4))+1,LEN($S132))),IF($C132="Private Dining ",(MID($S132,FIND("|",SUBSTITUTE($S132," ","|",4))+1,LEN($S132))),IF($C132="Overtime Premium $ ",(MID($S132,FIND("|",SUBSTITUTE($S132," ","|",4))+1,LEN($S132))),IF($C132="Overtime Hours ",(MID($S132,FIND("|",SUBSTITUTE($S132," ","|",4))+1,LEN($S132))),(MID($S132,FIND("|",SUBSTITUTE($S132," ","|",13))+1,LEN($S132)))))))))))))))</f>
        <v xml:space="preserve">0 0  </v>
      </c>
      <c r="AS132" s="48" t="str">
        <f>IF($C132="","",IF($C132="Bev Alch A vs. T% ",(MID($S132,FIND("|",SUBSTITUTE($S132," ","|",9))+1,LEN($S132))),IF($C132="A vs T% ",(MID($S132,FIND("|",SUBSTITUTE($S132," ","|",9))+1,LEN($S132))),IF($C132="Guest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","|",14))+1,LEN($S132)))))))))))))))</f>
        <v/>
      </c>
      <c r="AT132" s="48"/>
      <c r="AU132" s="47" t="str">
        <f>IF($C132="","",IF($C132="A vs T% ","",IF($C132="Bev Alch A vs. T% ","",IF($C132="Guest Count ",(MID($S132,FIND("|",SUBSTITUTE($S132," ","|",10))+1,LEN($S132))),IF($C132="Average Weekly Sales ",(MID($S132,FIND("|",SUBSTITUTE($S132," ","|",5))+1,LEN($S132))),IF($C132="Total Hours vs. Expectation ",(MID($S132,FIND("|",SUBSTITUTE($S132," ","|",5))+1,LEN($S132))),IF($C132="Wage Rate ",(MID($S132,FIND("|",SUBSTITUTE($S132," ","|",5))+1,LEN($S132))),IF($C132="Operating Weeks ","",IF($C132="ToGo Sales ","",IF($C132="Private Dining ","",IF($C132="Overtime Premium $ ","",IF($C132="Overtime Hours ","",(MID($S132,FIND("|",SUBSTITUTE($S132," ","|",15))+1,LEN($S132)))))))))))))))</f>
        <v/>
      </c>
      <c r="AV132" s="47"/>
      <c r="AW132" s="47" t="str">
        <f>IF($C132="","",IF($C132="Bev Alch A vs. T% ",(MID($S132,FIND("|",SUBSTITUTE($S132," ","|",10))+1,LEN($S132))),IF($C132="A vs T% ",(MID($S132,FIND("|",SUBSTITUTE($S132," ","|",10))+1,LEN($S132))),IF($C132="Guest Count ",(MID($S132,FIND("|",SUBSTITUTE($S132," ","|",11))+1,LEN($S132))),IF($C132="Average Weekly Sales ","",IF($C132="Total Hours vs. Expectation ","",IF($C132="Wage Rate ","",IF($C132="Operating Weeks ",(MID($S132,FIND("|",SUBSTITUTE($S132," ","|",5))+1,LEN($S132))),IF($C132="ToGo Sales ",(MID($S132,FIND("|",SUBSTITUTE($S132," ","|",5))+1,LEN($S132))),IF($C132="Private Dining ",(MID($S132,FIND("|",SUBSTITUTE($S132," ","|",5))+1,LEN($S132))),IF($C132="Overtime Premium $ ",(MID($S132,FIND("|",SUBSTITUTE($S132," ","|",5))+1,LEN($S132))),IF($C132="Overtime Hours ",(MID($S132,FIND("|",SUBSTITUTE($S132," ","|",5))+1,LEN($S132))),(MID($S132,FIND("|",SUBSTITUTE($S132," ","|",16))+1,LEN($S132)))))))))))))))</f>
        <v xml:space="preserve">0  </v>
      </c>
      <c r="AX132" s="48" t="str">
        <f>IF($C132="","",IF($C132="Bev Alch A vs. T% ",(MID($S132,FIND("|",SUBSTITUTE($S132," ","|",11))+1,LEN($S132))),IF($C132="A vs T% ",(MID($S132,FIND("|",SUBSTITUTE($S132," ","|",11))+1,LEN($S132))),IF($C132="Guest Count ","",IF($C132="Average Weekly Sales ","",IF($C132="Total Hours vs. Expectation ","",IF($C132="Wage Rate ","",IF($C132="Operating Weeks ","",IF($C132="ToGo Sales ","",IF($C132="Private Dining ","",IF($C132="Overtime Premium $ ","",IF($C132="Overtime Hours ","",(MID($S132,FIND("|",SUBSTITUTE($S132," ","|",17))+1,LEN($S132)))))))))))))))</f>
        <v/>
      </c>
      <c r="AY132" s="47">
        <f>MIN(FIND({0,1,2,3,4,5,6,7,8,9},C222&amp;"0123456789"))</f>
        <v>16</v>
      </c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</row>
    <row r="133" spans="1:63" ht="15" hidden="1" customHeight="1" x14ac:dyDescent="0.2">
      <c r="A133" s="11"/>
      <c r="B133" s="11"/>
      <c r="C133" s="46"/>
      <c r="D133" s="47"/>
      <c r="E133" s="22"/>
      <c r="F133" s="45"/>
      <c r="G133" s="11"/>
      <c r="H133" s="11"/>
      <c r="I133" s="11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11"/>
      <c r="X133" s="11"/>
      <c r="Y133" s="11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11"/>
      <c r="AN133" s="11"/>
      <c r="AO133" s="11"/>
      <c r="AP133" s="47"/>
      <c r="AQ133" s="47"/>
      <c r="AR133" s="47"/>
      <c r="AS133" s="48"/>
      <c r="AT133" s="48"/>
      <c r="AU133" s="47"/>
      <c r="AV133" s="47"/>
      <c r="AW133" s="47"/>
      <c r="AX133" s="48"/>
      <c r="AY133" s="47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</row>
    <row r="134" spans="1:63" ht="15" hidden="1" customHeight="1" x14ac:dyDescent="0.2">
      <c r="A134" s="11"/>
      <c r="B134" s="11"/>
      <c r="C134" s="46" t="str">
        <f t="shared" ref="C134:C139" si="187">IF(C223="","",IF(RIGHT(D134,1)="-",LEFT(D134,AY134-2),D134))</f>
        <v xml:space="preserve">Total Gross Sales </v>
      </c>
      <c r="D134" s="47" t="str">
        <f t="shared" ref="D134:D139" si="188">LEFT(C223,AY134-1)</f>
        <v xml:space="preserve">Total Gross Sales </v>
      </c>
      <c r="E134" s="22"/>
      <c r="F134" s="45"/>
      <c r="G134" s="11"/>
      <c r="H134" s="11"/>
      <c r="I134" s="11"/>
      <c r="J134" s="47" t="str">
        <f t="shared" ref="J134:J139" si="189">IF($C134="","",IF($C134="A vs T% ","",IF($C134="Bev Alch A vs. T% ","",IF($C134="Operating Weeks ","",IF($C134="ToGo Sales ","",IF($C134="Private Dining ","",IF($C134="Overtime Premium $ ","",IF($C134="Overtime Hours ","",(LEFT($S134,FIND("|",SUBSTITUTE($S134," ","|",1))))))))))))</f>
        <v xml:space="preserve">22.84 </v>
      </c>
      <c r="K134" s="47"/>
      <c r="L134" s="47" t="str">
        <f t="shared" ref="L134:L139" si="190">IF($C134="","",IF($C134="Bev Alch A vs. T% ",(LEFT($S134,FIND("|",SUBSTITUTE($S134," ","|",1)))),IF($C134="A vs T% ",(LEFT($S134,FIND("|",SUBSTITUTE($S134," ","|",1)))),IF($C134="Bev Alch A vs. T% ",(LEFT($S134,FIND("|",SUBSTITUTE($S134," ","|",1)))),IF($C134="Average Weekly Sales ","",IF($C134="Total Hours vs. Expectation ","",IF($C134="Wage Rate ","",IF($C134="Operating Weeks ",LEFT($S134,FIND("|",SUBSTITUTE($S134," ","|",1))),IF($C134="ToGo Sales ",LEFT($S134,FIND("|",SUBSTITUTE($S134," ","|",1))),IF($C134="Private Dining ",LEFT($S134,FIND("|",SUBSTITUTE($S134," ","|",1))),IF($C134="Overtime Premium $ ",LEFT($S134,FIND("|",SUBSTITUTE($S134," ","|",1))),IF($C134="Overtime Hours ",LEFT($S134,FIND("|",SUBSTITUTE($S134," ","|",1))),(MID($S134,FIND("|",SUBSTITUTE($S134," ","|",1))+1,LEN($S134)))))))))))))))</f>
        <v xml:space="preserve">495,157 104.9 21.88 438,498 104.9 22.42 1,572,497 104.9 21.84 1,507,716 104.9 22.53 4,767,009 104.9 21.70 4,527,810 104.9  </v>
      </c>
      <c r="M134" s="47" t="str">
        <f t="shared" ref="M134:M139" si="191">IF($C134="","",IF($C134="A vs T% ",(MID($S134,FIND("|",SUBSTITUTE($S134," ","|",1))+1,LEN($S134))),IF($C134="Bev Alch A vs. T% ",(MID($S134,FIND("|",SUBSTITUTE($S134," ","|",1))+1,LEN($S134))),IF($C134="Guest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","|",2))+1,LEN($S134)))))))))))))))</f>
        <v xml:space="preserve">104.9 21.88 438,498 104.9 22.42 1,572,497 104.9 21.84 1,507,716 104.9 22.53 4,767,009 104.9 21.70 4,527,810 104.9  </v>
      </c>
      <c r="N134" s="47"/>
      <c r="O134" s="47" t="str">
        <f t="shared" ref="O134:O139" si="192">IF($C134="","",IF($C134="Bev Alch A vs. T% ","",IF($C134="A vs T% ","",IF($C134="Guest Count ",(MID($S134,FIND("|",SUBSTITUTE($S134," ","|",2))+1,LEN($S134))),IF($C134="Average Weekly Sales ",(MID($S134,FIND("|",SUBSTITUTE($S134," ","|",1))+1,LEN($S134))),IF($C134="Total Hours vs. Expectation ",(MID($S134,FIND("|",SUBSTITUTE($S134," ","|",1))+1,LEN($S134))),IF($C134="Wage Rate ",(MID($S134,FIND("|",SUBSTITUTE($S134," ","|",1))+1,LEN($S134))),IF($C134="Operating Weeks ","",IF($C134="ToGo Sales ","",IF($C134="Private Dining ","",IF($C134="Overtime Premium $ ","",IF($C134="Overtime Hours ","",(MID($S134,FIND("|",SUBSTITUTE($S134," ","|",3))+1,LEN($S134)))))))))))))))</f>
        <v xml:space="preserve">21.88 438,498 104.9 22.42 1,572,497 104.9 21.84 1,507,716 104.9 22.53 4,767,009 104.9 21.70 4,527,810 104.9  </v>
      </c>
      <c r="P134" s="47"/>
      <c r="Q134" s="47" t="str">
        <f t="shared" ref="Q134:Q139" si="193">IF($C134="","",IF($C134="Bev Alch A vs. T% ",(MID($S134,FIND("|",SUBSTITUTE($S134," ","|",2))+1,LEN($S134))),IF($C134="A vs T% ",(MID($S134,FIND("|",SUBSTITUTE($S134," ","|",2))+1,LEN($S134))),IF($C134="Guest Count ",(MID($S134,FIND("|",SUBSTITUTE($S134," ","|",3))+1,LEN($S134))),IF($C134="Average Weekly Sales ","",IF($C134="Total Hours vs. Expectation ","",IF($C134="Wage Rate ","",IF($C134="Operating Weeks ",(MID($S134,FIND("|",SUBSTITUTE($S134," ","|",1))+1,LEN($S134))),IF($C134="ToGo Sales ",(MID($S134,FIND("|",SUBSTITUTE($S134," ","|",1))+1,LEN($S134))),IF($C134="Private Dining ",(MID($S134,FIND("|",SUBSTITUTE($S134," ","|",1))+1,LEN($S134))),IF($C134="Overtime Premium $ ",(MID($S134,FIND("|",SUBSTITUTE($S134," ","|",1))+1,LEN($S134))),IF($C134="Overtime Hours ",(MID($S134,FIND("|",SUBSTITUTE($S134," ","|",1))+1,LEN($S134))),(MID($S134,FIND("|",SUBSTITUTE($S134," ","|",4))+1,LEN($S134)))))))))))))))</f>
        <v xml:space="preserve">438,498 104.9 22.42 1,572,497 104.9 21.84 1,507,716 104.9 22.53 4,767,009 104.9 21.70 4,527,810 104.9  </v>
      </c>
      <c r="R134" s="47" t="str">
        <f t="shared" ref="R134:R139" si="194">IF($C134="","",IF($C134="Bev Alch A vs. T% ",(MID($S134,FIND("|",SUBSTITUTE($S134," ","|",3))+1,LEN($S134))),IF($C134="A vs T% ",(MID($S134,FIND("|",SUBSTITUTE($S134," ","|",3))+1,LEN($S134))),IF($C134="Guest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","|",5))+1,LEN($S134)))))))))))))))</f>
        <v xml:space="preserve">104.9 22.42 1,572,497 104.9 21.84 1,507,716 104.9 22.53 4,767,009 104.9 21.70 4,527,810 104.9  </v>
      </c>
      <c r="S134" s="47" t="str">
        <f t="shared" ref="S134:S139" si="195">(RIGHT(C223,LEN(C223) - LEN(C134)))&amp;" "</f>
        <v xml:space="preserve">22.84 495,157 104.9 21.88 438,498 104.9 22.42 1,572,497 104.9 21.84 1,507,716 104.9 22.53 4,767,009 104.9 21.70 4,527,810 104.9  </v>
      </c>
      <c r="T134" s="47"/>
      <c r="U134" s="47"/>
      <c r="V134" s="47"/>
      <c r="W134" s="11"/>
      <c r="X134" s="11"/>
      <c r="Y134" s="11"/>
      <c r="Z134" s="47" t="str">
        <f t="shared" ref="Z134:Z139" si="196">IF($C134="","",IF($C134="A vs T% ","",IF($C134="Bev Alch A vs. T% ","",IF($C134="Guest Count ",(MID($S134,FIND("|",SUBSTITUTE($S134," ","|",4))+1,LEN($S134))),IF($C134="Average Weekly Sales ",(MID($S134,FIND("|",SUBSTITUTE($S134," ","|",2))+1,LEN($S134))),IF($C134="Total Hours vs. Expectation ",(MID($S134,FIND("|",SUBSTITUTE($S134," ","|",2))+1,LEN($S134))),IF($C134="Wage Rate ",(MID($S134,FIND("|",SUBSTITUTE($S134," ","|",2))+1,LEN($S134))),IF($C134="Operating Weeks ","",IF($C134="ToGo Sales ","",IF($C134="Private Dining ","",IF($C134="Overtime Premium $ ","",IF($C134="Overtime Hours ","",(MID($S134,FIND("|",SUBSTITUTE($S134," ","|",6))+1,LEN($S134)))))))))))))))</f>
        <v xml:space="preserve">22.42 1,572,497 104.9 21.84 1,507,716 104.9 22.53 4,767,009 104.9 21.70 4,527,810 104.9  </v>
      </c>
      <c r="AA134" s="47"/>
      <c r="AB134" s="47" t="str">
        <f t="shared" ref="AB134:AB139" si="197">IF($C134="","",IF($C134="Bev Alch A vs. T% ",(MID($S134,FIND("|",SUBSTITUTE($S134," ","|",4))+1,LEN($S134))),IF($C134="A vs T% ",(MID($S134,FIND("|",SUBSTITUTE($S134," ","|",4))+1,LEN($S134))),IF($C134="Guest Count ",(MID($S134,FIND("|",SUBSTITUTE($S134," ","|",5))+1,LEN($S134))),IF($C134="Average Weekly Sales ","",IF($C134="Total Hours vs. Expectation ","",IF($C134="Wage Rate ","",IF($C134="Operating Weeks ",(MID($S134,FIND("|",SUBSTITUTE($S134," ","|",2))+1,LEN($S134))),IF($C134="ToGo Sales ",(MID($S134,FIND("|",SUBSTITUTE($S134," ","|",2))+1,LEN($S134))),IF($C134="Private Dining ",(MID($S134,FIND("|",SUBSTITUTE($S134," ","|",2))+1,LEN($S134))),IF($C134="Overtime Premium $ ",(MID($S134,FIND("|",SUBSTITUTE($S134," ","|",2))+1,LEN($S134))),IF($C134="Overtime Hours ",(MID($S134,FIND("|",SUBSTITUTE($S134," ","|",2))+1,LEN($S134))),(MID($S134,FIND("|",SUBSTITUTE($S134," ","|",7))+1,LEN($S134)))))))))))))))</f>
        <v xml:space="preserve">1,572,497 104.9 21.84 1,507,716 104.9 22.53 4,767,009 104.9 21.70 4,527,810 104.9  </v>
      </c>
      <c r="AC134" s="47" t="str">
        <f t="shared" ref="AC134:AC139" si="198">IF($C134="","",IF($C134="Bev Alch A vs. T% ",(MID($S134,FIND("|",SUBSTITUTE($S134," ","|",5))+1,LEN($S134))),IF($C134="A vs T% ",(MID($S134,FIND("|",SUBSTITUTE($S134," ","|",5))+1,LEN($S134))),IF($C134="Guest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","|",8))+1,LEN($S134)))))))))))))))</f>
        <v xml:space="preserve">104.9 21.84 1,507,716 104.9 22.53 4,767,009 104.9 21.70 4,527,810 104.9  </v>
      </c>
      <c r="AD134" s="47"/>
      <c r="AE134" s="47" t="str">
        <f t="shared" ref="AE134:AE139" si="199">IF($C134="","",IF($C134="A vs T% ","",IF($C134="Bev Alch A vs. T% ","",IF($C134="Guest Count ",(MID($S134,FIND("|",SUBSTITUTE($S134," ","|",6))+1,LEN($S134))),IF($C134="Average Weekly Sales ",(MID($S134,FIND("|",SUBSTITUTE($S134," ","|",3))+1,LEN($S134))),IF($C134="Total Hours vs. Expectation ",(MID($S134,FIND("|",SUBSTITUTE($S134," ","|",3))+1,LEN($S134))),IF($C134="Wage Rate ",(MID($S134,FIND("|",SUBSTITUTE($S134," ","|",3))+1,LEN($S134))),IF($C134="Operating Weeks ","",IF($C134="ToGo Sales ","",IF($C134="Private Dining ","",IF($C134="Overtime Premium $ ","",IF($C134="Overtime Hours ","",(MID($S134,FIND("|",SUBSTITUTE($S134," ","|",9))+1,LEN($S134)))))))))))))))</f>
        <v xml:space="preserve">21.84 1,507,716 104.9 22.53 4,767,009 104.9 21.70 4,527,810 104.9  </v>
      </c>
      <c r="AF134" s="47"/>
      <c r="AG134" s="47" t="str">
        <f t="shared" ref="AG134:AG139" si="200">IF($C134="","",IF($C134="Bev Alch A vs. T% ",(MID($S134,FIND("|",SUBSTITUTE($S134," ","|",6))+1,LEN($S134))),IF($C134="A vs T% ",(MID($S134,FIND("|",SUBSTITUTE($S134," ","|",6))+1,LEN($S134))),IF($C134="Guest Count ",(MID($S134,FIND("|",SUBSTITUTE($S134," ","|",7))+1,LEN($S134))),IF($C134="Average Weekly Sales ","",IF($C134="Total Hours vs. Expectation ","",IF($C134="Wage Rate ","",IF($C134="Operating Weeks ",(MID($S134,FIND("|",SUBSTITUTE($S134," ","|",3))+1,LEN($S134))),IF($C134="ToGo Sales ",(MID($S134,FIND("|",SUBSTITUTE($S134," ","|",3))+1,LEN($S134))),IF($C134="Private Dining ",(MID($S134,FIND("|",SUBSTITUTE($S134," ","|",3))+1,LEN($S134))),IF($C134="Overtime Premium $ ",(MID($S134,FIND("|",SUBSTITUTE($S134," ","|",3))+1,LEN($S134))),IF($C134="Overtime Hours ",(MID($S134,FIND("|",SUBSTITUTE($S134," ","|",3))+1,LEN($S134))),(MID($S134,FIND("|",SUBSTITUTE($S134," ","|",10))+1,LEN($S134)))))))))))))))</f>
        <v xml:space="preserve">1,507,716 104.9 22.53 4,767,009 104.9 21.70 4,527,810 104.9  </v>
      </c>
      <c r="AH134" s="47" t="str">
        <f t="shared" ref="AH134:AH139" si="201">IF($C134="","",IF($C134="Bev Alch A vs. T% ",(MID($S134,FIND("|",SUBSTITUTE($S134," ","|",7))+1,LEN($S134))),IF($C134="A vs T% ",(MID($S134,FIND("|",SUBSTITUTE($S134," ","|",7))+1,LEN($S134))),IF($C134="Guest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","|",11))+1,LEN($S134)))))))))))))))</f>
        <v xml:space="preserve">104.9 22.53 4,767,009 104.9 21.70 4,527,810 104.9  </v>
      </c>
      <c r="AI134" s="47"/>
      <c r="AJ134" s="47"/>
      <c r="AK134" s="47"/>
      <c r="AL134" s="47"/>
      <c r="AM134" s="11"/>
      <c r="AN134" s="11"/>
      <c r="AO134" s="11"/>
      <c r="AP134" s="47" t="str">
        <f t="shared" ref="AP134:AP139" si="202">IF($C134="","",IF($C134="A vs T% ","",IF($C134="Bev Alch A vs. T% ","",IF($C134="Guest Count ",(MID($S134,FIND("|",SUBSTITUTE($S134," ","|",8))+1,LEN($S134))),IF($C134="Average Weekly Sales ",(MID($S134,FIND("|",SUBSTITUTE($S134," ","|",4))+1,LEN($S134))),IF($C134="Total Hours vs. Expectation ",(MID($S134,FIND("|",SUBSTITUTE($S134," ","|",4))+1,LEN($S134))),IF($C134="Wage Rate ",(MID($S134,FIND("|",SUBSTITUTE($S134," ","|",4))+1,LEN($S134))),IF($C134="Operating Weeks ","",IF($C134="ToGo Sales ","",IF($C134="Private Dining ","",IF($C134="Overtime Premium $ ","",IF($C134="Overtime Hours ","",(MID($S134,FIND("|",SUBSTITUTE($S134," ","|",12))+1,LEN($S134)))))))))))))))</f>
        <v xml:space="preserve">22.53 4,767,009 104.9 21.70 4,527,810 104.9  </v>
      </c>
      <c r="AQ134" s="47"/>
      <c r="AR134" s="47" t="str">
        <f t="shared" ref="AR134:AR139" si="203">IF($C134="","",IF($C134="Bev Alch A vs. T% ",(MID($S134,FIND("|",SUBSTITUTE($S134," ","|",8))+1,LEN($S134))),IF($C134="A vs T% ",(MID($S134,FIND("|",SUBSTITUTE($S134," ","|",8))+1,LEN($S134))),IF($C134="Guest Count ",(MID($S134,FIND("|",SUBSTITUTE($S134," ","|",9))+1,LEN($S134))),IF($C134="Average Weekly Sales ","",IF($C134="Total Hours vs. Expectation ","",IF($C134="Wage Rate ","",IF($C134="Operating Weeks ",(MID($S134,FIND("|",SUBSTITUTE($S134," ","|",4))+1,LEN($S134))),IF($C134="ToGo Sales ",(MID($S134,FIND("|",SUBSTITUTE($S134," ","|",4))+1,LEN($S134))),IF($C134="Private Dining ",(MID($S134,FIND("|",SUBSTITUTE($S134," ","|",4))+1,LEN($S134))),IF($C134="Overtime Premium $ ",(MID($S134,FIND("|",SUBSTITUTE($S134," ","|",4))+1,LEN($S134))),IF($C134="Overtime Hours ",(MID($S134,FIND("|",SUBSTITUTE($S134," ","|",4))+1,LEN($S134))),(MID($S134,FIND("|",SUBSTITUTE($S134," ","|",13))+1,LEN($S134)))))))))))))))</f>
        <v xml:space="preserve">4,767,009 104.9 21.70 4,527,810 104.9  </v>
      </c>
      <c r="AS134" s="48" t="str">
        <f t="shared" ref="AS134:AS139" si="204">IF($C134="","",IF($C134="Bev Alch A vs. T% ",(MID($S134,FIND("|",SUBSTITUTE($S134," ","|",9))+1,LEN($S134))),IF($C134="A vs T% ",(MID($S134,FIND("|",SUBSTITUTE($S134," ","|",9))+1,LEN($S134))),IF($C134="Guest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","|",14))+1,LEN($S134)))))))))))))))</f>
        <v xml:space="preserve">104.9 21.70 4,527,810 104.9  </v>
      </c>
      <c r="AT134" s="48"/>
      <c r="AU134" s="47" t="str">
        <f t="shared" ref="AU134:AU139" si="205">IF($C134="","",IF($C134="A vs T% ","",IF($C134="Bev Alch A vs. T% ","",IF($C134="Guest Count ",(MID($S134,FIND("|",SUBSTITUTE($S134," ","|",10))+1,LEN($S134))),IF($C134="Average Weekly Sales ",(MID($S134,FIND("|",SUBSTITUTE($S134," ","|",5))+1,LEN($S134))),IF($C134="Total Hours vs. Expectation ",(MID($S134,FIND("|",SUBSTITUTE($S134," ","|",5))+1,LEN($S134))),IF($C134="Wage Rate ",(MID($S134,FIND("|",SUBSTITUTE($S134," ","|",5))+1,LEN($S134))),IF($C134="Operating Weeks ","",IF($C134="ToGo Sales ","",IF($C134="Private Dining ","",IF($C134="Overtime Premium $ ","",IF($C134="Overtime Hours ","",(MID($S134,FIND("|",SUBSTITUTE($S134," ","|",15))+1,LEN($S134)))))))))))))))</f>
        <v xml:space="preserve">21.70 4,527,810 104.9  </v>
      </c>
      <c r="AV134" s="47"/>
      <c r="AW134" s="47" t="str">
        <f t="shared" ref="AW134:AW139" si="206">IF($C134="","",IF($C134="Bev Alch A vs. T% ",(MID($S134,FIND("|",SUBSTITUTE($S134," ","|",10))+1,LEN($S134))),IF($C134="A vs T% ",(MID($S134,FIND("|",SUBSTITUTE($S134," ","|",10))+1,LEN($S134))),IF($C134="Guest Count ",(MID($S134,FIND("|",SUBSTITUTE($S134," ","|",11))+1,LEN($S134))),IF($C134="Average Weekly Sales ","",IF($C134="Total Hours vs. Expectation ","",IF($C134="Wage Rate ","",IF($C134="Operating Weeks ",(MID($S134,FIND("|",SUBSTITUTE($S134," ","|",5))+1,LEN($S134))),IF($C134="ToGo Sales ",(MID($S134,FIND("|",SUBSTITUTE($S134," ","|",5))+1,LEN($S134))),IF($C134="Private Dining ",(MID($S134,FIND("|",SUBSTITUTE($S134," ","|",5))+1,LEN($S134))),IF($C134="Overtime Premium $ ",(MID($S134,FIND("|",SUBSTITUTE($S134," ","|",5))+1,LEN($S134))),IF($C134="Overtime Hours ",(MID($S134,FIND("|",SUBSTITUTE($S134," ","|",5))+1,LEN($S134))),(MID($S134,FIND("|",SUBSTITUTE($S134," ","|",16))+1,LEN($S134)))))))))))))))</f>
        <v xml:space="preserve">4,527,810 104.9  </v>
      </c>
      <c r="AX134" s="48" t="str">
        <f t="shared" ref="AX134:AX139" si="207">IF($C134="","",IF($C134="Bev Alch A vs. T% ",(MID($S134,FIND("|",SUBSTITUTE($S134," ","|",11))+1,LEN($S134))),IF($C134="A vs T% ",(MID($S134,FIND("|",SUBSTITUTE($S134," ","|",11))+1,LEN($S134))),IF($C134="Guest Count ","",IF($C134="Average Weekly Sales ","",IF($C134="Total Hours vs. Expectation ","",IF($C134="Wage Rate ","",IF($C134="Operating Weeks ","",IF($C134="ToGo Sales ","",IF($C134="Private Dining ","",IF($C134="Overtime Premium $ ","",IF($C134="Overtime Hours ","",(MID($S134,FIND("|",SUBSTITUTE($S134," ","|",17))+1,LEN($S134)))))))))))))))</f>
        <v xml:space="preserve">104.9  </v>
      </c>
      <c r="AY134" s="47">
        <f>MIN(FIND({0,1,2,3,4,5,6,7,8,9},C223&amp;"0123456789"))</f>
        <v>19</v>
      </c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</row>
    <row r="135" spans="1:63" ht="15" hidden="1" customHeight="1" x14ac:dyDescent="0.2">
      <c r="A135" s="11"/>
      <c r="B135" s="11"/>
      <c r="C135" s="46" t="str">
        <f t="shared" si="187"/>
        <v xml:space="preserve">- Mgr/Empl Meal </v>
      </c>
      <c r="D135" s="47" t="str">
        <f t="shared" si="188"/>
        <v>- Mgr/Empl Meal -</v>
      </c>
      <c r="E135" s="22"/>
      <c r="F135" s="45"/>
      <c r="G135" s="11"/>
      <c r="H135" s="11"/>
      <c r="I135" s="11"/>
      <c r="J135" s="47" t="str">
        <f t="shared" si="189"/>
        <v xml:space="preserve">-0.34 </v>
      </c>
      <c r="K135" s="47"/>
      <c r="L135" s="47" t="str">
        <f t="shared" si="190"/>
        <v xml:space="preserve">-7,447 -1.6 -0.33 -6,595 -1.6 -0.34 -23,650 -1.6 -0.33 -22,676 -1.6 -0.30 -62,734 -1.4 -0.29 -59,586 -1.4  </v>
      </c>
      <c r="M135" s="47" t="str">
        <f t="shared" si="191"/>
        <v xml:space="preserve">-1.6 -0.33 -6,595 -1.6 -0.34 -23,650 -1.6 -0.33 -22,676 -1.6 -0.30 -62,734 -1.4 -0.29 -59,586 -1.4  </v>
      </c>
      <c r="N135" s="47"/>
      <c r="O135" s="47" t="str">
        <f t="shared" si="192"/>
        <v xml:space="preserve">-0.33 -6,595 -1.6 -0.34 -23,650 -1.6 -0.33 -22,676 -1.6 -0.30 -62,734 -1.4 -0.29 -59,586 -1.4  </v>
      </c>
      <c r="P135" s="47"/>
      <c r="Q135" s="47" t="str">
        <f t="shared" si="193"/>
        <v xml:space="preserve">-6,595 -1.6 -0.34 -23,650 -1.6 -0.33 -22,676 -1.6 -0.30 -62,734 -1.4 -0.29 -59,586 -1.4  </v>
      </c>
      <c r="R135" s="47" t="str">
        <f t="shared" si="194"/>
        <v xml:space="preserve">-1.6 -0.34 -23,650 -1.6 -0.33 -22,676 -1.6 -0.30 -62,734 -1.4 -0.29 -59,586 -1.4  </v>
      </c>
      <c r="S135" s="47" t="str">
        <f t="shared" si="195"/>
        <v xml:space="preserve">-0.34 -7,447 -1.6 -0.33 -6,595 -1.6 -0.34 -23,650 -1.6 -0.33 -22,676 -1.6 -0.30 -62,734 -1.4 -0.29 -59,586 -1.4  </v>
      </c>
      <c r="T135" s="47"/>
      <c r="U135" s="47"/>
      <c r="V135" s="47"/>
      <c r="W135" s="11"/>
      <c r="X135" s="11"/>
      <c r="Y135" s="11"/>
      <c r="Z135" s="47" t="str">
        <f t="shared" si="196"/>
        <v xml:space="preserve">-0.34 -23,650 -1.6 -0.33 -22,676 -1.6 -0.30 -62,734 -1.4 -0.29 -59,586 -1.4  </v>
      </c>
      <c r="AA135" s="47"/>
      <c r="AB135" s="47" t="str">
        <f t="shared" si="197"/>
        <v xml:space="preserve">-23,650 -1.6 -0.33 -22,676 -1.6 -0.30 -62,734 -1.4 -0.29 -59,586 -1.4  </v>
      </c>
      <c r="AC135" s="47" t="str">
        <f t="shared" si="198"/>
        <v xml:space="preserve">-1.6 -0.33 -22,676 -1.6 -0.30 -62,734 -1.4 -0.29 -59,586 -1.4  </v>
      </c>
      <c r="AD135" s="47"/>
      <c r="AE135" s="47" t="str">
        <f t="shared" si="199"/>
        <v xml:space="preserve">-0.33 -22,676 -1.6 -0.30 -62,734 -1.4 -0.29 -59,586 -1.4  </v>
      </c>
      <c r="AF135" s="47"/>
      <c r="AG135" s="47" t="str">
        <f t="shared" si="200"/>
        <v xml:space="preserve">-22,676 -1.6 -0.30 -62,734 -1.4 -0.29 -59,586 -1.4  </v>
      </c>
      <c r="AH135" s="47" t="str">
        <f t="shared" si="201"/>
        <v xml:space="preserve">-1.6 -0.30 -62,734 -1.4 -0.29 -59,586 -1.4  </v>
      </c>
      <c r="AI135" s="47"/>
      <c r="AJ135" s="47"/>
      <c r="AK135" s="47"/>
      <c r="AL135" s="47"/>
      <c r="AM135" s="11"/>
      <c r="AN135" s="11"/>
      <c r="AO135" s="11"/>
      <c r="AP135" s="47" t="str">
        <f t="shared" si="202"/>
        <v xml:space="preserve">-0.30 -62,734 -1.4 -0.29 -59,586 -1.4  </v>
      </c>
      <c r="AQ135" s="47"/>
      <c r="AR135" s="47" t="str">
        <f t="shared" si="203"/>
        <v xml:space="preserve">-62,734 -1.4 -0.29 -59,586 -1.4  </v>
      </c>
      <c r="AS135" s="48" t="str">
        <f t="shared" si="204"/>
        <v xml:space="preserve">-1.4 -0.29 -59,586 -1.4  </v>
      </c>
      <c r="AT135" s="48"/>
      <c r="AU135" s="47" t="str">
        <f t="shared" si="205"/>
        <v xml:space="preserve">-0.29 -59,586 -1.4  </v>
      </c>
      <c r="AV135" s="47"/>
      <c r="AW135" s="47" t="str">
        <f t="shared" si="206"/>
        <v xml:space="preserve">-59,586 -1.4  </v>
      </c>
      <c r="AX135" s="48" t="str">
        <f t="shared" si="207"/>
        <v xml:space="preserve">-1.4  </v>
      </c>
      <c r="AY135" s="47">
        <f>MIN(FIND({0,1,2,3,4,5,6,7,8,9},C224&amp;"0123456789"))</f>
        <v>18</v>
      </c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</row>
    <row r="136" spans="1:63" ht="15" hidden="1" customHeight="1" x14ac:dyDescent="0.2">
      <c r="A136" s="11"/>
      <c r="B136" s="11"/>
      <c r="C136" s="46" t="str">
        <f t="shared" si="187"/>
        <v xml:space="preserve">- Coupons </v>
      </c>
      <c r="D136" s="47" t="str">
        <f t="shared" si="188"/>
        <v>- Coupons -</v>
      </c>
      <c r="E136" s="22"/>
      <c r="F136" s="45"/>
      <c r="G136" s="11"/>
      <c r="H136" s="11"/>
      <c r="I136" s="11"/>
      <c r="J136" s="47" t="str">
        <f t="shared" si="189"/>
        <v xml:space="preserve">-0.13 </v>
      </c>
      <c r="K136" s="47"/>
      <c r="L136" s="47" t="str">
        <f t="shared" si="190"/>
        <v xml:space="preserve">-2,793 -0.6 -0.12 -2,473 -0.6 -0.13 -8,869 -0.6 -0.12 -8,504 -0.6 -0.13 -26,886 -0.6 -0.12 -25,537 -0.6  </v>
      </c>
      <c r="M136" s="47" t="str">
        <f t="shared" si="191"/>
        <v xml:space="preserve">-0.6 -0.12 -2,473 -0.6 -0.13 -8,869 -0.6 -0.12 -8,504 -0.6 -0.13 -26,886 -0.6 -0.12 -25,537 -0.6  </v>
      </c>
      <c r="N136" s="47"/>
      <c r="O136" s="47" t="str">
        <f t="shared" si="192"/>
        <v xml:space="preserve">-0.12 -2,473 -0.6 -0.13 -8,869 -0.6 -0.12 -8,504 -0.6 -0.13 -26,886 -0.6 -0.12 -25,537 -0.6  </v>
      </c>
      <c r="P136" s="47"/>
      <c r="Q136" s="47" t="str">
        <f t="shared" si="193"/>
        <v xml:space="preserve">-2,473 -0.6 -0.13 -8,869 -0.6 -0.12 -8,504 -0.6 -0.13 -26,886 -0.6 -0.12 -25,537 -0.6  </v>
      </c>
      <c r="R136" s="47" t="str">
        <f t="shared" si="194"/>
        <v xml:space="preserve">-0.6 -0.13 -8,869 -0.6 -0.12 -8,504 -0.6 -0.13 -26,886 -0.6 -0.12 -25,537 -0.6  </v>
      </c>
      <c r="S136" s="47" t="str">
        <f t="shared" si="195"/>
        <v xml:space="preserve">-0.13 -2,793 -0.6 -0.12 -2,473 -0.6 -0.13 -8,869 -0.6 -0.12 -8,504 -0.6 -0.13 -26,886 -0.6 -0.12 -25,537 -0.6  </v>
      </c>
      <c r="T136" s="47"/>
      <c r="U136" s="47"/>
      <c r="V136" s="47"/>
      <c r="W136" s="11"/>
      <c r="X136" s="11"/>
      <c r="Y136" s="11"/>
      <c r="Z136" s="47" t="str">
        <f t="shared" si="196"/>
        <v xml:space="preserve">-0.13 -8,869 -0.6 -0.12 -8,504 -0.6 -0.13 -26,886 -0.6 -0.12 -25,537 -0.6  </v>
      </c>
      <c r="AA136" s="47"/>
      <c r="AB136" s="47" t="str">
        <f t="shared" si="197"/>
        <v xml:space="preserve">-8,869 -0.6 -0.12 -8,504 -0.6 -0.13 -26,886 -0.6 -0.12 -25,537 -0.6  </v>
      </c>
      <c r="AC136" s="47" t="str">
        <f t="shared" si="198"/>
        <v xml:space="preserve">-0.6 -0.12 -8,504 -0.6 -0.13 -26,886 -0.6 -0.12 -25,537 -0.6  </v>
      </c>
      <c r="AD136" s="47"/>
      <c r="AE136" s="47" t="str">
        <f t="shared" si="199"/>
        <v xml:space="preserve">-0.12 -8,504 -0.6 -0.13 -26,886 -0.6 -0.12 -25,537 -0.6  </v>
      </c>
      <c r="AF136" s="47"/>
      <c r="AG136" s="47" t="str">
        <f t="shared" si="200"/>
        <v xml:space="preserve">-8,504 -0.6 -0.13 -26,886 -0.6 -0.12 -25,537 -0.6  </v>
      </c>
      <c r="AH136" s="47" t="str">
        <f t="shared" si="201"/>
        <v xml:space="preserve">-0.6 -0.13 -26,886 -0.6 -0.12 -25,537 -0.6  </v>
      </c>
      <c r="AI136" s="47"/>
      <c r="AJ136" s="47"/>
      <c r="AK136" s="47"/>
      <c r="AL136" s="47"/>
      <c r="AM136" s="11"/>
      <c r="AN136" s="11"/>
      <c r="AO136" s="11"/>
      <c r="AP136" s="47" t="str">
        <f t="shared" si="202"/>
        <v xml:space="preserve">-0.13 -26,886 -0.6 -0.12 -25,537 -0.6  </v>
      </c>
      <c r="AQ136" s="47"/>
      <c r="AR136" s="47" t="str">
        <f t="shared" si="203"/>
        <v xml:space="preserve">-26,886 -0.6 -0.12 -25,537 -0.6  </v>
      </c>
      <c r="AS136" s="48" t="str">
        <f t="shared" si="204"/>
        <v xml:space="preserve">-0.6 -0.12 -25,537 -0.6  </v>
      </c>
      <c r="AT136" s="48"/>
      <c r="AU136" s="47" t="str">
        <f t="shared" si="205"/>
        <v xml:space="preserve">-0.12 -25,537 -0.6  </v>
      </c>
      <c r="AV136" s="47"/>
      <c r="AW136" s="47" t="str">
        <f t="shared" si="206"/>
        <v xml:space="preserve">-25,537 -0.6  </v>
      </c>
      <c r="AX136" s="48" t="str">
        <f t="shared" si="207"/>
        <v xml:space="preserve">-0.6  </v>
      </c>
      <c r="AY136" s="47">
        <f>MIN(FIND({0,1,2,3,4,5,6,7,8,9},C225&amp;"0123456789"))</f>
        <v>12</v>
      </c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</row>
    <row r="137" spans="1:63" ht="15" hidden="1" customHeight="1" x14ac:dyDescent="0.2">
      <c r="A137" s="11"/>
      <c r="B137" s="11"/>
      <c r="C137" s="46" t="str">
        <f t="shared" si="187"/>
        <v xml:space="preserve">- Returns/Comps </v>
      </c>
      <c r="D137" s="47" t="str">
        <f t="shared" si="188"/>
        <v>- Returns/Comps -</v>
      </c>
      <c r="E137" s="22"/>
      <c r="F137" s="45"/>
      <c r="G137" s="11"/>
      <c r="H137" s="11"/>
      <c r="I137" s="11"/>
      <c r="J137" s="47" t="str">
        <f t="shared" si="189"/>
        <v xml:space="preserve">-0.60 </v>
      </c>
      <c r="K137" s="47"/>
      <c r="L137" s="47" t="str">
        <f t="shared" si="190"/>
        <v xml:space="preserve">-13,033 -2.8 -0.58 -11,541 -2.8 -0.59 -41,388 -2.8 -0.57 -39,683 -2.8 -0.59 -125,468 -2.8 -0.57 -119,172 -2.8  </v>
      </c>
      <c r="M137" s="47" t="str">
        <f t="shared" si="191"/>
        <v xml:space="preserve">-2.8 -0.58 -11,541 -2.8 -0.59 -41,388 -2.8 -0.57 -39,683 -2.8 -0.59 -125,468 -2.8 -0.57 -119,172 -2.8  </v>
      </c>
      <c r="N137" s="47"/>
      <c r="O137" s="47" t="str">
        <f t="shared" si="192"/>
        <v xml:space="preserve">-0.58 -11,541 -2.8 -0.59 -41,388 -2.8 -0.57 -39,683 -2.8 -0.59 -125,468 -2.8 -0.57 -119,172 -2.8  </v>
      </c>
      <c r="P137" s="47"/>
      <c r="Q137" s="47" t="str">
        <f t="shared" si="193"/>
        <v xml:space="preserve">-11,541 -2.8 -0.59 -41,388 -2.8 -0.57 -39,683 -2.8 -0.59 -125,468 -2.8 -0.57 -119,172 -2.8  </v>
      </c>
      <c r="R137" s="47" t="str">
        <f t="shared" si="194"/>
        <v xml:space="preserve">-2.8 -0.59 -41,388 -2.8 -0.57 -39,683 -2.8 -0.59 -125,468 -2.8 -0.57 -119,172 -2.8  </v>
      </c>
      <c r="S137" s="47" t="str">
        <f t="shared" si="195"/>
        <v xml:space="preserve">-0.60 -13,033 -2.8 -0.58 -11,541 -2.8 -0.59 -41,388 -2.8 -0.57 -39,683 -2.8 -0.59 -125,468 -2.8 -0.57 -119,172 -2.8  </v>
      </c>
      <c r="T137" s="47"/>
      <c r="U137" s="47"/>
      <c r="V137" s="47"/>
      <c r="W137" s="11"/>
      <c r="X137" s="11"/>
      <c r="Y137" s="11"/>
      <c r="Z137" s="47" t="str">
        <f t="shared" si="196"/>
        <v xml:space="preserve">-0.59 -41,388 -2.8 -0.57 -39,683 -2.8 -0.59 -125,468 -2.8 -0.57 -119,172 -2.8  </v>
      </c>
      <c r="AA137" s="47"/>
      <c r="AB137" s="47" t="str">
        <f t="shared" si="197"/>
        <v xml:space="preserve">-41,388 -2.8 -0.57 -39,683 -2.8 -0.59 -125,468 -2.8 -0.57 -119,172 -2.8  </v>
      </c>
      <c r="AC137" s="47" t="str">
        <f t="shared" si="198"/>
        <v xml:space="preserve">-2.8 -0.57 -39,683 -2.8 -0.59 -125,468 -2.8 -0.57 -119,172 -2.8  </v>
      </c>
      <c r="AD137" s="47"/>
      <c r="AE137" s="47" t="str">
        <f t="shared" si="199"/>
        <v xml:space="preserve">-0.57 -39,683 -2.8 -0.59 -125,468 -2.8 -0.57 -119,172 -2.8  </v>
      </c>
      <c r="AF137" s="47"/>
      <c r="AG137" s="47" t="str">
        <f t="shared" si="200"/>
        <v xml:space="preserve">-39,683 -2.8 -0.59 -125,468 -2.8 -0.57 -119,172 -2.8  </v>
      </c>
      <c r="AH137" s="47" t="str">
        <f t="shared" si="201"/>
        <v xml:space="preserve">-2.8 -0.59 -125,468 -2.8 -0.57 -119,172 -2.8  </v>
      </c>
      <c r="AI137" s="47"/>
      <c r="AJ137" s="47"/>
      <c r="AK137" s="47"/>
      <c r="AL137" s="47"/>
      <c r="AM137" s="11"/>
      <c r="AN137" s="11"/>
      <c r="AO137" s="11"/>
      <c r="AP137" s="47" t="str">
        <f t="shared" si="202"/>
        <v xml:space="preserve">-0.59 -125,468 -2.8 -0.57 -119,172 -2.8  </v>
      </c>
      <c r="AQ137" s="47"/>
      <c r="AR137" s="47" t="str">
        <f t="shared" si="203"/>
        <v xml:space="preserve">-125,468 -2.8 -0.57 -119,172 -2.8  </v>
      </c>
      <c r="AS137" s="48" t="str">
        <f t="shared" si="204"/>
        <v xml:space="preserve">-2.8 -0.57 -119,172 -2.8  </v>
      </c>
      <c r="AT137" s="48"/>
      <c r="AU137" s="47" t="str">
        <f t="shared" si="205"/>
        <v xml:space="preserve">-0.57 -119,172 -2.8  </v>
      </c>
      <c r="AV137" s="47"/>
      <c r="AW137" s="47" t="str">
        <f t="shared" si="206"/>
        <v xml:space="preserve">-119,172 -2.8  </v>
      </c>
      <c r="AX137" s="48" t="str">
        <f t="shared" si="207"/>
        <v xml:space="preserve">-2.8  </v>
      </c>
      <c r="AY137" s="47">
        <f>MIN(FIND({0,1,2,3,4,5,6,7,8,9},C226&amp;"0123456789"))</f>
        <v>18</v>
      </c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</row>
    <row r="138" spans="1:63" ht="15" hidden="1" customHeight="1" x14ac:dyDescent="0.2">
      <c r="A138" s="11"/>
      <c r="B138" s="11"/>
      <c r="C138" s="46" t="str">
        <f t="shared" si="187"/>
        <v xml:space="preserve">- Other </v>
      </c>
      <c r="D138" s="47" t="str">
        <f t="shared" si="188"/>
        <v>- Other -</v>
      </c>
      <c r="E138" s="22"/>
      <c r="F138" s="45"/>
      <c r="G138" s="11"/>
      <c r="H138" s="11"/>
      <c r="I138" s="11"/>
      <c r="J138" s="47" t="str">
        <f t="shared" si="189"/>
        <v xml:space="preserve">-0.00 </v>
      </c>
      <c r="K138" s="47"/>
      <c r="L138" s="47" t="str">
        <f t="shared" si="190"/>
        <v xml:space="preserve">0 -0.0 -0.00 0 -0.0 -0.00 0 -0.0 -0.00 0 -0.0 -0.04 -8,962 -0.2 -0.04 -8,512 -0.2  </v>
      </c>
      <c r="M138" s="47" t="str">
        <f t="shared" si="191"/>
        <v xml:space="preserve">-0.0 -0.00 0 -0.0 -0.00 0 -0.0 -0.00 0 -0.0 -0.04 -8,962 -0.2 -0.04 -8,512 -0.2  </v>
      </c>
      <c r="N138" s="47"/>
      <c r="O138" s="47" t="str">
        <f t="shared" si="192"/>
        <v xml:space="preserve">-0.00 0 -0.0 -0.00 0 -0.0 -0.00 0 -0.0 -0.04 -8,962 -0.2 -0.04 -8,512 -0.2  </v>
      </c>
      <c r="P138" s="47"/>
      <c r="Q138" s="47" t="str">
        <f t="shared" si="193"/>
        <v xml:space="preserve">0 -0.0 -0.00 0 -0.0 -0.00 0 -0.0 -0.04 -8,962 -0.2 -0.04 -8,512 -0.2  </v>
      </c>
      <c r="R138" s="47" t="str">
        <f t="shared" si="194"/>
        <v xml:space="preserve">-0.0 -0.00 0 -0.0 -0.00 0 -0.0 -0.04 -8,962 -0.2 -0.04 -8,512 -0.2  </v>
      </c>
      <c r="S138" s="47" t="str">
        <f t="shared" si="195"/>
        <v xml:space="preserve">-0.00 0 -0.0 -0.00 0 -0.0 -0.00 0 -0.0 -0.00 0 -0.0 -0.04 -8,962 -0.2 -0.04 -8,512 -0.2  </v>
      </c>
      <c r="T138" s="47"/>
      <c r="U138" s="47"/>
      <c r="V138" s="47"/>
      <c r="W138" s="11"/>
      <c r="X138" s="11"/>
      <c r="Y138" s="11"/>
      <c r="Z138" s="47" t="str">
        <f t="shared" si="196"/>
        <v xml:space="preserve">-0.00 0 -0.0 -0.00 0 -0.0 -0.04 -8,962 -0.2 -0.04 -8,512 -0.2  </v>
      </c>
      <c r="AA138" s="47"/>
      <c r="AB138" s="47" t="str">
        <f t="shared" si="197"/>
        <v xml:space="preserve">0 -0.0 -0.00 0 -0.0 -0.04 -8,962 -0.2 -0.04 -8,512 -0.2  </v>
      </c>
      <c r="AC138" s="47" t="str">
        <f t="shared" si="198"/>
        <v xml:space="preserve">-0.0 -0.00 0 -0.0 -0.04 -8,962 -0.2 -0.04 -8,512 -0.2  </v>
      </c>
      <c r="AD138" s="47"/>
      <c r="AE138" s="47" t="str">
        <f t="shared" si="199"/>
        <v xml:space="preserve">-0.00 0 -0.0 -0.04 -8,962 -0.2 -0.04 -8,512 -0.2  </v>
      </c>
      <c r="AF138" s="47"/>
      <c r="AG138" s="47" t="str">
        <f t="shared" si="200"/>
        <v xml:space="preserve">0 -0.0 -0.04 -8,962 -0.2 -0.04 -8,512 -0.2  </v>
      </c>
      <c r="AH138" s="47" t="str">
        <f t="shared" si="201"/>
        <v xml:space="preserve">-0.0 -0.04 -8,962 -0.2 -0.04 -8,512 -0.2  </v>
      </c>
      <c r="AI138" s="47"/>
      <c r="AJ138" s="47"/>
      <c r="AK138" s="47"/>
      <c r="AL138" s="47"/>
      <c r="AM138" s="11"/>
      <c r="AN138" s="11"/>
      <c r="AO138" s="11"/>
      <c r="AP138" s="47" t="str">
        <f t="shared" si="202"/>
        <v xml:space="preserve">-0.04 -8,962 -0.2 -0.04 -8,512 -0.2  </v>
      </c>
      <c r="AQ138" s="47"/>
      <c r="AR138" s="47" t="str">
        <f t="shared" si="203"/>
        <v xml:space="preserve">-8,962 -0.2 -0.04 -8,512 -0.2  </v>
      </c>
      <c r="AS138" s="48" t="str">
        <f t="shared" si="204"/>
        <v xml:space="preserve">-0.2 -0.04 -8,512 -0.2  </v>
      </c>
      <c r="AT138" s="48"/>
      <c r="AU138" s="47" t="str">
        <f t="shared" si="205"/>
        <v xml:space="preserve">-0.04 -8,512 -0.2  </v>
      </c>
      <c r="AV138" s="47"/>
      <c r="AW138" s="47" t="str">
        <f t="shared" si="206"/>
        <v xml:space="preserve">-8,512 -0.2  </v>
      </c>
      <c r="AX138" s="48" t="str">
        <f t="shared" si="207"/>
        <v xml:space="preserve">-0.2  </v>
      </c>
      <c r="AY138" s="47">
        <f>MIN(FIND({0,1,2,3,4,5,6,7,8,9},C227&amp;"0123456789"))</f>
        <v>10</v>
      </c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</row>
    <row r="139" spans="1:63" ht="15" hidden="1" customHeight="1" x14ac:dyDescent="0.2">
      <c r="A139" s="11"/>
      <c r="B139" s="11"/>
      <c r="C139" s="46" t="str">
        <f t="shared" si="187"/>
        <v xml:space="preserve">Net Sales </v>
      </c>
      <c r="D139" s="47" t="str">
        <f t="shared" si="188"/>
        <v xml:space="preserve">Net Sales </v>
      </c>
      <c r="E139" s="22"/>
      <c r="F139" s="45"/>
      <c r="G139" s="11"/>
      <c r="H139" s="11"/>
      <c r="I139" s="11"/>
      <c r="J139" s="47" t="str">
        <f t="shared" si="189"/>
        <v xml:space="preserve">21.77 </v>
      </c>
      <c r="K139" s="47"/>
      <c r="L139" s="47" t="str">
        <f t="shared" si="190"/>
        <v xml:space="preserve">471,885 100.0 20.85 417,889 100.0 21.36 1,498,589 100.0 20.81 1,436,854 100.0 21.47 4,542,960 100.0 20.68 4,315,003 100.0  </v>
      </c>
      <c r="M139" s="47" t="str">
        <f t="shared" si="191"/>
        <v xml:space="preserve">100.0 20.85 417,889 100.0 21.36 1,498,589 100.0 20.81 1,436,854 100.0 21.47 4,542,960 100.0 20.68 4,315,003 100.0  </v>
      </c>
      <c r="N139" s="47"/>
      <c r="O139" s="47" t="str">
        <f t="shared" si="192"/>
        <v xml:space="preserve">20.85 417,889 100.0 21.36 1,498,589 100.0 20.81 1,436,854 100.0 21.47 4,542,960 100.0 20.68 4,315,003 100.0  </v>
      </c>
      <c r="P139" s="47"/>
      <c r="Q139" s="47" t="str">
        <f t="shared" si="193"/>
        <v xml:space="preserve">417,889 100.0 21.36 1,498,589 100.0 20.81 1,436,854 100.0 21.47 4,542,960 100.0 20.68 4,315,003 100.0  </v>
      </c>
      <c r="R139" s="47" t="str">
        <f t="shared" si="194"/>
        <v xml:space="preserve">100.0 21.36 1,498,589 100.0 20.81 1,436,854 100.0 21.47 4,542,960 100.0 20.68 4,315,003 100.0  </v>
      </c>
      <c r="S139" s="47" t="str">
        <f t="shared" si="195"/>
        <v xml:space="preserve">21.77 471,885 100.0 20.85 417,889 100.0 21.36 1,498,589 100.0 20.81 1,436,854 100.0 21.47 4,542,960 100.0 20.68 4,315,003 100.0  </v>
      </c>
      <c r="T139" s="47"/>
      <c r="U139" s="47"/>
      <c r="V139" s="47"/>
      <c r="W139" s="11"/>
      <c r="X139" s="11"/>
      <c r="Y139" s="11"/>
      <c r="Z139" s="47" t="str">
        <f t="shared" si="196"/>
        <v xml:space="preserve">21.36 1,498,589 100.0 20.81 1,436,854 100.0 21.47 4,542,960 100.0 20.68 4,315,003 100.0  </v>
      </c>
      <c r="AA139" s="47"/>
      <c r="AB139" s="47" t="str">
        <f t="shared" si="197"/>
        <v xml:space="preserve">1,498,589 100.0 20.81 1,436,854 100.0 21.47 4,542,960 100.0 20.68 4,315,003 100.0  </v>
      </c>
      <c r="AC139" s="47" t="str">
        <f t="shared" si="198"/>
        <v xml:space="preserve">100.0 20.81 1,436,854 100.0 21.47 4,542,960 100.0 20.68 4,315,003 100.0  </v>
      </c>
      <c r="AD139" s="47"/>
      <c r="AE139" s="47" t="str">
        <f t="shared" si="199"/>
        <v xml:space="preserve">20.81 1,436,854 100.0 21.47 4,542,960 100.0 20.68 4,315,003 100.0  </v>
      </c>
      <c r="AF139" s="47"/>
      <c r="AG139" s="47" t="str">
        <f t="shared" si="200"/>
        <v xml:space="preserve">1,436,854 100.0 21.47 4,542,960 100.0 20.68 4,315,003 100.0  </v>
      </c>
      <c r="AH139" s="47" t="str">
        <f t="shared" si="201"/>
        <v xml:space="preserve">100.0 21.47 4,542,960 100.0 20.68 4,315,003 100.0  </v>
      </c>
      <c r="AI139" s="47"/>
      <c r="AJ139" s="47"/>
      <c r="AK139" s="47"/>
      <c r="AL139" s="47"/>
      <c r="AM139" s="11"/>
      <c r="AN139" s="11"/>
      <c r="AO139" s="11"/>
      <c r="AP139" s="47" t="str">
        <f t="shared" si="202"/>
        <v xml:space="preserve">21.47 4,542,960 100.0 20.68 4,315,003 100.0  </v>
      </c>
      <c r="AQ139" s="47"/>
      <c r="AR139" s="47" t="str">
        <f t="shared" si="203"/>
        <v xml:space="preserve">4,542,960 100.0 20.68 4,315,003 100.0  </v>
      </c>
      <c r="AS139" s="48" t="str">
        <f t="shared" si="204"/>
        <v xml:space="preserve">100.0 20.68 4,315,003 100.0  </v>
      </c>
      <c r="AT139" s="48"/>
      <c r="AU139" s="47" t="str">
        <f t="shared" si="205"/>
        <v xml:space="preserve">20.68 4,315,003 100.0  </v>
      </c>
      <c r="AV139" s="47"/>
      <c r="AW139" s="47" t="str">
        <f t="shared" si="206"/>
        <v xml:space="preserve">4,315,003 100.0  </v>
      </c>
      <c r="AX139" s="48" t="str">
        <f t="shared" si="207"/>
        <v xml:space="preserve">100.0  </v>
      </c>
      <c r="AY139" s="47">
        <f>MIN(FIND({0,1,2,3,4,5,6,7,8,9},C228&amp;"0123456789"))</f>
        <v>11</v>
      </c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</row>
    <row r="140" spans="1:63" ht="15" hidden="1" customHeight="1" x14ac:dyDescent="0.2">
      <c r="A140" s="11"/>
      <c r="B140" s="11"/>
      <c r="C140" s="46"/>
      <c r="D140" s="47"/>
      <c r="E140" s="22"/>
      <c r="F140" s="45"/>
      <c r="G140" s="11"/>
      <c r="H140" s="11"/>
      <c r="I140" s="11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11"/>
      <c r="X140" s="11"/>
      <c r="Y140" s="11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47"/>
      <c r="AK140" s="47"/>
      <c r="AL140" s="47"/>
      <c r="AM140" s="11"/>
      <c r="AN140" s="11"/>
      <c r="AO140" s="11"/>
      <c r="AP140" s="47"/>
      <c r="AQ140" s="47"/>
      <c r="AR140" s="47"/>
      <c r="AS140" s="48"/>
      <c r="AT140" s="48"/>
      <c r="AU140" s="47"/>
      <c r="AV140" s="47"/>
      <c r="AW140" s="47"/>
      <c r="AX140" s="48"/>
      <c r="AY140" s="47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</row>
    <row r="141" spans="1:63" ht="15" hidden="1" customHeight="1" x14ac:dyDescent="0.2">
      <c r="A141" s="11"/>
      <c r="B141" s="11"/>
      <c r="C141" s="46" t="str">
        <f t="shared" ref="C141:C151" si="208">IF(C229="","",IF(RIGHT(D141,1)="-",LEFT(D141,AY141-2),D141))</f>
        <v xml:space="preserve">COS - Beef and Chicken </v>
      </c>
      <c r="D141" s="47" t="str">
        <f t="shared" ref="D141:D151" si="209">LEFT(C229,AY141-1)</f>
        <v xml:space="preserve">COS - Beef and Chicken </v>
      </c>
      <c r="E141" s="22"/>
      <c r="F141" s="45"/>
      <c r="G141" s="11"/>
      <c r="H141" s="11"/>
      <c r="I141" s="11"/>
      <c r="J141" s="47" t="str">
        <f t="shared" ref="J141:J151" si="210">IF($C141="","",IF($C141="A vs T% ","",IF($C141="Bev Alch A vs. T% ","",IF($C141="Operating Weeks ","",IF($C141="ToGo Sales ","",IF($C141="Private Dining ","",IF($C141="Overtime Premium $ ","",IF($C141="Overtime Hours ","",(LEFT($S141,FIND("|",SUBSTITUTE($S141," ","|",1))))))))))))</f>
        <v xml:space="preserve">0.88 </v>
      </c>
      <c r="K141" s="47"/>
      <c r="L141" s="47" t="str">
        <f t="shared" ref="L141:L151" si="211">IF($C141="","",IF($C141="Bev Alch A vs. T% ",(LEFT($S141,FIND("|",SUBSTITUTE($S141," ","|",1)))),IF($C141="A vs T% ",(LEFT($S141,FIND("|",SUBSTITUTE($S141," ","|",1)))),IF($C141="Bev Alch A vs. T% ",(LEFT($S141,FIND("|",SUBSTITUTE($S141," ","|",1)))),IF($C141="Average Weekly Sales ","",IF($C141="Total Hours vs. Expectation ","",IF($C141="Wage Rate ","",IF($C141="Operating Weeks ",LEFT($S141,FIND("|",SUBSTITUTE($S141," ","|",1))),IF($C141="ToGo Sales ",LEFT($S141,FIND("|",SUBSTITUTE($S141," ","|",1))),IF($C141="Private Dining ",LEFT($S141,FIND("|",SUBSTITUTE($S141," ","|",1))),IF($C141="Overtime Premium $ ",LEFT($S141,FIND("|",SUBSTITUTE($S141," ","|",1))),IF($C141="Overtime Hours ",LEFT($S141,FIND("|",SUBSTITUTE($S141," ","|",1))),(MID($S141,FIND("|",SUBSTITUTE($S141," ","|",1))+1,LEN($S141)))))))))))))))</f>
        <v xml:space="preserve">19,137 4.1 0.80 16,084 3.8 0.84 59,028 3.9 0.86 59,315 4.1 0.89 188,810 4.2 0.80 167,714 3.9  </v>
      </c>
      <c r="M141" s="47" t="str">
        <f t="shared" ref="M141:M151" si="212">IF($C141="","",IF($C141="A vs T% ",(MID($S141,FIND("|",SUBSTITUTE($S141," ","|",1))+1,LEN($S141))),IF($C141="Bev Alch A vs. T% ",(MID($S141,FIND("|",SUBSTITUTE($S141," ","|",1))+1,LEN($S141))),IF($C141="Guest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","|",2))+1,LEN($S141)))))))))))))))</f>
        <v xml:space="preserve">4.1 0.80 16,084 3.8 0.84 59,028 3.9 0.86 59,315 4.1 0.89 188,810 4.2 0.80 167,714 3.9  </v>
      </c>
      <c r="N141" s="47"/>
      <c r="O141" s="47" t="str">
        <f t="shared" ref="O141:O151" si="213">IF($C141="","",IF($C141="Bev Alch A vs. T% ","",IF($C141="A vs T% ","",IF($C141="Guest Count ",(MID($S141,FIND("|",SUBSTITUTE($S141," ","|",2))+1,LEN($S141))),IF($C141="Average Weekly Sales ",(MID($S141,FIND("|",SUBSTITUTE($S141," ","|",1))+1,LEN($S141))),IF($C141="Total Hours vs. Expectation ",(MID($S141,FIND("|",SUBSTITUTE($S141," ","|",1))+1,LEN($S141))),IF($C141="Wage Rate ",(MID($S141,FIND("|",SUBSTITUTE($S141," ","|",1))+1,LEN($S141))),IF($C141="Operating Weeks ","",IF($C141="ToGo Sales ","",IF($C141="Private Dining ","",IF($C141="Overtime Premium $ ","",IF($C141="Overtime Hours ","",(MID($S141,FIND("|",SUBSTITUTE($S141," ","|",3))+1,LEN($S141)))))))))))))))</f>
        <v xml:space="preserve">0.80 16,084 3.8 0.84 59,028 3.9 0.86 59,315 4.1 0.89 188,810 4.2 0.80 167,714 3.9  </v>
      </c>
      <c r="P141" s="47"/>
      <c r="Q141" s="47" t="str">
        <f t="shared" ref="Q141:Q151" si="214">IF($C141="","",IF($C141="Bev Alch A vs. T% ",(MID($S141,FIND("|",SUBSTITUTE($S141," ","|",2))+1,LEN($S141))),IF($C141="A vs T% ",(MID($S141,FIND("|",SUBSTITUTE($S141," ","|",2))+1,LEN($S141))),IF($C141="Guest Count ",(MID($S141,FIND("|",SUBSTITUTE($S141," ","|",3))+1,LEN($S141))),IF($C141="Average Weekly Sales ","",IF($C141="Total Hours vs. Expectation ","",IF($C141="Wage Rate ","",IF($C141="Operating Weeks ",(MID($S141,FIND("|",SUBSTITUTE($S141," ","|",1))+1,LEN($S141))),IF($C141="ToGo Sales ",(MID($S141,FIND("|",SUBSTITUTE($S141," ","|",1))+1,LEN($S141))),IF($C141="Private Dining ",(MID($S141,FIND("|",SUBSTITUTE($S141," ","|",1))+1,LEN($S141))),IF($C141="Overtime Premium $ ",(MID($S141,FIND("|",SUBSTITUTE($S141," ","|",1))+1,LEN($S141))),IF($C141="Overtime Hours ",(MID($S141,FIND("|",SUBSTITUTE($S141," ","|",1))+1,LEN($S141))),(MID($S141,FIND("|",SUBSTITUTE($S141," ","|",4))+1,LEN($S141)))))))))))))))</f>
        <v xml:space="preserve">16,084 3.8 0.84 59,028 3.9 0.86 59,315 4.1 0.89 188,810 4.2 0.80 167,714 3.9  </v>
      </c>
      <c r="R141" s="47" t="str">
        <f t="shared" ref="R141:R151" si="215">IF($C141="","",IF($C141="Bev Alch A vs. T% ",(MID($S141,FIND("|",SUBSTITUTE($S141," ","|",3))+1,LEN($S141))),IF($C141="A vs T% ",(MID($S141,FIND("|",SUBSTITUTE($S141," ","|",3))+1,LEN($S141))),IF($C141="Guest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","|",5))+1,LEN($S141)))))))))))))))</f>
        <v xml:space="preserve">3.8 0.84 59,028 3.9 0.86 59,315 4.1 0.89 188,810 4.2 0.80 167,714 3.9  </v>
      </c>
      <c r="S141" s="47" t="str">
        <f t="shared" ref="S141:S151" si="216">(RIGHT(C229,LEN(C229) - LEN(C141)))&amp;" "</f>
        <v xml:space="preserve">0.88 19,137 4.1 0.80 16,084 3.8 0.84 59,028 3.9 0.86 59,315 4.1 0.89 188,810 4.2 0.80 167,714 3.9  </v>
      </c>
      <c r="T141" s="47"/>
      <c r="U141" s="47"/>
      <c r="V141" s="47"/>
      <c r="W141" s="11"/>
      <c r="X141" s="11"/>
      <c r="Y141" s="11"/>
      <c r="Z141" s="47" t="str">
        <f t="shared" ref="Z141:Z151" si="217">IF($C141="","",IF($C141="A vs T% ","",IF($C141="Bev Alch A vs. T% ","",IF($C141="Guest Count ",(MID($S141,FIND("|",SUBSTITUTE($S141," ","|",4))+1,LEN($S141))),IF($C141="Average Weekly Sales ",(MID($S141,FIND("|",SUBSTITUTE($S141," ","|",2))+1,LEN($S141))),IF($C141="Total Hours vs. Expectation ",(MID($S141,FIND("|",SUBSTITUTE($S141," ","|",2))+1,LEN($S141))),IF($C141="Wage Rate ",(MID($S141,FIND("|",SUBSTITUTE($S141," ","|",2))+1,LEN($S141))),IF($C141="Operating Weeks ","",IF($C141="ToGo Sales ","",IF($C141="Private Dining ","",IF($C141="Overtime Premium $ ","",IF($C141="Overtime Hours ","",(MID($S141,FIND("|",SUBSTITUTE($S141," ","|",6))+1,LEN($S141)))))))))))))))</f>
        <v xml:space="preserve">0.84 59,028 3.9 0.86 59,315 4.1 0.89 188,810 4.2 0.80 167,714 3.9  </v>
      </c>
      <c r="AA141" s="47"/>
      <c r="AB141" s="47" t="str">
        <f t="shared" ref="AB141:AB151" si="218">IF($C141="","",IF($C141="Bev Alch A vs. T% ",(MID($S141,FIND("|",SUBSTITUTE($S141," ","|",4))+1,LEN($S141))),IF($C141="A vs T% ",(MID($S141,FIND("|",SUBSTITUTE($S141," ","|",4))+1,LEN($S141))),IF($C141="Guest Count ",(MID($S141,FIND("|",SUBSTITUTE($S141," ","|",5))+1,LEN($S141))),IF($C141="Average Weekly Sales ","",IF($C141="Total Hours vs. Expectation ","",IF($C141="Wage Rate ","",IF($C141="Operating Weeks ",(MID($S141,FIND("|",SUBSTITUTE($S141," ","|",2))+1,LEN($S141))),IF($C141="ToGo Sales ",(MID($S141,FIND("|",SUBSTITUTE($S141," ","|",2))+1,LEN($S141))),IF($C141="Private Dining ",(MID($S141,FIND("|",SUBSTITUTE($S141," ","|",2))+1,LEN($S141))),IF($C141="Overtime Premium $ ",(MID($S141,FIND("|",SUBSTITUTE($S141," ","|",2))+1,LEN($S141))),IF($C141="Overtime Hours ",(MID($S141,FIND("|",SUBSTITUTE($S141," ","|",2))+1,LEN($S141))),(MID($S141,FIND("|",SUBSTITUTE($S141," ","|",7))+1,LEN($S141)))))))))))))))</f>
        <v xml:space="preserve">59,028 3.9 0.86 59,315 4.1 0.89 188,810 4.2 0.80 167,714 3.9  </v>
      </c>
      <c r="AC141" s="47" t="str">
        <f t="shared" ref="AC141:AC151" si="219">IF($C141="","",IF($C141="Bev Alch A vs. T% ",(MID($S141,FIND("|",SUBSTITUTE($S141," ","|",5))+1,LEN($S141))),IF($C141="A vs T% ",(MID($S141,FIND("|",SUBSTITUTE($S141," ","|",5))+1,LEN($S141))),IF($C141="Guest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","|",8))+1,LEN($S141)))))))))))))))</f>
        <v xml:space="preserve">3.9 0.86 59,315 4.1 0.89 188,810 4.2 0.80 167,714 3.9  </v>
      </c>
      <c r="AD141" s="47"/>
      <c r="AE141" s="47" t="str">
        <f t="shared" ref="AE141:AE151" si="220">IF($C141="","",IF($C141="A vs T% ","",IF($C141="Bev Alch A vs. T% ","",IF($C141="Guest Count ",(MID($S141,FIND("|",SUBSTITUTE($S141," ","|",6))+1,LEN($S141))),IF($C141="Average Weekly Sales ",(MID($S141,FIND("|",SUBSTITUTE($S141," ","|",3))+1,LEN($S141))),IF($C141="Total Hours vs. Expectation ",(MID($S141,FIND("|",SUBSTITUTE($S141," ","|",3))+1,LEN($S141))),IF($C141="Wage Rate ",(MID($S141,FIND("|",SUBSTITUTE($S141," ","|",3))+1,LEN($S141))),IF($C141="Operating Weeks ","",IF($C141="ToGo Sales ","",IF($C141="Private Dining ","",IF($C141="Overtime Premium $ ","",IF($C141="Overtime Hours ","",(MID($S141,FIND("|",SUBSTITUTE($S141," ","|",9))+1,LEN($S141)))))))))))))))</f>
        <v xml:space="preserve">0.86 59,315 4.1 0.89 188,810 4.2 0.80 167,714 3.9  </v>
      </c>
      <c r="AF141" s="47"/>
      <c r="AG141" s="47" t="str">
        <f t="shared" ref="AG141:AG151" si="221">IF($C141="","",IF($C141="Bev Alch A vs. T% ",(MID($S141,FIND("|",SUBSTITUTE($S141," ","|",6))+1,LEN($S141))),IF($C141="A vs T% ",(MID($S141,FIND("|",SUBSTITUTE($S141," ","|",6))+1,LEN($S141))),IF($C141="Guest Count ",(MID($S141,FIND("|",SUBSTITUTE($S141," ","|",7))+1,LEN($S141))),IF($C141="Average Weekly Sales ","",IF($C141="Total Hours vs. Expectation ","",IF($C141="Wage Rate ","",IF($C141="Operating Weeks ",(MID($S141,FIND("|",SUBSTITUTE($S141," ","|",3))+1,LEN($S141))),IF($C141="ToGo Sales ",(MID($S141,FIND("|",SUBSTITUTE($S141," ","|",3))+1,LEN($S141))),IF($C141="Private Dining ",(MID($S141,FIND("|",SUBSTITUTE($S141," ","|",3))+1,LEN($S141))),IF($C141="Overtime Premium $ ",(MID($S141,FIND("|",SUBSTITUTE($S141," ","|",3))+1,LEN($S141))),IF($C141="Overtime Hours ",(MID($S141,FIND("|",SUBSTITUTE($S141," ","|",3))+1,LEN($S141))),(MID($S141,FIND("|",SUBSTITUTE($S141," ","|",10))+1,LEN($S141)))))))))))))))</f>
        <v xml:space="preserve">59,315 4.1 0.89 188,810 4.2 0.80 167,714 3.9  </v>
      </c>
      <c r="AH141" s="47" t="str">
        <f t="shared" ref="AH141:AH151" si="222">IF($C141="","",IF($C141="Bev Alch A vs. T% ",(MID($S141,FIND("|",SUBSTITUTE($S141," ","|",7))+1,LEN($S141))),IF($C141="A vs T% ",(MID($S141,FIND("|",SUBSTITUTE($S141," ","|",7))+1,LEN($S141))),IF($C141="Guest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","|",11))+1,LEN($S141)))))))))))))))</f>
        <v xml:space="preserve">4.1 0.89 188,810 4.2 0.80 167,714 3.9  </v>
      </c>
      <c r="AI141" s="47"/>
      <c r="AJ141" s="47"/>
      <c r="AK141" s="47"/>
      <c r="AL141" s="47"/>
      <c r="AM141" s="11"/>
      <c r="AN141" s="11"/>
      <c r="AO141" s="11"/>
      <c r="AP141" s="47" t="str">
        <f t="shared" ref="AP141:AP151" si="223">IF($C141="","",IF($C141="A vs T% ","",IF($C141="Bev Alch A vs. T% ","",IF($C141="Guest Count ",(MID($S141,FIND("|",SUBSTITUTE($S141," ","|",8))+1,LEN($S141))),IF($C141="Average Weekly Sales ",(MID($S141,FIND("|",SUBSTITUTE($S141," ","|",4))+1,LEN($S141))),IF($C141="Total Hours vs. Expectation ",(MID($S141,FIND("|",SUBSTITUTE($S141," ","|",4))+1,LEN($S141))),IF($C141="Wage Rate ",(MID($S141,FIND("|",SUBSTITUTE($S141," ","|",4))+1,LEN($S141))),IF($C141="Operating Weeks ","",IF($C141="ToGo Sales ","",IF($C141="Private Dining ","",IF($C141="Overtime Premium $ ","",IF($C141="Overtime Hours ","",(MID($S141,FIND("|",SUBSTITUTE($S141," ","|",12))+1,LEN($S141)))))))))))))))</f>
        <v xml:space="preserve">0.89 188,810 4.2 0.80 167,714 3.9  </v>
      </c>
      <c r="AQ141" s="47"/>
      <c r="AR141" s="47" t="str">
        <f t="shared" ref="AR141:AR151" si="224">IF($C141="","",IF($C141="Bev Alch A vs. T% ",(MID($S141,FIND("|",SUBSTITUTE($S141," ","|",8))+1,LEN($S141))),IF($C141="A vs T% ",(MID($S141,FIND("|",SUBSTITUTE($S141," ","|",8))+1,LEN($S141))),IF($C141="Guest Count ",(MID($S141,FIND("|",SUBSTITUTE($S141," ","|",9))+1,LEN($S141))),IF($C141="Average Weekly Sales ","",IF($C141="Total Hours vs. Expectation ","",IF($C141="Wage Rate ","",IF($C141="Operating Weeks ",(MID($S141,FIND("|",SUBSTITUTE($S141," ","|",4))+1,LEN($S141))),IF($C141="ToGo Sales ",(MID($S141,FIND("|",SUBSTITUTE($S141," ","|",4))+1,LEN($S141))),IF($C141="Private Dining ",(MID($S141,FIND("|",SUBSTITUTE($S141," ","|",4))+1,LEN($S141))),IF($C141="Overtime Premium $ ",(MID($S141,FIND("|",SUBSTITUTE($S141," ","|",4))+1,LEN($S141))),IF($C141="Overtime Hours ",(MID($S141,FIND("|",SUBSTITUTE($S141," ","|",4))+1,LEN($S141))),(MID($S141,FIND("|",SUBSTITUTE($S141," ","|",13))+1,LEN($S141)))))))))))))))</f>
        <v xml:space="preserve">188,810 4.2 0.80 167,714 3.9  </v>
      </c>
      <c r="AS141" s="48" t="str">
        <f t="shared" ref="AS141:AS151" si="225">IF($C141="","",IF($C141="Bev Alch A vs. T% ",(MID($S141,FIND("|",SUBSTITUTE($S141," ","|",9))+1,LEN($S141))),IF($C141="A vs T% ",(MID($S141,FIND("|",SUBSTITUTE($S141," ","|",9))+1,LEN($S141))),IF($C141="Guest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","|",14))+1,LEN($S141)))))))))))))))</f>
        <v xml:space="preserve">4.2 0.80 167,714 3.9  </v>
      </c>
      <c r="AT141" s="48"/>
      <c r="AU141" s="47" t="str">
        <f t="shared" ref="AU141:AU151" si="226">IF($C141="","",IF($C141="A vs T% ","",IF($C141="Bev Alch A vs. T% ","",IF($C141="Guest Count ",(MID($S141,FIND("|",SUBSTITUTE($S141," ","|",10))+1,LEN($S141))),IF($C141="Average Weekly Sales ",(MID($S141,FIND("|",SUBSTITUTE($S141," ","|",5))+1,LEN($S141))),IF($C141="Total Hours vs. Expectation ",(MID($S141,FIND("|",SUBSTITUTE($S141," ","|",5))+1,LEN($S141))),IF($C141="Wage Rate ",(MID($S141,FIND("|",SUBSTITUTE($S141," ","|",5))+1,LEN($S141))),IF($C141="Operating Weeks ","",IF($C141="ToGo Sales ","",IF($C141="Private Dining ","",IF($C141="Overtime Premium $ ","",IF($C141="Overtime Hours ","",(MID($S141,FIND("|",SUBSTITUTE($S141," ","|",15))+1,LEN($S141)))))))))))))))</f>
        <v xml:space="preserve">0.80 167,714 3.9  </v>
      </c>
      <c r="AV141" s="47"/>
      <c r="AW141" s="47" t="str">
        <f t="shared" ref="AW141:AW151" si="227">IF($C141="","",IF($C141="Bev Alch A vs. T% ",(MID($S141,FIND("|",SUBSTITUTE($S141," ","|",10))+1,LEN($S141))),IF($C141="A vs T% ",(MID($S141,FIND("|",SUBSTITUTE($S141," ","|",10))+1,LEN($S141))),IF($C141="Guest Count ",(MID($S141,FIND("|",SUBSTITUTE($S141," ","|",11))+1,LEN($S141))),IF($C141="Average Weekly Sales ","",IF($C141="Total Hours vs. Expectation ","",IF($C141="Wage Rate ","",IF($C141="Operating Weeks ",(MID($S141,FIND("|",SUBSTITUTE($S141," ","|",5))+1,LEN($S141))),IF($C141="ToGo Sales ",(MID($S141,FIND("|",SUBSTITUTE($S141," ","|",5))+1,LEN($S141))),IF($C141="Private Dining ",(MID($S141,FIND("|",SUBSTITUTE($S141," ","|",5))+1,LEN($S141))),IF($C141="Overtime Premium $ ",(MID($S141,FIND("|",SUBSTITUTE($S141," ","|",5))+1,LEN($S141))),IF($C141="Overtime Hours ",(MID($S141,FIND("|",SUBSTITUTE($S141," ","|",5))+1,LEN($S141))),(MID($S141,FIND("|",SUBSTITUTE($S141," ","|",16))+1,LEN($S141)))))))))))))))</f>
        <v xml:space="preserve">167,714 3.9  </v>
      </c>
      <c r="AX141" s="48" t="str">
        <f t="shared" ref="AX141:AX151" si="228">IF($C141="","",IF($C141="Bev Alch A vs. T% ",(MID($S141,FIND("|",SUBSTITUTE($S141," ","|",11))+1,LEN($S141))),IF($C141="A vs T% ",(MID($S141,FIND("|",SUBSTITUTE($S141," ","|",11))+1,LEN($S141))),IF($C141="Guest Count ","",IF($C141="Average Weekly Sales ","",IF($C141="Total Hours vs. Expectation ","",IF($C141="Wage Rate ","",IF($C141="Operating Weeks ","",IF($C141="ToGo Sales ","",IF($C141="Private Dining ","",IF($C141="Overtime Premium $ ","",IF($C141="Overtime Hours ","",(MID($S141,FIND("|",SUBSTITUTE($S141," ","|",17))+1,LEN($S141)))))))))))))))</f>
        <v xml:space="preserve">3.9  </v>
      </c>
      <c r="AY141" s="47">
        <f>MIN(FIND({0,1,2,3,4,5,6,7,8,9},C229&amp;"0123456789"))</f>
        <v>24</v>
      </c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</row>
    <row r="142" spans="1:63" ht="15" hidden="1" customHeight="1" x14ac:dyDescent="0.2">
      <c r="A142" s="11"/>
      <c r="B142" s="11"/>
      <c r="C142" s="46" t="str">
        <f t="shared" si="208"/>
        <v xml:space="preserve">- Seafood </v>
      </c>
      <c r="D142" s="47" t="str">
        <f t="shared" si="209"/>
        <v xml:space="preserve">- Seafood </v>
      </c>
      <c r="E142" s="22"/>
      <c r="F142" s="45"/>
      <c r="G142" s="11"/>
      <c r="H142" s="11"/>
      <c r="I142" s="11"/>
      <c r="J142" s="47" t="str">
        <f t="shared" si="210"/>
        <v xml:space="preserve">0.51 </v>
      </c>
      <c r="K142" s="47"/>
      <c r="L142" s="47" t="str">
        <f t="shared" si="211"/>
        <v xml:space="preserve">11,117 2.4 0.51 10,307 2.5 0.54 37,935 2.5 0.50 34,286 2.4 0.51 108,152 2.4 0.50 104,411 2.4  </v>
      </c>
      <c r="M142" s="47" t="str">
        <f t="shared" si="212"/>
        <v xml:space="preserve">2.4 0.51 10,307 2.5 0.54 37,935 2.5 0.50 34,286 2.4 0.51 108,152 2.4 0.50 104,411 2.4  </v>
      </c>
      <c r="N142" s="47"/>
      <c r="O142" s="47" t="str">
        <f t="shared" si="213"/>
        <v xml:space="preserve">0.51 10,307 2.5 0.54 37,935 2.5 0.50 34,286 2.4 0.51 108,152 2.4 0.50 104,411 2.4  </v>
      </c>
      <c r="P142" s="47"/>
      <c r="Q142" s="47" t="str">
        <f t="shared" si="214"/>
        <v xml:space="preserve">10,307 2.5 0.54 37,935 2.5 0.50 34,286 2.4 0.51 108,152 2.4 0.50 104,411 2.4  </v>
      </c>
      <c r="R142" s="47" t="str">
        <f t="shared" si="215"/>
        <v xml:space="preserve">2.5 0.54 37,935 2.5 0.50 34,286 2.4 0.51 108,152 2.4 0.50 104,411 2.4  </v>
      </c>
      <c r="S142" s="47" t="str">
        <f t="shared" si="216"/>
        <v xml:space="preserve">0.51 11,117 2.4 0.51 10,307 2.5 0.54 37,935 2.5 0.50 34,286 2.4 0.51 108,152 2.4 0.50 104,411 2.4  </v>
      </c>
      <c r="T142" s="47"/>
      <c r="U142" s="47"/>
      <c r="V142" s="47"/>
      <c r="W142" s="11"/>
      <c r="X142" s="11"/>
      <c r="Y142" s="11"/>
      <c r="Z142" s="47" t="str">
        <f t="shared" si="217"/>
        <v xml:space="preserve">0.54 37,935 2.5 0.50 34,286 2.4 0.51 108,152 2.4 0.50 104,411 2.4  </v>
      </c>
      <c r="AA142" s="47"/>
      <c r="AB142" s="47" t="str">
        <f t="shared" si="218"/>
        <v xml:space="preserve">37,935 2.5 0.50 34,286 2.4 0.51 108,152 2.4 0.50 104,411 2.4  </v>
      </c>
      <c r="AC142" s="47" t="str">
        <f t="shared" si="219"/>
        <v xml:space="preserve">2.5 0.50 34,286 2.4 0.51 108,152 2.4 0.50 104,411 2.4  </v>
      </c>
      <c r="AD142" s="47"/>
      <c r="AE142" s="47" t="str">
        <f t="shared" si="220"/>
        <v xml:space="preserve">0.50 34,286 2.4 0.51 108,152 2.4 0.50 104,411 2.4  </v>
      </c>
      <c r="AF142" s="47"/>
      <c r="AG142" s="47" t="str">
        <f t="shared" si="221"/>
        <v xml:space="preserve">34,286 2.4 0.51 108,152 2.4 0.50 104,411 2.4  </v>
      </c>
      <c r="AH142" s="47" t="str">
        <f t="shared" si="222"/>
        <v xml:space="preserve">2.4 0.51 108,152 2.4 0.50 104,411 2.4  </v>
      </c>
      <c r="AI142" s="47"/>
      <c r="AJ142" s="47"/>
      <c r="AK142" s="47"/>
      <c r="AL142" s="47"/>
      <c r="AM142" s="11"/>
      <c r="AN142" s="11"/>
      <c r="AO142" s="11"/>
      <c r="AP142" s="47" t="str">
        <f t="shared" si="223"/>
        <v xml:space="preserve">0.51 108,152 2.4 0.50 104,411 2.4  </v>
      </c>
      <c r="AQ142" s="47"/>
      <c r="AR142" s="47" t="str">
        <f t="shared" si="224"/>
        <v xml:space="preserve">108,152 2.4 0.50 104,411 2.4  </v>
      </c>
      <c r="AS142" s="48" t="str">
        <f t="shared" si="225"/>
        <v xml:space="preserve">2.4 0.50 104,411 2.4  </v>
      </c>
      <c r="AT142" s="48"/>
      <c r="AU142" s="47" t="str">
        <f t="shared" si="226"/>
        <v xml:space="preserve">0.50 104,411 2.4  </v>
      </c>
      <c r="AV142" s="47"/>
      <c r="AW142" s="47" t="str">
        <f t="shared" si="227"/>
        <v xml:space="preserve">104,411 2.4  </v>
      </c>
      <c r="AX142" s="48" t="str">
        <f t="shared" si="228"/>
        <v xml:space="preserve">2.4  </v>
      </c>
      <c r="AY142" s="47">
        <f>MIN(FIND({0,1,2,3,4,5,6,7,8,9},C230&amp;"0123456789"))</f>
        <v>11</v>
      </c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</row>
    <row r="143" spans="1:63" ht="15" hidden="1" customHeight="1" x14ac:dyDescent="0.2">
      <c r="A143" s="11"/>
      <c r="B143" s="11"/>
      <c r="C143" s="46" t="str">
        <f t="shared" si="208"/>
        <v xml:space="preserve">- Fresh Seafood </v>
      </c>
      <c r="D143" s="47" t="str">
        <f t="shared" si="209"/>
        <v xml:space="preserve">- Fresh Seafood </v>
      </c>
      <c r="E143" s="22"/>
      <c r="F143" s="45"/>
      <c r="G143" s="11"/>
      <c r="H143" s="11"/>
      <c r="I143" s="11"/>
      <c r="J143" s="47" t="str">
        <f t="shared" si="210"/>
        <v xml:space="preserve">0.00 </v>
      </c>
      <c r="K143" s="47"/>
      <c r="L143" s="47" t="str">
        <f t="shared" si="211"/>
        <v xml:space="preserve">0 0.0 0.00 0 0.0 0.00 0 0.0 0.00 0 0.0 0.00 0 0.0 0.00 0 0.0  </v>
      </c>
      <c r="M143" s="47" t="str">
        <f t="shared" si="212"/>
        <v xml:space="preserve">0.0 0.00 0 0.0 0.00 0 0.0 0.00 0 0.0 0.00 0 0.0 0.00 0 0.0  </v>
      </c>
      <c r="N143" s="47"/>
      <c r="O143" s="47" t="str">
        <f t="shared" si="213"/>
        <v xml:space="preserve">0.00 0 0.0 0.00 0 0.0 0.00 0 0.0 0.00 0 0.0 0.00 0 0.0  </v>
      </c>
      <c r="P143" s="47"/>
      <c r="Q143" s="47" t="str">
        <f t="shared" si="214"/>
        <v xml:space="preserve">0 0.0 0.00 0 0.0 0.00 0 0.0 0.00 0 0.0 0.00 0 0.0  </v>
      </c>
      <c r="R143" s="47" t="str">
        <f t="shared" si="215"/>
        <v xml:space="preserve">0.0 0.00 0 0.0 0.00 0 0.0 0.00 0 0.0 0.00 0 0.0  </v>
      </c>
      <c r="S143" s="47" t="str">
        <f t="shared" si="216"/>
        <v xml:space="preserve">0.00 0 0.0 0.00 0 0.0 0.00 0 0.0 0.00 0 0.0 0.00 0 0.0 0.00 0 0.0  </v>
      </c>
      <c r="T143" s="47"/>
      <c r="U143" s="47"/>
      <c r="V143" s="47"/>
      <c r="W143" s="11"/>
      <c r="X143" s="11"/>
      <c r="Y143" s="11"/>
      <c r="Z143" s="47" t="str">
        <f t="shared" si="217"/>
        <v xml:space="preserve">0.00 0 0.0 0.00 0 0.0 0.00 0 0.0 0.00 0 0.0  </v>
      </c>
      <c r="AA143" s="47"/>
      <c r="AB143" s="47" t="str">
        <f t="shared" si="218"/>
        <v xml:space="preserve">0 0.0 0.00 0 0.0 0.00 0 0.0 0.00 0 0.0  </v>
      </c>
      <c r="AC143" s="47" t="str">
        <f t="shared" si="219"/>
        <v xml:space="preserve">0.0 0.00 0 0.0 0.00 0 0.0 0.00 0 0.0  </v>
      </c>
      <c r="AD143" s="47"/>
      <c r="AE143" s="47" t="str">
        <f t="shared" si="220"/>
        <v xml:space="preserve">0.00 0 0.0 0.00 0 0.0 0.00 0 0.0  </v>
      </c>
      <c r="AF143" s="47"/>
      <c r="AG143" s="47" t="str">
        <f t="shared" si="221"/>
        <v xml:space="preserve">0 0.0 0.00 0 0.0 0.00 0 0.0  </v>
      </c>
      <c r="AH143" s="47" t="str">
        <f t="shared" si="222"/>
        <v xml:space="preserve">0.0 0.00 0 0.0 0.00 0 0.0  </v>
      </c>
      <c r="AI143" s="47"/>
      <c r="AJ143" s="47"/>
      <c r="AK143" s="47"/>
      <c r="AL143" s="47"/>
      <c r="AM143" s="11"/>
      <c r="AN143" s="11"/>
      <c r="AO143" s="11"/>
      <c r="AP143" s="47" t="str">
        <f t="shared" si="223"/>
        <v xml:space="preserve">0.00 0 0.0 0.00 0 0.0  </v>
      </c>
      <c r="AQ143" s="47"/>
      <c r="AR143" s="47" t="str">
        <f t="shared" si="224"/>
        <v xml:space="preserve">0 0.0 0.00 0 0.0  </v>
      </c>
      <c r="AS143" s="48" t="str">
        <f t="shared" si="225"/>
        <v xml:space="preserve">0.0 0.00 0 0.0  </v>
      </c>
      <c r="AT143" s="48"/>
      <c r="AU143" s="47" t="str">
        <f t="shared" si="226"/>
        <v xml:space="preserve">0.00 0 0.0  </v>
      </c>
      <c r="AV143" s="47"/>
      <c r="AW143" s="47" t="str">
        <f t="shared" si="227"/>
        <v xml:space="preserve">0 0.0  </v>
      </c>
      <c r="AX143" s="48" t="str">
        <f t="shared" si="228"/>
        <v xml:space="preserve">0.0  </v>
      </c>
      <c r="AY143" s="47">
        <f>MIN(FIND({0,1,2,3,4,5,6,7,8,9},C231&amp;"0123456789"))</f>
        <v>17</v>
      </c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</row>
    <row r="144" spans="1:63" ht="15" hidden="1" customHeight="1" x14ac:dyDescent="0.2">
      <c r="A144" s="11"/>
      <c r="B144" s="11"/>
      <c r="C144" s="46" t="str">
        <f t="shared" si="208"/>
        <v xml:space="preserve">- Other Protein </v>
      </c>
      <c r="D144" s="47" t="str">
        <f t="shared" si="209"/>
        <v xml:space="preserve">- Other Protein </v>
      </c>
      <c r="E144" s="22"/>
      <c r="F144" s="45"/>
      <c r="G144" s="11"/>
      <c r="H144" s="11"/>
      <c r="I144" s="11"/>
      <c r="J144" s="47" t="str">
        <f t="shared" si="210"/>
        <v xml:space="preserve">0.00 </v>
      </c>
      <c r="K144" s="47"/>
      <c r="L144" s="47" t="str">
        <f t="shared" si="211"/>
        <v xml:space="preserve">0 0.0 0.00 0 0.0 0.00 0 0.0 0.00 0 0.0 0.00 0 0.0 0.00 0 0.0  </v>
      </c>
      <c r="M144" s="47" t="str">
        <f t="shared" si="212"/>
        <v xml:space="preserve">0.0 0.00 0 0.0 0.00 0 0.0 0.00 0 0.0 0.00 0 0.0 0.00 0 0.0  </v>
      </c>
      <c r="N144" s="47"/>
      <c r="O144" s="47" t="str">
        <f t="shared" si="213"/>
        <v xml:space="preserve">0.00 0 0.0 0.00 0 0.0 0.00 0 0.0 0.00 0 0.0 0.00 0 0.0  </v>
      </c>
      <c r="P144" s="47"/>
      <c r="Q144" s="47" t="str">
        <f t="shared" si="214"/>
        <v xml:space="preserve">0 0.0 0.00 0 0.0 0.00 0 0.0 0.00 0 0.0 0.00 0 0.0  </v>
      </c>
      <c r="R144" s="47" t="str">
        <f t="shared" si="215"/>
        <v xml:space="preserve">0.0 0.00 0 0.0 0.00 0 0.0 0.00 0 0.0 0.00 0 0.0  </v>
      </c>
      <c r="S144" s="47" t="str">
        <f t="shared" si="216"/>
        <v xml:space="preserve">0.00 0 0.0 0.00 0 0.0 0.00 0 0.0 0.00 0 0.0 0.00 0 0.0 0.00 0 0.0  </v>
      </c>
      <c r="T144" s="47"/>
      <c r="U144" s="47"/>
      <c r="V144" s="47"/>
      <c r="W144" s="11"/>
      <c r="X144" s="11"/>
      <c r="Y144" s="11"/>
      <c r="Z144" s="47" t="str">
        <f t="shared" si="217"/>
        <v xml:space="preserve">0.00 0 0.0 0.00 0 0.0 0.00 0 0.0 0.00 0 0.0  </v>
      </c>
      <c r="AA144" s="47"/>
      <c r="AB144" s="47" t="str">
        <f t="shared" si="218"/>
        <v xml:space="preserve">0 0.0 0.00 0 0.0 0.00 0 0.0 0.00 0 0.0  </v>
      </c>
      <c r="AC144" s="47" t="str">
        <f t="shared" si="219"/>
        <v xml:space="preserve">0.0 0.00 0 0.0 0.00 0 0.0 0.00 0 0.0  </v>
      </c>
      <c r="AD144" s="47"/>
      <c r="AE144" s="47" t="str">
        <f t="shared" si="220"/>
        <v xml:space="preserve">0.00 0 0.0 0.00 0 0.0 0.00 0 0.0  </v>
      </c>
      <c r="AF144" s="47"/>
      <c r="AG144" s="47" t="str">
        <f t="shared" si="221"/>
        <v xml:space="preserve">0 0.0 0.00 0 0.0 0.00 0 0.0  </v>
      </c>
      <c r="AH144" s="47" t="str">
        <f t="shared" si="222"/>
        <v xml:space="preserve">0.0 0.00 0 0.0 0.00 0 0.0  </v>
      </c>
      <c r="AI144" s="47"/>
      <c r="AJ144" s="47"/>
      <c r="AK144" s="47"/>
      <c r="AL144" s="47"/>
      <c r="AM144" s="11"/>
      <c r="AN144" s="11"/>
      <c r="AO144" s="11"/>
      <c r="AP144" s="47" t="str">
        <f t="shared" si="223"/>
        <v xml:space="preserve">0.00 0 0.0 0.00 0 0.0  </v>
      </c>
      <c r="AQ144" s="47"/>
      <c r="AR144" s="47" t="str">
        <f t="shared" si="224"/>
        <v xml:space="preserve">0 0.0 0.00 0 0.0  </v>
      </c>
      <c r="AS144" s="48" t="str">
        <f t="shared" si="225"/>
        <v xml:space="preserve">0.0 0.00 0 0.0  </v>
      </c>
      <c r="AT144" s="48"/>
      <c r="AU144" s="47" t="str">
        <f t="shared" si="226"/>
        <v xml:space="preserve">0.00 0 0.0  </v>
      </c>
      <c r="AV144" s="47"/>
      <c r="AW144" s="47" t="str">
        <f t="shared" si="227"/>
        <v xml:space="preserve">0 0.0  </v>
      </c>
      <c r="AX144" s="48" t="str">
        <f t="shared" si="228"/>
        <v xml:space="preserve">0.0  </v>
      </c>
      <c r="AY144" s="47">
        <f>MIN(FIND({0,1,2,3,4,5,6,7,8,9},C232&amp;"0123456789"))</f>
        <v>17</v>
      </c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</row>
    <row r="145" spans="1:63" ht="15" hidden="1" customHeight="1" x14ac:dyDescent="0.2">
      <c r="A145" s="11"/>
      <c r="B145" s="11"/>
      <c r="C145" s="46" t="str">
        <f t="shared" si="208"/>
        <v xml:space="preserve">- Total Protein </v>
      </c>
      <c r="D145" s="47" t="str">
        <f t="shared" si="209"/>
        <v xml:space="preserve">- Total Protein </v>
      </c>
      <c r="E145" s="22"/>
      <c r="F145" s="45"/>
      <c r="G145" s="11"/>
      <c r="H145" s="11"/>
      <c r="I145" s="11"/>
      <c r="J145" s="47" t="str">
        <f t="shared" si="210"/>
        <v xml:space="preserve">1.40 </v>
      </c>
      <c r="K145" s="47"/>
      <c r="L145" s="47" t="str">
        <f t="shared" si="211"/>
        <v xml:space="preserve">30,254 6.4 1.32 26,391 6.3 1.38 96,963 6.5 1.36 93,601 6.5 1.40 296,962 6.5 1.30 272,125 6.3  </v>
      </c>
      <c r="M145" s="47" t="str">
        <f t="shared" si="212"/>
        <v xml:space="preserve">6.4 1.32 26,391 6.3 1.38 96,963 6.5 1.36 93,601 6.5 1.40 296,962 6.5 1.30 272,125 6.3  </v>
      </c>
      <c r="N145" s="47"/>
      <c r="O145" s="47" t="str">
        <f t="shared" si="213"/>
        <v xml:space="preserve">1.32 26,391 6.3 1.38 96,963 6.5 1.36 93,601 6.5 1.40 296,962 6.5 1.30 272,125 6.3  </v>
      </c>
      <c r="P145" s="47"/>
      <c r="Q145" s="47" t="str">
        <f t="shared" si="214"/>
        <v xml:space="preserve">26,391 6.3 1.38 96,963 6.5 1.36 93,601 6.5 1.40 296,962 6.5 1.30 272,125 6.3  </v>
      </c>
      <c r="R145" s="47" t="str">
        <f t="shared" si="215"/>
        <v xml:space="preserve">6.3 1.38 96,963 6.5 1.36 93,601 6.5 1.40 296,962 6.5 1.30 272,125 6.3  </v>
      </c>
      <c r="S145" s="47" t="str">
        <f t="shared" si="216"/>
        <v xml:space="preserve">1.40 30,254 6.4 1.32 26,391 6.3 1.38 96,963 6.5 1.36 93,601 6.5 1.40 296,962 6.5 1.30 272,125 6.3  </v>
      </c>
      <c r="T145" s="47"/>
      <c r="U145" s="47"/>
      <c r="V145" s="47"/>
      <c r="W145" s="11"/>
      <c r="X145" s="11"/>
      <c r="Y145" s="11"/>
      <c r="Z145" s="47" t="str">
        <f t="shared" si="217"/>
        <v xml:space="preserve">1.38 96,963 6.5 1.36 93,601 6.5 1.40 296,962 6.5 1.30 272,125 6.3  </v>
      </c>
      <c r="AA145" s="47"/>
      <c r="AB145" s="47" t="str">
        <f t="shared" si="218"/>
        <v xml:space="preserve">96,963 6.5 1.36 93,601 6.5 1.40 296,962 6.5 1.30 272,125 6.3  </v>
      </c>
      <c r="AC145" s="47" t="str">
        <f t="shared" si="219"/>
        <v xml:space="preserve">6.5 1.36 93,601 6.5 1.40 296,962 6.5 1.30 272,125 6.3  </v>
      </c>
      <c r="AD145" s="47"/>
      <c r="AE145" s="47" t="str">
        <f t="shared" si="220"/>
        <v xml:space="preserve">1.36 93,601 6.5 1.40 296,962 6.5 1.30 272,125 6.3  </v>
      </c>
      <c r="AF145" s="47"/>
      <c r="AG145" s="47" t="str">
        <f t="shared" si="221"/>
        <v xml:space="preserve">93,601 6.5 1.40 296,962 6.5 1.30 272,125 6.3  </v>
      </c>
      <c r="AH145" s="47" t="str">
        <f t="shared" si="222"/>
        <v xml:space="preserve">6.5 1.40 296,962 6.5 1.30 272,125 6.3  </v>
      </c>
      <c r="AI145" s="47"/>
      <c r="AJ145" s="47"/>
      <c r="AK145" s="47"/>
      <c r="AL145" s="47"/>
      <c r="AM145" s="11"/>
      <c r="AN145" s="11"/>
      <c r="AO145" s="11"/>
      <c r="AP145" s="47" t="str">
        <f t="shared" si="223"/>
        <v xml:space="preserve">1.40 296,962 6.5 1.30 272,125 6.3  </v>
      </c>
      <c r="AQ145" s="47"/>
      <c r="AR145" s="47" t="str">
        <f t="shared" si="224"/>
        <v xml:space="preserve">296,962 6.5 1.30 272,125 6.3  </v>
      </c>
      <c r="AS145" s="48" t="str">
        <f t="shared" si="225"/>
        <v xml:space="preserve">6.5 1.30 272,125 6.3  </v>
      </c>
      <c r="AT145" s="48"/>
      <c r="AU145" s="47" t="str">
        <f t="shared" si="226"/>
        <v xml:space="preserve">1.30 272,125 6.3  </v>
      </c>
      <c r="AV145" s="47"/>
      <c r="AW145" s="47" t="str">
        <f t="shared" si="227"/>
        <v xml:space="preserve">272,125 6.3  </v>
      </c>
      <c r="AX145" s="48" t="str">
        <f t="shared" si="228"/>
        <v xml:space="preserve">6.3  </v>
      </c>
      <c r="AY145" s="47">
        <f>MIN(FIND({0,1,2,3,4,5,6,7,8,9},C233&amp;"0123456789"))</f>
        <v>17</v>
      </c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</row>
    <row r="146" spans="1:63" ht="15" hidden="1" customHeight="1" x14ac:dyDescent="0.2">
      <c r="A146" s="11"/>
      <c r="B146" s="11"/>
      <c r="C146" s="46" t="str">
        <f t="shared" si="208"/>
        <v xml:space="preserve">- Non-Perishable </v>
      </c>
      <c r="D146" s="47" t="str">
        <f t="shared" si="209"/>
        <v xml:space="preserve">- Non-Perishable </v>
      </c>
      <c r="E146" s="22"/>
      <c r="F146" s="45"/>
      <c r="G146" s="11"/>
      <c r="H146" s="11"/>
      <c r="I146" s="11"/>
      <c r="J146" s="47" t="str">
        <f t="shared" si="210"/>
        <v xml:space="preserve">0.97 </v>
      </c>
      <c r="K146" s="47"/>
      <c r="L146" s="47" t="str">
        <f t="shared" si="211"/>
        <v xml:space="preserve">21,061 4.5 0.98 19,651 4.7 1.04 72,879 4.9 0.97 66,995 4.7 0.96 203,229 4.5 0.93 194,058 4.5  </v>
      </c>
      <c r="M146" s="47" t="str">
        <f t="shared" si="212"/>
        <v xml:space="preserve">4.5 0.98 19,651 4.7 1.04 72,879 4.9 0.97 66,995 4.7 0.96 203,229 4.5 0.93 194,058 4.5  </v>
      </c>
      <c r="N146" s="47"/>
      <c r="O146" s="47" t="str">
        <f t="shared" si="213"/>
        <v xml:space="preserve">0.98 19,651 4.7 1.04 72,879 4.9 0.97 66,995 4.7 0.96 203,229 4.5 0.93 194,058 4.5  </v>
      </c>
      <c r="P146" s="47"/>
      <c r="Q146" s="47" t="str">
        <f t="shared" si="214"/>
        <v xml:space="preserve">19,651 4.7 1.04 72,879 4.9 0.97 66,995 4.7 0.96 203,229 4.5 0.93 194,058 4.5  </v>
      </c>
      <c r="R146" s="47" t="str">
        <f t="shared" si="215"/>
        <v xml:space="preserve">4.7 1.04 72,879 4.9 0.97 66,995 4.7 0.96 203,229 4.5 0.93 194,058 4.5  </v>
      </c>
      <c r="S146" s="47" t="str">
        <f t="shared" si="216"/>
        <v xml:space="preserve">0.97 21,061 4.5 0.98 19,651 4.7 1.04 72,879 4.9 0.97 66,995 4.7 0.96 203,229 4.5 0.93 194,058 4.5  </v>
      </c>
      <c r="T146" s="47"/>
      <c r="U146" s="47"/>
      <c r="V146" s="47"/>
      <c r="W146" s="11"/>
      <c r="X146" s="11"/>
      <c r="Y146" s="11"/>
      <c r="Z146" s="47" t="str">
        <f t="shared" si="217"/>
        <v xml:space="preserve">1.04 72,879 4.9 0.97 66,995 4.7 0.96 203,229 4.5 0.93 194,058 4.5  </v>
      </c>
      <c r="AA146" s="47"/>
      <c r="AB146" s="47" t="str">
        <f t="shared" si="218"/>
        <v xml:space="preserve">72,879 4.9 0.97 66,995 4.7 0.96 203,229 4.5 0.93 194,058 4.5  </v>
      </c>
      <c r="AC146" s="47" t="str">
        <f t="shared" si="219"/>
        <v xml:space="preserve">4.9 0.97 66,995 4.7 0.96 203,229 4.5 0.93 194,058 4.5  </v>
      </c>
      <c r="AD146" s="47"/>
      <c r="AE146" s="47" t="str">
        <f t="shared" si="220"/>
        <v xml:space="preserve">0.97 66,995 4.7 0.96 203,229 4.5 0.93 194,058 4.5  </v>
      </c>
      <c r="AF146" s="47"/>
      <c r="AG146" s="47" t="str">
        <f t="shared" si="221"/>
        <v xml:space="preserve">66,995 4.7 0.96 203,229 4.5 0.93 194,058 4.5  </v>
      </c>
      <c r="AH146" s="47" t="str">
        <f t="shared" si="222"/>
        <v xml:space="preserve">4.7 0.96 203,229 4.5 0.93 194,058 4.5  </v>
      </c>
      <c r="AI146" s="47"/>
      <c r="AJ146" s="47"/>
      <c r="AK146" s="47"/>
      <c r="AL146" s="47"/>
      <c r="AM146" s="11"/>
      <c r="AN146" s="11"/>
      <c r="AO146" s="11"/>
      <c r="AP146" s="47" t="str">
        <f t="shared" si="223"/>
        <v xml:space="preserve">0.96 203,229 4.5 0.93 194,058 4.5  </v>
      </c>
      <c r="AQ146" s="47"/>
      <c r="AR146" s="47" t="str">
        <f t="shared" si="224"/>
        <v xml:space="preserve">203,229 4.5 0.93 194,058 4.5  </v>
      </c>
      <c r="AS146" s="48" t="str">
        <f t="shared" si="225"/>
        <v xml:space="preserve">4.5 0.93 194,058 4.5  </v>
      </c>
      <c r="AT146" s="48"/>
      <c r="AU146" s="47" t="str">
        <f t="shared" si="226"/>
        <v xml:space="preserve">0.93 194,058 4.5  </v>
      </c>
      <c r="AV146" s="47"/>
      <c r="AW146" s="47" t="str">
        <f t="shared" si="227"/>
        <v xml:space="preserve">194,058 4.5  </v>
      </c>
      <c r="AX146" s="48" t="str">
        <f t="shared" si="228"/>
        <v xml:space="preserve">4.5  </v>
      </c>
      <c r="AY146" s="47">
        <f>MIN(FIND({0,1,2,3,4,5,6,7,8,9},C234&amp;"0123456789"))</f>
        <v>18</v>
      </c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</row>
    <row r="147" spans="1:63" ht="15" hidden="1" customHeight="1" x14ac:dyDescent="0.2">
      <c r="A147" s="11"/>
      <c r="B147" s="11"/>
      <c r="C147" s="46" t="str">
        <f t="shared" si="208"/>
        <v xml:space="preserve">- Produce </v>
      </c>
      <c r="D147" s="47" t="str">
        <f t="shared" si="209"/>
        <v xml:space="preserve">- Produce </v>
      </c>
      <c r="E147" s="22"/>
      <c r="F147" s="45"/>
      <c r="G147" s="11"/>
      <c r="H147" s="11"/>
      <c r="I147" s="11"/>
      <c r="J147" s="47" t="str">
        <f t="shared" si="210"/>
        <v xml:space="preserve">0.57 </v>
      </c>
      <c r="K147" s="47"/>
      <c r="L147" s="47" t="str">
        <f t="shared" si="211"/>
        <v xml:space="preserve">12,275 2.6 0.52 10,428 2.5 0.51 35,627 2.4 0.55 37,929 2.6 0.55 116,220 2.6 0.51 106,451 2.5  </v>
      </c>
      <c r="M147" s="47" t="str">
        <f t="shared" si="212"/>
        <v xml:space="preserve">2.6 0.52 10,428 2.5 0.51 35,627 2.4 0.55 37,929 2.6 0.55 116,220 2.6 0.51 106,451 2.5  </v>
      </c>
      <c r="N147" s="47"/>
      <c r="O147" s="47" t="str">
        <f t="shared" si="213"/>
        <v xml:space="preserve">0.52 10,428 2.5 0.51 35,627 2.4 0.55 37,929 2.6 0.55 116,220 2.6 0.51 106,451 2.5  </v>
      </c>
      <c r="P147" s="47"/>
      <c r="Q147" s="47" t="str">
        <f t="shared" si="214"/>
        <v xml:space="preserve">10,428 2.5 0.51 35,627 2.4 0.55 37,929 2.6 0.55 116,220 2.6 0.51 106,451 2.5  </v>
      </c>
      <c r="R147" s="47" t="str">
        <f t="shared" si="215"/>
        <v xml:space="preserve">2.5 0.51 35,627 2.4 0.55 37,929 2.6 0.55 116,220 2.6 0.51 106,451 2.5  </v>
      </c>
      <c r="S147" s="47" t="str">
        <f t="shared" si="216"/>
        <v xml:space="preserve">0.57 12,275 2.6 0.52 10,428 2.5 0.51 35,627 2.4 0.55 37,929 2.6 0.55 116,220 2.6 0.51 106,451 2.5  </v>
      </c>
      <c r="T147" s="47"/>
      <c r="U147" s="47"/>
      <c r="V147" s="47"/>
      <c r="W147" s="11"/>
      <c r="X147" s="11"/>
      <c r="Y147" s="11"/>
      <c r="Z147" s="47" t="str">
        <f t="shared" si="217"/>
        <v xml:space="preserve">0.51 35,627 2.4 0.55 37,929 2.6 0.55 116,220 2.6 0.51 106,451 2.5  </v>
      </c>
      <c r="AA147" s="47"/>
      <c r="AB147" s="47" t="str">
        <f t="shared" si="218"/>
        <v xml:space="preserve">35,627 2.4 0.55 37,929 2.6 0.55 116,220 2.6 0.51 106,451 2.5  </v>
      </c>
      <c r="AC147" s="47" t="str">
        <f t="shared" si="219"/>
        <v xml:space="preserve">2.4 0.55 37,929 2.6 0.55 116,220 2.6 0.51 106,451 2.5  </v>
      </c>
      <c r="AD147" s="47"/>
      <c r="AE147" s="47" t="str">
        <f t="shared" si="220"/>
        <v xml:space="preserve">0.55 37,929 2.6 0.55 116,220 2.6 0.51 106,451 2.5  </v>
      </c>
      <c r="AF147" s="47"/>
      <c r="AG147" s="47" t="str">
        <f t="shared" si="221"/>
        <v xml:space="preserve">37,929 2.6 0.55 116,220 2.6 0.51 106,451 2.5  </v>
      </c>
      <c r="AH147" s="47" t="str">
        <f t="shared" si="222"/>
        <v xml:space="preserve">2.6 0.55 116,220 2.6 0.51 106,451 2.5  </v>
      </c>
      <c r="AI147" s="47"/>
      <c r="AJ147" s="47"/>
      <c r="AK147" s="47"/>
      <c r="AL147" s="47"/>
      <c r="AM147" s="11"/>
      <c r="AN147" s="11"/>
      <c r="AO147" s="11"/>
      <c r="AP147" s="47" t="str">
        <f t="shared" si="223"/>
        <v xml:space="preserve">0.55 116,220 2.6 0.51 106,451 2.5  </v>
      </c>
      <c r="AQ147" s="47"/>
      <c r="AR147" s="47" t="str">
        <f t="shared" si="224"/>
        <v xml:space="preserve">116,220 2.6 0.51 106,451 2.5  </v>
      </c>
      <c r="AS147" s="48" t="str">
        <f t="shared" si="225"/>
        <v xml:space="preserve">2.6 0.51 106,451 2.5  </v>
      </c>
      <c r="AT147" s="48"/>
      <c r="AU147" s="47" t="str">
        <f t="shared" si="226"/>
        <v xml:space="preserve">0.51 106,451 2.5  </v>
      </c>
      <c r="AV147" s="47"/>
      <c r="AW147" s="47" t="str">
        <f t="shared" si="227"/>
        <v xml:space="preserve">106,451 2.5  </v>
      </c>
      <c r="AX147" s="48" t="str">
        <f t="shared" si="228"/>
        <v xml:space="preserve">2.5  </v>
      </c>
      <c r="AY147" s="47">
        <f>MIN(FIND({0,1,2,3,4,5,6,7,8,9},C235&amp;"0123456789"))</f>
        <v>11</v>
      </c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</row>
    <row r="148" spans="1:63" ht="15" hidden="1" customHeight="1" x14ac:dyDescent="0.2">
      <c r="A148" s="11"/>
      <c r="B148" s="11"/>
      <c r="C148" s="46" t="str">
        <f t="shared" si="208"/>
        <v xml:space="preserve">- Dessert </v>
      </c>
      <c r="D148" s="47" t="str">
        <f t="shared" si="209"/>
        <v xml:space="preserve">- Dessert </v>
      </c>
      <c r="E148" s="22"/>
      <c r="F148" s="45"/>
      <c r="G148" s="11"/>
      <c r="H148" s="11"/>
      <c r="I148" s="11"/>
      <c r="J148" s="47" t="str">
        <f t="shared" si="210"/>
        <v xml:space="preserve">0.23 </v>
      </c>
      <c r="K148" s="47"/>
      <c r="L148" s="47" t="str">
        <f t="shared" si="211"/>
        <v xml:space="preserve">5,081 1.1 0.23 4,609 1.1 0.24 16,747 1.1 0.23 16,064 1.1 0.24 51,514 1.1 0.23 47,389 1.1  </v>
      </c>
      <c r="M148" s="47" t="str">
        <f t="shared" si="212"/>
        <v xml:space="preserve">1.1 0.23 4,609 1.1 0.24 16,747 1.1 0.23 16,064 1.1 0.24 51,514 1.1 0.23 47,389 1.1  </v>
      </c>
      <c r="N148" s="47"/>
      <c r="O148" s="47" t="str">
        <f t="shared" si="213"/>
        <v xml:space="preserve">0.23 4,609 1.1 0.24 16,747 1.1 0.23 16,064 1.1 0.24 51,514 1.1 0.23 47,389 1.1  </v>
      </c>
      <c r="P148" s="47"/>
      <c r="Q148" s="47" t="str">
        <f t="shared" si="214"/>
        <v xml:space="preserve">4,609 1.1 0.24 16,747 1.1 0.23 16,064 1.1 0.24 51,514 1.1 0.23 47,389 1.1  </v>
      </c>
      <c r="R148" s="47" t="str">
        <f t="shared" si="215"/>
        <v xml:space="preserve">1.1 0.24 16,747 1.1 0.23 16,064 1.1 0.24 51,514 1.1 0.23 47,389 1.1  </v>
      </c>
      <c r="S148" s="47" t="str">
        <f t="shared" si="216"/>
        <v xml:space="preserve">0.23 5,081 1.1 0.23 4,609 1.1 0.24 16,747 1.1 0.23 16,064 1.1 0.24 51,514 1.1 0.23 47,389 1.1  </v>
      </c>
      <c r="T148" s="47"/>
      <c r="U148" s="47"/>
      <c r="V148" s="47"/>
      <c r="W148" s="11"/>
      <c r="X148" s="11"/>
      <c r="Y148" s="11"/>
      <c r="Z148" s="47" t="str">
        <f t="shared" si="217"/>
        <v xml:space="preserve">0.24 16,747 1.1 0.23 16,064 1.1 0.24 51,514 1.1 0.23 47,389 1.1  </v>
      </c>
      <c r="AA148" s="47"/>
      <c r="AB148" s="47" t="str">
        <f t="shared" si="218"/>
        <v xml:space="preserve">16,747 1.1 0.23 16,064 1.1 0.24 51,514 1.1 0.23 47,389 1.1  </v>
      </c>
      <c r="AC148" s="47" t="str">
        <f t="shared" si="219"/>
        <v xml:space="preserve">1.1 0.23 16,064 1.1 0.24 51,514 1.1 0.23 47,389 1.1  </v>
      </c>
      <c r="AD148" s="47"/>
      <c r="AE148" s="47" t="str">
        <f t="shared" si="220"/>
        <v xml:space="preserve">0.23 16,064 1.1 0.24 51,514 1.1 0.23 47,389 1.1  </v>
      </c>
      <c r="AF148" s="47"/>
      <c r="AG148" s="47" t="str">
        <f t="shared" si="221"/>
        <v xml:space="preserve">16,064 1.1 0.24 51,514 1.1 0.23 47,389 1.1  </v>
      </c>
      <c r="AH148" s="47" t="str">
        <f t="shared" si="222"/>
        <v xml:space="preserve">1.1 0.24 51,514 1.1 0.23 47,389 1.1  </v>
      </c>
      <c r="AI148" s="47"/>
      <c r="AJ148" s="47"/>
      <c r="AK148" s="47"/>
      <c r="AL148" s="47"/>
      <c r="AM148" s="11"/>
      <c r="AN148" s="11"/>
      <c r="AO148" s="11"/>
      <c r="AP148" s="47" t="str">
        <f t="shared" si="223"/>
        <v xml:space="preserve">0.24 51,514 1.1 0.23 47,389 1.1  </v>
      </c>
      <c r="AQ148" s="47"/>
      <c r="AR148" s="47" t="str">
        <f t="shared" si="224"/>
        <v xml:space="preserve">51,514 1.1 0.23 47,389 1.1  </v>
      </c>
      <c r="AS148" s="48" t="str">
        <f t="shared" si="225"/>
        <v xml:space="preserve">1.1 0.23 47,389 1.1  </v>
      </c>
      <c r="AT148" s="48"/>
      <c r="AU148" s="47" t="str">
        <f t="shared" si="226"/>
        <v xml:space="preserve">0.23 47,389 1.1  </v>
      </c>
      <c r="AV148" s="47"/>
      <c r="AW148" s="47" t="str">
        <f t="shared" si="227"/>
        <v xml:space="preserve">47,389 1.1  </v>
      </c>
      <c r="AX148" s="48" t="str">
        <f t="shared" si="228"/>
        <v xml:space="preserve">1.1  </v>
      </c>
      <c r="AY148" s="47">
        <f>MIN(FIND({0,1,2,3,4,5,6,7,8,9},C236&amp;"0123456789"))</f>
        <v>11</v>
      </c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</row>
    <row r="149" spans="1:63" ht="15" hidden="1" customHeight="1" x14ac:dyDescent="0.2">
      <c r="A149" s="11"/>
      <c r="B149" s="11"/>
      <c r="C149" s="46" t="str">
        <f t="shared" si="208"/>
        <v xml:space="preserve">- Other/Freight </v>
      </c>
      <c r="D149" s="47" t="str">
        <f t="shared" si="209"/>
        <v xml:space="preserve">- Other/Freight </v>
      </c>
      <c r="E149" s="22"/>
      <c r="F149" s="45"/>
      <c r="G149" s="11"/>
      <c r="H149" s="11"/>
      <c r="I149" s="11"/>
      <c r="J149" s="47" t="str">
        <f t="shared" si="210"/>
        <v xml:space="preserve">1.79 </v>
      </c>
      <c r="K149" s="47"/>
      <c r="L149" s="47" t="str">
        <f t="shared" si="211"/>
        <v xml:space="preserve">38,743 8.2 1.75 35,099 8.4 1.82 127,972 8.5 1.72 118,481 8.2 1.84 389,084 8.6 1.91 397,758 9.2  </v>
      </c>
      <c r="M149" s="47" t="str">
        <f t="shared" si="212"/>
        <v xml:space="preserve">8.2 1.75 35,099 8.4 1.82 127,972 8.5 1.72 118,481 8.2 1.84 389,084 8.6 1.91 397,758 9.2  </v>
      </c>
      <c r="N149" s="47"/>
      <c r="O149" s="47" t="str">
        <f t="shared" si="213"/>
        <v xml:space="preserve">1.75 35,099 8.4 1.82 127,972 8.5 1.72 118,481 8.2 1.84 389,084 8.6 1.91 397,758 9.2  </v>
      </c>
      <c r="P149" s="47"/>
      <c r="Q149" s="47" t="str">
        <f t="shared" si="214"/>
        <v xml:space="preserve">35,099 8.4 1.82 127,972 8.5 1.72 118,481 8.2 1.84 389,084 8.6 1.91 397,758 9.2  </v>
      </c>
      <c r="R149" s="47" t="str">
        <f t="shared" si="215"/>
        <v xml:space="preserve">8.4 1.82 127,972 8.5 1.72 118,481 8.2 1.84 389,084 8.6 1.91 397,758 9.2  </v>
      </c>
      <c r="S149" s="47" t="str">
        <f t="shared" si="216"/>
        <v xml:space="preserve">1.79 38,743 8.2 1.75 35,099 8.4 1.82 127,972 8.5 1.72 118,481 8.2 1.84 389,084 8.6 1.91 397,758 9.2  </v>
      </c>
      <c r="T149" s="47"/>
      <c r="U149" s="47"/>
      <c r="V149" s="47"/>
      <c r="W149" s="11"/>
      <c r="X149" s="11"/>
      <c r="Y149" s="11"/>
      <c r="Z149" s="47" t="str">
        <f t="shared" si="217"/>
        <v xml:space="preserve">1.82 127,972 8.5 1.72 118,481 8.2 1.84 389,084 8.6 1.91 397,758 9.2  </v>
      </c>
      <c r="AA149" s="47"/>
      <c r="AB149" s="47" t="str">
        <f t="shared" si="218"/>
        <v xml:space="preserve">127,972 8.5 1.72 118,481 8.2 1.84 389,084 8.6 1.91 397,758 9.2  </v>
      </c>
      <c r="AC149" s="47" t="str">
        <f t="shared" si="219"/>
        <v xml:space="preserve">8.5 1.72 118,481 8.2 1.84 389,084 8.6 1.91 397,758 9.2  </v>
      </c>
      <c r="AD149" s="47"/>
      <c r="AE149" s="47" t="str">
        <f t="shared" si="220"/>
        <v xml:space="preserve">1.72 118,481 8.2 1.84 389,084 8.6 1.91 397,758 9.2  </v>
      </c>
      <c r="AF149" s="47"/>
      <c r="AG149" s="47" t="str">
        <f t="shared" si="221"/>
        <v xml:space="preserve">118,481 8.2 1.84 389,084 8.6 1.91 397,758 9.2  </v>
      </c>
      <c r="AH149" s="47" t="str">
        <f t="shared" si="222"/>
        <v xml:space="preserve">8.2 1.84 389,084 8.6 1.91 397,758 9.2  </v>
      </c>
      <c r="AI149" s="47"/>
      <c r="AJ149" s="47"/>
      <c r="AK149" s="47"/>
      <c r="AL149" s="47"/>
      <c r="AM149" s="11"/>
      <c r="AN149" s="11"/>
      <c r="AO149" s="11"/>
      <c r="AP149" s="47" t="str">
        <f t="shared" si="223"/>
        <v xml:space="preserve">1.84 389,084 8.6 1.91 397,758 9.2  </v>
      </c>
      <c r="AQ149" s="47"/>
      <c r="AR149" s="47" t="str">
        <f t="shared" si="224"/>
        <v xml:space="preserve">389,084 8.6 1.91 397,758 9.2  </v>
      </c>
      <c r="AS149" s="48" t="str">
        <f t="shared" si="225"/>
        <v xml:space="preserve">8.6 1.91 397,758 9.2  </v>
      </c>
      <c r="AT149" s="48"/>
      <c r="AU149" s="47" t="str">
        <f t="shared" si="226"/>
        <v xml:space="preserve">1.91 397,758 9.2  </v>
      </c>
      <c r="AV149" s="47"/>
      <c r="AW149" s="47" t="str">
        <f t="shared" si="227"/>
        <v xml:space="preserve">397,758 9.2  </v>
      </c>
      <c r="AX149" s="48" t="str">
        <f t="shared" si="228"/>
        <v xml:space="preserve">9.2  </v>
      </c>
      <c r="AY149" s="47">
        <f>MIN(FIND({0,1,2,3,4,5,6,7,8,9},C237&amp;"0123456789"))</f>
        <v>17</v>
      </c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</row>
    <row r="150" spans="1:63" ht="15" hidden="1" customHeight="1" x14ac:dyDescent="0.2">
      <c r="A150" s="11"/>
      <c r="B150" s="11"/>
      <c r="C150" s="46" t="str">
        <f t="shared" si="208"/>
        <v xml:space="preserve">Total Food Costs </v>
      </c>
      <c r="D150" s="47" t="str">
        <f t="shared" si="209"/>
        <v xml:space="preserve">Total Food Costs </v>
      </c>
      <c r="E150" s="22"/>
      <c r="F150" s="45"/>
      <c r="G150" s="11"/>
      <c r="H150" s="11"/>
      <c r="I150" s="11"/>
      <c r="J150" s="47" t="str">
        <f t="shared" si="210"/>
        <v xml:space="preserve">4.95 </v>
      </c>
      <c r="K150" s="47"/>
      <c r="L150" s="47" t="str">
        <f t="shared" si="211"/>
        <v xml:space="preserve">107,414 22.8 4.80 96,178 23.0 4.99 350,188 23.4 4.82 333,070 23.2 5.00 1,057,008 23.3 4.88 1,017,781 23.6  </v>
      </c>
      <c r="M150" s="47" t="str">
        <f t="shared" si="212"/>
        <v xml:space="preserve">22.8 4.80 96,178 23.0 4.99 350,188 23.4 4.82 333,070 23.2 5.00 1,057,008 23.3 4.88 1,017,781 23.6  </v>
      </c>
      <c r="N150" s="47"/>
      <c r="O150" s="47" t="str">
        <f t="shared" si="213"/>
        <v xml:space="preserve">4.80 96,178 23.0 4.99 350,188 23.4 4.82 333,070 23.2 5.00 1,057,008 23.3 4.88 1,017,781 23.6  </v>
      </c>
      <c r="P150" s="47"/>
      <c r="Q150" s="47" t="str">
        <f t="shared" si="214"/>
        <v xml:space="preserve">96,178 23.0 4.99 350,188 23.4 4.82 333,070 23.2 5.00 1,057,008 23.3 4.88 1,017,781 23.6  </v>
      </c>
      <c r="R150" s="47" t="str">
        <f t="shared" si="215"/>
        <v xml:space="preserve">23.0 4.99 350,188 23.4 4.82 333,070 23.2 5.00 1,057,008 23.3 4.88 1,017,781 23.6  </v>
      </c>
      <c r="S150" s="47" t="str">
        <f t="shared" si="216"/>
        <v xml:space="preserve">4.95 107,414 22.8 4.80 96,178 23.0 4.99 350,188 23.4 4.82 333,070 23.2 5.00 1,057,008 23.3 4.88 1,017,781 23.6  </v>
      </c>
      <c r="T150" s="47"/>
      <c r="U150" s="47"/>
      <c r="V150" s="47"/>
      <c r="W150" s="11"/>
      <c r="X150" s="11"/>
      <c r="Y150" s="11"/>
      <c r="Z150" s="47" t="str">
        <f t="shared" si="217"/>
        <v xml:space="preserve">4.99 350,188 23.4 4.82 333,070 23.2 5.00 1,057,008 23.3 4.88 1,017,781 23.6  </v>
      </c>
      <c r="AA150" s="47"/>
      <c r="AB150" s="47" t="str">
        <f t="shared" si="218"/>
        <v xml:space="preserve">350,188 23.4 4.82 333,070 23.2 5.00 1,057,008 23.3 4.88 1,017,781 23.6  </v>
      </c>
      <c r="AC150" s="47" t="str">
        <f t="shared" si="219"/>
        <v xml:space="preserve">23.4 4.82 333,070 23.2 5.00 1,057,008 23.3 4.88 1,017,781 23.6  </v>
      </c>
      <c r="AD150" s="47"/>
      <c r="AE150" s="47" t="str">
        <f t="shared" si="220"/>
        <v xml:space="preserve">4.82 333,070 23.2 5.00 1,057,008 23.3 4.88 1,017,781 23.6  </v>
      </c>
      <c r="AF150" s="47"/>
      <c r="AG150" s="47" t="str">
        <f t="shared" si="221"/>
        <v xml:space="preserve">333,070 23.2 5.00 1,057,008 23.3 4.88 1,017,781 23.6  </v>
      </c>
      <c r="AH150" s="47" t="str">
        <f t="shared" si="222"/>
        <v xml:space="preserve">23.2 5.00 1,057,008 23.3 4.88 1,017,781 23.6  </v>
      </c>
      <c r="AI150" s="47"/>
      <c r="AJ150" s="47"/>
      <c r="AK150" s="47"/>
      <c r="AL150" s="47"/>
      <c r="AM150" s="11"/>
      <c r="AN150" s="11"/>
      <c r="AO150" s="11"/>
      <c r="AP150" s="47" t="str">
        <f t="shared" si="223"/>
        <v xml:space="preserve">5.00 1,057,008 23.3 4.88 1,017,781 23.6  </v>
      </c>
      <c r="AQ150" s="47"/>
      <c r="AR150" s="47" t="str">
        <f t="shared" si="224"/>
        <v xml:space="preserve">1,057,008 23.3 4.88 1,017,781 23.6  </v>
      </c>
      <c r="AS150" s="48" t="str">
        <f t="shared" si="225"/>
        <v xml:space="preserve">23.3 4.88 1,017,781 23.6  </v>
      </c>
      <c r="AT150" s="48"/>
      <c r="AU150" s="47" t="str">
        <f t="shared" si="226"/>
        <v xml:space="preserve">4.88 1,017,781 23.6  </v>
      </c>
      <c r="AV150" s="47"/>
      <c r="AW150" s="47" t="str">
        <f t="shared" si="227"/>
        <v xml:space="preserve">1,017,781 23.6  </v>
      </c>
      <c r="AX150" s="48" t="str">
        <f t="shared" si="228"/>
        <v xml:space="preserve">23.6  </v>
      </c>
      <c r="AY150" s="47">
        <f>MIN(FIND({0,1,2,3,4,5,6,7,8,9},C238&amp;"0123456789"))</f>
        <v>18</v>
      </c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</row>
    <row r="151" spans="1:63" ht="15" hidden="1" customHeight="1" x14ac:dyDescent="0.2">
      <c r="A151" s="11"/>
      <c r="B151" s="11"/>
      <c r="C151" s="46" t="str">
        <f t="shared" si="208"/>
        <v xml:space="preserve">A vs T% </v>
      </c>
      <c r="D151" s="47" t="str">
        <f t="shared" si="209"/>
        <v xml:space="preserve">A vs T% </v>
      </c>
      <c r="E151" s="22"/>
      <c r="F151" s="45"/>
      <c r="G151" s="11"/>
      <c r="H151" s="11"/>
      <c r="I151" s="11"/>
      <c r="J151" s="47" t="str">
        <f t="shared" si="210"/>
        <v/>
      </c>
      <c r="K151" s="47"/>
      <c r="L151" s="47" t="str">
        <f t="shared" si="211"/>
        <v xml:space="preserve">4,119 </v>
      </c>
      <c r="M151" s="47" t="str">
        <f t="shared" si="212"/>
        <v xml:space="preserve">3.8 3,868 4.0 15,193 4.3 12,304 3.7 38,465 3.6 45,249 4.4  </v>
      </c>
      <c r="N151" s="47"/>
      <c r="O151" s="47" t="str">
        <f t="shared" si="213"/>
        <v/>
      </c>
      <c r="P151" s="47"/>
      <c r="Q151" s="47" t="str">
        <f t="shared" si="214"/>
        <v xml:space="preserve">3,868 4.0 15,193 4.3 12,304 3.7 38,465 3.6 45,249 4.4  </v>
      </c>
      <c r="R151" s="47" t="str">
        <f t="shared" si="215"/>
        <v xml:space="preserve">4.0 15,193 4.3 12,304 3.7 38,465 3.6 45,249 4.4  </v>
      </c>
      <c r="S151" s="47" t="str">
        <f t="shared" si="216"/>
        <v xml:space="preserve">4,119 3.8 3,868 4.0 15,193 4.3 12,304 3.7 38,465 3.6 45,249 4.4  </v>
      </c>
      <c r="T151" s="47"/>
      <c r="U151" s="47"/>
      <c r="V151" s="47"/>
      <c r="W151" s="11"/>
      <c r="X151" s="11"/>
      <c r="Y151" s="11"/>
      <c r="Z151" s="47" t="str">
        <f t="shared" si="217"/>
        <v/>
      </c>
      <c r="AA151" s="47"/>
      <c r="AB151" s="47" t="str">
        <f t="shared" si="218"/>
        <v xml:space="preserve">15,193 4.3 12,304 3.7 38,465 3.6 45,249 4.4  </v>
      </c>
      <c r="AC151" s="47" t="str">
        <f t="shared" si="219"/>
        <v xml:space="preserve">4.3 12,304 3.7 38,465 3.6 45,249 4.4  </v>
      </c>
      <c r="AD151" s="47"/>
      <c r="AE151" s="47" t="str">
        <f t="shared" si="220"/>
        <v/>
      </c>
      <c r="AF151" s="47"/>
      <c r="AG151" s="47" t="str">
        <f t="shared" si="221"/>
        <v xml:space="preserve">12,304 3.7 38,465 3.6 45,249 4.4  </v>
      </c>
      <c r="AH151" s="47" t="str">
        <f t="shared" si="222"/>
        <v xml:space="preserve">3.7 38,465 3.6 45,249 4.4  </v>
      </c>
      <c r="AI151" s="47"/>
      <c r="AJ151" s="47"/>
      <c r="AK151" s="47"/>
      <c r="AL151" s="47"/>
      <c r="AM151" s="11"/>
      <c r="AN151" s="11"/>
      <c r="AO151" s="11"/>
      <c r="AP151" s="47" t="str">
        <f t="shared" si="223"/>
        <v/>
      </c>
      <c r="AQ151" s="47"/>
      <c r="AR151" s="47" t="str">
        <f t="shared" si="224"/>
        <v xml:space="preserve">38,465 3.6 45,249 4.4  </v>
      </c>
      <c r="AS151" s="48" t="str">
        <f t="shared" si="225"/>
        <v xml:space="preserve">3.6 45,249 4.4  </v>
      </c>
      <c r="AT151" s="48"/>
      <c r="AU151" s="47" t="str">
        <f t="shared" si="226"/>
        <v/>
      </c>
      <c r="AV151" s="47"/>
      <c r="AW151" s="47" t="str">
        <f t="shared" si="227"/>
        <v xml:space="preserve">45,249 4.4  </v>
      </c>
      <c r="AX151" s="48" t="str">
        <f t="shared" si="228"/>
        <v xml:space="preserve">4.4  </v>
      </c>
      <c r="AY151" s="47">
        <f>MIN(FIND({0,1,2,3,4,5,6,7,8,9},C239&amp;"0123456789"))</f>
        <v>9</v>
      </c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</row>
    <row r="152" spans="1:63" ht="15" hidden="1" customHeight="1" x14ac:dyDescent="0.2">
      <c r="A152" s="11"/>
      <c r="B152" s="11"/>
      <c r="C152" s="46"/>
      <c r="D152" s="47"/>
      <c r="E152" s="22"/>
      <c r="F152" s="45"/>
      <c r="G152" s="11"/>
      <c r="H152" s="11"/>
      <c r="I152" s="11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11"/>
      <c r="X152" s="11"/>
      <c r="Y152" s="11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47"/>
      <c r="AK152" s="47"/>
      <c r="AL152" s="47"/>
      <c r="AM152" s="11"/>
      <c r="AN152" s="11"/>
      <c r="AO152" s="11"/>
      <c r="AP152" s="47"/>
      <c r="AQ152" s="47"/>
      <c r="AR152" s="47"/>
      <c r="AS152" s="48"/>
      <c r="AT152" s="48"/>
      <c r="AU152" s="47"/>
      <c r="AV152" s="47"/>
      <c r="AW152" s="47"/>
      <c r="AX152" s="48"/>
      <c r="AY152" s="47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</row>
    <row r="153" spans="1:63" ht="15" hidden="1" customHeight="1" x14ac:dyDescent="0.2">
      <c r="A153" s="11"/>
      <c r="B153" s="11"/>
      <c r="C153" s="46" t="str">
        <f t="shared" ref="C153:C159" si="229">IF(C240="","",IF(RIGHT(D153,1)="-",LEFT(D153,AY153-2),D153))</f>
        <v xml:space="preserve">Total Beverage Cost </v>
      </c>
      <c r="D153" s="47" t="str">
        <f t="shared" ref="D153:D159" si="230">LEFT(C240,AY153-1)</f>
        <v xml:space="preserve">Total Beverage Cost </v>
      </c>
      <c r="E153" s="22"/>
      <c r="F153" s="45"/>
      <c r="G153" s="11"/>
      <c r="H153" s="11"/>
      <c r="I153" s="11"/>
      <c r="J153" s="47" t="str">
        <f t="shared" ref="J153:J159" si="231">IF($C153="","",IF($C153="A vs T% ","",IF($C153="Bev Alch A vs. T% ","",IF($C153="Operating Weeks ","",IF($C153="ToGo Sales ","",IF($C153="Private Dining ","",IF($C153="Overtime Premium $ ","",IF($C153="Overtime Hours ","",(LEFT($S153,FIND("|",SUBSTITUTE($S153," ","|",1))))))))))))</f>
        <v xml:space="preserve">0.54 </v>
      </c>
      <c r="K153" s="47"/>
      <c r="L153" s="47" t="str">
        <f t="shared" ref="L153:L159" si="232">IF($C153="","",IF($C153="Bev Alch A vs. T% ",(LEFT($S153,FIND("|",SUBSTITUTE($S153," ","|",1)))),IF($C153="A vs T% ",(LEFT($S153,FIND("|",SUBSTITUTE($S153," ","|",1)))),IF($C153="Bev Alch A vs. T% ",(LEFT($S153,FIND("|",SUBSTITUTE($S153," ","|",1)))),IF($C153="Average Weekly Sales ","",IF($C153="Total Hours vs. Expectation ","",IF($C153="Wage Rate ","",IF($C153="Operating Weeks ",LEFT($S153,FIND("|",SUBSTITUTE($S153," ","|",1))),IF($C153="ToGo Sales ",LEFT($S153,FIND("|",SUBSTITUTE($S153," ","|",1))),IF($C153="Private Dining ",LEFT($S153,FIND("|",SUBSTITUTE($S153," ","|",1))),IF($C153="Overtime Premium $ ",LEFT($S153,FIND("|",SUBSTITUTE($S153," ","|",1))),IF($C153="Overtime Hours ",LEFT($S153,FIND("|",SUBSTITUTE($S153," ","|",1))),(MID($S153,FIND("|",SUBSTITUTE($S153," ","|",1))+1,LEN($S153)))))))))))))))</f>
        <v xml:space="preserve">11,680 16.7 0.53 10,597 17.3 0.55 38,232 17.5 0.55 37,796 17.7 0.55 115,483 17.4 0.51 107,150 16.7  </v>
      </c>
      <c r="M153" s="47" t="str">
        <f t="shared" ref="M153:M159" si="233">IF($C153="","",IF($C153="A vs T% ",(MID($S153,FIND("|",SUBSTITUTE($S153," ","|",1))+1,LEN($S153))),IF($C153="Bev Alch A vs. T% ",(MID($S153,FIND("|",SUBSTITUTE($S153," ","|",1))+1,LEN($S153))),IF($C153="Guest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","|",2))+1,LEN($S153)))))))))))))))</f>
        <v xml:space="preserve">16.7 0.53 10,597 17.3 0.55 38,232 17.5 0.55 37,796 17.7 0.55 115,483 17.4 0.51 107,150 16.7  </v>
      </c>
      <c r="N153" s="47"/>
      <c r="O153" s="47" t="str">
        <f t="shared" ref="O153:O159" si="234">IF($C153="","",IF($C153="Bev Alch A vs. T% ","",IF($C153="A vs T% ","",IF($C153="Guest Count ",(MID($S153,FIND("|",SUBSTITUTE($S153," ","|",2))+1,LEN($S153))),IF($C153="Average Weekly Sales ",(MID($S153,FIND("|",SUBSTITUTE($S153," ","|",1))+1,LEN($S153))),IF($C153="Total Hours vs. Expectation ",(MID($S153,FIND("|",SUBSTITUTE($S153," ","|",1))+1,LEN($S153))),IF($C153="Wage Rate ",(MID($S153,FIND("|",SUBSTITUTE($S153," ","|",1))+1,LEN($S153))),IF($C153="Operating Weeks ","",IF($C153="ToGo Sales ","",IF($C153="Private Dining ","",IF($C153="Overtime Premium $ ","",IF($C153="Overtime Hours ","",(MID($S153,FIND("|",SUBSTITUTE($S153," ","|",3))+1,LEN($S153)))))))))))))))</f>
        <v xml:space="preserve">0.53 10,597 17.3 0.55 38,232 17.5 0.55 37,796 17.7 0.55 115,483 17.4 0.51 107,150 16.7  </v>
      </c>
      <c r="P153" s="47"/>
      <c r="Q153" s="47" t="str">
        <f t="shared" ref="Q153:Q159" si="235">IF($C153="","",IF($C153="Bev Alch A vs. T% ",(MID($S153,FIND("|",SUBSTITUTE($S153," ","|",2))+1,LEN($S153))),IF($C153="A vs T% ",(MID($S153,FIND("|",SUBSTITUTE($S153," ","|",2))+1,LEN($S153))),IF($C153="Guest Count ",(MID($S153,FIND("|",SUBSTITUTE($S153," ","|",3))+1,LEN($S153))),IF($C153="Average Weekly Sales ","",IF($C153="Total Hours vs. Expectation ","",IF($C153="Wage Rate ","",IF($C153="Operating Weeks ",(MID($S153,FIND("|",SUBSTITUTE($S153," ","|",1))+1,LEN($S153))),IF($C153="ToGo Sales ",(MID($S153,FIND("|",SUBSTITUTE($S153," ","|",1))+1,LEN($S153))),IF($C153="Private Dining ",(MID($S153,FIND("|",SUBSTITUTE($S153," ","|",1))+1,LEN($S153))),IF($C153="Overtime Premium $ ",(MID($S153,FIND("|",SUBSTITUTE($S153," ","|",1))+1,LEN($S153))),IF($C153="Overtime Hours ",(MID($S153,FIND("|",SUBSTITUTE($S153," ","|",1))+1,LEN($S153))),(MID($S153,FIND("|",SUBSTITUTE($S153," ","|",4))+1,LEN($S153)))))))))))))))</f>
        <v xml:space="preserve">10,597 17.3 0.55 38,232 17.5 0.55 37,796 17.7 0.55 115,483 17.4 0.51 107,150 16.7  </v>
      </c>
      <c r="R153" s="47" t="str">
        <f t="shared" ref="R153:R159" si="236">IF($C153="","",IF($C153="Bev Alch A vs. T% ",(MID($S153,FIND("|",SUBSTITUTE($S153," ","|",3))+1,LEN($S153))),IF($C153="A vs T% ",(MID($S153,FIND("|",SUBSTITUTE($S153," ","|",3))+1,LEN($S153))),IF($C153="Guest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","|",5))+1,LEN($S153)))))))))))))))</f>
        <v xml:space="preserve">17.3 0.55 38,232 17.5 0.55 37,796 17.7 0.55 115,483 17.4 0.51 107,150 16.7  </v>
      </c>
      <c r="S153" s="47" t="str">
        <f t="shared" ref="S153:S159" si="237">(RIGHT(C240,LEN(C240) - LEN(C153)))&amp;" "</f>
        <v xml:space="preserve">0.54 11,680 16.7 0.53 10,597 17.3 0.55 38,232 17.5 0.55 37,796 17.7 0.55 115,483 17.4 0.51 107,150 16.7  </v>
      </c>
      <c r="T153" s="47"/>
      <c r="U153" s="47"/>
      <c r="V153" s="47"/>
      <c r="W153" s="11"/>
      <c r="X153" s="11"/>
      <c r="Y153" s="11"/>
      <c r="Z153" s="47" t="str">
        <f t="shared" ref="Z153:Z159" si="238">IF($C153="","",IF($C153="A vs T% ","",IF($C153="Bev Alch A vs. T% ","",IF($C153="Guest Count ",(MID($S153,FIND("|",SUBSTITUTE($S153," ","|",4))+1,LEN($S153))),IF($C153="Average Weekly Sales ",(MID($S153,FIND("|",SUBSTITUTE($S153," ","|",2))+1,LEN($S153))),IF($C153="Total Hours vs. Expectation ",(MID($S153,FIND("|",SUBSTITUTE($S153," ","|",2))+1,LEN($S153))),IF($C153="Wage Rate ",(MID($S153,FIND("|",SUBSTITUTE($S153," ","|",2))+1,LEN($S153))),IF($C153="Operating Weeks ","",IF($C153="ToGo Sales ","",IF($C153="Private Dining ","",IF($C153="Overtime Premium $ ","",IF($C153="Overtime Hours ","",(MID($S153,FIND("|",SUBSTITUTE($S153," ","|",6))+1,LEN($S153)))))))))))))))</f>
        <v xml:space="preserve">0.55 38,232 17.5 0.55 37,796 17.7 0.55 115,483 17.4 0.51 107,150 16.7  </v>
      </c>
      <c r="AA153" s="47"/>
      <c r="AB153" s="47" t="str">
        <f t="shared" ref="AB153:AB159" si="239">IF($C153="","",IF($C153="Bev Alch A vs. T% ",(MID($S153,FIND("|",SUBSTITUTE($S153," ","|",4))+1,LEN($S153))),IF($C153="A vs T% ",(MID($S153,FIND("|",SUBSTITUTE($S153," ","|",4))+1,LEN($S153))),IF($C153="Guest Count ",(MID($S153,FIND("|",SUBSTITUTE($S153," ","|",5))+1,LEN($S153))),IF($C153="Average Weekly Sales ","",IF($C153="Total Hours vs. Expectation ","",IF($C153="Wage Rate ","",IF($C153="Operating Weeks ",(MID($S153,FIND("|",SUBSTITUTE($S153," ","|",2))+1,LEN($S153))),IF($C153="ToGo Sales ",(MID($S153,FIND("|",SUBSTITUTE($S153," ","|",2))+1,LEN($S153))),IF($C153="Private Dining ",(MID($S153,FIND("|",SUBSTITUTE($S153," ","|",2))+1,LEN($S153))),IF($C153="Overtime Premium $ ",(MID($S153,FIND("|",SUBSTITUTE($S153," ","|",2))+1,LEN($S153))),IF($C153="Overtime Hours ",(MID($S153,FIND("|",SUBSTITUTE($S153," ","|",2))+1,LEN($S153))),(MID($S153,FIND("|",SUBSTITUTE($S153," ","|",7))+1,LEN($S153)))))))))))))))</f>
        <v xml:space="preserve">38,232 17.5 0.55 37,796 17.7 0.55 115,483 17.4 0.51 107,150 16.7  </v>
      </c>
      <c r="AC153" s="47" t="str">
        <f t="shared" ref="AC153:AC159" si="240">IF($C153="","",IF($C153="Bev Alch A vs. T% ",(MID($S153,FIND("|",SUBSTITUTE($S153," ","|",5))+1,LEN($S153))),IF($C153="A vs T% ",(MID($S153,FIND("|",SUBSTITUTE($S153," ","|",5))+1,LEN($S153))),IF($C153="Guest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","|",8))+1,LEN($S153)))))))))))))))</f>
        <v xml:space="preserve">17.5 0.55 37,796 17.7 0.55 115,483 17.4 0.51 107,150 16.7  </v>
      </c>
      <c r="AD153" s="47"/>
      <c r="AE153" s="47" t="str">
        <f t="shared" ref="AE153:AE159" si="241">IF($C153="","",IF($C153="A vs T% ","",IF($C153="Bev Alch A vs. T% ","",IF($C153="Guest Count ",(MID($S153,FIND("|",SUBSTITUTE($S153," ","|",6))+1,LEN($S153))),IF($C153="Average Weekly Sales ",(MID($S153,FIND("|",SUBSTITUTE($S153," ","|",3))+1,LEN($S153))),IF($C153="Total Hours vs. Expectation ",(MID($S153,FIND("|",SUBSTITUTE($S153," ","|",3))+1,LEN($S153))),IF($C153="Wage Rate ",(MID($S153,FIND("|",SUBSTITUTE($S153," ","|",3))+1,LEN($S153))),IF($C153="Operating Weeks ","",IF($C153="ToGo Sales ","",IF($C153="Private Dining ","",IF($C153="Overtime Premium $ ","",IF($C153="Overtime Hours ","",(MID($S153,FIND("|",SUBSTITUTE($S153," ","|",9))+1,LEN($S153)))))))))))))))</f>
        <v xml:space="preserve">0.55 37,796 17.7 0.55 115,483 17.4 0.51 107,150 16.7  </v>
      </c>
      <c r="AF153" s="47"/>
      <c r="AG153" s="47" t="str">
        <f t="shared" ref="AG153:AG159" si="242">IF($C153="","",IF($C153="Bev Alch A vs. T% ",(MID($S153,FIND("|",SUBSTITUTE($S153," ","|",6))+1,LEN($S153))),IF($C153="A vs T% ",(MID($S153,FIND("|",SUBSTITUTE($S153," ","|",6))+1,LEN($S153))),IF($C153="Guest Count ",(MID($S153,FIND("|",SUBSTITUTE($S153," ","|",7))+1,LEN($S153))),IF($C153="Average Weekly Sales ","",IF($C153="Total Hours vs. Expectation ","",IF($C153="Wage Rate ","",IF($C153="Operating Weeks ",(MID($S153,FIND("|",SUBSTITUTE($S153," ","|",3))+1,LEN($S153))),IF($C153="ToGo Sales ",(MID($S153,FIND("|",SUBSTITUTE($S153," ","|",3))+1,LEN($S153))),IF($C153="Private Dining ",(MID($S153,FIND("|",SUBSTITUTE($S153," ","|",3))+1,LEN($S153))),IF($C153="Overtime Premium $ ",(MID($S153,FIND("|",SUBSTITUTE($S153," ","|",3))+1,LEN($S153))),IF($C153="Overtime Hours ",(MID($S153,FIND("|",SUBSTITUTE($S153," ","|",3))+1,LEN($S153))),(MID($S153,FIND("|",SUBSTITUTE($S153," ","|",10))+1,LEN($S153)))))))))))))))</f>
        <v xml:space="preserve">37,796 17.7 0.55 115,483 17.4 0.51 107,150 16.7  </v>
      </c>
      <c r="AH153" s="47" t="str">
        <f t="shared" ref="AH153:AH159" si="243">IF($C153="","",IF($C153="Bev Alch A vs. T% ",(MID($S153,FIND("|",SUBSTITUTE($S153," ","|",7))+1,LEN($S153))),IF($C153="A vs T% ",(MID($S153,FIND("|",SUBSTITUTE($S153," ","|",7))+1,LEN($S153))),IF($C153="Guest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","|",11))+1,LEN($S153)))))))))))))))</f>
        <v xml:space="preserve">17.7 0.55 115,483 17.4 0.51 107,150 16.7  </v>
      </c>
      <c r="AI153" s="47"/>
      <c r="AJ153" s="47"/>
      <c r="AK153" s="47"/>
      <c r="AL153" s="47"/>
      <c r="AM153" s="11"/>
      <c r="AN153" s="11"/>
      <c r="AO153" s="11"/>
      <c r="AP153" s="47" t="str">
        <f t="shared" ref="AP153:AP159" si="244">IF($C153="","",IF($C153="A vs T% ","",IF($C153="Bev Alch A vs. T% ","",IF($C153="Guest Count ",(MID($S153,FIND("|",SUBSTITUTE($S153," ","|",8))+1,LEN($S153))),IF($C153="Average Weekly Sales ",(MID($S153,FIND("|",SUBSTITUTE($S153," ","|",4))+1,LEN($S153))),IF($C153="Total Hours vs. Expectation ",(MID($S153,FIND("|",SUBSTITUTE($S153," ","|",4))+1,LEN($S153))),IF($C153="Wage Rate ",(MID($S153,FIND("|",SUBSTITUTE($S153," ","|",4))+1,LEN($S153))),IF($C153="Operating Weeks ","",IF($C153="ToGo Sales ","",IF($C153="Private Dining ","",IF($C153="Overtime Premium $ ","",IF($C153="Overtime Hours ","",(MID($S153,FIND("|",SUBSTITUTE($S153," ","|",12))+1,LEN($S153)))))))))))))))</f>
        <v xml:space="preserve">0.55 115,483 17.4 0.51 107,150 16.7  </v>
      </c>
      <c r="AQ153" s="47"/>
      <c r="AR153" s="47" t="str">
        <f t="shared" ref="AR153:AR159" si="245">IF($C153="","",IF($C153="Bev Alch A vs. T% ",(MID($S153,FIND("|",SUBSTITUTE($S153," ","|",8))+1,LEN($S153))),IF($C153="A vs T% ",(MID($S153,FIND("|",SUBSTITUTE($S153," ","|",8))+1,LEN($S153))),IF($C153="Guest Count ",(MID($S153,FIND("|",SUBSTITUTE($S153," ","|",9))+1,LEN($S153))),IF($C153="Average Weekly Sales ","",IF($C153="Total Hours vs. Expectation ","",IF($C153="Wage Rate ","",IF($C153="Operating Weeks ",(MID($S153,FIND("|",SUBSTITUTE($S153," ","|",4))+1,LEN($S153))),IF($C153="ToGo Sales ",(MID($S153,FIND("|",SUBSTITUTE($S153," ","|",4))+1,LEN($S153))),IF($C153="Private Dining ",(MID($S153,FIND("|",SUBSTITUTE($S153," ","|",4))+1,LEN($S153))),IF($C153="Overtime Premium $ ",(MID($S153,FIND("|",SUBSTITUTE($S153," ","|",4))+1,LEN($S153))),IF($C153="Overtime Hours ",(MID($S153,FIND("|",SUBSTITUTE($S153," ","|",4))+1,LEN($S153))),(MID($S153,FIND("|",SUBSTITUTE($S153," ","|",13))+1,LEN($S153)))))))))))))))</f>
        <v xml:space="preserve">115,483 17.4 0.51 107,150 16.7  </v>
      </c>
      <c r="AS153" s="48" t="str">
        <f t="shared" ref="AS153:AS159" si="246">IF($C153="","",IF($C153="Bev Alch A vs. T% ",(MID($S153,FIND("|",SUBSTITUTE($S153," ","|",9))+1,LEN($S153))),IF($C153="A vs T% ",(MID($S153,FIND("|",SUBSTITUTE($S153," ","|",9))+1,LEN($S153))),IF($C153="Guest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","|",14))+1,LEN($S153)))))))))))))))</f>
        <v xml:space="preserve">17.4 0.51 107,150 16.7  </v>
      </c>
      <c r="AT153" s="48"/>
      <c r="AU153" s="47" t="str">
        <f t="shared" ref="AU153:AU159" si="247">IF($C153="","",IF($C153="A vs T% ","",IF($C153="Bev Alch A vs. T% ","",IF($C153="Guest Count ",(MID($S153,FIND("|",SUBSTITUTE($S153," ","|",10))+1,LEN($S153))),IF($C153="Average Weekly Sales ",(MID($S153,FIND("|",SUBSTITUTE($S153," ","|",5))+1,LEN($S153))),IF($C153="Total Hours vs. Expectation ",(MID($S153,FIND("|",SUBSTITUTE($S153," ","|",5))+1,LEN($S153))),IF($C153="Wage Rate ",(MID($S153,FIND("|",SUBSTITUTE($S153," ","|",5))+1,LEN($S153))),IF($C153="Operating Weeks ","",IF($C153="ToGo Sales ","",IF($C153="Private Dining ","",IF($C153="Overtime Premium $ ","",IF($C153="Overtime Hours ","",(MID($S153,FIND("|",SUBSTITUTE($S153," ","|",15))+1,LEN($S153)))))))))))))))</f>
        <v xml:space="preserve">0.51 107,150 16.7  </v>
      </c>
      <c r="AV153" s="47"/>
      <c r="AW153" s="47" t="str">
        <f t="shared" ref="AW153:AW159" si="248">IF($C153="","",IF($C153="Bev Alch A vs. T% ",(MID($S153,FIND("|",SUBSTITUTE($S153," ","|",10))+1,LEN($S153))),IF($C153="A vs T% ",(MID($S153,FIND("|",SUBSTITUTE($S153," ","|",10))+1,LEN($S153))),IF($C153="Guest Count ",(MID($S153,FIND("|",SUBSTITUTE($S153," ","|",11))+1,LEN($S153))),IF($C153="Average Weekly Sales ","",IF($C153="Total Hours vs. Expectation ","",IF($C153="Wage Rate ","",IF($C153="Operating Weeks ",(MID($S153,FIND("|",SUBSTITUTE($S153," ","|",5))+1,LEN($S153))),IF($C153="ToGo Sales ",(MID($S153,FIND("|",SUBSTITUTE($S153," ","|",5))+1,LEN($S153))),IF($C153="Private Dining ",(MID($S153,FIND("|",SUBSTITUTE($S153," ","|",5))+1,LEN($S153))),IF($C153="Overtime Premium $ ",(MID($S153,FIND("|",SUBSTITUTE($S153," ","|",5))+1,LEN($S153))),IF($C153="Overtime Hours ",(MID($S153,FIND("|",SUBSTITUTE($S153," ","|",5))+1,LEN($S153))),(MID($S153,FIND("|",SUBSTITUTE($S153," ","|",16))+1,LEN($S153)))))))))))))))</f>
        <v xml:space="preserve">107,150 16.7  </v>
      </c>
      <c r="AX153" s="48" t="str">
        <f t="shared" ref="AX153:AX159" si="249">IF($C153="","",IF($C153="Bev Alch A vs. T% ",(MID($S153,FIND("|",SUBSTITUTE($S153," ","|",11))+1,LEN($S153))),IF($C153="A vs T% ",(MID($S153,FIND("|",SUBSTITUTE($S153," ","|",11))+1,LEN($S153))),IF($C153="Guest Count ","",IF($C153="Average Weekly Sales ","",IF($C153="Total Hours vs. Expectation ","",IF($C153="Wage Rate ","",IF($C153="Operating Weeks ","",IF($C153="ToGo Sales ","",IF($C153="Private Dining ","",IF($C153="Overtime Premium $ ","",IF($C153="Overtime Hours ","",(MID($S153,FIND("|",SUBSTITUTE($S153," ","|",17))+1,LEN($S153)))))))))))))))</f>
        <v xml:space="preserve">16.7  </v>
      </c>
      <c r="AY153" s="47">
        <f>MIN(FIND({0,1,2,3,4,5,6,7,8,9},C240&amp;"0123456789"))</f>
        <v>21</v>
      </c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</row>
    <row r="154" spans="1:63" ht="15" hidden="1" customHeight="1" x14ac:dyDescent="0.2">
      <c r="A154" s="11"/>
      <c r="B154" s="11"/>
      <c r="C154" s="46" t="str">
        <f t="shared" si="229"/>
        <v xml:space="preserve">- Liquor </v>
      </c>
      <c r="D154" s="47" t="str">
        <f t="shared" si="230"/>
        <v xml:space="preserve">- Liquor </v>
      </c>
      <c r="E154" s="22"/>
      <c r="F154" s="45"/>
      <c r="G154" s="11"/>
      <c r="H154" s="11"/>
      <c r="I154" s="11"/>
      <c r="J154" s="47" t="str">
        <f t="shared" si="231"/>
        <v xml:space="preserve">0.07 </v>
      </c>
      <c r="K154" s="47"/>
      <c r="L154" s="47" t="str">
        <f t="shared" si="232"/>
        <v xml:space="preserve">1,450 11.7 0.06 1,153 11.3 0.07 4,827 12.4 0.06 4,127 11.2 0.06 12,969 11.0 0.07 13,829 12.3  </v>
      </c>
      <c r="M154" s="47" t="str">
        <f t="shared" si="233"/>
        <v xml:space="preserve">11.7 0.06 1,153 11.3 0.07 4,827 12.4 0.06 4,127 11.2 0.06 12,969 11.0 0.07 13,829 12.3  </v>
      </c>
      <c r="N154" s="47"/>
      <c r="O154" s="47" t="str">
        <f t="shared" si="234"/>
        <v xml:space="preserve">0.06 1,153 11.3 0.07 4,827 12.4 0.06 4,127 11.2 0.06 12,969 11.0 0.07 13,829 12.3  </v>
      </c>
      <c r="P154" s="47"/>
      <c r="Q154" s="47" t="str">
        <f t="shared" si="235"/>
        <v xml:space="preserve">1,153 11.3 0.07 4,827 12.4 0.06 4,127 11.2 0.06 12,969 11.0 0.07 13,829 12.3  </v>
      </c>
      <c r="R154" s="47" t="str">
        <f t="shared" si="236"/>
        <v xml:space="preserve">11.3 0.07 4,827 12.4 0.06 4,127 11.2 0.06 12,969 11.0 0.07 13,829 12.3  </v>
      </c>
      <c r="S154" s="47" t="str">
        <f t="shared" si="237"/>
        <v xml:space="preserve">0.07 1,450 11.7 0.06 1,153 11.3 0.07 4,827 12.4 0.06 4,127 11.2 0.06 12,969 11.0 0.07 13,829 12.3  </v>
      </c>
      <c r="T154" s="47"/>
      <c r="U154" s="47"/>
      <c r="V154" s="47"/>
      <c r="W154" s="11"/>
      <c r="X154" s="11"/>
      <c r="Y154" s="11"/>
      <c r="Z154" s="47" t="str">
        <f t="shared" si="238"/>
        <v xml:space="preserve">0.07 4,827 12.4 0.06 4,127 11.2 0.06 12,969 11.0 0.07 13,829 12.3  </v>
      </c>
      <c r="AA154" s="47"/>
      <c r="AB154" s="47" t="str">
        <f t="shared" si="239"/>
        <v xml:space="preserve">4,827 12.4 0.06 4,127 11.2 0.06 12,969 11.0 0.07 13,829 12.3  </v>
      </c>
      <c r="AC154" s="47" t="str">
        <f t="shared" si="240"/>
        <v xml:space="preserve">12.4 0.06 4,127 11.2 0.06 12,969 11.0 0.07 13,829 12.3  </v>
      </c>
      <c r="AD154" s="47"/>
      <c r="AE154" s="47" t="str">
        <f t="shared" si="241"/>
        <v xml:space="preserve">0.06 4,127 11.2 0.06 12,969 11.0 0.07 13,829 12.3  </v>
      </c>
      <c r="AF154" s="47"/>
      <c r="AG154" s="47" t="str">
        <f t="shared" si="242"/>
        <v xml:space="preserve">4,127 11.2 0.06 12,969 11.0 0.07 13,829 12.3  </v>
      </c>
      <c r="AH154" s="47" t="str">
        <f t="shared" si="243"/>
        <v xml:space="preserve">11.2 0.06 12,969 11.0 0.07 13,829 12.3  </v>
      </c>
      <c r="AI154" s="47"/>
      <c r="AJ154" s="47"/>
      <c r="AK154" s="47"/>
      <c r="AL154" s="47"/>
      <c r="AM154" s="11"/>
      <c r="AN154" s="11"/>
      <c r="AO154" s="11"/>
      <c r="AP154" s="47" t="str">
        <f t="shared" si="244"/>
        <v xml:space="preserve">0.06 12,969 11.0 0.07 13,829 12.3  </v>
      </c>
      <c r="AQ154" s="47"/>
      <c r="AR154" s="47" t="str">
        <f t="shared" si="245"/>
        <v xml:space="preserve">12,969 11.0 0.07 13,829 12.3  </v>
      </c>
      <c r="AS154" s="48" t="str">
        <f t="shared" si="246"/>
        <v xml:space="preserve">11.0 0.07 13,829 12.3  </v>
      </c>
      <c r="AT154" s="48"/>
      <c r="AU154" s="47" t="str">
        <f t="shared" si="247"/>
        <v xml:space="preserve">0.07 13,829 12.3  </v>
      </c>
      <c r="AV154" s="47"/>
      <c r="AW154" s="47" t="str">
        <f t="shared" si="248"/>
        <v xml:space="preserve">13,829 12.3  </v>
      </c>
      <c r="AX154" s="48" t="str">
        <f t="shared" si="249"/>
        <v xml:space="preserve">12.3  </v>
      </c>
      <c r="AY154" s="47">
        <f>MIN(FIND({0,1,2,3,4,5,6,7,8,9},C241&amp;"0123456789"))</f>
        <v>10</v>
      </c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</row>
    <row r="155" spans="1:63" ht="15" hidden="1" customHeight="1" x14ac:dyDescent="0.2">
      <c r="A155" s="11"/>
      <c r="B155" s="11"/>
      <c r="C155" s="46" t="str">
        <f t="shared" si="229"/>
        <v xml:space="preserve">- Beer </v>
      </c>
      <c r="D155" s="47" t="str">
        <f t="shared" si="230"/>
        <v xml:space="preserve">- Beer </v>
      </c>
      <c r="E155" s="22"/>
      <c r="F155" s="45"/>
      <c r="G155" s="11"/>
      <c r="H155" s="11"/>
      <c r="I155" s="11"/>
      <c r="J155" s="47" t="str">
        <f t="shared" si="231"/>
        <v xml:space="preserve">0.07 </v>
      </c>
      <c r="K155" s="47"/>
      <c r="L155" s="47" t="str">
        <f t="shared" si="232"/>
        <v xml:space="preserve">1,432 23.4 0.06 1,125 20.7 0.05 3,724 20.5 0.06 3,895 21.9 0.06 13,233 23.5 0.06 12,417 22.7  </v>
      </c>
      <c r="M155" s="47" t="str">
        <f t="shared" si="233"/>
        <v xml:space="preserve">23.4 0.06 1,125 20.7 0.05 3,724 20.5 0.06 3,895 21.9 0.06 13,233 23.5 0.06 12,417 22.7  </v>
      </c>
      <c r="N155" s="47"/>
      <c r="O155" s="47" t="str">
        <f t="shared" si="234"/>
        <v xml:space="preserve">0.06 1,125 20.7 0.05 3,724 20.5 0.06 3,895 21.9 0.06 13,233 23.5 0.06 12,417 22.7  </v>
      </c>
      <c r="P155" s="47"/>
      <c r="Q155" s="47" t="str">
        <f t="shared" si="235"/>
        <v xml:space="preserve">1,125 20.7 0.05 3,724 20.5 0.06 3,895 21.9 0.06 13,233 23.5 0.06 12,417 22.7  </v>
      </c>
      <c r="R155" s="47" t="str">
        <f t="shared" si="236"/>
        <v xml:space="preserve">20.7 0.05 3,724 20.5 0.06 3,895 21.9 0.06 13,233 23.5 0.06 12,417 22.7  </v>
      </c>
      <c r="S155" s="47" t="str">
        <f t="shared" si="237"/>
        <v xml:space="preserve">0.07 1,432 23.4 0.06 1,125 20.7 0.05 3,724 20.5 0.06 3,895 21.9 0.06 13,233 23.5 0.06 12,417 22.7  </v>
      </c>
      <c r="T155" s="47"/>
      <c r="U155" s="47"/>
      <c r="V155" s="47"/>
      <c r="W155" s="11"/>
      <c r="X155" s="11"/>
      <c r="Y155" s="11"/>
      <c r="Z155" s="47" t="str">
        <f t="shared" si="238"/>
        <v xml:space="preserve">0.05 3,724 20.5 0.06 3,895 21.9 0.06 13,233 23.5 0.06 12,417 22.7  </v>
      </c>
      <c r="AA155" s="47"/>
      <c r="AB155" s="47" t="str">
        <f t="shared" si="239"/>
        <v xml:space="preserve">3,724 20.5 0.06 3,895 21.9 0.06 13,233 23.5 0.06 12,417 22.7  </v>
      </c>
      <c r="AC155" s="47" t="str">
        <f t="shared" si="240"/>
        <v xml:space="preserve">20.5 0.06 3,895 21.9 0.06 13,233 23.5 0.06 12,417 22.7  </v>
      </c>
      <c r="AD155" s="47"/>
      <c r="AE155" s="47" t="str">
        <f t="shared" si="241"/>
        <v xml:space="preserve">0.06 3,895 21.9 0.06 13,233 23.5 0.06 12,417 22.7  </v>
      </c>
      <c r="AF155" s="47"/>
      <c r="AG155" s="47" t="str">
        <f t="shared" si="242"/>
        <v xml:space="preserve">3,895 21.9 0.06 13,233 23.5 0.06 12,417 22.7  </v>
      </c>
      <c r="AH155" s="47" t="str">
        <f t="shared" si="243"/>
        <v xml:space="preserve">21.9 0.06 13,233 23.5 0.06 12,417 22.7  </v>
      </c>
      <c r="AI155" s="47"/>
      <c r="AJ155" s="47"/>
      <c r="AK155" s="47"/>
      <c r="AL155" s="47"/>
      <c r="AM155" s="11"/>
      <c r="AN155" s="11"/>
      <c r="AO155" s="11"/>
      <c r="AP155" s="47" t="str">
        <f t="shared" si="244"/>
        <v xml:space="preserve">0.06 13,233 23.5 0.06 12,417 22.7  </v>
      </c>
      <c r="AQ155" s="47"/>
      <c r="AR155" s="47" t="str">
        <f t="shared" si="245"/>
        <v xml:space="preserve">13,233 23.5 0.06 12,417 22.7  </v>
      </c>
      <c r="AS155" s="48" t="str">
        <f t="shared" si="246"/>
        <v xml:space="preserve">23.5 0.06 12,417 22.7  </v>
      </c>
      <c r="AT155" s="48"/>
      <c r="AU155" s="47" t="str">
        <f t="shared" si="247"/>
        <v xml:space="preserve">0.06 12,417 22.7  </v>
      </c>
      <c r="AV155" s="47"/>
      <c r="AW155" s="47" t="str">
        <f t="shared" si="248"/>
        <v xml:space="preserve">12,417 22.7  </v>
      </c>
      <c r="AX155" s="48" t="str">
        <f t="shared" si="249"/>
        <v xml:space="preserve">22.7  </v>
      </c>
      <c r="AY155" s="47">
        <f>MIN(FIND({0,1,2,3,4,5,6,7,8,9},C242&amp;"0123456789"))</f>
        <v>8</v>
      </c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</row>
    <row r="156" spans="1:63" ht="15" hidden="1" customHeight="1" x14ac:dyDescent="0.2">
      <c r="A156" s="11"/>
      <c r="B156" s="11"/>
      <c r="C156" s="46" t="str">
        <f t="shared" si="229"/>
        <v xml:space="preserve">- Wine </v>
      </c>
      <c r="D156" s="47" t="str">
        <f t="shared" si="230"/>
        <v xml:space="preserve">- Wine </v>
      </c>
      <c r="E156" s="22"/>
      <c r="F156" s="45"/>
      <c r="G156" s="11"/>
      <c r="H156" s="11"/>
      <c r="I156" s="11"/>
      <c r="J156" s="47" t="str">
        <f t="shared" si="231"/>
        <v xml:space="preserve">0.19 </v>
      </c>
      <c r="K156" s="47"/>
      <c r="L156" s="47" t="str">
        <f t="shared" si="232"/>
        <v xml:space="preserve">4,181 24.5 0.19 3,844 26.2 0.20 13,784 25.5 0.20 13,936 26.4 0.20 42,027 25.2 0.18 37,670 25.3  </v>
      </c>
      <c r="M156" s="47" t="str">
        <f t="shared" si="233"/>
        <v xml:space="preserve">24.5 0.19 3,844 26.2 0.20 13,784 25.5 0.20 13,936 26.4 0.20 42,027 25.2 0.18 37,670 25.3  </v>
      </c>
      <c r="N156" s="47"/>
      <c r="O156" s="47" t="str">
        <f t="shared" si="234"/>
        <v xml:space="preserve">0.19 3,844 26.2 0.20 13,784 25.5 0.20 13,936 26.4 0.20 42,027 25.2 0.18 37,670 25.3  </v>
      </c>
      <c r="P156" s="47"/>
      <c r="Q156" s="47" t="str">
        <f t="shared" si="235"/>
        <v xml:space="preserve">3,844 26.2 0.20 13,784 25.5 0.20 13,936 26.4 0.20 42,027 25.2 0.18 37,670 25.3  </v>
      </c>
      <c r="R156" s="47" t="str">
        <f t="shared" si="236"/>
        <v xml:space="preserve">26.2 0.20 13,784 25.5 0.20 13,936 26.4 0.20 42,027 25.2 0.18 37,670 25.3  </v>
      </c>
      <c r="S156" s="47" t="str">
        <f t="shared" si="237"/>
        <v xml:space="preserve">0.19 4,181 24.5 0.19 3,844 26.2 0.20 13,784 25.5 0.20 13,936 26.4 0.20 42,027 25.2 0.18 37,670 25.3  </v>
      </c>
      <c r="T156" s="47"/>
      <c r="U156" s="47"/>
      <c r="V156" s="47"/>
      <c r="W156" s="11"/>
      <c r="X156" s="11"/>
      <c r="Y156" s="11"/>
      <c r="Z156" s="47" t="str">
        <f t="shared" si="238"/>
        <v xml:space="preserve">0.20 13,784 25.5 0.20 13,936 26.4 0.20 42,027 25.2 0.18 37,670 25.3  </v>
      </c>
      <c r="AA156" s="47"/>
      <c r="AB156" s="47" t="str">
        <f t="shared" si="239"/>
        <v xml:space="preserve">13,784 25.5 0.20 13,936 26.4 0.20 42,027 25.2 0.18 37,670 25.3  </v>
      </c>
      <c r="AC156" s="47" t="str">
        <f t="shared" si="240"/>
        <v xml:space="preserve">25.5 0.20 13,936 26.4 0.20 42,027 25.2 0.18 37,670 25.3  </v>
      </c>
      <c r="AD156" s="47"/>
      <c r="AE156" s="47" t="str">
        <f t="shared" si="241"/>
        <v xml:space="preserve">0.20 13,936 26.4 0.20 42,027 25.2 0.18 37,670 25.3  </v>
      </c>
      <c r="AF156" s="47"/>
      <c r="AG156" s="47" t="str">
        <f t="shared" si="242"/>
        <v xml:space="preserve">13,936 26.4 0.20 42,027 25.2 0.18 37,670 25.3  </v>
      </c>
      <c r="AH156" s="47" t="str">
        <f t="shared" si="243"/>
        <v xml:space="preserve">26.4 0.20 42,027 25.2 0.18 37,670 25.3  </v>
      </c>
      <c r="AI156" s="47"/>
      <c r="AJ156" s="47"/>
      <c r="AK156" s="47"/>
      <c r="AL156" s="47"/>
      <c r="AM156" s="11"/>
      <c r="AN156" s="11"/>
      <c r="AO156" s="11"/>
      <c r="AP156" s="47" t="str">
        <f t="shared" si="244"/>
        <v xml:space="preserve">0.20 42,027 25.2 0.18 37,670 25.3  </v>
      </c>
      <c r="AQ156" s="47"/>
      <c r="AR156" s="47" t="str">
        <f t="shared" si="245"/>
        <v xml:space="preserve">42,027 25.2 0.18 37,670 25.3  </v>
      </c>
      <c r="AS156" s="48" t="str">
        <f t="shared" si="246"/>
        <v xml:space="preserve">25.2 0.18 37,670 25.3  </v>
      </c>
      <c r="AT156" s="48"/>
      <c r="AU156" s="47" t="str">
        <f t="shared" si="247"/>
        <v xml:space="preserve">0.18 37,670 25.3  </v>
      </c>
      <c r="AV156" s="47"/>
      <c r="AW156" s="47" t="str">
        <f t="shared" si="248"/>
        <v xml:space="preserve">37,670 25.3  </v>
      </c>
      <c r="AX156" s="48" t="str">
        <f t="shared" si="249"/>
        <v xml:space="preserve">25.3  </v>
      </c>
      <c r="AY156" s="47">
        <f>MIN(FIND({0,1,2,3,4,5,6,7,8,9},C243&amp;"0123456789"))</f>
        <v>8</v>
      </c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</row>
    <row r="157" spans="1:63" ht="15" hidden="1" customHeight="1" x14ac:dyDescent="0.2">
      <c r="A157" s="11"/>
      <c r="B157" s="11"/>
      <c r="C157" s="46" t="str">
        <f t="shared" si="229"/>
        <v xml:space="preserve">- Non-Alch Bev </v>
      </c>
      <c r="D157" s="47" t="str">
        <f t="shared" si="230"/>
        <v xml:space="preserve">- Non-Alch Bev </v>
      </c>
      <c r="E157" s="22"/>
      <c r="F157" s="45"/>
      <c r="G157" s="11"/>
      <c r="H157" s="11"/>
      <c r="I157" s="11"/>
      <c r="J157" s="47" t="str">
        <f t="shared" si="231"/>
        <v xml:space="preserve">0.21 </v>
      </c>
      <c r="K157" s="47"/>
      <c r="L157" s="47" t="str">
        <f t="shared" si="232"/>
        <v xml:space="preserve">4,618 13.4 0.22 4,475 14.5 0.23 15,898 14.8 0.23 15,839 14.9 0.22 47,253 14.7 0.21 43,233 13.3  </v>
      </c>
      <c r="M157" s="47" t="str">
        <f t="shared" si="233"/>
        <v xml:space="preserve">13.4 0.22 4,475 14.5 0.23 15,898 14.8 0.23 15,839 14.9 0.22 47,253 14.7 0.21 43,233 13.3  </v>
      </c>
      <c r="N157" s="47"/>
      <c r="O157" s="47" t="str">
        <f t="shared" si="234"/>
        <v xml:space="preserve">0.22 4,475 14.5 0.23 15,898 14.8 0.23 15,839 14.9 0.22 47,253 14.7 0.21 43,233 13.3  </v>
      </c>
      <c r="P157" s="47"/>
      <c r="Q157" s="47" t="str">
        <f t="shared" si="235"/>
        <v xml:space="preserve">4,475 14.5 0.23 15,898 14.8 0.23 15,839 14.9 0.22 47,253 14.7 0.21 43,233 13.3  </v>
      </c>
      <c r="R157" s="47" t="str">
        <f t="shared" si="236"/>
        <v xml:space="preserve">14.5 0.23 15,898 14.8 0.23 15,839 14.9 0.22 47,253 14.7 0.21 43,233 13.3  </v>
      </c>
      <c r="S157" s="47" t="str">
        <f t="shared" si="237"/>
        <v xml:space="preserve">0.21 4,618 13.4 0.22 4,475 14.5 0.23 15,898 14.8 0.23 15,839 14.9 0.22 47,253 14.7 0.21 43,233 13.3  </v>
      </c>
      <c r="T157" s="47"/>
      <c r="U157" s="47"/>
      <c r="V157" s="47"/>
      <c r="W157" s="11"/>
      <c r="X157" s="11"/>
      <c r="Y157" s="11"/>
      <c r="Z157" s="47" t="str">
        <f t="shared" si="238"/>
        <v xml:space="preserve">0.23 15,898 14.8 0.23 15,839 14.9 0.22 47,253 14.7 0.21 43,233 13.3  </v>
      </c>
      <c r="AA157" s="47"/>
      <c r="AB157" s="47" t="str">
        <f t="shared" si="239"/>
        <v xml:space="preserve">15,898 14.8 0.23 15,839 14.9 0.22 47,253 14.7 0.21 43,233 13.3  </v>
      </c>
      <c r="AC157" s="47" t="str">
        <f t="shared" si="240"/>
        <v xml:space="preserve">14.8 0.23 15,839 14.9 0.22 47,253 14.7 0.21 43,233 13.3  </v>
      </c>
      <c r="AD157" s="47"/>
      <c r="AE157" s="47" t="str">
        <f t="shared" si="241"/>
        <v xml:space="preserve">0.23 15,839 14.9 0.22 47,253 14.7 0.21 43,233 13.3  </v>
      </c>
      <c r="AF157" s="47"/>
      <c r="AG157" s="47" t="str">
        <f t="shared" si="242"/>
        <v xml:space="preserve">15,839 14.9 0.22 47,253 14.7 0.21 43,233 13.3  </v>
      </c>
      <c r="AH157" s="47" t="str">
        <f t="shared" si="243"/>
        <v xml:space="preserve">14.9 0.22 47,253 14.7 0.21 43,233 13.3  </v>
      </c>
      <c r="AI157" s="47"/>
      <c r="AJ157" s="47"/>
      <c r="AK157" s="47"/>
      <c r="AL157" s="47"/>
      <c r="AM157" s="11"/>
      <c r="AN157" s="11"/>
      <c r="AO157" s="11"/>
      <c r="AP157" s="47" t="str">
        <f t="shared" si="244"/>
        <v xml:space="preserve">0.22 47,253 14.7 0.21 43,233 13.3  </v>
      </c>
      <c r="AQ157" s="47"/>
      <c r="AR157" s="47" t="str">
        <f t="shared" si="245"/>
        <v xml:space="preserve">47,253 14.7 0.21 43,233 13.3  </v>
      </c>
      <c r="AS157" s="48" t="str">
        <f t="shared" si="246"/>
        <v xml:space="preserve">14.7 0.21 43,233 13.3  </v>
      </c>
      <c r="AT157" s="48"/>
      <c r="AU157" s="47" t="str">
        <f t="shared" si="247"/>
        <v xml:space="preserve">0.21 43,233 13.3  </v>
      </c>
      <c r="AV157" s="47"/>
      <c r="AW157" s="47" t="str">
        <f t="shared" si="248"/>
        <v xml:space="preserve">43,233 13.3  </v>
      </c>
      <c r="AX157" s="48" t="str">
        <f t="shared" si="249"/>
        <v xml:space="preserve">13.3  </v>
      </c>
      <c r="AY157" s="47">
        <f>MIN(FIND({0,1,2,3,4,5,6,7,8,9},C244&amp;"0123456789"))</f>
        <v>16</v>
      </c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</row>
    <row r="158" spans="1:63" ht="15" hidden="1" customHeight="1" x14ac:dyDescent="0.2">
      <c r="A158" s="11"/>
      <c r="B158" s="11"/>
      <c r="C158" s="46" t="str">
        <f t="shared" si="229"/>
        <v xml:space="preserve">Bev Alch A vs. T% </v>
      </c>
      <c r="D158" s="47" t="str">
        <f t="shared" si="230"/>
        <v xml:space="preserve">Bev Alch A vs. T% </v>
      </c>
      <c r="E158" s="22"/>
      <c r="F158" s="45"/>
      <c r="G158" s="11"/>
      <c r="H158" s="11"/>
      <c r="I158" s="11"/>
      <c r="J158" s="47" t="str">
        <f t="shared" si="231"/>
        <v/>
      </c>
      <c r="K158" s="47"/>
      <c r="L158" s="47" t="str">
        <f t="shared" si="232"/>
        <v xml:space="preserve">1,353 </v>
      </c>
      <c r="M158" s="47" t="str">
        <f t="shared" si="233"/>
        <v xml:space="preserve">11.6 1,005 9.5 2,658 7.0 3,150 8.3 7,872 6.8 11,556 10.8  </v>
      </c>
      <c r="N158" s="47"/>
      <c r="O158" s="47" t="str">
        <f t="shared" si="234"/>
        <v/>
      </c>
      <c r="P158" s="47"/>
      <c r="Q158" s="47" t="str">
        <f t="shared" si="235"/>
        <v xml:space="preserve">1,005 9.5 2,658 7.0 3,150 8.3 7,872 6.8 11,556 10.8  </v>
      </c>
      <c r="R158" s="47" t="str">
        <f t="shared" si="236"/>
        <v xml:space="preserve">9.5 2,658 7.0 3,150 8.3 7,872 6.8 11,556 10.8  </v>
      </c>
      <c r="S158" s="47" t="str">
        <f t="shared" si="237"/>
        <v xml:space="preserve">1,353 11.6 1,005 9.5 2,658 7.0 3,150 8.3 7,872 6.8 11,556 10.8  </v>
      </c>
      <c r="T158" s="47"/>
      <c r="U158" s="47"/>
      <c r="V158" s="47"/>
      <c r="W158" s="11"/>
      <c r="X158" s="11"/>
      <c r="Y158" s="11"/>
      <c r="Z158" s="47" t="str">
        <f t="shared" si="238"/>
        <v/>
      </c>
      <c r="AA158" s="47"/>
      <c r="AB158" s="47" t="str">
        <f t="shared" si="239"/>
        <v xml:space="preserve">2,658 7.0 3,150 8.3 7,872 6.8 11,556 10.8  </v>
      </c>
      <c r="AC158" s="47" t="str">
        <f t="shared" si="240"/>
        <v xml:space="preserve">7.0 3,150 8.3 7,872 6.8 11,556 10.8  </v>
      </c>
      <c r="AD158" s="47"/>
      <c r="AE158" s="47" t="str">
        <f t="shared" si="241"/>
        <v/>
      </c>
      <c r="AF158" s="47"/>
      <c r="AG158" s="47" t="str">
        <f t="shared" si="242"/>
        <v xml:space="preserve">3,150 8.3 7,872 6.8 11,556 10.8  </v>
      </c>
      <c r="AH158" s="47" t="str">
        <f t="shared" si="243"/>
        <v xml:space="preserve">8.3 7,872 6.8 11,556 10.8  </v>
      </c>
      <c r="AI158" s="47"/>
      <c r="AJ158" s="47"/>
      <c r="AK158" s="47"/>
      <c r="AL158" s="47"/>
      <c r="AM158" s="11"/>
      <c r="AN158" s="11"/>
      <c r="AO158" s="11"/>
      <c r="AP158" s="47" t="str">
        <f t="shared" si="244"/>
        <v/>
      </c>
      <c r="AQ158" s="47"/>
      <c r="AR158" s="47" t="str">
        <f t="shared" si="245"/>
        <v xml:space="preserve">7,872 6.8 11,556 10.8  </v>
      </c>
      <c r="AS158" s="48" t="str">
        <f t="shared" si="246"/>
        <v xml:space="preserve">6.8 11,556 10.8  </v>
      </c>
      <c r="AT158" s="48"/>
      <c r="AU158" s="47" t="str">
        <f t="shared" si="247"/>
        <v/>
      </c>
      <c r="AV158" s="47"/>
      <c r="AW158" s="47" t="str">
        <f t="shared" si="248"/>
        <v xml:space="preserve">11,556 10.8  </v>
      </c>
      <c r="AX158" s="48" t="str">
        <f t="shared" si="249"/>
        <v xml:space="preserve">10.8  </v>
      </c>
      <c r="AY158" s="47">
        <f>MIN(FIND({0,1,2,3,4,5,6,7,8,9},C245&amp;"0123456789"))</f>
        <v>19</v>
      </c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</row>
    <row r="159" spans="1:63" ht="15" hidden="1" customHeight="1" x14ac:dyDescent="0.2">
      <c r="A159" s="11"/>
      <c r="B159" s="11"/>
      <c r="C159" s="46" t="str">
        <f t="shared" si="229"/>
        <v xml:space="preserve">Total Cost of Sales </v>
      </c>
      <c r="D159" s="47" t="str">
        <f t="shared" si="230"/>
        <v xml:space="preserve">Total Cost of Sales </v>
      </c>
      <c r="E159" s="22"/>
      <c r="F159" s="45"/>
      <c r="G159" s="11"/>
      <c r="H159" s="11"/>
      <c r="I159" s="11"/>
      <c r="J159" s="47" t="str">
        <f t="shared" si="231"/>
        <v xml:space="preserve">5.49 </v>
      </c>
      <c r="K159" s="47"/>
      <c r="L159" s="47" t="str">
        <f t="shared" si="232"/>
        <v xml:space="preserve">119,095 25.2 5.33 106,775 25.6 5.54 388,421 25.9 5.37 370,866 25.8 5.54 1,172,491 25.8 5.39 1,124,930 26.1  </v>
      </c>
      <c r="M159" s="47" t="str">
        <f t="shared" si="233"/>
        <v xml:space="preserve">25.2 5.33 106,775 25.6 5.54 388,421 25.9 5.37 370,866 25.8 5.54 1,172,491 25.8 5.39 1,124,930 26.1  </v>
      </c>
      <c r="N159" s="47"/>
      <c r="O159" s="47" t="str">
        <f t="shared" si="234"/>
        <v xml:space="preserve">5.33 106,775 25.6 5.54 388,421 25.9 5.37 370,866 25.8 5.54 1,172,491 25.8 5.39 1,124,930 26.1  </v>
      </c>
      <c r="P159" s="47"/>
      <c r="Q159" s="47" t="str">
        <f t="shared" si="235"/>
        <v xml:space="preserve">106,775 25.6 5.54 388,421 25.9 5.37 370,866 25.8 5.54 1,172,491 25.8 5.39 1,124,930 26.1  </v>
      </c>
      <c r="R159" s="47" t="str">
        <f t="shared" si="236"/>
        <v xml:space="preserve">25.6 5.54 388,421 25.9 5.37 370,866 25.8 5.54 1,172,491 25.8 5.39 1,124,930 26.1  </v>
      </c>
      <c r="S159" s="47" t="str">
        <f t="shared" si="237"/>
        <v xml:space="preserve">5.49 119,095 25.2 5.33 106,775 25.6 5.54 388,421 25.9 5.37 370,866 25.8 5.54 1,172,491 25.8 5.39 1,124,930 26.1  </v>
      </c>
      <c r="T159" s="47"/>
      <c r="U159" s="47"/>
      <c r="V159" s="47"/>
      <c r="W159" s="11"/>
      <c r="X159" s="11"/>
      <c r="Y159" s="11"/>
      <c r="Z159" s="47" t="str">
        <f t="shared" si="238"/>
        <v xml:space="preserve">5.54 388,421 25.9 5.37 370,866 25.8 5.54 1,172,491 25.8 5.39 1,124,930 26.1  </v>
      </c>
      <c r="AA159" s="47"/>
      <c r="AB159" s="47" t="str">
        <f t="shared" si="239"/>
        <v xml:space="preserve">388,421 25.9 5.37 370,866 25.8 5.54 1,172,491 25.8 5.39 1,124,930 26.1  </v>
      </c>
      <c r="AC159" s="47" t="str">
        <f t="shared" si="240"/>
        <v xml:space="preserve">25.9 5.37 370,866 25.8 5.54 1,172,491 25.8 5.39 1,124,930 26.1  </v>
      </c>
      <c r="AD159" s="47"/>
      <c r="AE159" s="47" t="str">
        <f t="shared" si="241"/>
        <v xml:space="preserve">5.37 370,866 25.8 5.54 1,172,491 25.8 5.39 1,124,930 26.1  </v>
      </c>
      <c r="AF159" s="47"/>
      <c r="AG159" s="47" t="str">
        <f t="shared" si="242"/>
        <v xml:space="preserve">370,866 25.8 5.54 1,172,491 25.8 5.39 1,124,930 26.1  </v>
      </c>
      <c r="AH159" s="47" t="str">
        <f t="shared" si="243"/>
        <v xml:space="preserve">25.8 5.54 1,172,491 25.8 5.39 1,124,930 26.1  </v>
      </c>
      <c r="AI159" s="47"/>
      <c r="AJ159" s="47"/>
      <c r="AK159" s="47"/>
      <c r="AL159" s="47"/>
      <c r="AM159" s="11"/>
      <c r="AN159" s="11"/>
      <c r="AO159" s="11"/>
      <c r="AP159" s="47" t="str">
        <f t="shared" si="244"/>
        <v xml:space="preserve">5.54 1,172,491 25.8 5.39 1,124,930 26.1  </v>
      </c>
      <c r="AQ159" s="47"/>
      <c r="AR159" s="47" t="str">
        <f t="shared" si="245"/>
        <v xml:space="preserve">1,172,491 25.8 5.39 1,124,930 26.1  </v>
      </c>
      <c r="AS159" s="48" t="str">
        <f t="shared" si="246"/>
        <v xml:space="preserve">25.8 5.39 1,124,930 26.1  </v>
      </c>
      <c r="AT159" s="48"/>
      <c r="AU159" s="47" t="str">
        <f t="shared" si="247"/>
        <v xml:space="preserve">5.39 1,124,930 26.1  </v>
      </c>
      <c r="AV159" s="47"/>
      <c r="AW159" s="47" t="str">
        <f t="shared" si="248"/>
        <v xml:space="preserve">1,124,930 26.1  </v>
      </c>
      <c r="AX159" s="48" t="str">
        <f t="shared" si="249"/>
        <v xml:space="preserve">26.1  </v>
      </c>
      <c r="AY159" s="47">
        <f>MIN(FIND({0,1,2,3,4,5,6,7,8,9},C246&amp;"0123456789"))</f>
        <v>21</v>
      </c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</row>
    <row r="160" spans="1:63" ht="15" hidden="1" customHeight="1" x14ac:dyDescent="0.2">
      <c r="A160" s="11"/>
      <c r="B160" s="11"/>
      <c r="C160" s="46"/>
      <c r="D160" s="47"/>
      <c r="E160" s="22"/>
      <c r="F160" s="45"/>
      <c r="G160" s="11"/>
      <c r="H160" s="11"/>
      <c r="I160" s="11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11"/>
      <c r="X160" s="11"/>
      <c r="Y160" s="11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11"/>
      <c r="AN160" s="11"/>
      <c r="AO160" s="11"/>
      <c r="AP160" s="47"/>
      <c r="AQ160" s="47"/>
      <c r="AR160" s="47"/>
      <c r="AS160" s="48"/>
      <c r="AT160" s="48"/>
      <c r="AU160" s="47"/>
      <c r="AV160" s="47"/>
      <c r="AW160" s="47"/>
      <c r="AX160" s="48"/>
      <c r="AY160" s="47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</row>
    <row r="161" spans="1:63" ht="15" hidden="1" customHeight="1" x14ac:dyDescent="0.2">
      <c r="A161" s="11"/>
      <c r="B161" s="11"/>
      <c r="C161" s="46" t="str">
        <f t="shared" ref="C161:C169" si="250">IF(C247="","",IF(RIGHT(D161,1)="-",LEFT(D161,AY161-2),D161))</f>
        <v xml:space="preserve">Direct Labor - Regular </v>
      </c>
      <c r="D161" s="47" t="str">
        <f t="shared" ref="D161:D169" si="251">LEFT(C247,AY161-1)</f>
        <v xml:space="preserve">Direct Labor - Regular </v>
      </c>
      <c r="E161" s="22"/>
      <c r="F161" s="45"/>
      <c r="G161" s="11"/>
      <c r="H161" s="11"/>
      <c r="I161" s="11"/>
      <c r="J161" s="47" t="str">
        <f t="shared" ref="J161:J169" si="252">IF($C161="","",IF($C161="A vs T% ","",IF($C161="Bev Alch A vs. T% ","",IF($C161="Operating Weeks ","",IF($C161="ToGo Sales ","",IF($C161="Private Dining ","",IF($C161="Overtime Premium $ ","",IF($C161="Overtime Hours ","",(LEFT($S161,FIND("|",SUBSTITUTE($S161," ","|",1))))))))))))</f>
        <v xml:space="preserve">6.91 </v>
      </c>
      <c r="K161" s="47"/>
      <c r="L161" s="47" t="str">
        <f t="shared" ref="L161:L169" si="253">IF($C161="","",IF($C161="Bev Alch A vs. T% ",(LEFT($S161,FIND("|",SUBSTITUTE($S161," ","|",1)))),IF($C161="A vs T% ",(LEFT($S161,FIND("|",SUBSTITUTE($S161," ","|",1)))),IF($C161="Bev Alch A vs. T% ",(LEFT($S161,FIND("|",SUBSTITUTE($S161," ","|",1)))),IF($C161="Average Weekly Sales ","",IF($C161="Total Hours vs. Expectation ","",IF($C161="Wage Rate ","",IF($C161="Operating Weeks ",LEFT($S161,FIND("|",SUBSTITUTE($S161," ","|",1))),IF($C161="ToGo Sales ",LEFT($S161,FIND("|",SUBSTITUTE($S161," ","|",1))),IF($C161="Private Dining ",LEFT($S161,FIND("|",SUBSTITUTE($S161," ","|",1))),IF($C161="Overtime Premium $ ",LEFT($S161,FIND("|",SUBSTITUTE($S161," ","|",1))),IF($C161="Overtime Hours ",LEFT($S161,FIND("|",SUBSTITUTE($S161," ","|",1))),(MID($S161,FIND("|",SUBSTITUTE($S161," ","|",1))+1,LEN($S161)))))))))))))))</f>
        <v xml:space="preserve">149,718 31.7 6.61 132,557 31.7 6.62 464,220 31.0 6.52 450,356 31.3 6.62 1,401,468 30.8 6.49 1,354,180 31.4  </v>
      </c>
      <c r="M161" s="47" t="str">
        <f t="shared" ref="M161:M169" si="254">IF($C161="","",IF($C161="A vs T% ",(MID($S161,FIND("|",SUBSTITUTE($S161," ","|",1))+1,LEN($S161))),IF($C161="Bev Alch A vs. T% ",(MID($S161,FIND("|",SUBSTITUTE($S161," ","|",1))+1,LEN($S161))),IF($C161="Guest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","|",2))+1,LEN($S161)))))))))))))))</f>
        <v xml:space="preserve">31.7 6.61 132,557 31.7 6.62 464,220 31.0 6.52 450,356 31.3 6.62 1,401,468 30.8 6.49 1,354,180 31.4  </v>
      </c>
      <c r="N161" s="47"/>
      <c r="O161" s="47" t="str">
        <f t="shared" ref="O161:O169" si="255">IF($C161="","",IF($C161="Bev Alch A vs. T% ","",IF($C161="A vs T% ","",IF($C161="Guest Count ",(MID($S161,FIND("|",SUBSTITUTE($S161," ","|",2))+1,LEN($S161))),IF($C161="Average Weekly Sales ",(MID($S161,FIND("|",SUBSTITUTE($S161," ","|",1))+1,LEN($S161))),IF($C161="Total Hours vs. Expectation ",(MID($S161,FIND("|",SUBSTITUTE($S161," ","|",1))+1,LEN($S161))),IF($C161="Wage Rate ",(MID($S161,FIND("|",SUBSTITUTE($S161," ","|",1))+1,LEN($S161))),IF($C161="Operating Weeks ","",IF($C161="ToGo Sales ","",IF($C161="Private Dining ","",IF($C161="Overtime Premium $ ","",IF($C161="Overtime Hours ","",(MID($S161,FIND("|",SUBSTITUTE($S161," ","|",3))+1,LEN($S161)))))))))))))))</f>
        <v xml:space="preserve">6.61 132,557 31.7 6.62 464,220 31.0 6.52 450,356 31.3 6.62 1,401,468 30.8 6.49 1,354,180 31.4  </v>
      </c>
      <c r="P161" s="47"/>
      <c r="Q161" s="47" t="str">
        <f t="shared" ref="Q161:Q169" si="256">IF($C161="","",IF($C161="Bev Alch A vs. T% ",(MID($S161,FIND("|",SUBSTITUTE($S161," ","|",2))+1,LEN($S161))),IF($C161="A vs T% ",(MID($S161,FIND("|",SUBSTITUTE($S161," ","|",2))+1,LEN($S161))),IF($C161="Guest Count ",(MID($S161,FIND("|",SUBSTITUTE($S161," ","|",3))+1,LEN($S161))),IF($C161="Average Weekly Sales ","",IF($C161="Total Hours vs. Expectation ","",IF($C161="Wage Rate ","",IF($C161="Operating Weeks ",(MID($S161,FIND("|",SUBSTITUTE($S161," ","|",1))+1,LEN($S161))),IF($C161="ToGo Sales ",(MID($S161,FIND("|",SUBSTITUTE($S161," ","|",1))+1,LEN($S161))),IF($C161="Private Dining ",(MID($S161,FIND("|",SUBSTITUTE($S161," ","|",1))+1,LEN($S161))),IF($C161="Overtime Premium $ ",(MID($S161,FIND("|",SUBSTITUTE($S161," ","|",1))+1,LEN($S161))),IF($C161="Overtime Hours ",(MID($S161,FIND("|",SUBSTITUTE($S161," ","|",1))+1,LEN($S161))),(MID($S161,FIND("|",SUBSTITUTE($S161," ","|",4))+1,LEN($S161)))))))))))))))</f>
        <v xml:space="preserve">132,557 31.7 6.62 464,220 31.0 6.52 450,356 31.3 6.62 1,401,468 30.8 6.49 1,354,180 31.4  </v>
      </c>
      <c r="R161" s="47" t="str">
        <f t="shared" ref="R161:R169" si="257">IF($C161="","",IF($C161="Bev Alch A vs. T% ",(MID($S161,FIND("|",SUBSTITUTE($S161," ","|",3))+1,LEN($S161))),IF($C161="A vs T% ",(MID($S161,FIND("|",SUBSTITUTE($S161," ","|",3))+1,LEN($S161))),IF($C161="Guest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","|",5))+1,LEN($S161)))))))))))))))</f>
        <v xml:space="preserve">31.7 6.62 464,220 31.0 6.52 450,356 31.3 6.62 1,401,468 30.8 6.49 1,354,180 31.4  </v>
      </c>
      <c r="S161" s="47" t="str">
        <f t="shared" ref="S161:S169" si="258">(RIGHT(C247,LEN(C247) - LEN(C161)))&amp;" "</f>
        <v xml:space="preserve">6.91 149,718 31.7 6.61 132,557 31.7 6.62 464,220 31.0 6.52 450,356 31.3 6.62 1,401,468 30.8 6.49 1,354,180 31.4  </v>
      </c>
      <c r="T161" s="47"/>
      <c r="U161" s="47"/>
      <c r="V161" s="47"/>
      <c r="W161" s="11"/>
      <c r="X161" s="11"/>
      <c r="Y161" s="11"/>
      <c r="Z161" s="47" t="str">
        <f t="shared" ref="Z161:Z169" si="259">IF($C161="","",IF($C161="A vs T% ","",IF($C161="Bev Alch A vs. T% ","",IF($C161="Guest Count ",(MID($S161,FIND("|",SUBSTITUTE($S161," ","|",4))+1,LEN($S161))),IF($C161="Average Weekly Sales ",(MID($S161,FIND("|",SUBSTITUTE($S161," ","|",2))+1,LEN($S161))),IF($C161="Total Hours vs. Expectation ",(MID($S161,FIND("|",SUBSTITUTE($S161," ","|",2))+1,LEN($S161))),IF($C161="Wage Rate ",(MID($S161,FIND("|",SUBSTITUTE($S161," ","|",2))+1,LEN($S161))),IF($C161="Operating Weeks ","",IF($C161="ToGo Sales ","",IF($C161="Private Dining ","",IF($C161="Overtime Premium $ ","",IF($C161="Overtime Hours ","",(MID($S161,FIND("|",SUBSTITUTE($S161," ","|",6))+1,LEN($S161)))))))))))))))</f>
        <v xml:space="preserve">6.62 464,220 31.0 6.52 450,356 31.3 6.62 1,401,468 30.8 6.49 1,354,180 31.4  </v>
      </c>
      <c r="AA161" s="47"/>
      <c r="AB161" s="47" t="str">
        <f t="shared" ref="AB161:AB169" si="260">IF($C161="","",IF($C161="Bev Alch A vs. T% ",(MID($S161,FIND("|",SUBSTITUTE($S161," ","|",4))+1,LEN($S161))),IF($C161="A vs T% ",(MID($S161,FIND("|",SUBSTITUTE($S161," ","|",4))+1,LEN($S161))),IF($C161="Guest Count ",(MID($S161,FIND("|",SUBSTITUTE($S161," ","|",5))+1,LEN($S161))),IF($C161="Average Weekly Sales ","",IF($C161="Total Hours vs. Expectation ","",IF($C161="Wage Rate ","",IF($C161="Operating Weeks ",(MID($S161,FIND("|",SUBSTITUTE($S161," ","|",2))+1,LEN($S161))),IF($C161="ToGo Sales ",(MID($S161,FIND("|",SUBSTITUTE($S161," ","|",2))+1,LEN($S161))),IF($C161="Private Dining ",(MID($S161,FIND("|",SUBSTITUTE($S161," ","|",2))+1,LEN($S161))),IF($C161="Overtime Premium $ ",(MID($S161,FIND("|",SUBSTITUTE($S161," ","|",2))+1,LEN($S161))),IF($C161="Overtime Hours ",(MID($S161,FIND("|",SUBSTITUTE($S161," ","|",2))+1,LEN($S161))),(MID($S161,FIND("|",SUBSTITUTE($S161," ","|",7))+1,LEN($S161)))))))))))))))</f>
        <v xml:space="preserve">464,220 31.0 6.52 450,356 31.3 6.62 1,401,468 30.8 6.49 1,354,180 31.4  </v>
      </c>
      <c r="AC161" s="47" t="str">
        <f t="shared" ref="AC161:AC169" si="261">IF($C161="","",IF($C161="Bev Alch A vs. T% ",(MID($S161,FIND("|",SUBSTITUTE($S161," ","|",5))+1,LEN($S161))),IF($C161="A vs T% ",(MID($S161,FIND("|",SUBSTITUTE($S161," ","|",5))+1,LEN($S161))),IF($C161="Guest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","|",8))+1,LEN($S161)))))))))))))))</f>
        <v xml:space="preserve">31.0 6.52 450,356 31.3 6.62 1,401,468 30.8 6.49 1,354,180 31.4  </v>
      </c>
      <c r="AD161" s="47"/>
      <c r="AE161" s="47" t="str">
        <f t="shared" ref="AE161:AE169" si="262">IF($C161="","",IF($C161="A vs T% ","",IF($C161="Bev Alch A vs. T% ","",IF($C161="Guest Count ",(MID($S161,FIND("|",SUBSTITUTE($S161," ","|",6))+1,LEN($S161))),IF($C161="Average Weekly Sales ",(MID($S161,FIND("|",SUBSTITUTE($S161," ","|",3))+1,LEN($S161))),IF($C161="Total Hours vs. Expectation ",(MID($S161,FIND("|",SUBSTITUTE($S161," ","|",3))+1,LEN($S161))),IF($C161="Wage Rate ",(MID($S161,FIND("|",SUBSTITUTE($S161," ","|",3))+1,LEN($S161))),IF($C161="Operating Weeks ","",IF($C161="ToGo Sales ","",IF($C161="Private Dining ","",IF($C161="Overtime Premium $ ","",IF($C161="Overtime Hours ","",(MID($S161,FIND("|",SUBSTITUTE($S161," ","|",9))+1,LEN($S161)))))))))))))))</f>
        <v xml:space="preserve">6.52 450,356 31.3 6.62 1,401,468 30.8 6.49 1,354,180 31.4  </v>
      </c>
      <c r="AF161" s="47"/>
      <c r="AG161" s="47" t="str">
        <f t="shared" ref="AG161:AG169" si="263">IF($C161="","",IF($C161="Bev Alch A vs. T% ",(MID($S161,FIND("|",SUBSTITUTE($S161," ","|",6))+1,LEN($S161))),IF($C161="A vs T% ",(MID($S161,FIND("|",SUBSTITUTE($S161," ","|",6))+1,LEN($S161))),IF($C161="Guest Count ",(MID($S161,FIND("|",SUBSTITUTE($S161," ","|",7))+1,LEN($S161))),IF($C161="Average Weekly Sales ","",IF($C161="Total Hours vs. Expectation ","",IF($C161="Wage Rate ","",IF($C161="Operating Weeks ",(MID($S161,FIND("|",SUBSTITUTE($S161," ","|",3))+1,LEN($S161))),IF($C161="ToGo Sales ",(MID($S161,FIND("|",SUBSTITUTE($S161," ","|",3))+1,LEN($S161))),IF($C161="Private Dining ",(MID($S161,FIND("|",SUBSTITUTE($S161," ","|",3))+1,LEN($S161))),IF($C161="Overtime Premium $ ",(MID($S161,FIND("|",SUBSTITUTE($S161," ","|",3))+1,LEN($S161))),IF($C161="Overtime Hours ",(MID($S161,FIND("|",SUBSTITUTE($S161," ","|",3))+1,LEN($S161))),(MID($S161,FIND("|",SUBSTITUTE($S161," ","|",10))+1,LEN($S161)))))))))))))))</f>
        <v xml:space="preserve">450,356 31.3 6.62 1,401,468 30.8 6.49 1,354,180 31.4  </v>
      </c>
      <c r="AH161" s="47" t="str">
        <f t="shared" ref="AH161:AH169" si="264">IF($C161="","",IF($C161="Bev Alch A vs. T% ",(MID($S161,FIND("|",SUBSTITUTE($S161," ","|",7))+1,LEN($S161))),IF($C161="A vs T% ",(MID($S161,FIND("|",SUBSTITUTE($S161," ","|",7))+1,LEN($S161))),IF($C161="Guest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","|",11))+1,LEN($S161)))))))))))))))</f>
        <v xml:space="preserve">31.3 6.62 1,401,468 30.8 6.49 1,354,180 31.4  </v>
      </c>
      <c r="AI161" s="47"/>
      <c r="AJ161" s="47"/>
      <c r="AK161" s="47"/>
      <c r="AL161" s="47"/>
      <c r="AM161" s="11"/>
      <c r="AN161" s="11"/>
      <c r="AO161" s="11"/>
      <c r="AP161" s="47" t="str">
        <f t="shared" ref="AP161:AP169" si="265">IF($C161="","",IF($C161="A vs T% ","",IF($C161="Bev Alch A vs. T% ","",IF($C161="Guest Count ",(MID($S161,FIND("|",SUBSTITUTE($S161," ","|",8))+1,LEN($S161))),IF($C161="Average Weekly Sales ",(MID($S161,FIND("|",SUBSTITUTE($S161," ","|",4))+1,LEN($S161))),IF($C161="Total Hours vs. Expectation ",(MID($S161,FIND("|",SUBSTITUTE($S161," ","|",4))+1,LEN($S161))),IF($C161="Wage Rate ",(MID($S161,FIND("|",SUBSTITUTE($S161," ","|",4))+1,LEN($S161))),IF($C161="Operating Weeks ","",IF($C161="ToGo Sales ","",IF($C161="Private Dining ","",IF($C161="Overtime Premium $ ","",IF($C161="Overtime Hours ","",(MID($S161,FIND("|",SUBSTITUTE($S161," ","|",12))+1,LEN($S161)))))))))))))))</f>
        <v xml:space="preserve">6.62 1,401,468 30.8 6.49 1,354,180 31.4  </v>
      </c>
      <c r="AQ161" s="47"/>
      <c r="AR161" s="47" t="str">
        <f t="shared" ref="AR161:AR169" si="266">IF($C161="","",IF($C161="Bev Alch A vs. T% ",(MID($S161,FIND("|",SUBSTITUTE($S161," ","|",8))+1,LEN($S161))),IF($C161="A vs T% ",(MID($S161,FIND("|",SUBSTITUTE($S161," ","|",8))+1,LEN($S161))),IF($C161="Guest Count ",(MID($S161,FIND("|",SUBSTITUTE($S161," ","|",9))+1,LEN($S161))),IF($C161="Average Weekly Sales ","",IF($C161="Total Hours vs. Expectation ","",IF($C161="Wage Rate ","",IF($C161="Operating Weeks ",(MID($S161,FIND("|",SUBSTITUTE($S161," ","|",4))+1,LEN($S161))),IF($C161="ToGo Sales ",(MID($S161,FIND("|",SUBSTITUTE($S161," ","|",4))+1,LEN($S161))),IF($C161="Private Dining ",(MID($S161,FIND("|",SUBSTITUTE($S161," ","|",4))+1,LEN($S161))),IF($C161="Overtime Premium $ ",(MID($S161,FIND("|",SUBSTITUTE($S161," ","|",4))+1,LEN($S161))),IF($C161="Overtime Hours ",(MID($S161,FIND("|",SUBSTITUTE($S161," ","|",4))+1,LEN($S161))),(MID($S161,FIND("|",SUBSTITUTE($S161," ","|",13))+1,LEN($S161)))))))))))))))</f>
        <v xml:space="preserve">1,401,468 30.8 6.49 1,354,180 31.4  </v>
      </c>
      <c r="AS161" s="48" t="str">
        <f t="shared" ref="AS161:AS169" si="267">IF($C161="","",IF($C161="Bev Alch A vs. T% ",(MID($S161,FIND("|",SUBSTITUTE($S161," ","|",9))+1,LEN($S161))),IF($C161="A vs T% ",(MID($S161,FIND("|",SUBSTITUTE($S161," ","|",9))+1,LEN($S161))),IF($C161="Guest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","|",14))+1,LEN($S161)))))))))))))))</f>
        <v xml:space="preserve">30.8 6.49 1,354,180 31.4  </v>
      </c>
      <c r="AT161" s="48"/>
      <c r="AU161" s="47" t="str">
        <f t="shared" ref="AU161:AU169" si="268">IF($C161="","",IF($C161="A vs T% ","",IF($C161="Bev Alch A vs. T% ","",IF($C161="Guest Count ",(MID($S161,FIND("|",SUBSTITUTE($S161," ","|",10))+1,LEN($S161))),IF($C161="Average Weekly Sales ",(MID($S161,FIND("|",SUBSTITUTE($S161," ","|",5))+1,LEN($S161))),IF($C161="Total Hours vs. Expectation ",(MID($S161,FIND("|",SUBSTITUTE($S161," ","|",5))+1,LEN($S161))),IF($C161="Wage Rate ",(MID($S161,FIND("|",SUBSTITUTE($S161," ","|",5))+1,LEN($S161))),IF($C161="Operating Weeks ","",IF($C161="ToGo Sales ","",IF($C161="Private Dining ","",IF($C161="Overtime Premium $ ","",IF($C161="Overtime Hours ","",(MID($S161,FIND("|",SUBSTITUTE($S161," ","|",15))+1,LEN($S161)))))))))))))))</f>
        <v xml:space="preserve">6.49 1,354,180 31.4  </v>
      </c>
      <c r="AV161" s="47"/>
      <c r="AW161" s="47" t="str">
        <f t="shared" ref="AW161:AW169" si="269">IF($C161="","",IF($C161="Bev Alch A vs. T% ",(MID($S161,FIND("|",SUBSTITUTE($S161," ","|",10))+1,LEN($S161))),IF($C161="A vs T% ",(MID($S161,FIND("|",SUBSTITUTE($S161," ","|",10))+1,LEN($S161))),IF($C161="Guest Count ",(MID($S161,FIND("|",SUBSTITUTE($S161," ","|",11))+1,LEN($S161))),IF($C161="Average Weekly Sales ","",IF($C161="Total Hours vs. Expectation ","",IF($C161="Wage Rate ","",IF($C161="Operating Weeks ",(MID($S161,FIND("|",SUBSTITUTE($S161," ","|",5))+1,LEN($S161))),IF($C161="ToGo Sales ",(MID($S161,FIND("|",SUBSTITUTE($S161," ","|",5))+1,LEN($S161))),IF($C161="Private Dining ",(MID($S161,FIND("|",SUBSTITUTE($S161," ","|",5))+1,LEN($S161))),IF($C161="Overtime Premium $ ",(MID($S161,FIND("|",SUBSTITUTE($S161," ","|",5))+1,LEN($S161))),IF($C161="Overtime Hours ",(MID($S161,FIND("|",SUBSTITUTE($S161," ","|",5))+1,LEN($S161))),(MID($S161,FIND("|",SUBSTITUTE($S161," ","|",16))+1,LEN($S161)))))))))))))))</f>
        <v xml:space="preserve">1,354,180 31.4  </v>
      </c>
      <c r="AX161" s="48" t="str">
        <f t="shared" ref="AX161:AX169" si="270">IF($C161="","",IF($C161="Bev Alch A vs. T% ",(MID($S161,FIND("|",SUBSTITUTE($S161," ","|",11))+1,LEN($S161))),IF($C161="A vs T% ",(MID($S161,FIND("|",SUBSTITUTE($S161," ","|",11))+1,LEN($S161))),IF($C161="Guest Count ","",IF($C161="Average Weekly Sales ","",IF($C161="Total Hours vs. Expectation ","",IF($C161="Wage Rate ","",IF($C161="Operating Weeks ","",IF($C161="ToGo Sales ","",IF($C161="Private Dining ","",IF($C161="Overtime Premium $ ","",IF($C161="Overtime Hours ","",(MID($S161,FIND("|",SUBSTITUTE($S161," ","|",17))+1,LEN($S161)))))))))))))))</f>
        <v xml:space="preserve">31.4  </v>
      </c>
      <c r="AY161" s="47">
        <f>MIN(FIND({0,1,2,3,4,5,6,7,8,9},C247&amp;"0123456789"))</f>
        <v>24</v>
      </c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</row>
    <row r="162" spans="1:63" ht="15" hidden="1" customHeight="1" x14ac:dyDescent="0.2">
      <c r="A162" s="11"/>
      <c r="B162" s="11"/>
      <c r="C162" s="46" t="str">
        <f t="shared" si="250"/>
        <v xml:space="preserve">- Overtime </v>
      </c>
      <c r="D162" s="47" t="str">
        <f t="shared" si="251"/>
        <v xml:space="preserve">- Overtime </v>
      </c>
      <c r="E162" s="22"/>
      <c r="F162" s="45"/>
      <c r="G162" s="11"/>
      <c r="H162" s="11"/>
      <c r="I162" s="11"/>
      <c r="J162" s="47" t="str">
        <f t="shared" si="252"/>
        <v xml:space="preserve">0.10 </v>
      </c>
      <c r="K162" s="47"/>
      <c r="L162" s="47" t="str">
        <f t="shared" si="253"/>
        <v xml:space="preserve">2,144 0.5 0.13 2,637 0.6 0.11 7,707 0.5 0.12 8,526 0.6 0.14 30,282 0.7 0.09 18,140 0.4  </v>
      </c>
      <c r="M162" s="47" t="str">
        <f t="shared" si="254"/>
        <v xml:space="preserve">0.5 0.13 2,637 0.6 0.11 7,707 0.5 0.12 8,526 0.6 0.14 30,282 0.7 0.09 18,140 0.4  </v>
      </c>
      <c r="N162" s="47"/>
      <c r="O162" s="47" t="str">
        <f t="shared" si="255"/>
        <v xml:space="preserve">0.13 2,637 0.6 0.11 7,707 0.5 0.12 8,526 0.6 0.14 30,282 0.7 0.09 18,140 0.4  </v>
      </c>
      <c r="P162" s="47"/>
      <c r="Q162" s="47" t="str">
        <f t="shared" si="256"/>
        <v xml:space="preserve">2,637 0.6 0.11 7,707 0.5 0.12 8,526 0.6 0.14 30,282 0.7 0.09 18,140 0.4  </v>
      </c>
      <c r="R162" s="47" t="str">
        <f t="shared" si="257"/>
        <v xml:space="preserve">0.6 0.11 7,707 0.5 0.12 8,526 0.6 0.14 30,282 0.7 0.09 18,140 0.4  </v>
      </c>
      <c r="S162" s="47" t="str">
        <f t="shared" si="258"/>
        <v xml:space="preserve">0.10 2,144 0.5 0.13 2,637 0.6 0.11 7,707 0.5 0.12 8,526 0.6 0.14 30,282 0.7 0.09 18,140 0.4  </v>
      </c>
      <c r="T162" s="47"/>
      <c r="U162" s="47"/>
      <c r="V162" s="47"/>
      <c r="W162" s="11"/>
      <c r="X162" s="11"/>
      <c r="Y162" s="11"/>
      <c r="Z162" s="47" t="str">
        <f t="shared" si="259"/>
        <v xml:space="preserve">0.11 7,707 0.5 0.12 8,526 0.6 0.14 30,282 0.7 0.09 18,140 0.4  </v>
      </c>
      <c r="AA162" s="47"/>
      <c r="AB162" s="47" t="str">
        <f t="shared" si="260"/>
        <v xml:space="preserve">7,707 0.5 0.12 8,526 0.6 0.14 30,282 0.7 0.09 18,140 0.4  </v>
      </c>
      <c r="AC162" s="47" t="str">
        <f t="shared" si="261"/>
        <v xml:space="preserve">0.5 0.12 8,526 0.6 0.14 30,282 0.7 0.09 18,140 0.4  </v>
      </c>
      <c r="AD162" s="47"/>
      <c r="AE162" s="47" t="str">
        <f t="shared" si="262"/>
        <v xml:space="preserve">0.12 8,526 0.6 0.14 30,282 0.7 0.09 18,140 0.4  </v>
      </c>
      <c r="AF162" s="47"/>
      <c r="AG162" s="47" t="str">
        <f t="shared" si="263"/>
        <v xml:space="preserve">8,526 0.6 0.14 30,282 0.7 0.09 18,140 0.4  </v>
      </c>
      <c r="AH162" s="47" t="str">
        <f t="shared" si="264"/>
        <v xml:space="preserve">0.6 0.14 30,282 0.7 0.09 18,140 0.4  </v>
      </c>
      <c r="AI162" s="47"/>
      <c r="AJ162" s="47"/>
      <c r="AK162" s="47"/>
      <c r="AL162" s="47"/>
      <c r="AM162" s="11"/>
      <c r="AN162" s="11"/>
      <c r="AO162" s="11"/>
      <c r="AP162" s="47" t="str">
        <f t="shared" si="265"/>
        <v xml:space="preserve">0.14 30,282 0.7 0.09 18,140 0.4  </v>
      </c>
      <c r="AQ162" s="47"/>
      <c r="AR162" s="47" t="str">
        <f t="shared" si="266"/>
        <v xml:space="preserve">30,282 0.7 0.09 18,140 0.4  </v>
      </c>
      <c r="AS162" s="48" t="str">
        <f t="shared" si="267"/>
        <v xml:space="preserve">0.7 0.09 18,140 0.4  </v>
      </c>
      <c r="AT162" s="48"/>
      <c r="AU162" s="47" t="str">
        <f t="shared" si="268"/>
        <v xml:space="preserve">0.09 18,140 0.4  </v>
      </c>
      <c r="AV162" s="47"/>
      <c r="AW162" s="47" t="str">
        <f t="shared" si="269"/>
        <v xml:space="preserve">18,140 0.4  </v>
      </c>
      <c r="AX162" s="48" t="str">
        <f t="shared" si="270"/>
        <v xml:space="preserve">0.4  </v>
      </c>
      <c r="AY162" s="47">
        <f>MIN(FIND({0,1,2,3,4,5,6,7,8,9},C248&amp;"0123456789"))</f>
        <v>12</v>
      </c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</row>
    <row r="163" spans="1:63" ht="15" hidden="1" customHeight="1" x14ac:dyDescent="0.2">
      <c r="A163" s="11"/>
      <c r="B163" s="11"/>
      <c r="C163" s="46" t="str">
        <f t="shared" si="250"/>
        <v xml:space="preserve">- Pay Compliance/WOTC </v>
      </c>
      <c r="D163" s="47" t="str">
        <f t="shared" si="251"/>
        <v xml:space="preserve">- Pay Compliance/WOTC </v>
      </c>
      <c r="E163" s="22"/>
      <c r="F163" s="45"/>
      <c r="G163" s="11"/>
      <c r="H163" s="11"/>
      <c r="I163" s="11"/>
      <c r="J163" s="47" t="str">
        <f t="shared" si="252"/>
        <v xml:space="preserve">0.00 </v>
      </c>
      <c r="K163" s="47"/>
      <c r="L163" s="47" t="str">
        <f t="shared" si="253"/>
        <v xml:space="preserve">0 0.0 0.00 0 0.0 0.00 0 0.0 0.00 0 0.0 0.00 0 0.0 0.00 0 0.0  </v>
      </c>
      <c r="M163" s="47" t="str">
        <f t="shared" si="254"/>
        <v xml:space="preserve">0.0 0.00 0 0.0 0.00 0 0.0 0.00 0 0.0 0.00 0 0.0 0.00 0 0.0  </v>
      </c>
      <c r="N163" s="47"/>
      <c r="O163" s="47" t="str">
        <f t="shared" si="255"/>
        <v xml:space="preserve">0.00 0 0.0 0.00 0 0.0 0.00 0 0.0 0.00 0 0.0 0.00 0 0.0  </v>
      </c>
      <c r="P163" s="47"/>
      <c r="Q163" s="47" t="str">
        <f t="shared" si="256"/>
        <v xml:space="preserve">0 0.0 0.00 0 0.0 0.00 0 0.0 0.00 0 0.0 0.00 0 0.0  </v>
      </c>
      <c r="R163" s="47" t="str">
        <f t="shared" si="257"/>
        <v xml:space="preserve">0.0 0.00 0 0.0 0.00 0 0.0 0.00 0 0.0 0.00 0 0.0  </v>
      </c>
      <c r="S163" s="47" t="str">
        <f t="shared" si="258"/>
        <v xml:space="preserve">0.00 0 0.0 0.00 0 0.0 0.00 0 0.0 0.00 0 0.0 0.00 0 0.0 0.00 0 0.0  </v>
      </c>
      <c r="T163" s="47"/>
      <c r="U163" s="47"/>
      <c r="V163" s="47"/>
      <c r="W163" s="11"/>
      <c r="X163" s="11"/>
      <c r="Y163" s="11"/>
      <c r="Z163" s="47" t="str">
        <f t="shared" si="259"/>
        <v xml:space="preserve">0.00 0 0.0 0.00 0 0.0 0.00 0 0.0 0.00 0 0.0  </v>
      </c>
      <c r="AA163" s="47"/>
      <c r="AB163" s="47" t="str">
        <f t="shared" si="260"/>
        <v xml:space="preserve">0 0.0 0.00 0 0.0 0.00 0 0.0 0.00 0 0.0  </v>
      </c>
      <c r="AC163" s="47" t="str">
        <f t="shared" si="261"/>
        <v xml:space="preserve">0.0 0.00 0 0.0 0.00 0 0.0 0.00 0 0.0  </v>
      </c>
      <c r="AD163" s="47"/>
      <c r="AE163" s="47" t="str">
        <f t="shared" si="262"/>
        <v xml:space="preserve">0.00 0 0.0 0.00 0 0.0 0.00 0 0.0  </v>
      </c>
      <c r="AF163" s="47"/>
      <c r="AG163" s="47" t="str">
        <f t="shared" si="263"/>
        <v xml:space="preserve">0 0.0 0.00 0 0.0 0.00 0 0.0  </v>
      </c>
      <c r="AH163" s="47" t="str">
        <f t="shared" si="264"/>
        <v xml:space="preserve">0.0 0.00 0 0.0 0.00 0 0.0  </v>
      </c>
      <c r="AI163" s="47"/>
      <c r="AJ163" s="47"/>
      <c r="AK163" s="47"/>
      <c r="AL163" s="47"/>
      <c r="AM163" s="11"/>
      <c r="AN163" s="11"/>
      <c r="AO163" s="11"/>
      <c r="AP163" s="47" t="str">
        <f t="shared" si="265"/>
        <v xml:space="preserve">0.00 0 0.0 0.00 0 0.0  </v>
      </c>
      <c r="AQ163" s="47"/>
      <c r="AR163" s="47" t="str">
        <f t="shared" si="266"/>
        <v xml:space="preserve">0 0.0 0.00 0 0.0  </v>
      </c>
      <c r="AS163" s="48" t="str">
        <f t="shared" si="267"/>
        <v xml:space="preserve">0.0 0.00 0 0.0  </v>
      </c>
      <c r="AT163" s="48"/>
      <c r="AU163" s="47" t="str">
        <f t="shared" si="268"/>
        <v xml:space="preserve">0.00 0 0.0  </v>
      </c>
      <c r="AV163" s="47"/>
      <c r="AW163" s="47" t="str">
        <f t="shared" si="269"/>
        <v xml:space="preserve">0 0.0  </v>
      </c>
      <c r="AX163" s="48" t="str">
        <f t="shared" si="270"/>
        <v xml:space="preserve">0.0  </v>
      </c>
      <c r="AY163" s="47">
        <f>MIN(FIND({0,1,2,3,4,5,6,7,8,9},C249&amp;"0123456789"))</f>
        <v>23</v>
      </c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</row>
    <row r="164" spans="1:63" ht="15" hidden="1" customHeight="1" x14ac:dyDescent="0.2">
      <c r="A164" s="11"/>
      <c r="B164" s="11"/>
      <c r="C164" s="46" t="str">
        <f t="shared" si="250"/>
        <v xml:space="preserve">Total Direct Labor </v>
      </c>
      <c r="D164" s="47" t="str">
        <f t="shared" si="251"/>
        <v xml:space="preserve">Total Direct Labor </v>
      </c>
      <c r="E164" s="22"/>
      <c r="F164" s="45"/>
      <c r="G164" s="11"/>
      <c r="H164" s="11"/>
      <c r="I164" s="11"/>
      <c r="J164" s="47" t="str">
        <f t="shared" si="252"/>
        <v xml:space="preserve">7.00 </v>
      </c>
      <c r="K164" s="47"/>
      <c r="L164" s="47" t="str">
        <f t="shared" si="253"/>
        <v xml:space="preserve">151,861 32.2 6.74 135,194 32.4 6.73 471,927 31.5 6.65 458,882 31.9 6.77 1,431,750 31.5 6.58 1,372,321 31.8  </v>
      </c>
      <c r="M164" s="47" t="str">
        <f t="shared" si="254"/>
        <v xml:space="preserve">32.2 6.74 135,194 32.4 6.73 471,927 31.5 6.65 458,882 31.9 6.77 1,431,750 31.5 6.58 1,372,321 31.8  </v>
      </c>
      <c r="N164" s="47"/>
      <c r="O164" s="47" t="str">
        <f t="shared" si="255"/>
        <v xml:space="preserve">6.74 135,194 32.4 6.73 471,927 31.5 6.65 458,882 31.9 6.77 1,431,750 31.5 6.58 1,372,321 31.8  </v>
      </c>
      <c r="P164" s="47"/>
      <c r="Q164" s="47" t="str">
        <f t="shared" si="256"/>
        <v xml:space="preserve">135,194 32.4 6.73 471,927 31.5 6.65 458,882 31.9 6.77 1,431,750 31.5 6.58 1,372,321 31.8  </v>
      </c>
      <c r="R164" s="47" t="str">
        <f t="shared" si="257"/>
        <v xml:space="preserve">32.4 6.73 471,927 31.5 6.65 458,882 31.9 6.77 1,431,750 31.5 6.58 1,372,321 31.8  </v>
      </c>
      <c r="S164" s="47" t="str">
        <f t="shared" si="258"/>
        <v xml:space="preserve">7.00 151,861 32.2 6.74 135,194 32.4 6.73 471,927 31.5 6.65 458,882 31.9 6.77 1,431,750 31.5 6.58 1,372,321 31.8  </v>
      </c>
      <c r="T164" s="47"/>
      <c r="U164" s="47"/>
      <c r="V164" s="47"/>
      <c r="W164" s="11"/>
      <c r="X164" s="11"/>
      <c r="Y164" s="11"/>
      <c r="Z164" s="47" t="str">
        <f t="shared" si="259"/>
        <v xml:space="preserve">6.73 471,927 31.5 6.65 458,882 31.9 6.77 1,431,750 31.5 6.58 1,372,321 31.8  </v>
      </c>
      <c r="AA164" s="47"/>
      <c r="AB164" s="47" t="str">
        <f t="shared" si="260"/>
        <v xml:space="preserve">471,927 31.5 6.65 458,882 31.9 6.77 1,431,750 31.5 6.58 1,372,321 31.8  </v>
      </c>
      <c r="AC164" s="47" t="str">
        <f t="shared" si="261"/>
        <v xml:space="preserve">31.5 6.65 458,882 31.9 6.77 1,431,750 31.5 6.58 1,372,321 31.8  </v>
      </c>
      <c r="AD164" s="47"/>
      <c r="AE164" s="47" t="str">
        <f t="shared" si="262"/>
        <v xml:space="preserve">6.65 458,882 31.9 6.77 1,431,750 31.5 6.58 1,372,321 31.8  </v>
      </c>
      <c r="AF164" s="47"/>
      <c r="AG164" s="47" t="str">
        <f t="shared" si="263"/>
        <v xml:space="preserve">458,882 31.9 6.77 1,431,750 31.5 6.58 1,372,321 31.8  </v>
      </c>
      <c r="AH164" s="47" t="str">
        <f t="shared" si="264"/>
        <v xml:space="preserve">31.9 6.77 1,431,750 31.5 6.58 1,372,321 31.8  </v>
      </c>
      <c r="AI164" s="47"/>
      <c r="AJ164" s="47"/>
      <c r="AK164" s="47"/>
      <c r="AL164" s="47"/>
      <c r="AM164" s="11"/>
      <c r="AN164" s="11"/>
      <c r="AO164" s="11"/>
      <c r="AP164" s="47" t="str">
        <f t="shared" si="265"/>
        <v xml:space="preserve">6.77 1,431,750 31.5 6.58 1,372,321 31.8  </v>
      </c>
      <c r="AQ164" s="47"/>
      <c r="AR164" s="47" t="str">
        <f t="shared" si="266"/>
        <v xml:space="preserve">1,431,750 31.5 6.58 1,372,321 31.8  </v>
      </c>
      <c r="AS164" s="48" t="str">
        <f t="shared" si="267"/>
        <v xml:space="preserve">31.5 6.58 1,372,321 31.8  </v>
      </c>
      <c r="AT164" s="48"/>
      <c r="AU164" s="47" t="str">
        <f t="shared" si="268"/>
        <v xml:space="preserve">6.58 1,372,321 31.8  </v>
      </c>
      <c r="AV164" s="47"/>
      <c r="AW164" s="47" t="str">
        <f t="shared" si="269"/>
        <v xml:space="preserve">1,372,321 31.8  </v>
      </c>
      <c r="AX164" s="48" t="str">
        <f t="shared" si="270"/>
        <v xml:space="preserve">31.8  </v>
      </c>
      <c r="AY164" s="47">
        <f>MIN(FIND({0,1,2,3,4,5,6,7,8,9},C250&amp;"0123456789"))</f>
        <v>20</v>
      </c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</row>
    <row r="165" spans="1:63" ht="15" hidden="1" customHeight="1" x14ac:dyDescent="0.2">
      <c r="A165" s="11"/>
      <c r="B165" s="11"/>
      <c r="C165" s="46" t="str">
        <f t="shared" si="250"/>
        <v xml:space="preserve">Overtime Premium $ </v>
      </c>
      <c r="D165" s="47" t="str">
        <f t="shared" si="251"/>
        <v xml:space="preserve">Overtime Premium $ </v>
      </c>
      <c r="E165" s="22"/>
      <c r="F165" s="45"/>
      <c r="G165" s="11"/>
      <c r="H165" s="11"/>
      <c r="I165" s="11"/>
      <c r="J165" s="47" t="str">
        <f t="shared" si="252"/>
        <v/>
      </c>
      <c r="K165" s="47"/>
      <c r="L165" s="47" t="str">
        <f t="shared" si="253"/>
        <v xml:space="preserve">707 </v>
      </c>
      <c r="M165" s="47" t="str">
        <f t="shared" si="254"/>
        <v/>
      </c>
      <c r="N165" s="47"/>
      <c r="O165" s="47" t="str">
        <f t="shared" si="255"/>
        <v/>
      </c>
      <c r="P165" s="47"/>
      <c r="Q165" s="47" t="str">
        <f t="shared" si="256"/>
        <v xml:space="preserve">870 2,543 2,814 9,993 5,986  </v>
      </c>
      <c r="R165" s="47" t="str">
        <f t="shared" si="257"/>
        <v/>
      </c>
      <c r="S165" s="47" t="str">
        <f t="shared" si="258"/>
        <v xml:space="preserve">707 870 2,543 2,814 9,993 5,986  </v>
      </c>
      <c r="T165" s="47"/>
      <c r="U165" s="47"/>
      <c r="V165" s="47"/>
      <c r="W165" s="11"/>
      <c r="X165" s="11"/>
      <c r="Y165" s="11"/>
      <c r="Z165" s="47" t="str">
        <f t="shared" si="259"/>
        <v/>
      </c>
      <c r="AA165" s="47"/>
      <c r="AB165" s="47" t="str">
        <f t="shared" si="260"/>
        <v xml:space="preserve">2,543 2,814 9,993 5,986  </v>
      </c>
      <c r="AC165" s="47" t="str">
        <f t="shared" si="261"/>
        <v/>
      </c>
      <c r="AD165" s="47"/>
      <c r="AE165" s="47" t="str">
        <f t="shared" si="262"/>
        <v/>
      </c>
      <c r="AF165" s="47"/>
      <c r="AG165" s="47" t="str">
        <f t="shared" si="263"/>
        <v xml:space="preserve">2,814 9,993 5,986  </v>
      </c>
      <c r="AH165" s="47" t="str">
        <f t="shared" si="264"/>
        <v/>
      </c>
      <c r="AI165" s="47"/>
      <c r="AJ165" s="47"/>
      <c r="AK165" s="47"/>
      <c r="AL165" s="47"/>
      <c r="AM165" s="11"/>
      <c r="AN165" s="11"/>
      <c r="AO165" s="11"/>
      <c r="AP165" s="47" t="str">
        <f t="shared" si="265"/>
        <v/>
      </c>
      <c r="AQ165" s="47"/>
      <c r="AR165" s="47" t="str">
        <f t="shared" si="266"/>
        <v xml:space="preserve">9,993 5,986  </v>
      </c>
      <c r="AS165" s="48" t="str">
        <f t="shared" si="267"/>
        <v/>
      </c>
      <c r="AT165" s="48"/>
      <c r="AU165" s="47" t="str">
        <f t="shared" si="268"/>
        <v/>
      </c>
      <c r="AV165" s="47"/>
      <c r="AW165" s="47" t="str">
        <f t="shared" si="269"/>
        <v xml:space="preserve">5,986  </v>
      </c>
      <c r="AX165" s="48" t="str">
        <f t="shared" si="270"/>
        <v/>
      </c>
      <c r="AY165" s="47">
        <f>MIN(FIND({0,1,2,3,4,5,6,7,8,9},C251&amp;"0123456789"))</f>
        <v>20</v>
      </c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</row>
    <row r="166" spans="1:63" ht="15" hidden="1" customHeight="1" x14ac:dyDescent="0.2">
      <c r="A166" s="11"/>
      <c r="B166" s="11"/>
      <c r="C166" s="46" t="str">
        <f t="shared" si="250"/>
        <v xml:space="preserve">Overtime Hours </v>
      </c>
      <c r="D166" s="47" t="str">
        <f t="shared" si="251"/>
        <v xml:space="preserve">Overtime Hours </v>
      </c>
      <c r="E166" s="22"/>
      <c r="F166" s="45"/>
      <c r="G166" s="11"/>
      <c r="H166" s="11"/>
      <c r="I166" s="11"/>
      <c r="J166" s="47" t="str">
        <f t="shared" si="252"/>
        <v/>
      </c>
      <c r="K166" s="47"/>
      <c r="L166" s="47" t="str">
        <f t="shared" si="253"/>
        <v xml:space="preserve">113 </v>
      </c>
      <c r="M166" s="47" t="str">
        <f t="shared" si="254"/>
        <v/>
      </c>
      <c r="N166" s="47"/>
      <c r="O166" s="47" t="str">
        <f t="shared" si="255"/>
        <v/>
      </c>
      <c r="P166" s="47"/>
      <c r="Q166" s="47" t="str">
        <f t="shared" si="256"/>
        <v xml:space="preserve">139 406 449 1,594 955  </v>
      </c>
      <c r="R166" s="47" t="str">
        <f t="shared" si="257"/>
        <v/>
      </c>
      <c r="S166" s="47" t="str">
        <f t="shared" si="258"/>
        <v xml:space="preserve">113 139 406 449 1,594 955  </v>
      </c>
      <c r="T166" s="47"/>
      <c r="U166" s="47"/>
      <c r="V166" s="47"/>
      <c r="W166" s="11"/>
      <c r="X166" s="11"/>
      <c r="Y166" s="11"/>
      <c r="Z166" s="47" t="str">
        <f t="shared" si="259"/>
        <v/>
      </c>
      <c r="AA166" s="47"/>
      <c r="AB166" s="47" t="str">
        <f t="shared" si="260"/>
        <v xml:space="preserve">406 449 1,594 955  </v>
      </c>
      <c r="AC166" s="47" t="str">
        <f t="shared" si="261"/>
        <v/>
      </c>
      <c r="AD166" s="47"/>
      <c r="AE166" s="47" t="str">
        <f t="shared" si="262"/>
        <v/>
      </c>
      <c r="AF166" s="47"/>
      <c r="AG166" s="47" t="str">
        <f t="shared" si="263"/>
        <v xml:space="preserve">449 1,594 955  </v>
      </c>
      <c r="AH166" s="47" t="str">
        <f t="shared" si="264"/>
        <v/>
      </c>
      <c r="AI166" s="47"/>
      <c r="AJ166" s="47"/>
      <c r="AK166" s="47"/>
      <c r="AL166" s="47"/>
      <c r="AM166" s="11"/>
      <c r="AN166" s="11"/>
      <c r="AO166" s="11"/>
      <c r="AP166" s="47" t="str">
        <f t="shared" si="265"/>
        <v/>
      </c>
      <c r="AQ166" s="47"/>
      <c r="AR166" s="47" t="str">
        <f t="shared" si="266"/>
        <v xml:space="preserve">1,594 955  </v>
      </c>
      <c r="AS166" s="48" t="str">
        <f t="shared" si="267"/>
        <v/>
      </c>
      <c r="AT166" s="48"/>
      <c r="AU166" s="47" t="str">
        <f t="shared" si="268"/>
        <v/>
      </c>
      <c r="AV166" s="47"/>
      <c r="AW166" s="47" t="str">
        <f t="shared" si="269"/>
        <v xml:space="preserve">955  </v>
      </c>
      <c r="AX166" s="48" t="str">
        <f t="shared" si="270"/>
        <v/>
      </c>
      <c r="AY166" s="47">
        <f>MIN(FIND({0,1,2,3,4,5,6,7,8,9},C252&amp;"0123456789"))</f>
        <v>16</v>
      </c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</row>
    <row r="167" spans="1:63" ht="15" hidden="1" customHeight="1" x14ac:dyDescent="0.2">
      <c r="A167" s="11"/>
      <c r="B167" s="11"/>
      <c r="C167" s="46" t="str">
        <f t="shared" si="250"/>
        <v xml:space="preserve">Total Hours vs. Expectation </v>
      </c>
      <c r="D167" s="47" t="str">
        <f t="shared" si="251"/>
        <v xml:space="preserve">Total Hours vs. Expectation </v>
      </c>
      <c r="E167" s="22"/>
      <c r="F167" s="45"/>
      <c r="G167" s="11"/>
      <c r="H167" s="11"/>
      <c r="I167" s="11"/>
      <c r="J167" s="47" t="str">
        <f t="shared" si="252"/>
        <v xml:space="preserve">15.84 </v>
      </c>
      <c r="K167" s="47"/>
      <c r="L167" s="47" t="str">
        <f t="shared" si="253"/>
        <v/>
      </c>
      <c r="M167" s="47" t="str">
        <f t="shared" si="254"/>
        <v/>
      </c>
      <c r="N167" s="47"/>
      <c r="O167" s="47" t="str">
        <f t="shared" si="255"/>
        <v xml:space="preserve">-5.16 39.51 53.07 36.46 26.37  </v>
      </c>
      <c r="P167" s="47"/>
      <c r="Q167" s="47" t="str">
        <f t="shared" si="256"/>
        <v/>
      </c>
      <c r="R167" s="47" t="str">
        <f t="shared" si="257"/>
        <v/>
      </c>
      <c r="S167" s="47" t="str">
        <f t="shared" si="258"/>
        <v xml:space="preserve">15.84 -5.16 39.51 53.07 36.46 26.37  </v>
      </c>
      <c r="T167" s="47"/>
      <c r="U167" s="47"/>
      <c r="V167" s="47"/>
      <c r="W167" s="11"/>
      <c r="X167" s="11"/>
      <c r="Y167" s="11"/>
      <c r="Z167" s="47" t="str">
        <f t="shared" si="259"/>
        <v xml:space="preserve">39.51 53.07 36.46 26.37  </v>
      </c>
      <c r="AA167" s="47"/>
      <c r="AB167" s="47" t="str">
        <f t="shared" si="260"/>
        <v/>
      </c>
      <c r="AC167" s="47" t="str">
        <f t="shared" si="261"/>
        <v/>
      </c>
      <c r="AD167" s="47"/>
      <c r="AE167" s="47" t="str">
        <f t="shared" si="262"/>
        <v xml:space="preserve">53.07 36.46 26.37  </v>
      </c>
      <c r="AF167" s="47"/>
      <c r="AG167" s="47" t="str">
        <f t="shared" si="263"/>
        <v/>
      </c>
      <c r="AH167" s="47" t="str">
        <f t="shared" si="264"/>
        <v/>
      </c>
      <c r="AI167" s="47"/>
      <c r="AJ167" s="47"/>
      <c r="AK167" s="47"/>
      <c r="AL167" s="47"/>
      <c r="AM167" s="11"/>
      <c r="AN167" s="11"/>
      <c r="AO167" s="11"/>
      <c r="AP167" s="47" t="str">
        <f t="shared" si="265"/>
        <v xml:space="preserve">36.46 26.37  </v>
      </c>
      <c r="AQ167" s="47"/>
      <c r="AR167" s="47" t="str">
        <f t="shared" si="266"/>
        <v/>
      </c>
      <c r="AS167" s="48" t="str">
        <f t="shared" si="267"/>
        <v/>
      </c>
      <c r="AT167" s="48"/>
      <c r="AU167" s="47" t="str">
        <f t="shared" si="268"/>
        <v xml:space="preserve">26.37  </v>
      </c>
      <c r="AV167" s="47"/>
      <c r="AW167" s="47" t="str">
        <f t="shared" si="269"/>
        <v/>
      </c>
      <c r="AX167" s="48" t="str">
        <f t="shared" si="270"/>
        <v/>
      </c>
      <c r="AY167" s="47">
        <f>MIN(FIND({0,1,2,3,4,5,6,7,8,9},C253&amp;"0123456789"))</f>
        <v>29</v>
      </c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</row>
    <row r="168" spans="1:63" ht="15" hidden="1" customHeight="1" x14ac:dyDescent="0.2">
      <c r="A168" s="11"/>
      <c r="B168" s="11"/>
      <c r="C168" s="46" t="str">
        <f t="shared" si="250"/>
        <v xml:space="preserve">Wage Rate </v>
      </c>
      <c r="D168" s="47" t="str">
        <f t="shared" si="251"/>
        <v xml:space="preserve">Wage Rate </v>
      </c>
      <c r="E168" s="22"/>
      <c r="F168" s="45"/>
      <c r="G168" s="11"/>
      <c r="H168" s="11"/>
      <c r="I168" s="11"/>
      <c r="J168" s="47" t="str">
        <f t="shared" si="252"/>
        <v xml:space="preserve">13.76 </v>
      </c>
      <c r="K168" s="47"/>
      <c r="L168" s="47" t="str">
        <f t="shared" si="253"/>
        <v/>
      </c>
      <c r="M168" s="47" t="str">
        <f t="shared" si="254"/>
        <v/>
      </c>
      <c r="N168" s="47"/>
      <c r="O168" s="47" t="str">
        <f t="shared" si="255"/>
        <v xml:space="preserve">13.10 13.47 13.10 13.52 13.37  </v>
      </c>
      <c r="P168" s="47"/>
      <c r="Q168" s="47" t="str">
        <f t="shared" si="256"/>
        <v/>
      </c>
      <c r="R168" s="47" t="str">
        <f t="shared" si="257"/>
        <v/>
      </c>
      <c r="S168" s="47" t="str">
        <f t="shared" si="258"/>
        <v xml:space="preserve">13.76 13.10 13.47 13.10 13.52 13.37  </v>
      </c>
      <c r="T168" s="47"/>
      <c r="U168" s="47"/>
      <c r="V168" s="47"/>
      <c r="W168" s="11"/>
      <c r="X168" s="11"/>
      <c r="Y168" s="11"/>
      <c r="Z168" s="47" t="str">
        <f t="shared" si="259"/>
        <v xml:space="preserve">13.47 13.10 13.52 13.37  </v>
      </c>
      <c r="AA168" s="47"/>
      <c r="AB168" s="47" t="str">
        <f t="shared" si="260"/>
        <v/>
      </c>
      <c r="AC168" s="47" t="str">
        <f t="shared" si="261"/>
        <v/>
      </c>
      <c r="AD168" s="47"/>
      <c r="AE168" s="47" t="str">
        <f t="shared" si="262"/>
        <v xml:space="preserve">13.10 13.52 13.37  </v>
      </c>
      <c r="AF168" s="47"/>
      <c r="AG168" s="47" t="str">
        <f t="shared" si="263"/>
        <v/>
      </c>
      <c r="AH168" s="47" t="str">
        <f t="shared" si="264"/>
        <v/>
      </c>
      <c r="AI168" s="47"/>
      <c r="AJ168" s="47"/>
      <c r="AK168" s="47"/>
      <c r="AL168" s="47"/>
      <c r="AM168" s="11"/>
      <c r="AN168" s="11"/>
      <c r="AO168" s="11"/>
      <c r="AP168" s="47" t="str">
        <f t="shared" si="265"/>
        <v xml:space="preserve">13.52 13.37  </v>
      </c>
      <c r="AQ168" s="47"/>
      <c r="AR168" s="47" t="str">
        <f t="shared" si="266"/>
        <v/>
      </c>
      <c r="AS168" s="48" t="str">
        <f t="shared" si="267"/>
        <v/>
      </c>
      <c r="AT168" s="48"/>
      <c r="AU168" s="47" t="str">
        <f t="shared" si="268"/>
        <v xml:space="preserve">13.37  </v>
      </c>
      <c r="AV168" s="47"/>
      <c r="AW168" s="47" t="str">
        <f t="shared" si="269"/>
        <v/>
      </c>
      <c r="AX168" s="48" t="str">
        <f t="shared" si="270"/>
        <v/>
      </c>
      <c r="AY168" s="47">
        <f>MIN(FIND({0,1,2,3,4,5,6,7,8,9},C254&amp;"0123456789"))</f>
        <v>11</v>
      </c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</row>
    <row r="169" spans="1:63" ht="15" hidden="1" customHeight="1" x14ac:dyDescent="0.2">
      <c r="A169" s="11"/>
      <c r="B169" s="11"/>
      <c r="C169" s="46" t="str">
        <f t="shared" si="250"/>
        <v xml:space="preserve">Margin after Labor </v>
      </c>
      <c r="D169" s="47" t="str">
        <f t="shared" si="251"/>
        <v xml:space="preserve">Margin after Labor </v>
      </c>
      <c r="E169" s="22"/>
      <c r="F169" s="45"/>
      <c r="G169" s="11"/>
      <c r="H169" s="11"/>
      <c r="I169" s="11"/>
      <c r="J169" s="47" t="str">
        <f t="shared" si="252"/>
        <v xml:space="preserve">9.27 </v>
      </c>
      <c r="K169" s="47"/>
      <c r="L169" s="47" t="str">
        <f t="shared" si="253"/>
        <v xml:space="preserve">200,929 42.6 8.78 175,920 42.1 9.10 638,241 42.6 8.79 607,105 42.3 9.16 1,938,719 42.7 8.71 1,817,752 42.1 </v>
      </c>
      <c r="M169" s="47" t="str">
        <f t="shared" si="254"/>
        <v xml:space="preserve">42.6 8.78 175,920 42.1 9.10 638,241 42.6 8.79 607,105 42.3 9.16 1,938,719 42.7 8.71 1,817,752 42.1 </v>
      </c>
      <c r="N169" s="47"/>
      <c r="O169" s="47" t="str">
        <f t="shared" si="255"/>
        <v xml:space="preserve">8.78 175,920 42.1 9.10 638,241 42.6 8.79 607,105 42.3 9.16 1,938,719 42.7 8.71 1,817,752 42.1 </v>
      </c>
      <c r="P169" s="47"/>
      <c r="Q169" s="47" t="str">
        <f t="shared" si="256"/>
        <v xml:space="preserve">175,920 42.1 9.10 638,241 42.6 8.79 607,105 42.3 9.16 1,938,719 42.7 8.71 1,817,752 42.1 </v>
      </c>
      <c r="R169" s="47" t="str">
        <f t="shared" si="257"/>
        <v xml:space="preserve">42.1 9.10 638,241 42.6 8.79 607,105 42.3 9.16 1,938,719 42.7 8.71 1,817,752 42.1 </v>
      </c>
      <c r="S169" s="47" t="str">
        <f t="shared" si="258"/>
        <v xml:space="preserve">9.27 200,929 42.6 8.78 175,920 42.1 9.10 638,241 42.6 8.79 607,105 42.3 9.16 1,938,719 42.7 8.71 1,817,752 42.1 </v>
      </c>
      <c r="T169" s="47"/>
      <c r="U169" s="47"/>
      <c r="V169" s="47"/>
      <c r="W169" s="11"/>
      <c r="X169" s="11"/>
      <c r="Y169" s="11"/>
      <c r="Z169" s="47" t="str">
        <f t="shared" si="259"/>
        <v xml:space="preserve">9.10 638,241 42.6 8.79 607,105 42.3 9.16 1,938,719 42.7 8.71 1,817,752 42.1 </v>
      </c>
      <c r="AA169" s="47"/>
      <c r="AB169" s="47" t="str">
        <f t="shared" si="260"/>
        <v xml:space="preserve">638,241 42.6 8.79 607,105 42.3 9.16 1,938,719 42.7 8.71 1,817,752 42.1 </v>
      </c>
      <c r="AC169" s="47" t="str">
        <f t="shared" si="261"/>
        <v xml:space="preserve">42.6 8.79 607,105 42.3 9.16 1,938,719 42.7 8.71 1,817,752 42.1 </v>
      </c>
      <c r="AD169" s="47"/>
      <c r="AE169" s="47" t="str">
        <f t="shared" si="262"/>
        <v xml:space="preserve">8.79 607,105 42.3 9.16 1,938,719 42.7 8.71 1,817,752 42.1 </v>
      </c>
      <c r="AF169" s="47"/>
      <c r="AG169" s="47" t="str">
        <f t="shared" si="263"/>
        <v xml:space="preserve">607,105 42.3 9.16 1,938,719 42.7 8.71 1,817,752 42.1 </v>
      </c>
      <c r="AH169" s="47" t="str">
        <f t="shared" si="264"/>
        <v xml:space="preserve">42.3 9.16 1,938,719 42.7 8.71 1,817,752 42.1 </v>
      </c>
      <c r="AI169" s="47"/>
      <c r="AJ169" s="47"/>
      <c r="AK169" s="47"/>
      <c r="AL169" s="47"/>
      <c r="AM169" s="11"/>
      <c r="AN169" s="11"/>
      <c r="AO169" s="11"/>
      <c r="AP169" s="47" t="str">
        <f t="shared" si="265"/>
        <v xml:space="preserve">9.16 1,938,719 42.7 8.71 1,817,752 42.1 </v>
      </c>
      <c r="AQ169" s="47"/>
      <c r="AR169" s="47" t="str">
        <f t="shared" si="266"/>
        <v xml:space="preserve">1,938,719 42.7 8.71 1,817,752 42.1 </v>
      </c>
      <c r="AS169" s="48" t="str">
        <f t="shared" si="267"/>
        <v xml:space="preserve">42.7 8.71 1,817,752 42.1 </v>
      </c>
      <c r="AT169" s="48"/>
      <c r="AU169" s="47" t="str">
        <f t="shared" si="268"/>
        <v xml:space="preserve">8.71 1,817,752 42.1 </v>
      </c>
      <c r="AV169" s="47"/>
      <c r="AW169" s="47" t="str">
        <f t="shared" si="269"/>
        <v xml:space="preserve">1,817,752 42.1 </v>
      </c>
      <c r="AX169" s="48" t="str">
        <f t="shared" si="270"/>
        <v xml:space="preserve">42.1 </v>
      </c>
      <c r="AY169" s="47">
        <f>MIN(FIND({0,1,2,3,4,5,6,7,8,9},C255&amp;"0123456789"))</f>
        <v>20</v>
      </c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</row>
    <row r="170" spans="1:63" ht="15" hidden="1" customHeight="1" x14ac:dyDescent="0.2">
      <c r="A170" s="11"/>
      <c r="B170" s="11"/>
      <c r="C170" s="11"/>
      <c r="D170" s="11"/>
      <c r="E170" s="22"/>
      <c r="F170" s="45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</row>
    <row r="171" spans="1:63" ht="15" hidden="1" customHeight="1" x14ac:dyDescent="0.2">
      <c r="A171" s="11"/>
      <c r="B171" s="11"/>
      <c r="C171" s="11"/>
      <c r="D171" s="11"/>
      <c r="E171" s="22"/>
      <c r="F171" s="45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</row>
    <row r="172" spans="1:63" ht="15" hidden="1" customHeight="1" x14ac:dyDescent="0.2">
      <c r="A172" s="11"/>
      <c r="B172" s="11"/>
      <c r="C172" s="11"/>
      <c r="D172" s="11"/>
      <c r="E172" s="22"/>
      <c r="F172" s="45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</row>
    <row r="173" spans="1:63" ht="15" hidden="1" customHeight="1" x14ac:dyDescent="0.2">
      <c r="A173" s="11"/>
      <c r="B173" s="11"/>
      <c r="C173" s="11"/>
      <c r="D173" s="11"/>
      <c r="E173" s="22"/>
      <c r="F173" s="45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</row>
    <row r="174" spans="1:63" ht="15" hidden="1" customHeight="1" x14ac:dyDescent="0.2">
      <c r="A174" s="11"/>
      <c r="B174" s="11"/>
      <c r="C174" s="11"/>
      <c r="D174" s="11"/>
      <c r="E174" s="22"/>
      <c r="F174" s="45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</row>
    <row r="175" spans="1:63" ht="15" hidden="1" customHeight="1" x14ac:dyDescent="0.2">
      <c r="A175" s="11"/>
      <c r="B175" s="11"/>
      <c r="C175" s="11"/>
      <c r="D175" s="29"/>
      <c r="E175" s="22"/>
      <c r="F175" s="45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25"/>
      <c r="AT175" s="25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</row>
    <row r="176" spans="1:63" ht="15" hidden="1" customHeight="1" x14ac:dyDescent="0.2">
      <c r="A176" s="11"/>
      <c r="B176" s="11"/>
      <c r="C176" s="11" t="str">
        <f>'FedWay Data'!$A1</f>
        <v xml:space="preserve"> Darden Restaurants - US Ops1 </v>
      </c>
      <c r="D176" s="29"/>
      <c r="E176" s="22"/>
      <c r="F176" s="45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25"/>
      <c r="AT176" s="25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</row>
    <row r="177" spans="1:63" ht="15" hidden="1" customHeight="1" x14ac:dyDescent="0.2">
      <c r="A177" s="11"/>
      <c r="B177" s="11"/>
      <c r="C177" s="11" t="str">
        <f>'FedWay Data'!$A2</f>
        <v xml:space="preserve">Restaurant P&amp;L - Olive GardenAugust 03, 2018 </v>
      </c>
      <c r="D177" s="29"/>
      <c r="E177" s="22"/>
      <c r="F177" s="45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25"/>
      <c r="AT177" s="25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</row>
    <row r="178" spans="1:63" ht="15" hidden="1" customHeight="1" x14ac:dyDescent="0.2">
      <c r="A178" s="11"/>
      <c r="B178" s="11"/>
      <c r="C178" s="11" t="str">
        <f>'FedWay Data'!$A4</f>
        <v xml:space="preserve">0021449 (Federal Way WA) Current Period: FEB-2019 Currency: USD </v>
      </c>
      <c r="D178" s="29"/>
      <c r="E178" s="22"/>
      <c r="F178" s="45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25"/>
      <c r="AT178" s="25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</row>
    <row r="179" spans="1:63" ht="15" hidden="1" customHeight="1" x14ac:dyDescent="0.2">
      <c r="A179" s="11"/>
      <c r="B179" s="11"/>
      <c r="C179" s="11" t="str">
        <f>'FedWay Data'!$A8</f>
        <v xml:space="preserve">OG Portland Div - Region 88 </v>
      </c>
      <c r="D179" s="29"/>
      <c r="E179" s="22"/>
      <c r="F179" s="45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25"/>
      <c r="AT179" s="25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</row>
    <row r="180" spans="1:63" ht="15" hidden="1" customHeight="1" x14ac:dyDescent="0.2">
      <c r="A180" s="11"/>
      <c r="B180" s="11"/>
      <c r="C180" s="49">
        <f>'FedWay Data'!$A6</f>
        <v>0.13055555555555556</v>
      </c>
      <c r="D180" s="29"/>
      <c r="E180" s="22"/>
      <c r="F180" s="45"/>
      <c r="G180" s="49"/>
      <c r="H180" s="49"/>
      <c r="I180" s="49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25"/>
      <c r="AT180" s="25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</row>
    <row r="181" spans="1:63" ht="15" hidden="1" customHeight="1" x14ac:dyDescent="0.2">
      <c r="A181" s="11"/>
      <c r="B181" s="11"/>
      <c r="C181" s="50" t="str">
        <f>'FedWay Data'!$A10</f>
        <v xml:space="preserve">GST/OP.WKFEB-2019 </v>
      </c>
      <c r="D181" s="29"/>
      <c r="E181" s="22"/>
      <c r="F181" s="45"/>
      <c r="G181" s="50"/>
      <c r="H181" s="50"/>
      <c r="I181" s="50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25"/>
      <c r="AT181" s="25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</row>
    <row r="182" spans="1:63" ht="15" hidden="1" customHeight="1" x14ac:dyDescent="0.2">
      <c r="A182" s="11"/>
      <c r="B182" s="11"/>
      <c r="C182" s="50" t="str">
        <f>'FedWay Data'!$A11</f>
        <v xml:space="preserve">ACTUAL </v>
      </c>
      <c r="D182" s="29"/>
      <c r="E182" s="22"/>
      <c r="F182" s="45"/>
      <c r="G182" s="50"/>
      <c r="H182" s="50"/>
      <c r="I182" s="50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25"/>
      <c r="AT182" s="25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</row>
    <row r="183" spans="1:63" ht="15" hidden="1" customHeight="1" x14ac:dyDescent="0.2">
      <c r="A183" s="11"/>
      <c r="B183" s="11"/>
      <c r="C183" s="50">
        <f>'FedWay Data'!$A12</f>
        <v>43497</v>
      </c>
      <c r="D183" s="29"/>
      <c r="E183" s="22"/>
      <c r="F183" s="45"/>
      <c r="G183" s="50"/>
      <c r="H183" s="50"/>
      <c r="I183" s="50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25"/>
      <c r="AT183" s="25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</row>
    <row r="184" spans="1:63" ht="15" hidden="1" customHeight="1" x14ac:dyDescent="0.2">
      <c r="A184" s="11"/>
      <c r="B184" s="11"/>
      <c r="C184" s="50" t="str">
        <f>'FedWay Data'!$A13</f>
        <v xml:space="preserve">% GST/OP.WKFEB-2018 </v>
      </c>
      <c r="D184" s="29"/>
      <c r="E184" s="22"/>
      <c r="F184" s="45"/>
      <c r="G184" s="50"/>
      <c r="H184" s="50"/>
      <c r="I184" s="50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25"/>
      <c r="AT184" s="25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</row>
    <row r="185" spans="1:63" ht="15" hidden="1" customHeight="1" x14ac:dyDescent="0.2">
      <c r="A185" s="11"/>
      <c r="B185" s="11"/>
      <c r="C185" s="50" t="str">
        <f>'FedWay Data'!$A14</f>
        <v xml:space="preserve">ACTUAL </v>
      </c>
      <c r="D185" s="29"/>
      <c r="E185" s="22"/>
      <c r="F185" s="45"/>
      <c r="G185" s="50"/>
      <c r="H185" s="50"/>
      <c r="I185" s="50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25"/>
      <c r="AT185" s="25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</row>
    <row r="186" spans="1:63" ht="15" hidden="1" customHeight="1" x14ac:dyDescent="0.2">
      <c r="A186" s="11"/>
      <c r="B186" s="11"/>
      <c r="C186" s="50">
        <f>'FedWay Data'!$A15</f>
        <v>43132</v>
      </c>
      <c r="D186" s="29"/>
      <c r="E186" s="22"/>
      <c r="F186" s="45"/>
      <c r="G186" s="50"/>
      <c r="H186" s="50"/>
      <c r="I186" s="50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25"/>
      <c r="AT186" s="25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</row>
    <row r="187" spans="1:63" ht="15" hidden="1" customHeight="1" x14ac:dyDescent="0.2">
      <c r="A187" s="11"/>
      <c r="B187" s="11"/>
      <c r="C187" s="50" t="str">
        <f>'FedWay Data'!$A16</f>
        <v xml:space="preserve">% GST/OP.WKACTUAL </v>
      </c>
      <c r="D187" s="29"/>
      <c r="E187" s="22"/>
      <c r="F187" s="45"/>
      <c r="G187" s="50"/>
      <c r="H187" s="50"/>
      <c r="I187" s="50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25"/>
      <c r="AT187" s="25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</row>
    <row r="188" spans="1:63" ht="15" hidden="1" customHeight="1" x14ac:dyDescent="0.2">
      <c r="A188" s="11"/>
      <c r="B188" s="11"/>
      <c r="C188" s="50" t="str">
        <f>'FedWay Data'!$A17</f>
        <v xml:space="preserve">FEB-2019 FEB-2019 </v>
      </c>
      <c r="D188" s="29"/>
      <c r="E188" s="22"/>
      <c r="F188" s="45"/>
      <c r="G188" s="50"/>
      <c r="H188" s="50"/>
      <c r="I188" s="50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25"/>
      <c r="AT188" s="25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</row>
    <row r="189" spans="1:63" ht="15" hidden="1" customHeight="1" x14ac:dyDescent="0.2">
      <c r="A189" s="11"/>
      <c r="B189" s="11"/>
      <c r="C189" s="50" t="str">
        <f>'FedWay Data'!$A18</f>
        <v xml:space="preserve">% GST/OP.WKFEB-2018 </v>
      </c>
      <c r="D189" s="29"/>
      <c r="E189" s="22"/>
      <c r="F189" s="45"/>
      <c r="G189" s="50"/>
      <c r="H189" s="50"/>
      <c r="I189" s="50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25"/>
      <c r="AT189" s="25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</row>
    <row r="190" spans="1:63" ht="15" hidden="1" customHeight="1" x14ac:dyDescent="0.2">
      <c r="A190" s="11"/>
      <c r="B190" s="11"/>
      <c r="C190" s="50" t="str">
        <f>'FedWay Data'!$A19</f>
        <v xml:space="preserve">ACTUAL </v>
      </c>
      <c r="D190" s="29"/>
      <c r="E190" s="22"/>
      <c r="F190" s="45"/>
      <c r="G190" s="50"/>
      <c r="H190" s="50"/>
      <c r="I190" s="50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25"/>
      <c r="AT190" s="25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</row>
    <row r="191" spans="1:63" ht="15" hidden="1" customHeight="1" x14ac:dyDescent="0.2">
      <c r="A191" s="11"/>
      <c r="B191" s="11"/>
      <c r="C191" s="50">
        <f>'FedWay Data'!$A20</f>
        <v>43132</v>
      </c>
      <c r="D191" s="29"/>
      <c r="E191" s="22"/>
      <c r="F191" s="45"/>
      <c r="G191" s="50"/>
      <c r="H191" s="50"/>
      <c r="I191" s="50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25"/>
      <c r="AT191" s="25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</row>
    <row r="192" spans="1:63" ht="15" hidden="1" customHeight="1" x14ac:dyDescent="0.2">
      <c r="A192" s="11"/>
      <c r="B192" s="11"/>
      <c r="C192" s="50" t="str">
        <f>'FedWay Data'!$A21</f>
        <v xml:space="preserve">% GST/OP.WKFEB-2019 </v>
      </c>
      <c r="D192" s="29"/>
      <c r="E192" s="22"/>
      <c r="F192" s="45"/>
      <c r="G192" s="50"/>
      <c r="H192" s="50"/>
      <c r="I192" s="50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25"/>
      <c r="AT192" s="25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</row>
    <row r="193" spans="1:63" ht="15" hidden="1" customHeight="1" x14ac:dyDescent="0.2">
      <c r="A193" s="11"/>
      <c r="B193" s="11"/>
      <c r="C193" s="50" t="str">
        <f>'FedWay Data'!$A22</f>
        <v xml:space="preserve">ACTUAL </v>
      </c>
      <c r="D193" s="29"/>
      <c r="E193" s="22"/>
      <c r="F193" s="45"/>
      <c r="G193" s="50"/>
      <c r="H193" s="50"/>
      <c r="I193" s="50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25"/>
      <c r="AT193" s="25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</row>
    <row r="194" spans="1:63" ht="15" hidden="1" customHeight="1" x14ac:dyDescent="0.2">
      <c r="A194" s="11"/>
      <c r="B194" s="11"/>
      <c r="C194" s="50">
        <f>'FedWay Data'!$A23</f>
        <v>43497</v>
      </c>
      <c r="D194" s="29"/>
      <c r="E194" s="22"/>
      <c r="F194" s="45"/>
      <c r="G194" s="50"/>
      <c r="H194" s="50"/>
      <c r="I194" s="50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25"/>
      <c r="AT194" s="25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</row>
    <row r="195" spans="1:63" ht="15" hidden="1" customHeight="1" x14ac:dyDescent="0.2">
      <c r="A195" s="11"/>
      <c r="B195" s="11"/>
      <c r="C195" s="50" t="str">
        <f>'FedWay Data'!$A24</f>
        <v xml:space="preserve">% GST/OP.WKFEB-2018 </v>
      </c>
      <c r="D195" s="29"/>
      <c r="E195" s="22"/>
      <c r="F195" s="45"/>
      <c r="G195" s="50"/>
      <c r="H195" s="50"/>
      <c r="I195" s="50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25"/>
      <c r="AT195" s="25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</row>
    <row r="196" spans="1:63" ht="15" hidden="1" customHeight="1" x14ac:dyDescent="0.2">
      <c r="A196" s="11"/>
      <c r="B196" s="11"/>
      <c r="C196" s="50" t="str">
        <f>'FedWay Data'!$A25</f>
        <v xml:space="preserve">ACTUAL </v>
      </c>
      <c r="D196" s="29"/>
      <c r="E196" s="22"/>
      <c r="F196" s="45"/>
      <c r="G196" s="50"/>
      <c r="H196" s="50"/>
      <c r="I196" s="50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25"/>
      <c r="AT196" s="25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</row>
    <row r="197" spans="1:63" ht="15" hidden="1" customHeight="1" x14ac:dyDescent="0.2">
      <c r="A197" s="11"/>
      <c r="B197" s="11"/>
      <c r="C197" s="50">
        <f>'FedWay Data'!$A26</f>
        <v>43132</v>
      </c>
      <c r="D197" s="29"/>
      <c r="E197" s="22"/>
      <c r="F197" s="45"/>
      <c r="G197" s="50"/>
      <c r="H197" s="50"/>
      <c r="I197" s="50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25"/>
      <c r="AT197" s="25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</row>
    <row r="198" spans="1:63" ht="15" hidden="1" customHeight="1" x14ac:dyDescent="0.2">
      <c r="A198" s="11"/>
      <c r="B198" s="11"/>
      <c r="C198" s="50" t="str">
        <f>'FedWay Data'!$A27</f>
        <v xml:space="preserve">% </v>
      </c>
      <c r="D198" s="47"/>
      <c r="E198" s="22"/>
      <c r="F198" s="45"/>
      <c r="G198" s="50"/>
      <c r="H198" s="50"/>
      <c r="I198" s="50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11"/>
      <c r="X198" s="11"/>
      <c r="Y198" s="11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11"/>
      <c r="AN198" s="11"/>
      <c r="AO198" s="11"/>
      <c r="AP198" s="47"/>
      <c r="AQ198" s="47"/>
      <c r="AR198" s="47"/>
      <c r="AS198" s="48"/>
      <c r="AT198" s="48"/>
      <c r="AU198" s="47"/>
      <c r="AV198" s="47"/>
      <c r="AW198" s="47"/>
      <c r="AX198" s="48"/>
      <c r="AY198" s="47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</row>
    <row r="199" spans="1:63" ht="15" hidden="1" customHeight="1" x14ac:dyDescent="0.2">
      <c r="A199" s="11"/>
      <c r="B199" s="11"/>
      <c r="C199" s="50"/>
      <c r="D199" s="47"/>
      <c r="E199" s="22"/>
      <c r="F199" s="45"/>
      <c r="G199" s="50"/>
      <c r="H199" s="50"/>
      <c r="I199" s="50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11"/>
      <c r="X199" s="11"/>
      <c r="Y199" s="11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11"/>
      <c r="AN199" s="11"/>
      <c r="AO199" s="11"/>
      <c r="AP199" s="47"/>
      <c r="AQ199" s="47"/>
      <c r="AR199" s="47"/>
      <c r="AS199" s="48"/>
      <c r="AT199" s="48"/>
      <c r="AU199" s="47"/>
      <c r="AV199" s="47"/>
      <c r="AW199" s="47"/>
      <c r="AX199" s="48"/>
      <c r="AY199" s="47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</row>
    <row r="200" spans="1:63" ht="15" hidden="1" customHeight="1" x14ac:dyDescent="0.2">
      <c r="A200" s="11"/>
      <c r="B200" s="11"/>
      <c r="C200" s="50"/>
      <c r="D200" s="47"/>
      <c r="E200" s="22"/>
      <c r="F200" s="45"/>
      <c r="G200" s="50"/>
      <c r="H200" s="50"/>
      <c r="I200" s="50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11"/>
      <c r="X200" s="11"/>
      <c r="Y200" s="11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11"/>
      <c r="AN200" s="11"/>
      <c r="AO200" s="11"/>
      <c r="AP200" s="47"/>
      <c r="AQ200" s="47"/>
      <c r="AR200" s="47"/>
      <c r="AS200" s="48"/>
      <c r="AT200" s="48"/>
      <c r="AU200" s="47"/>
      <c r="AV200" s="47"/>
      <c r="AW200" s="47"/>
      <c r="AX200" s="48"/>
      <c r="AY200" s="47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</row>
    <row r="201" spans="1:63" ht="15" hidden="1" customHeight="1" x14ac:dyDescent="0.2">
      <c r="A201" s="11"/>
      <c r="B201" s="11"/>
      <c r="C201" s="50"/>
      <c r="D201" s="47"/>
      <c r="E201" s="22"/>
      <c r="F201" s="45"/>
      <c r="G201" s="50"/>
      <c r="H201" s="50"/>
      <c r="I201" s="50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11"/>
      <c r="X201" s="11"/>
      <c r="Y201" s="11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11"/>
      <c r="AN201" s="11"/>
      <c r="AO201" s="11"/>
      <c r="AP201" s="47"/>
      <c r="AQ201" s="47"/>
      <c r="AR201" s="47"/>
      <c r="AS201" s="48"/>
      <c r="AT201" s="48"/>
      <c r="AU201" s="47"/>
      <c r="AV201" s="47"/>
      <c r="AW201" s="47"/>
      <c r="AX201" s="48"/>
      <c r="AY201" s="47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</row>
    <row r="202" spans="1:63" ht="15" hidden="1" customHeight="1" x14ac:dyDescent="0.2">
      <c r="A202" s="11"/>
      <c r="B202" s="11"/>
      <c r="C202" s="50"/>
      <c r="D202" s="47"/>
      <c r="E202" s="22"/>
      <c r="F202" s="45"/>
      <c r="G202" s="50"/>
      <c r="H202" s="50"/>
      <c r="I202" s="50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11"/>
      <c r="X202" s="11"/>
      <c r="Y202" s="11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11"/>
      <c r="AN202" s="11"/>
      <c r="AO202" s="11"/>
      <c r="AP202" s="47"/>
      <c r="AQ202" s="47"/>
      <c r="AR202" s="47"/>
      <c r="AS202" s="48"/>
      <c r="AT202" s="48"/>
      <c r="AU202" s="47"/>
      <c r="AV202" s="47"/>
      <c r="AW202" s="47"/>
      <c r="AX202" s="48"/>
      <c r="AY202" s="47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</row>
    <row r="203" spans="1:63" ht="15" hidden="1" customHeight="1" x14ac:dyDescent="0.2">
      <c r="A203" s="11"/>
      <c r="B203" s="11"/>
      <c r="C203" s="50"/>
      <c r="D203" s="47"/>
      <c r="E203" s="22"/>
      <c r="F203" s="45"/>
      <c r="G203" s="50"/>
      <c r="H203" s="50"/>
      <c r="I203" s="50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11"/>
      <c r="X203" s="11"/>
      <c r="Y203" s="11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11"/>
      <c r="AN203" s="11"/>
      <c r="AO203" s="11"/>
      <c r="AP203" s="47"/>
      <c r="AQ203" s="47"/>
      <c r="AR203" s="47"/>
      <c r="AS203" s="48"/>
      <c r="AT203" s="48"/>
      <c r="AU203" s="47"/>
      <c r="AV203" s="47"/>
      <c r="AW203" s="47"/>
      <c r="AX203" s="48"/>
      <c r="AY203" s="47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</row>
    <row r="204" spans="1:63" ht="15" hidden="1" customHeight="1" x14ac:dyDescent="0.2">
      <c r="A204" s="11"/>
      <c r="B204" s="11"/>
      <c r="C204" s="50"/>
      <c r="D204" s="47"/>
      <c r="E204" s="22"/>
      <c r="F204" s="45"/>
      <c r="G204" s="50"/>
      <c r="H204" s="50"/>
      <c r="I204" s="50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11"/>
      <c r="X204" s="11"/>
      <c r="Y204" s="11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11"/>
      <c r="AN204" s="11"/>
      <c r="AO204" s="11"/>
      <c r="AP204" s="47"/>
      <c r="AQ204" s="47"/>
      <c r="AR204" s="47"/>
      <c r="AS204" s="48"/>
      <c r="AT204" s="48"/>
      <c r="AU204" s="47"/>
      <c r="AV204" s="47"/>
      <c r="AW204" s="47"/>
      <c r="AX204" s="48"/>
      <c r="AY204" s="47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</row>
    <row r="205" spans="1:63" ht="15" hidden="1" customHeight="1" x14ac:dyDescent="0.2">
      <c r="A205" s="11"/>
      <c r="B205" s="11"/>
      <c r="C205" s="50"/>
      <c r="D205" s="47"/>
      <c r="E205" s="22"/>
      <c r="F205" s="45"/>
      <c r="G205" s="50"/>
      <c r="H205" s="50"/>
      <c r="I205" s="50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11"/>
      <c r="X205" s="11"/>
      <c r="Y205" s="11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11"/>
      <c r="AN205" s="11"/>
      <c r="AO205" s="11"/>
      <c r="AP205" s="47"/>
      <c r="AQ205" s="47"/>
      <c r="AR205" s="47"/>
      <c r="AS205" s="48"/>
      <c r="AT205" s="48"/>
      <c r="AU205" s="47"/>
      <c r="AV205" s="47"/>
      <c r="AW205" s="47"/>
      <c r="AX205" s="48"/>
      <c r="AY205" s="47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</row>
    <row r="206" spans="1:63" ht="15" hidden="1" customHeight="1" x14ac:dyDescent="0.2">
      <c r="A206" s="11"/>
      <c r="B206" s="11"/>
      <c r="C206" s="50"/>
      <c r="D206" s="47"/>
      <c r="E206" s="22"/>
      <c r="F206" s="45"/>
      <c r="G206" s="50"/>
      <c r="H206" s="50"/>
      <c r="I206" s="50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11"/>
      <c r="X206" s="11"/>
      <c r="Y206" s="11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11"/>
      <c r="AN206" s="11"/>
      <c r="AO206" s="11"/>
      <c r="AP206" s="47"/>
      <c r="AQ206" s="47"/>
      <c r="AR206" s="47"/>
      <c r="AS206" s="48"/>
      <c r="AT206" s="48"/>
      <c r="AU206" s="47"/>
      <c r="AV206" s="47"/>
      <c r="AW206" s="47"/>
      <c r="AX206" s="48"/>
      <c r="AY206" s="47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</row>
    <row r="207" spans="1:63" ht="15" hidden="1" customHeight="1" x14ac:dyDescent="0.2">
      <c r="A207" s="11"/>
      <c r="B207" s="11"/>
      <c r="C207" s="50"/>
      <c r="D207" s="47"/>
      <c r="E207" s="22"/>
      <c r="F207" s="45"/>
      <c r="G207" s="50"/>
      <c r="H207" s="50"/>
      <c r="I207" s="50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11"/>
      <c r="X207" s="11"/>
      <c r="Y207" s="11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11"/>
      <c r="AN207" s="11"/>
      <c r="AO207" s="11"/>
      <c r="AP207" s="47"/>
      <c r="AQ207" s="47"/>
      <c r="AR207" s="47"/>
      <c r="AS207" s="48"/>
      <c r="AT207" s="48"/>
      <c r="AU207" s="47"/>
      <c r="AV207" s="47"/>
      <c r="AW207" s="47"/>
      <c r="AX207" s="48"/>
      <c r="AY207" s="47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</row>
    <row r="208" spans="1:63" ht="15" hidden="1" customHeight="1" x14ac:dyDescent="0.2">
      <c r="A208" s="11"/>
      <c r="B208" s="11"/>
      <c r="C208" s="11" t="str">
        <f>'FedWay Data'!$A28</f>
        <v xml:space="preserve">Average Weekly Sales 123,789 109,625 120,961 115,978 122,231 116,098 </v>
      </c>
      <c r="D208" s="47"/>
      <c r="E208" s="22"/>
      <c r="F208" s="45"/>
      <c r="G208" s="11"/>
      <c r="H208" s="11"/>
      <c r="I208" s="11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11"/>
      <c r="X208" s="11"/>
      <c r="Y208" s="11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11"/>
      <c r="AN208" s="11"/>
      <c r="AO208" s="11"/>
      <c r="AP208" s="47"/>
      <c r="AQ208" s="47"/>
      <c r="AR208" s="47"/>
      <c r="AS208" s="48"/>
      <c r="AT208" s="48"/>
      <c r="AU208" s="47"/>
      <c r="AV208" s="47"/>
      <c r="AW208" s="47"/>
      <c r="AX208" s="48"/>
      <c r="AY208" s="47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</row>
    <row r="209" spans="1:63" ht="15" hidden="1" customHeight="1" x14ac:dyDescent="0.2">
      <c r="A209" s="11"/>
      <c r="B209" s="11"/>
      <c r="C209" s="11" t="str">
        <f>'FedWay Data'!$A29</f>
        <v xml:space="preserve">Guest Count 5,420 21,680 5,011 20,044 5,396 70,148 5,311 69,043 5,425 211,575 5,350 208,650 </v>
      </c>
      <c r="D209" s="47"/>
      <c r="E209" s="22"/>
      <c r="F209" s="45"/>
      <c r="G209" s="11"/>
      <c r="H209" s="11"/>
      <c r="I209" s="11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11"/>
      <c r="X209" s="11"/>
      <c r="Y209" s="11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11"/>
      <c r="AN209" s="11"/>
      <c r="AO209" s="11"/>
      <c r="AP209" s="47"/>
      <c r="AQ209" s="47"/>
      <c r="AR209" s="47"/>
      <c r="AS209" s="48"/>
      <c r="AT209" s="48"/>
      <c r="AU209" s="47"/>
      <c r="AV209" s="47"/>
      <c r="AW209" s="47"/>
      <c r="AX209" s="48"/>
      <c r="AY209" s="47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</row>
    <row r="210" spans="1:63" ht="15" hidden="1" customHeight="1" x14ac:dyDescent="0.2">
      <c r="A210" s="11"/>
      <c r="B210" s="11"/>
      <c r="C210" s="11" t="str">
        <f>'FedWay Data'!$A30</f>
        <v xml:space="preserve">Operating Weeks 4 4 13 13 39 39 </v>
      </c>
      <c r="D210" s="47"/>
      <c r="E210" s="22"/>
      <c r="F210" s="45"/>
      <c r="G210" s="11"/>
      <c r="H210" s="11"/>
      <c r="I210" s="11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11"/>
      <c r="X210" s="11"/>
      <c r="Y210" s="11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11"/>
      <c r="AN210" s="11"/>
      <c r="AO210" s="11"/>
      <c r="AP210" s="47"/>
      <c r="AQ210" s="47"/>
      <c r="AR210" s="47"/>
      <c r="AS210" s="48"/>
      <c r="AT210" s="48"/>
      <c r="AU210" s="47"/>
      <c r="AV210" s="47"/>
      <c r="AW210" s="47"/>
      <c r="AX210" s="48"/>
      <c r="AY210" s="47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</row>
    <row r="211" spans="1:63" ht="15" hidden="1" customHeight="1" x14ac:dyDescent="0.2">
      <c r="A211" s="11"/>
      <c r="B211" s="11"/>
      <c r="C211" s="11" t="str">
        <f>'FedWay Data'!$A31</f>
        <v xml:space="preserve">SALES - Food 15.62 338,739 71.8 15.11 302,850 72.5 15.42 1,081,806 72.2 15.01 1,036,383 72.1 15.62 3,305,037 72.8 14.93 3,114,355 72.2 </v>
      </c>
      <c r="D211" s="47"/>
      <c r="E211" s="22"/>
      <c r="F211" s="45"/>
      <c r="G211" s="11"/>
      <c r="H211" s="11"/>
      <c r="I211" s="11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11"/>
      <c r="X211" s="11"/>
      <c r="Y211" s="11"/>
      <c r="Z211" s="47"/>
      <c r="AA211" s="47"/>
      <c r="AB211" s="47"/>
      <c r="AC211" s="47"/>
      <c r="AD211" s="47"/>
      <c r="AE211" s="47"/>
      <c r="AF211" s="47"/>
      <c r="AG211" s="47"/>
      <c r="AH211" s="47"/>
      <c r="AI211" s="47"/>
      <c r="AJ211" s="47"/>
      <c r="AK211" s="47"/>
      <c r="AL211" s="47"/>
      <c r="AM211" s="11"/>
      <c r="AN211" s="11"/>
      <c r="AO211" s="11"/>
      <c r="AP211" s="47"/>
      <c r="AQ211" s="47"/>
      <c r="AR211" s="47"/>
      <c r="AS211" s="48"/>
      <c r="AT211" s="48"/>
      <c r="AU211" s="47"/>
      <c r="AV211" s="47"/>
      <c r="AW211" s="47"/>
      <c r="AX211" s="48"/>
      <c r="AY211" s="47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</row>
    <row r="212" spans="1:63" ht="15" hidden="1" customHeight="1" x14ac:dyDescent="0.2">
      <c r="A212" s="11"/>
      <c r="B212" s="11"/>
      <c r="C212" s="11" t="str">
        <f>'FedWay Data'!$A32</f>
        <v xml:space="preserve">- Appetizers 2.10 45,576 9.7 1.94 38,829 9.3 2.01 141,010 9.4 1.94 134,128 9.3 1.96 414,933 9.1 1.89 394,759 9.1 </v>
      </c>
      <c r="D212" s="29"/>
      <c r="E212" s="22"/>
      <c r="F212" s="45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25"/>
      <c r="AT212" s="25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</row>
    <row r="213" spans="1:63" ht="15" hidden="1" customHeight="1" x14ac:dyDescent="0.2">
      <c r="A213" s="11"/>
      <c r="B213" s="11"/>
      <c r="C213" s="11" t="str">
        <f>'FedWay Data'!$A33</f>
        <v xml:space="preserve">- Desserts 0.76 16,428 3.5 0.70 14,105 3.4 0.73 51,555 3.4 0.73 50,342 3.5 0.72 152,010 3.3 0.71 149,130 3.5 </v>
      </c>
      <c r="D213" s="29"/>
      <c r="E213" s="22"/>
      <c r="F213" s="45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25"/>
      <c r="AT213" s="25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</row>
    <row r="214" spans="1:63" ht="15" hidden="1" customHeight="1" x14ac:dyDescent="0.2">
      <c r="A214" s="11"/>
      <c r="B214" s="11"/>
      <c r="C214" s="11" t="str">
        <f>'FedWay Data'!$A34</f>
        <v xml:space="preserve">- Total Alc Bev 1.64 35,533 7.5 1.51 30,361 7.3 1.58 111,120 7.4 1.56 107,412 7.5 1.61 340,640 7.5 1.51 315,742 7.3 </v>
      </c>
      <c r="D214" s="29"/>
      <c r="E214" s="22"/>
      <c r="F214" s="45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25"/>
      <c r="AT214" s="25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</row>
    <row r="215" spans="1:63" ht="15" hidden="1" customHeight="1" x14ac:dyDescent="0.2">
      <c r="A215" s="11"/>
      <c r="B215" s="11"/>
      <c r="C215" s="11" t="str">
        <f>'FedWay Data'!$A35</f>
        <v xml:space="preserve">- Liquor 0.57 12,353 2.6 0.51 10,234 2.4 0.55 38,838 2.6 0.53 36,800 2.6 0.56 117,646 2.6 0.54 112,190 2.6 </v>
      </c>
      <c r="D215" s="29"/>
      <c r="E215" s="22"/>
      <c r="F215" s="45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25"/>
      <c r="AT215" s="25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</row>
    <row r="216" spans="1:63" ht="15" hidden="1" customHeight="1" x14ac:dyDescent="0.2">
      <c r="A216" s="11"/>
      <c r="B216" s="11"/>
      <c r="C216" s="11" t="str">
        <f>'FedWay Data'!$A36</f>
        <v xml:space="preserve">- Beer 0.28 6,116 1.3 0.27 5,442 1.3 0.26 18,147 1.2 0.26 17,762 1.2 0.27 56,320 1.2 0.26 54,719 1.3 </v>
      </c>
      <c r="D216" s="29"/>
      <c r="E216" s="22"/>
      <c r="F216" s="45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25"/>
      <c r="AT216" s="25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</row>
    <row r="217" spans="1:63" ht="15" hidden="1" customHeight="1" x14ac:dyDescent="0.2">
      <c r="A217" s="11"/>
      <c r="B217" s="11"/>
      <c r="C217" s="11" t="str">
        <f>'FedWay Data'!$A37</f>
        <v xml:space="preserve">- Wine 0.79 17,064 3.6 0.73 14,684 3.5 0.77 54,136 3.6 0.77 52,850 3.7 0.79 166,673 3.7 0.71 148,833 3.4 </v>
      </c>
      <c r="D217" s="29"/>
      <c r="E217" s="22"/>
      <c r="F217" s="45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25"/>
      <c r="AT217" s="25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</row>
    <row r="218" spans="1:63" ht="15" hidden="1" customHeight="1" x14ac:dyDescent="0.2">
      <c r="A218" s="11"/>
      <c r="B218" s="11"/>
      <c r="C218" s="11" t="str">
        <f>'FedWay Data'!$A38</f>
        <v xml:space="preserve">- Non-Alch Bev 1.59 34,555 7.3 1.54 30,775 7.4 1.53 107,308 7.2 1.54 106,056 7.4 1.52 321,743 7.1 1.56 324,671 7.5 </v>
      </c>
      <c r="D218" s="29"/>
      <c r="E218" s="22"/>
      <c r="F218" s="45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25"/>
      <c r="AT218" s="25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</row>
    <row r="219" spans="1:63" ht="15" hidden="1" customHeight="1" x14ac:dyDescent="0.2">
      <c r="A219" s="11"/>
      <c r="B219" s="11"/>
      <c r="C219" s="11" t="str">
        <f>'FedWay Data'!$A39</f>
        <v xml:space="preserve">- Other 1.12 24,325 5.2 1.08 21,579 5.2 1.14 79,698 5.3 1.06 73,395 5.1 1.10 232,647 5.1 1.10 229,153 5.3 </v>
      </c>
      <c r="D219" s="29"/>
      <c r="E219" s="22"/>
      <c r="F219" s="45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25"/>
      <c r="AT219" s="25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</row>
    <row r="220" spans="1:63" ht="15" hidden="1" customHeight="1" x14ac:dyDescent="0.2">
      <c r="A220" s="11"/>
      <c r="B220" s="11"/>
      <c r="C220" s="11" t="str">
        <f>'FedWay Data'!$A40</f>
        <v xml:space="preserve">Add-On Sales 7.21 156,418 33.1 6.77 135,649 32.5 7.00 490,691 32.7 6.83 471,334 32.8 6.91 1,461,972 32.2 6.77 1,413,455 32.8 </v>
      </c>
      <c r="D220" s="29"/>
      <c r="E220" s="22"/>
      <c r="F220" s="45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25"/>
      <c r="AT220" s="25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</row>
    <row r="221" spans="1:63" ht="15" hidden="1" customHeight="1" x14ac:dyDescent="0.2">
      <c r="A221" s="11"/>
      <c r="B221" s="11"/>
      <c r="C221" s="11" t="str">
        <f>'FedWay Data'!$A41</f>
        <v xml:space="preserve">ToGo Sales 68,105 58,339 199,581 202,587 750,104 673,307 </v>
      </c>
      <c r="D221" s="29"/>
      <c r="E221" s="22"/>
      <c r="F221" s="45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25"/>
      <c r="AT221" s="25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</row>
    <row r="222" spans="1:63" ht="15" hidden="1" customHeight="1" x14ac:dyDescent="0.2">
      <c r="A222" s="11"/>
      <c r="B222" s="11"/>
      <c r="C222" s="11" t="str">
        <f>'FedWay Data'!$A42</f>
        <v xml:space="preserve">Private Dining 0 0 0 0 0 0 </v>
      </c>
      <c r="D222" s="29"/>
      <c r="E222" s="22"/>
      <c r="F222" s="45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25"/>
      <c r="AT222" s="25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</row>
    <row r="223" spans="1:63" ht="15" hidden="1" customHeight="1" x14ac:dyDescent="0.2">
      <c r="A223" s="11"/>
      <c r="B223" s="11"/>
      <c r="C223" s="11" t="str">
        <f>'FedWay Data'!$A43</f>
        <v xml:space="preserve">Total Gross Sales 22.84 495,157 104.9 21.88 438,498 104.9 22.42 1,572,497 104.9 21.84 1,507,716 104.9 22.53 4,767,009 104.9 21.70 4,527,810 104.9 </v>
      </c>
      <c r="D223" s="29"/>
      <c r="E223" s="22"/>
      <c r="F223" s="45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25"/>
      <c r="AT223" s="25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</row>
    <row r="224" spans="1:63" ht="15" hidden="1" customHeight="1" x14ac:dyDescent="0.2">
      <c r="A224" s="11"/>
      <c r="B224" s="11"/>
      <c r="C224" s="11" t="str">
        <f>'FedWay Data'!$A44</f>
        <v xml:space="preserve">- Mgr/Empl Meal -0.34 -7,447 -1.6 -0.33 -6,595 -1.6 -0.34 -23,650 -1.6 -0.33 -22,676 -1.6 -0.30 -62,734 -1.4 -0.29 -59,586 -1.4 </v>
      </c>
      <c r="D224" s="29"/>
      <c r="E224" s="22"/>
      <c r="F224" s="45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25"/>
      <c r="AT224" s="25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</row>
    <row r="225" spans="1:63" ht="15" hidden="1" customHeight="1" x14ac:dyDescent="0.2">
      <c r="A225" s="11"/>
      <c r="B225" s="11"/>
      <c r="C225" s="11" t="str">
        <f>'FedWay Data'!$A45</f>
        <v xml:space="preserve">- Coupons -0.13 -2,793 -0.6 -0.12 -2,473 -0.6 -0.13 -8,869 -0.6 -0.12 -8,504 -0.6 -0.13 -26,886 -0.6 -0.12 -25,537 -0.6 </v>
      </c>
      <c r="D225" s="29"/>
      <c r="E225" s="22"/>
      <c r="F225" s="45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25"/>
      <c r="AT225" s="25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</row>
    <row r="226" spans="1:63" ht="15" hidden="1" customHeight="1" x14ac:dyDescent="0.2">
      <c r="A226" s="11"/>
      <c r="B226" s="11"/>
      <c r="C226" s="11" t="str">
        <f>'FedWay Data'!$A46</f>
        <v xml:space="preserve">- Returns/Comps -0.60 -13,033 -2.8 -0.58 -11,541 -2.8 -0.59 -41,388 -2.8 -0.57 -39,683 -2.8 -0.59 -125,468 -2.8 -0.57 -119,172 -2.8 </v>
      </c>
      <c r="D226" s="29"/>
      <c r="E226" s="22"/>
      <c r="F226" s="45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25"/>
      <c r="AT226" s="25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</row>
    <row r="227" spans="1:63" ht="15" hidden="1" customHeight="1" x14ac:dyDescent="0.2">
      <c r="A227" s="11"/>
      <c r="B227" s="11"/>
      <c r="C227" s="11" t="str">
        <f>'FedWay Data'!$A47</f>
        <v xml:space="preserve">- Other -0.00 0 -0.0 -0.00 0 -0.0 -0.00 0 -0.0 -0.00 0 -0.0 -0.04 -8,962 -0.2 -0.04 -8,512 -0.2 </v>
      </c>
      <c r="D227" s="29"/>
      <c r="E227" s="22"/>
      <c r="F227" s="45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25"/>
      <c r="AT227" s="25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</row>
    <row r="228" spans="1:63" ht="15" hidden="1" customHeight="1" x14ac:dyDescent="0.2">
      <c r="A228" s="11"/>
      <c r="B228" s="11"/>
      <c r="C228" s="11" t="str">
        <f>'FedWay Data'!$A48</f>
        <v xml:space="preserve">Net Sales 21.77 471,885 100.0 20.85 417,889 100.0 21.36 1,498,589 100.0 20.81 1,436,854 100.0 21.47 4,542,960 100.0 20.68 4,315,003 100.0 </v>
      </c>
      <c r="D228" s="29"/>
      <c r="E228" s="22"/>
      <c r="F228" s="45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25"/>
      <c r="AT228" s="25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</row>
    <row r="229" spans="1:63" ht="15" hidden="1" customHeight="1" x14ac:dyDescent="0.2">
      <c r="A229" s="11"/>
      <c r="B229" s="11"/>
      <c r="C229" s="11" t="str">
        <f>'FedWay Data'!$A49</f>
        <v xml:space="preserve">COS - Beef and Chicken 0.88 19,137 4.1 0.80 16,084 3.8 0.84 59,028 3.9 0.86 59,315 4.1 0.89 188,810 4.2 0.80 167,714 3.9 </v>
      </c>
      <c r="D229" s="29"/>
      <c r="E229" s="22"/>
      <c r="F229" s="45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25"/>
      <c r="AT229" s="25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</row>
    <row r="230" spans="1:63" ht="15" hidden="1" customHeight="1" x14ac:dyDescent="0.2">
      <c r="A230" s="11"/>
      <c r="B230" s="11"/>
      <c r="C230" s="11" t="str">
        <f>'FedWay Data'!$A50</f>
        <v xml:space="preserve">- Seafood 0.51 11,117 2.4 0.51 10,307 2.5 0.54 37,935 2.5 0.50 34,286 2.4 0.51 108,152 2.4 0.50 104,411 2.4 </v>
      </c>
      <c r="D230" s="29"/>
      <c r="E230" s="22"/>
      <c r="F230" s="45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25"/>
      <c r="AT230" s="25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</row>
    <row r="231" spans="1:63" ht="15" hidden="1" customHeight="1" x14ac:dyDescent="0.2">
      <c r="A231" s="11"/>
      <c r="B231" s="11"/>
      <c r="C231" s="11" t="str">
        <f>'FedWay Data'!$A51</f>
        <v xml:space="preserve">- Fresh Seafood 0.00 0 0.0 0.00 0 0.0 0.00 0 0.0 0.00 0 0.0 0.00 0 0.0 0.00 0 0.0 </v>
      </c>
      <c r="D231" s="29"/>
      <c r="E231" s="22"/>
      <c r="F231" s="45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25"/>
      <c r="AT231" s="25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</row>
    <row r="232" spans="1:63" ht="15" hidden="1" customHeight="1" x14ac:dyDescent="0.2">
      <c r="A232" s="11"/>
      <c r="B232" s="11"/>
      <c r="C232" s="11" t="str">
        <f>'FedWay Data'!$A52</f>
        <v xml:space="preserve">- Other Protein 0.00 0 0.0 0.00 0 0.0 0.00 0 0.0 0.00 0 0.0 0.00 0 0.0 0.00 0 0.0 </v>
      </c>
      <c r="D232" s="29"/>
      <c r="E232" s="22"/>
      <c r="F232" s="45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25"/>
      <c r="AT232" s="25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</row>
    <row r="233" spans="1:63" ht="15" hidden="1" customHeight="1" x14ac:dyDescent="0.2">
      <c r="A233" s="11"/>
      <c r="B233" s="11"/>
      <c r="C233" s="11" t="str">
        <f>'FedWay Data'!$A53</f>
        <v xml:space="preserve">- Total Protein 1.40 30,254 6.4 1.32 26,391 6.3 1.38 96,963 6.5 1.36 93,601 6.5 1.40 296,962 6.5 1.30 272,125 6.3 </v>
      </c>
      <c r="D233" s="29"/>
      <c r="E233" s="22"/>
      <c r="F233" s="45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25"/>
      <c r="AT233" s="25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</row>
    <row r="234" spans="1:63" ht="15" hidden="1" customHeight="1" x14ac:dyDescent="0.2">
      <c r="A234" s="11"/>
      <c r="B234" s="11"/>
      <c r="C234" s="11" t="str">
        <f>'FedWay Data'!$A54</f>
        <v xml:space="preserve">- Non-Perishable 0.97 21,061 4.5 0.98 19,651 4.7 1.04 72,879 4.9 0.97 66,995 4.7 0.96 203,229 4.5 0.93 194,058 4.5 </v>
      </c>
      <c r="D234" s="29"/>
      <c r="E234" s="22"/>
      <c r="F234" s="45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25"/>
      <c r="AT234" s="25"/>
      <c r="AU234" s="11"/>
      <c r="AV234" s="11"/>
      <c r="AW234" s="11"/>
      <c r="AX234" s="11"/>
      <c r="AY234" s="11"/>
      <c r="AZ234" s="11"/>
      <c r="BA234" s="11"/>
      <c r="BB234" s="11"/>
      <c r="BC234" s="50"/>
      <c r="BD234" s="11"/>
      <c r="BE234" s="11"/>
      <c r="BF234" s="11"/>
      <c r="BG234" s="11"/>
      <c r="BH234" s="11"/>
      <c r="BI234" s="11"/>
      <c r="BJ234" s="11"/>
      <c r="BK234" s="11"/>
    </row>
    <row r="235" spans="1:63" ht="15" hidden="1" customHeight="1" x14ac:dyDescent="0.2">
      <c r="A235" s="11"/>
      <c r="B235" s="11"/>
      <c r="C235" s="11" t="str">
        <f>'FedWay Data'!$A55</f>
        <v xml:space="preserve">- Produce 0.57 12,275 2.6 0.52 10,428 2.5 0.51 35,627 2.4 0.55 37,929 2.6 0.55 116,220 2.6 0.51 106,451 2.5 </v>
      </c>
      <c r="D235" s="29"/>
      <c r="E235" s="22"/>
      <c r="F235" s="45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25"/>
      <c r="AT235" s="25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</row>
    <row r="236" spans="1:63" ht="15" hidden="1" customHeight="1" x14ac:dyDescent="0.2">
      <c r="A236" s="11"/>
      <c r="B236" s="11"/>
      <c r="C236" s="11" t="str">
        <f>'FedWay Data'!$A56</f>
        <v xml:space="preserve">- Dessert 0.23 5,081 1.1 0.23 4,609 1.1 0.24 16,747 1.1 0.23 16,064 1.1 0.24 51,514 1.1 0.23 47,389 1.1 </v>
      </c>
      <c r="D236" s="29"/>
      <c r="E236" s="22"/>
      <c r="F236" s="45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25"/>
      <c r="AT236" s="25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</row>
    <row r="237" spans="1:63" ht="15" hidden="1" customHeight="1" x14ac:dyDescent="0.2">
      <c r="A237" s="11"/>
      <c r="B237" s="11"/>
      <c r="C237" s="11" t="str">
        <f>'FedWay Data'!$A57</f>
        <v xml:space="preserve">- Other/Freight 1.79 38,743 8.2 1.75 35,099 8.4 1.82 127,972 8.5 1.72 118,481 8.2 1.84 389,084 8.6 1.91 397,758 9.2 </v>
      </c>
      <c r="D237" s="29"/>
      <c r="E237" s="22"/>
      <c r="F237" s="45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25"/>
      <c r="AT237" s="25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</row>
    <row r="238" spans="1:63" ht="15" hidden="1" customHeight="1" x14ac:dyDescent="0.2">
      <c r="A238" s="11"/>
      <c r="B238" s="11"/>
      <c r="C238" s="11" t="str">
        <f>'FedWay Data'!$A58</f>
        <v xml:space="preserve">Total Food Costs 4.95 107,414 22.8 4.80 96,178 23.0 4.99 350,188 23.4 4.82 333,070 23.2 5.00 1,057,008 23.3 4.88 1,017,781 23.6 </v>
      </c>
      <c r="D238" s="29"/>
      <c r="E238" s="22"/>
      <c r="F238" s="45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25"/>
      <c r="AT238" s="25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</row>
    <row r="239" spans="1:63" ht="15" hidden="1" customHeight="1" x14ac:dyDescent="0.2">
      <c r="A239" s="11"/>
      <c r="B239" s="11"/>
      <c r="C239" s="11" t="str">
        <f>'FedWay Data'!$A59</f>
        <v xml:space="preserve">A vs T% 4,119 3.8 3,868 4.0 15,193 4.3 12,304 3.7 38,465 3.6 45,249 4.4 </v>
      </c>
      <c r="D239" s="29"/>
      <c r="E239" s="22"/>
      <c r="F239" s="45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25"/>
      <c r="AT239" s="25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</row>
    <row r="240" spans="1:63" ht="15" hidden="1" customHeight="1" x14ac:dyDescent="0.2">
      <c r="A240" s="11"/>
      <c r="B240" s="11"/>
      <c r="C240" s="11" t="str">
        <f>'FedWay Data'!$A60</f>
        <v xml:space="preserve">Total Beverage Cost 0.54 11,680 16.7 0.53 10,597 17.3 0.55 38,232 17.5 0.55 37,796 17.7 0.55 115,483 17.4 0.51 107,150 16.7 </v>
      </c>
      <c r="D240" s="29"/>
      <c r="E240" s="22"/>
      <c r="F240" s="45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25"/>
      <c r="AT240" s="25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</row>
    <row r="241" spans="1:63" ht="15" hidden="1" customHeight="1" x14ac:dyDescent="0.2">
      <c r="A241" s="11"/>
      <c r="B241" s="11"/>
      <c r="C241" s="11" t="str">
        <f>'FedWay Data'!$A61</f>
        <v xml:space="preserve">- Liquor 0.07 1,450 11.7 0.06 1,153 11.3 0.07 4,827 12.4 0.06 4,127 11.2 0.06 12,969 11.0 0.07 13,829 12.3 </v>
      </c>
      <c r="D241" s="29"/>
      <c r="E241" s="22"/>
      <c r="F241" s="45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25"/>
      <c r="AT241" s="25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</row>
    <row r="242" spans="1:63" ht="15" hidden="1" customHeight="1" x14ac:dyDescent="0.2">
      <c r="A242" s="11"/>
      <c r="B242" s="11"/>
      <c r="C242" s="11" t="str">
        <f>'FedWay Data'!$A62</f>
        <v xml:space="preserve">- Beer 0.07 1,432 23.4 0.06 1,125 20.7 0.05 3,724 20.5 0.06 3,895 21.9 0.06 13,233 23.5 0.06 12,417 22.7 </v>
      </c>
      <c r="D242" s="29"/>
      <c r="E242" s="22"/>
      <c r="F242" s="45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25"/>
      <c r="AT242" s="25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</row>
    <row r="243" spans="1:63" ht="15" hidden="1" customHeight="1" x14ac:dyDescent="0.2">
      <c r="A243" s="11"/>
      <c r="B243" s="11"/>
      <c r="C243" s="11" t="str">
        <f>'FedWay Data'!$A63</f>
        <v xml:space="preserve">- Wine 0.19 4,181 24.5 0.19 3,844 26.2 0.20 13,784 25.5 0.20 13,936 26.4 0.20 42,027 25.2 0.18 37,670 25.3 </v>
      </c>
      <c r="D243" s="29"/>
      <c r="E243" s="22"/>
      <c r="F243" s="45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25"/>
      <c r="AT243" s="25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</row>
    <row r="244" spans="1:63" ht="15" hidden="1" customHeight="1" x14ac:dyDescent="0.2">
      <c r="A244" s="11"/>
      <c r="B244" s="11"/>
      <c r="C244" s="11" t="str">
        <f>'FedWay Data'!$A64</f>
        <v xml:space="preserve">- Non-Alch Bev 0.21 4,618 13.4 0.22 4,475 14.5 0.23 15,898 14.8 0.23 15,839 14.9 0.22 47,253 14.7 0.21 43,233 13.3 </v>
      </c>
      <c r="D244" s="29"/>
      <c r="E244" s="22"/>
      <c r="F244" s="45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25"/>
      <c r="AT244" s="25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</row>
    <row r="245" spans="1:63" ht="15" hidden="1" customHeight="1" x14ac:dyDescent="0.2">
      <c r="A245" s="11"/>
      <c r="B245" s="11"/>
      <c r="C245" s="11" t="str">
        <f>'FedWay Data'!$A65</f>
        <v xml:space="preserve">Bev Alch A vs. T% 1,353 11.6 1,005 9.5 2,658 7.0 3,150 8.3 7,872 6.8 11,556 10.8 </v>
      </c>
      <c r="D245" s="29"/>
      <c r="E245" s="22"/>
      <c r="F245" s="45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25"/>
      <c r="AT245" s="25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</row>
    <row r="246" spans="1:63" ht="15" hidden="1" customHeight="1" x14ac:dyDescent="0.2">
      <c r="A246" s="11"/>
      <c r="B246" s="11"/>
      <c r="C246" s="11" t="str">
        <f>'FedWay Data'!$A66</f>
        <v xml:space="preserve">Total Cost of Sales 5.49 119,095 25.2 5.33 106,775 25.6 5.54 388,421 25.9 5.37 370,866 25.8 5.54 1,172,491 25.8 5.39 1,124,930 26.1 </v>
      </c>
      <c r="D246" s="29"/>
      <c r="E246" s="22"/>
      <c r="F246" s="45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25"/>
      <c r="AT246" s="25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</row>
    <row r="247" spans="1:63" ht="15" hidden="1" customHeight="1" x14ac:dyDescent="0.2">
      <c r="A247" s="11"/>
      <c r="B247" s="11"/>
      <c r="C247" s="11" t="str">
        <f>'FedWay Data'!$A67</f>
        <v xml:space="preserve">Direct Labor - Regular 6.91 149,718 31.7 6.61 132,557 31.7 6.62 464,220 31.0 6.52 450,356 31.3 6.62 1,401,468 30.8 6.49 1,354,180 31.4 </v>
      </c>
      <c r="D247" s="29"/>
      <c r="E247" s="22"/>
      <c r="F247" s="45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25"/>
      <c r="AT247" s="25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</row>
    <row r="248" spans="1:63" ht="15" hidden="1" customHeight="1" x14ac:dyDescent="0.2">
      <c r="A248" s="11"/>
      <c r="B248" s="11"/>
      <c r="C248" s="11" t="str">
        <f>'FedWay Data'!$A68</f>
        <v xml:space="preserve">- Overtime 0.10 2,144 0.5 0.13 2,637 0.6 0.11 7,707 0.5 0.12 8,526 0.6 0.14 30,282 0.7 0.09 18,140 0.4 </v>
      </c>
      <c r="D248" s="29"/>
      <c r="E248" s="22"/>
      <c r="F248" s="45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25"/>
      <c r="AT248" s="25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</row>
    <row r="249" spans="1:63" ht="15" hidden="1" customHeight="1" x14ac:dyDescent="0.2">
      <c r="A249" s="11"/>
      <c r="B249" s="11"/>
      <c r="C249" s="11" t="str">
        <f>'FedWay Data'!$A69</f>
        <v xml:space="preserve">- Pay Compliance/WOTC 0.00 0 0.0 0.00 0 0.0 0.00 0 0.0 0.00 0 0.0 0.00 0 0.0 0.00 0 0.0 </v>
      </c>
      <c r="D249" s="29"/>
      <c r="E249" s="22"/>
      <c r="F249" s="45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25"/>
      <c r="AT249" s="25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</row>
    <row r="250" spans="1:63" ht="15" hidden="1" customHeight="1" x14ac:dyDescent="0.2">
      <c r="A250" s="11"/>
      <c r="B250" s="11"/>
      <c r="C250" s="11" t="str">
        <f>'FedWay Data'!$A70</f>
        <v xml:space="preserve">Total Direct Labor 7.00 151,861 32.2 6.74 135,194 32.4 6.73 471,927 31.5 6.65 458,882 31.9 6.77 1,431,750 31.5 6.58 1,372,321 31.8 </v>
      </c>
      <c r="D250" s="29"/>
      <c r="E250" s="22"/>
      <c r="F250" s="45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25"/>
      <c r="AT250" s="25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</row>
    <row r="251" spans="1:63" ht="15" hidden="1" customHeight="1" x14ac:dyDescent="0.2">
      <c r="A251" s="11"/>
      <c r="B251" s="11"/>
      <c r="C251" s="11" t="str">
        <f>'FedWay Data'!$A71</f>
        <v xml:space="preserve">Overtime Premium $ 707 870 2,543 2,814 9,993 5,986 </v>
      </c>
      <c r="D251" s="29"/>
      <c r="E251" s="22"/>
      <c r="F251" s="45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25"/>
      <c r="AT251" s="25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</row>
    <row r="252" spans="1:63" ht="15" hidden="1" customHeight="1" x14ac:dyDescent="0.2">
      <c r="A252" s="11"/>
      <c r="B252" s="11"/>
      <c r="C252" s="11" t="str">
        <f>'FedWay Data'!$A72</f>
        <v xml:space="preserve">Overtime Hours 113 139 406 449 1,594 955 </v>
      </c>
      <c r="D252" s="29"/>
      <c r="E252" s="22"/>
      <c r="F252" s="45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25"/>
      <c r="AT252" s="25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</row>
    <row r="253" spans="1:63" ht="15" hidden="1" customHeight="1" x14ac:dyDescent="0.2">
      <c r="A253" s="11"/>
      <c r="B253" s="11"/>
      <c r="C253" s="11" t="str">
        <f>'FedWay Data'!$A73</f>
        <v xml:space="preserve">Total Hours vs. Expectation 15.84 -5.16 39.51 53.07 36.46 26.37 </v>
      </c>
      <c r="D253" s="29"/>
      <c r="E253" s="22"/>
      <c r="F253" s="45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25"/>
      <c r="AT253" s="25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</row>
    <row r="254" spans="1:63" ht="15" hidden="1" customHeight="1" x14ac:dyDescent="0.2">
      <c r="A254" s="11"/>
      <c r="B254" s="11"/>
      <c r="C254" s="11" t="str">
        <f>'FedWay Data'!$A74</f>
        <v xml:space="preserve">Wage Rate 13.76 13.10 13.47 13.10 13.52 13.37 </v>
      </c>
      <c r="D254" s="29"/>
      <c r="E254" s="22"/>
      <c r="F254" s="45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25"/>
      <c r="AT254" s="25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</row>
    <row r="255" spans="1:63" ht="15" hidden="1" customHeight="1" x14ac:dyDescent="0.2">
      <c r="A255" s="11"/>
      <c r="B255" s="11"/>
      <c r="C255" s="11" t="str">
        <f>'FedWay Data'!$A75</f>
        <v>Margin after Labor 9.27 200,929 42.6 8.78 175,920 42.1 9.10 638,241 42.6 8.79 607,105 42.3 9.16 1,938,719 42.7 8.71 1,817,752 42.1</v>
      </c>
      <c r="D255" s="29"/>
      <c r="E255" s="22"/>
      <c r="F255" s="45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25"/>
      <c r="AT255" s="25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</row>
    <row r="256" spans="1:63" ht="15" hidden="1" customHeight="1" x14ac:dyDescent="0.2">
      <c r="A256" s="11"/>
      <c r="B256" s="11"/>
      <c r="C256" s="11"/>
      <c r="D256" s="29"/>
      <c r="E256" s="22"/>
      <c r="F256" s="45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25"/>
      <c r="AT256" s="25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</row>
    <row r="257" spans="1:63" ht="15" hidden="1" customHeight="1" x14ac:dyDescent="0.2">
      <c r="A257" s="11"/>
      <c r="B257" s="11"/>
      <c r="C257" s="46" t="str">
        <f t="shared" ref="C257:C264" si="271">IF(C333="","",IF(RIGHT(D257,1)="-",LEFT(D257,AY257-2),D257))</f>
        <v xml:space="preserve">- Smallwares </v>
      </c>
      <c r="D257" s="47" t="str">
        <f t="shared" ref="D257:D264" si="272">LEFT(C333,AY257-1)</f>
        <v xml:space="preserve">- Smallwares </v>
      </c>
      <c r="E257" s="22"/>
      <c r="F257" s="45"/>
      <c r="G257" s="11"/>
      <c r="H257" s="11"/>
      <c r="I257" s="11"/>
      <c r="J257" s="47" t="str">
        <f t="shared" ref="J257:J264" si="273">IF($C257="","",IF($C257="A vs T% ","",IF($C257="Bev Alch A vs. T% ","",IF($C257="Operating Weeks ","",IF($C257="ToGo Sales ","",IF($C257="Private Dining ","",IF($C257="Overtime Premium $ ","",IF($C257="Overtime Hours ","",(LEFT($S257,FIND("|",SUBSTITUTE($S257," ","|",1))))))))))))</f>
        <v xml:space="preserve">0.21 </v>
      </c>
      <c r="K257" s="47"/>
      <c r="L257" s="47" t="str">
        <f t="shared" ref="L257:L264" si="274">IF($C257="","",IF($C257="Bev Alch A vs. T% ",(LEFT($S257,FIND("|",SUBSTITUTE($S257," ","|",1)))),IF($C257="A vs T% ",(LEFT($S257,FIND("|",SUBSTITUTE($S257," ","|",1)))),IF($C257="Bev Alch A vs. T% ",(LEFT($S257,FIND("|",SUBSTITUTE($S257," ","|",1)))),IF($C257="Average Weekly Sales ","",IF($C257="Total Hours vs. Expectation ","",IF($C257="Wage Rate ","",IF($C257="Operating Weeks ",LEFT($S257,FIND("|",SUBSTITUTE($S257," ","|",1))),IF($C257="ToGo Sales ",LEFT($S257,FIND("|",SUBSTITUTE($S257," ","|",1))),IF($C257="Private Dining ",LEFT($S257,FIND("|",SUBSTITUTE($S257," ","|",1))),IF($C257="Overtime Premium $ ",LEFT($S257,FIND("|",SUBSTITUTE($S257," ","|",1))),IF($C257="Overtime Hours ",LEFT($S257,FIND("|",SUBSTITUTE($S257," ","|",1))),(MID($S257,FIND("|",SUBSTITUTE($S257," ","|",1))+1,LEN($S257)))))))))))))))</f>
        <v xml:space="preserve">4,482 0.9 0.20 4,090 1.0 0.23 15,814 1.1 0.18 12,639 0.9 0.22 47,553 1.0 0.21 43,971 1.0  </v>
      </c>
      <c r="M257" s="47" t="str">
        <f t="shared" ref="M257:M264" si="275">IF($C257="","",IF($C257="A vs T% ",(MID($S257,FIND("|",SUBSTITUTE($S257," ","|",1))+1,LEN($S257))),IF($C257="Bev Alch A vs. T% ",(MID($S257,FIND("|",SUBSTITUTE($S257," ","|",1))+1,LEN($S257))),IF($C257="Guest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","|",2))+1,LEN($S257)))))))))))))))</f>
        <v xml:space="preserve">0.9 0.20 4,090 1.0 0.23 15,814 1.1 0.18 12,639 0.9 0.22 47,553 1.0 0.21 43,971 1.0  </v>
      </c>
      <c r="N257" s="47"/>
      <c r="O257" s="47" t="str">
        <f t="shared" ref="O257:O264" si="276">IF($C257="","",IF($C257="Bev Alch A vs. T% ","",IF($C257="A vs T% ","",IF($C257="Guest Count ",(MID($S257,FIND("|",SUBSTITUTE($S257," ","|",2))+1,LEN($S257))),IF($C257="Average Weekly Sales ",(MID($S257,FIND("|",SUBSTITUTE($S257," ","|",1))+1,LEN($S257))),IF($C257="Total Hours vs. Expectation ",(MID($S257,FIND("|",SUBSTITUTE($S257," ","|",1))+1,LEN($S257))),IF($C257="Wage Rate ",(MID($S257,FIND("|",SUBSTITUTE($S257," ","|",1))+1,LEN($S257))),IF($C257="Operating Weeks ","",IF($C257="ToGo Sales ","",IF($C257="Private Dining ","",IF($C257="Overtime Premium $ ","",IF($C257="Overtime Hours ","",(MID($S257,FIND("|",SUBSTITUTE($S257," ","|",3))+1,LEN($S257)))))))))))))))</f>
        <v xml:space="preserve">0.20 4,090 1.0 0.23 15,814 1.1 0.18 12,639 0.9 0.22 47,553 1.0 0.21 43,971 1.0  </v>
      </c>
      <c r="P257" s="47"/>
      <c r="Q257" s="47" t="str">
        <f t="shared" ref="Q257:Q264" si="277">IF($C257="","",IF($C257="Bev Alch A vs. T% ",(MID($S257,FIND("|",SUBSTITUTE($S257," ","|",2))+1,LEN($S257))),IF($C257="A vs T% ",(MID($S257,FIND("|",SUBSTITUTE($S257," ","|",2))+1,LEN($S257))),IF($C257="Guest Count ",(MID($S257,FIND("|",SUBSTITUTE($S257," ","|",3))+1,LEN($S257))),IF($C257="Average Weekly Sales ","",IF($C257="Total Hours vs. Expectation ","",IF($C257="Wage Rate ","",IF($C257="Operating Weeks ",(MID($S257,FIND("|",SUBSTITUTE($S257," ","|",1))+1,LEN($S257))),IF($C257="ToGo Sales ",(MID($S257,FIND("|",SUBSTITUTE($S257," ","|",1))+1,LEN($S257))),IF($C257="Private Dining ",(MID($S257,FIND("|",SUBSTITUTE($S257," ","|",1))+1,LEN($S257))),IF($C257="Overtime Premium $ ",(MID($S257,FIND("|",SUBSTITUTE($S257," ","|",1))+1,LEN($S257))),IF($C257="Overtime Hours ",(MID($S257,FIND("|",SUBSTITUTE($S257," ","|",1))+1,LEN($S257))),(MID($S257,FIND("|",SUBSTITUTE($S257," ","|",4))+1,LEN($S257)))))))))))))))</f>
        <v xml:space="preserve">4,090 1.0 0.23 15,814 1.1 0.18 12,639 0.9 0.22 47,553 1.0 0.21 43,971 1.0  </v>
      </c>
      <c r="R257" s="47" t="str">
        <f t="shared" ref="R257:R264" si="278">IF($C257="","",IF($C257="Bev Alch A vs. T% ",(MID($S257,FIND("|",SUBSTITUTE($S257," ","|",3))+1,LEN($S257))),IF($C257="A vs T% ",(MID($S257,FIND("|",SUBSTITUTE($S257," ","|",3))+1,LEN($S257))),IF($C257="Guest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","|",5))+1,LEN($S257)))))))))))))))</f>
        <v xml:space="preserve">1.0 0.23 15,814 1.1 0.18 12,639 0.9 0.22 47,553 1.0 0.21 43,971 1.0  </v>
      </c>
      <c r="S257" s="47" t="str">
        <f t="shared" ref="S257:S264" si="279">(RIGHT(C333,LEN(C333) - LEN(C257)))&amp;" "</f>
        <v xml:space="preserve">0.21 4,482 0.9 0.20 4,090 1.0 0.23 15,814 1.1 0.18 12,639 0.9 0.22 47,553 1.0 0.21 43,971 1.0  </v>
      </c>
      <c r="T257" s="47"/>
      <c r="U257" s="47"/>
      <c r="V257" s="47"/>
      <c r="W257" s="11"/>
      <c r="X257" s="11"/>
      <c r="Y257" s="11"/>
      <c r="Z257" s="47" t="str">
        <f t="shared" ref="Z257:Z264" si="280">IF($C257="","",IF($C257="A vs T% ","",IF($C257="Bev Alch A vs. T% ","",IF($C257="Guest Count ",(MID($S257,FIND("|",SUBSTITUTE($S257," ","|",4))+1,LEN($S257))),IF($C257="Average Weekly Sales ",(MID($S257,FIND("|",SUBSTITUTE($S257," ","|",2))+1,LEN($S257))),IF($C257="Total Hours vs. Expectation ",(MID($S257,FIND("|",SUBSTITUTE($S257," ","|",2))+1,LEN($S257))),IF($C257="Wage Rate ",(MID($S257,FIND("|",SUBSTITUTE($S257," ","|",2))+1,LEN($S257))),IF($C257="Operating Weeks ","",IF($C257="ToGo Sales ","",IF($C257="Private Dining ","",IF($C257="Overtime Premium $ ","",IF($C257="Overtime Hours ","",(MID($S257,FIND("|",SUBSTITUTE($S257," ","|",6))+1,LEN($S257)))))))))))))))</f>
        <v xml:space="preserve">0.23 15,814 1.1 0.18 12,639 0.9 0.22 47,553 1.0 0.21 43,971 1.0  </v>
      </c>
      <c r="AA257" s="47"/>
      <c r="AB257" s="47" t="str">
        <f t="shared" ref="AB257:AB264" si="281">IF($C257="","",IF($C257="Bev Alch A vs. T% ",(MID($S257,FIND("|",SUBSTITUTE($S257," ","|",4))+1,LEN($S257))),IF($C257="A vs T% ",(MID($S257,FIND("|",SUBSTITUTE($S257," ","|",4))+1,LEN($S257))),IF($C257="Guest Count ",(MID($S257,FIND("|",SUBSTITUTE($S257," ","|",5))+1,LEN($S257))),IF($C257="Average Weekly Sales ","",IF($C257="Total Hours vs. Expectation ","",IF($C257="Wage Rate ","",IF($C257="Operating Weeks ",(MID($S257,FIND("|",SUBSTITUTE($S257," ","|",2))+1,LEN($S257))),IF($C257="ToGo Sales ",(MID($S257,FIND("|",SUBSTITUTE($S257," ","|",2))+1,LEN($S257))),IF($C257="Private Dining ",(MID($S257,FIND("|",SUBSTITUTE($S257," ","|",2))+1,LEN($S257))),IF($C257="Overtime Premium $ ",(MID($S257,FIND("|",SUBSTITUTE($S257," ","|",2))+1,LEN($S257))),IF($C257="Overtime Hours ",(MID($S257,FIND("|",SUBSTITUTE($S257," ","|",2))+1,LEN($S257))),(MID($S257,FIND("|",SUBSTITUTE($S257," ","|",7))+1,LEN($S257)))))))))))))))</f>
        <v xml:space="preserve">15,814 1.1 0.18 12,639 0.9 0.22 47,553 1.0 0.21 43,971 1.0  </v>
      </c>
      <c r="AC257" s="47" t="str">
        <f t="shared" ref="AC257:AC264" si="282">IF($C257="","",IF($C257="Bev Alch A vs. T% ",(MID($S257,FIND("|",SUBSTITUTE($S257," ","|",5))+1,LEN($S257))),IF($C257="A vs T% ",(MID($S257,FIND("|",SUBSTITUTE($S257," ","|",5))+1,LEN($S257))),IF($C257="Guest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","|",8))+1,LEN($S257)))))))))))))))</f>
        <v xml:space="preserve">1.1 0.18 12,639 0.9 0.22 47,553 1.0 0.21 43,971 1.0  </v>
      </c>
      <c r="AD257" s="47"/>
      <c r="AE257" s="47" t="str">
        <f t="shared" ref="AE257:AE264" si="283">IF($C257="","",IF($C257="A vs T% ","",IF($C257="Bev Alch A vs. T% ","",IF($C257="Guest Count ",(MID($S257,FIND("|",SUBSTITUTE($S257," ","|",6))+1,LEN($S257))),IF($C257="Average Weekly Sales ",(MID($S257,FIND("|",SUBSTITUTE($S257," ","|",3))+1,LEN($S257))),IF($C257="Total Hours vs. Expectation ",(MID($S257,FIND("|",SUBSTITUTE($S257," ","|",3))+1,LEN($S257))),IF($C257="Wage Rate ",(MID($S257,FIND("|",SUBSTITUTE($S257," ","|",3))+1,LEN($S257))),IF($C257="Operating Weeks ","",IF($C257="ToGo Sales ","",IF($C257="Private Dining ","",IF($C257="Overtime Premium $ ","",IF($C257="Overtime Hours ","",(MID($S257,FIND("|",SUBSTITUTE($S257," ","|",9))+1,LEN($S257)))))))))))))))</f>
        <v xml:space="preserve">0.18 12,639 0.9 0.22 47,553 1.0 0.21 43,971 1.0  </v>
      </c>
      <c r="AF257" s="47"/>
      <c r="AG257" s="47" t="str">
        <f t="shared" ref="AG257:AG264" si="284">IF($C257="","",IF($C257="Bev Alch A vs. T% ",(MID($S257,FIND("|",SUBSTITUTE($S257," ","|",6))+1,LEN($S257))),IF($C257="A vs T% ",(MID($S257,FIND("|",SUBSTITUTE($S257," ","|",6))+1,LEN($S257))),IF($C257="Guest Count ",(MID($S257,FIND("|",SUBSTITUTE($S257," ","|",7))+1,LEN($S257))),IF($C257="Average Weekly Sales ","",IF($C257="Total Hours vs. Expectation ","",IF($C257="Wage Rate ","",IF($C257="Operating Weeks ",(MID($S257,FIND("|",SUBSTITUTE($S257," ","|",3))+1,LEN($S257))),IF($C257="ToGo Sales ",(MID($S257,FIND("|",SUBSTITUTE($S257," ","|",3))+1,LEN($S257))),IF($C257="Private Dining ",(MID($S257,FIND("|",SUBSTITUTE($S257," ","|",3))+1,LEN($S257))),IF($C257="Overtime Premium $ ",(MID($S257,FIND("|",SUBSTITUTE($S257," ","|",3))+1,LEN($S257))),IF($C257="Overtime Hours ",(MID($S257,FIND("|",SUBSTITUTE($S257," ","|",3))+1,LEN($S257))),(MID($S257,FIND("|",SUBSTITUTE($S257," ","|",10))+1,LEN($S257)))))))))))))))</f>
        <v xml:space="preserve">12,639 0.9 0.22 47,553 1.0 0.21 43,971 1.0  </v>
      </c>
      <c r="AH257" s="47" t="str">
        <f t="shared" ref="AH257:AH264" si="285">IF($C257="","",IF($C257="Bev Alch A vs. T% ",(MID($S257,FIND("|",SUBSTITUTE($S257," ","|",7))+1,LEN($S257))),IF($C257="A vs T% ",(MID($S257,FIND("|",SUBSTITUTE($S257," ","|",7))+1,LEN($S257))),IF($C257="Guest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","|",11))+1,LEN($S257)))))))))))))))</f>
        <v xml:space="preserve">0.9 0.22 47,553 1.0 0.21 43,971 1.0  </v>
      </c>
      <c r="AI257" s="47"/>
      <c r="AJ257" s="47"/>
      <c r="AK257" s="47"/>
      <c r="AL257" s="47"/>
      <c r="AM257" s="11"/>
      <c r="AN257" s="11"/>
      <c r="AO257" s="11"/>
      <c r="AP257" s="47" t="str">
        <f t="shared" ref="AP257:AP264" si="286">IF($C257="","",IF($C257="A vs T% ","",IF($C257="Bev Alch A vs. T% ","",IF($C257="Guest Count ",(MID($S257,FIND("|",SUBSTITUTE($S257," ","|",8))+1,LEN($S257))),IF($C257="Average Weekly Sales ",(MID($S257,FIND("|",SUBSTITUTE($S257," ","|",4))+1,LEN($S257))),IF($C257="Total Hours vs. Expectation ",(MID($S257,FIND("|",SUBSTITUTE($S257," ","|",4))+1,LEN($S257))),IF($C257="Wage Rate ",(MID($S257,FIND("|",SUBSTITUTE($S257," ","|",4))+1,LEN($S257))),IF($C257="Operating Weeks ","",IF($C257="ToGo Sales ","",IF($C257="Private Dining ","",IF($C257="Overtime Premium $ ","",IF($C257="Overtime Hours ","",(MID($S257,FIND("|",SUBSTITUTE($S257," ","|",12))+1,LEN($S257)))))))))))))))</f>
        <v xml:space="preserve">0.22 47,553 1.0 0.21 43,971 1.0  </v>
      </c>
      <c r="AQ257" s="47"/>
      <c r="AR257" s="47" t="str">
        <f t="shared" ref="AR257:AR264" si="287">IF($C257="","",IF($C257="Bev Alch A vs. T% ",(MID($S257,FIND("|",SUBSTITUTE($S257," ","|",8))+1,LEN($S257))),IF($C257="A vs T% ",(MID($S257,FIND("|",SUBSTITUTE($S257," ","|",8))+1,LEN($S257))),IF($C257="Guest Count ",(MID($S257,FIND("|",SUBSTITUTE($S257," ","|",9))+1,LEN($S257))),IF($C257="Average Weekly Sales ","",IF($C257="Total Hours vs. Expectation ","",IF($C257="Wage Rate ","",IF($C257="Operating Weeks ",(MID($S257,FIND("|",SUBSTITUTE($S257," ","|",4))+1,LEN($S257))),IF($C257="ToGo Sales ",(MID($S257,FIND("|",SUBSTITUTE($S257," ","|",4))+1,LEN($S257))),IF($C257="Private Dining ",(MID($S257,FIND("|",SUBSTITUTE($S257," ","|",4))+1,LEN($S257))),IF($C257="Overtime Premium $ ",(MID($S257,FIND("|",SUBSTITUTE($S257," ","|",4))+1,LEN($S257))),IF($C257="Overtime Hours ",(MID($S257,FIND("|",SUBSTITUTE($S257," ","|",4))+1,LEN($S257))),(MID($S257,FIND("|",SUBSTITUTE($S257," ","|",13))+1,LEN($S257)))))))))))))))</f>
        <v xml:space="preserve">47,553 1.0 0.21 43,971 1.0  </v>
      </c>
      <c r="AS257" s="48" t="str">
        <f t="shared" ref="AS257:AS264" si="288">IF($C257="","",IF($C257="Bev Alch A vs. T% ",(MID($S257,FIND("|",SUBSTITUTE($S257," ","|",9))+1,LEN($S257))),IF($C257="A vs T% ",(MID($S257,FIND("|",SUBSTITUTE($S257," ","|",9))+1,LEN($S257))),IF($C257="Guest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","|",14))+1,LEN($S257)))))))))))))))</f>
        <v xml:space="preserve">1.0 0.21 43,971 1.0  </v>
      </c>
      <c r="AT257" s="48"/>
      <c r="AU257" s="47" t="str">
        <f t="shared" ref="AU257:AU264" si="289">IF($C257="","",IF($C257="A vs T% ","",IF($C257="Bev Alch A vs. T% ","",IF($C257="Guest Count ",(MID($S257,FIND("|",SUBSTITUTE($S257," ","|",10))+1,LEN($S257))),IF($C257="Average Weekly Sales ",(MID($S257,FIND("|",SUBSTITUTE($S257," ","|",5))+1,LEN($S257))),IF($C257="Total Hours vs. Expectation ",(MID($S257,FIND("|",SUBSTITUTE($S257," ","|",5))+1,LEN($S257))),IF($C257="Wage Rate ",(MID($S257,FIND("|",SUBSTITUTE($S257," ","|",5))+1,LEN($S257))),IF($C257="Operating Weeks ","",IF($C257="ToGo Sales ","",IF($C257="Private Dining ","",IF($C257="Overtime Premium $ ","",IF($C257="Overtime Hours ","",(MID($S257,FIND("|",SUBSTITUTE($S257," ","|",15))+1,LEN($S257)))))))))))))))</f>
        <v xml:space="preserve">0.21 43,971 1.0  </v>
      </c>
      <c r="AV257" s="47"/>
      <c r="AW257" s="47" t="str">
        <f t="shared" ref="AW257:AW264" si="290">IF($C257="","",IF($C257="Bev Alch A vs. T% ",(MID($S257,FIND("|",SUBSTITUTE($S257," ","|",10))+1,LEN($S257))),IF($C257="A vs T% ",(MID($S257,FIND("|",SUBSTITUTE($S257," ","|",10))+1,LEN($S257))),IF($C257="Guest Count ",(MID($S257,FIND("|",SUBSTITUTE($S257," ","|",11))+1,LEN($S257))),IF($C257="Average Weekly Sales ","",IF($C257="Total Hours vs. Expectation ","",IF($C257="Wage Rate ","",IF($C257="Operating Weeks ",(MID($S257,FIND("|",SUBSTITUTE($S257," ","|",5))+1,LEN($S257))),IF($C257="ToGo Sales ",(MID($S257,FIND("|",SUBSTITUTE($S257," ","|",5))+1,LEN($S257))),IF($C257="Private Dining ",(MID($S257,FIND("|",SUBSTITUTE($S257," ","|",5))+1,LEN($S257))),IF($C257="Overtime Premium $ ",(MID($S257,FIND("|",SUBSTITUTE($S257," ","|",5))+1,LEN($S257))),IF($C257="Overtime Hours ",(MID($S257,FIND("|",SUBSTITUTE($S257," ","|",5))+1,LEN($S257))),(MID($S257,FIND("|",SUBSTITUTE($S257," ","|",16))+1,LEN($S257)))))))))))))))</f>
        <v xml:space="preserve">43,971 1.0  </v>
      </c>
      <c r="AX257" s="48" t="str">
        <f t="shared" ref="AX257:AX264" si="291">IF($C257="","",IF($C257="Bev Alch A vs. T% ",(MID($S257,FIND("|",SUBSTITUTE($S257," ","|",11))+1,LEN($S257))),IF($C257="A vs T% ",(MID($S257,FIND("|",SUBSTITUTE($S257," ","|",11))+1,LEN($S257))),IF($C257="Guest Count ","",IF($C257="Average Weekly Sales ","",IF($C257="Total Hours vs. Expectation ","",IF($C257="Wage Rate ","",IF($C257="Operating Weeks ","",IF($C257="ToGo Sales ","",IF($C257="Private Dining ","",IF($C257="Overtime Premium $ ","",IF($C257="Overtime Hours ","",(MID($S257,FIND("|",SUBSTITUTE($S257," ","|",17))+1,LEN($S257)))))))))))))))</f>
        <v xml:space="preserve">1.0  </v>
      </c>
      <c r="AY257" s="47">
        <f>MIN(FIND({0,1,2,3,4,5,6,7,8,9},C333&amp;"0123456789"))</f>
        <v>14</v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</row>
    <row r="258" spans="1:63" ht="15" hidden="1" customHeight="1" x14ac:dyDescent="0.2">
      <c r="A258" s="11"/>
      <c r="B258" s="11"/>
      <c r="C258" s="46" t="str">
        <f t="shared" si="271"/>
        <v xml:space="preserve">- Linen/Paper Napkins </v>
      </c>
      <c r="D258" s="47" t="str">
        <f t="shared" si="272"/>
        <v xml:space="preserve">- Linen/Paper Napkins </v>
      </c>
      <c r="E258" s="22"/>
      <c r="F258" s="45"/>
      <c r="G258" s="11"/>
      <c r="H258" s="11"/>
      <c r="I258" s="11"/>
      <c r="J258" s="47" t="str">
        <f t="shared" si="273"/>
        <v xml:space="preserve">0.08 </v>
      </c>
      <c r="K258" s="47"/>
      <c r="L258" s="47" t="str">
        <f t="shared" si="274"/>
        <v xml:space="preserve">1,727 0.4 0.10 1,994 0.5 0.08 5,695 0.4 0.10 6,604 0.5 0.09 18,782 0.4 0.10 20,906 0.5  </v>
      </c>
      <c r="M258" s="47" t="str">
        <f t="shared" si="275"/>
        <v xml:space="preserve">0.4 0.10 1,994 0.5 0.08 5,695 0.4 0.10 6,604 0.5 0.09 18,782 0.4 0.10 20,906 0.5  </v>
      </c>
      <c r="N258" s="47"/>
      <c r="O258" s="47" t="str">
        <f t="shared" si="276"/>
        <v xml:space="preserve">0.10 1,994 0.5 0.08 5,695 0.4 0.10 6,604 0.5 0.09 18,782 0.4 0.10 20,906 0.5  </v>
      </c>
      <c r="P258" s="47"/>
      <c r="Q258" s="47" t="str">
        <f t="shared" si="277"/>
        <v xml:space="preserve">1,994 0.5 0.08 5,695 0.4 0.10 6,604 0.5 0.09 18,782 0.4 0.10 20,906 0.5  </v>
      </c>
      <c r="R258" s="47" t="str">
        <f t="shared" si="278"/>
        <v xml:space="preserve">0.5 0.08 5,695 0.4 0.10 6,604 0.5 0.09 18,782 0.4 0.10 20,906 0.5  </v>
      </c>
      <c r="S258" s="47" t="str">
        <f t="shared" si="279"/>
        <v xml:space="preserve">0.08 1,727 0.4 0.10 1,994 0.5 0.08 5,695 0.4 0.10 6,604 0.5 0.09 18,782 0.4 0.10 20,906 0.5  </v>
      </c>
      <c r="T258" s="47"/>
      <c r="U258" s="47"/>
      <c r="V258" s="47"/>
      <c r="W258" s="11"/>
      <c r="X258" s="11"/>
      <c r="Y258" s="11"/>
      <c r="Z258" s="47" t="str">
        <f t="shared" si="280"/>
        <v xml:space="preserve">0.08 5,695 0.4 0.10 6,604 0.5 0.09 18,782 0.4 0.10 20,906 0.5  </v>
      </c>
      <c r="AA258" s="47"/>
      <c r="AB258" s="47" t="str">
        <f t="shared" si="281"/>
        <v xml:space="preserve">5,695 0.4 0.10 6,604 0.5 0.09 18,782 0.4 0.10 20,906 0.5  </v>
      </c>
      <c r="AC258" s="47" t="str">
        <f t="shared" si="282"/>
        <v xml:space="preserve">0.4 0.10 6,604 0.5 0.09 18,782 0.4 0.10 20,906 0.5  </v>
      </c>
      <c r="AD258" s="47"/>
      <c r="AE258" s="47" t="str">
        <f t="shared" si="283"/>
        <v xml:space="preserve">0.10 6,604 0.5 0.09 18,782 0.4 0.10 20,906 0.5  </v>
      </c>
      <c r="AF258" s="47"/>
      <c r="AG258" s="47" t="str">
        <f t="shared" si="284"/>
        <v xml:space="preserve">6,604 0.5 0.09 18,782 0.4 0.10 20,906 0.5  </v>
      </c>
      <c r="AH258" s="47" t="str">
        <f t="shared" si="285"/>
        <v xml:space="preserve">0.5 0.09 18,782 0.4 0.10 20,906 0.5  </v>
      </c>
      <c r="AI258" s="47"/>
      <c r="AJ258" s="47"/>
      <c r="AK258" s="47"/>
      <c r="AL258" s="47"/>
      <c r="AM258" s="11"/>
      <c r="AN258" s="11"/>
      <c r="AO258" s="11"/>
      <c r="AP258" s="47" t="str">
        <f t="shared" si="286"/>
        <v xml:space="preserve">0.09 18,782 0.4 0.10 20,906 0.5  </v>
      </c>
      <c r="AQ258" s="47"/>
      <c r="AR258" s="47" t="str">
        <f t="shared" si="287"/>
        <v xml:space="preserve">18,782 0.4 0.10 20,906 0.5  </v>
      </c>
      <c r="AS258" s="48" t="str">
        <f t="shared" si="288"/>
        <v xml:space="preserve">0.4 0.10 20,906 0.5  </v>
      </c>
      <c r="AT258" s="48"/>
      <c r="AU258" s="47" t="str">
        <f t="shared" si="289"/>
        <v xml:space="preserve">0.10 20,906 0.5  </v>
      </c>
      <c r="AV258" s="47"/>
      <c r="AW258" s="47" t="str">
        <f t="shared" si="290"/>
        <v xml:space="preserve">20,906 0.5  </v>
      </c>
      <c r="AX258" s="48" t="str">
        <f t="shared" si="291"/>
        <v xml:space="preserve">0.5  </v>
      </c>
      <c r="AY258" s="47">
        <f>MIN(FIND({0,1,2,3,4,5,6,7,8,9},C334&amp;"0123456789"))</f>
        <v>23</v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</row>
    <row r="259" spans="1:63" ht="15" hidden="1" customHeight="1" x14ac:dyDescent="0.2">
      <c r="A259" s="11"/>
      <c r="B259" s="11"/>
      <c r="C259" s="46" t="str">
        <f t="shared" si="271"/>
        <v xml:space="preserve">- Cleaning Supplies </v>
      </c>
      <c r="D259" s="47" t="str">
        <f t="shared" si="272"/>
        <v xml:space="preserve">- Cleaning Supplies </v>
      </c>
      <c r="E259" s="22"/>
      <c r="F259" s="45"/>
      <c r="G259" s="11"/>
      <c r="H259" s="11"/>
      <c r="I259" s="11"/>
      <c r="J259" s="47" t="str">
        <f t="shared" si="273"/>
        <v xml:space="preserve">0.11 </v>
      </c>
      <c r="K259" s="47"/>
      <c r="L259" s="47" t="str">
        <f t="shared" si="274"/>
        <v xml:space="preserve">2,395 0.5 0.12 2,486 0.6 0.13 9,269 0.6 0.13 8,832 0.6 0.11 22,774 0.5 0.11 22,129 0.5  </v>
      </c>
      <c r="M259" s="47" t="str">
        <f t="shared" si="275"/>
        <v xml:space="preserve">0.5 0.12 2,486 0.6 0.13 9,269 0.6 0.13 8,832 0.6 0.11 22,774 0.5 0.11 22,129 0.5  </v>
      </c>
      <c r="N259" s="47"/>
      <c r="O259" s="47" t="str">
        <f t="shared" si="276"/>
        <v xml:space="preserve">0.12 2,486 0.6 0.13 9,269 0.6 0.13 8,832 0.6 0.11 22,774 0.5 0.11 22,129 0.5  </v>
      </c>
      <c r="P259" s="47"/>
      <c r="Q259" s="47" t="str">
        <f t="shared" si="277"/>
        <v xml:space="preserve">2,486 0.6 0.13 9,269 0.6 0.13 8,832 0.6 0.11 22,774 0.5 0.11 22,129 0.5  </v>
      </c>
      <c r="R259" s="47" t="str">
        <f t="shared" si="278"/>
        <v xml:space="preserve">0.6 0.13 9,269 0.6 0.13 8,832 0.6 0.11 22,774 0.5 0.11 22,129 0.5  </v>
      </c>
      <c r="S259" s="47" t="str">
        <f t="shared" si="279"/>
        <v xml:space="preserve">0.11 2,395 0.5 0.12 2,486 0.6 0.13 9,269 0.6 0.13 8,832 0.6 0.11 22,774 0.5 0.11 22,129 0.5  </v>
      </c>
      <c r="T259" s="47"/>
      <c r="U259" s="47"/>
      <c r="V259" s="47"/>
      <c r="W259" s="11"/>
      <c r="X259" s="11"/>
      <c r="Y259" s="11"/>
      <c r="Z259" s="47" t="str">
        <f t="shared" si="280"/>
        <v xml:space="preserve">0.13 9,269 0.6 0.13 8,832 0.6 0.11 22,774 0.5 0.11 22,129 0.5  </v>
      </c>
      <c r="AA259" s="47"/>
      <c r="AB259" s="47" t="str">
        <f t="shared" si="281"/>
        <v xml:space="preserve">9,269 0.6 0.13 8,832 0.6 0.11 22,774 0.5 0.11 22,129 0.5  </v>
      </c>
      <c r="AC259" s="47" t="str">
        <f t="shared" si="282"/>
        <v xml:space="preserve">0.6 0.13 8,832 0.6 0.11 22,774 0.5 0.11 22,129 0.5  </v>
      </c>
      <c r="AD259" s="47"/>
      <c r="AE259" s="47" t="str">
        <f t="shared" si="283"/>
        <v xml:space="preserve">0.13 8,832 0.6 0.11 22,774 0.5 0.11 22,129 0.5  </v>
      </c>
      <c r="AF259" s="47"/>
      <c r="AG259" s="47" t="str">
        <f t="shared" si="284"/>
        <v xml:space="preserve">8,832 0.6 0.11 22,774 0.5 0.11 22,129 0.5  </v>
      </c>
      <c r="AH259" s="47" t="str">
        <f t="shared" si="285"/>
        <v xml:space="preserve">0.6 0.11 22,774 0.5 0.11 22,129 0.5  </v>
      </c>
      <c r="AI259" s="47"/>
      <c r="AJ259" s="47"/>
      <c r="AK259" s="47"/>
      <c r="AL259" s="47"/>
      <c r="AM259" s="11"/>
      <c r="AN259" s="11"/>
      <c r="AO259" s="11"/>
      <c r="AP259" s="47" t="str">
        <f t="shared" si="286"/>
        <v xml:space="preserve">0.11 22,774 0.5 0.11 22,129 0.5  </v>
      </c>
      <c r="AQ259" s="47"/>
      <c r="AR259" s="47" t="str">
        <f t="shared" si="287"/>
        <v xml:space="preserve">22,774 0.5 0.11 22,129 0.5  </v>
      </c>
      <c r="AS259" s="48" t="str">
        <f t="shared" si="288"/>
        <v xml:space="preserve">0.5 0.11 22,129 0.5  </v>
      </c>
      <c r="AT259" s="48"/>
      <c r="AU259" s="47" t="str">
        <f t="shared" si="289"/>
        <v xml:space="preserve">0.11 22,129 0.5  </v>
      </c>
      <c r="AV259" s="47"/>
      <c r="AW259" s="47" t="str">
        <f t="shared" si="290"/>
        <v xml:space="preserve">22,129 0.5  </v>
      </c>
      <c r="AX259" s="48" t="str">
        <f t="shared" si="291"/>
        <v xml:space="preserve">0.5  </v>
      </c>
      <c r="AY259" s="47">
        <f>MIN(FIND({0,1,2,3,4,5,6,7,8,9},C335&amp;"0123456789"))</f>
        <v>21</v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</row>
    <row r="260" spans="1:63" ht="15" hidden="1" customHeight="1" x14ac:dyDescent="0.2">
      <c r="A260" s="11"/>
      <c r="B260" s="11"/>
      <c r="C260" s="46" t="str">
        <f t="shared" si="271"/>
        <v xml:space="preserve">- Credit/Gift Card </v>
      </c>
      <c r="D260" s="47" t="str">
        <f t="shared" si="272"/>
        <v xml:space="preserve">- Credit/Gift Card </v>
      </c>
      <c r="E260" s="22"/>
      <c r="F260" s="45"/>
      <c r="G260" s="11"/>
      <c r="H260" s="11"/>
      <c r="I260" s="11"/>
      <c r="J260" s="47" t="str">
        <f t="shared" si="273"/>
        <v xml:space="preserve">0.41 </v>
      </c>
      <c r="K260" s="47"/>
      <c r="L260" s="47" t="str">
        <f t="shared" si="274"/>
        <v xml:space="preserve">8,789 1.9 0.35 6,967 1.7 0.39 27,340 1.8 0.31 21,647 1.5 0.37 78,795 1.7 0.37 77,406 1.8  </v>
      </c>
      <c r="M260" s="47" t="str">
        <f t="shared" si="275"/>
        <v xml:space="preserve">1.9 0.35 6,967 1.7 0.39 27,340 1.8 0.31 21,647 1.5 0.37 78,795 1.7 0.37 77,406 1.8  </v>
      </c>
      <c r="N260" s="47"/>
      <c r="O260" s="47" t="str">
        <f t="shared" si="276"/>
        <v xml:space="preserve">0.35 6,967 1.7 0.39 27,340 1.8 0.31 21,647 1.5 0.37 78,795 1.7 0.37 77,406 1.8  </v>
      </c>
      <c r="P260" s="47"/>
      <c r="Q260" s="47" t="str">
        <f t="shared" si="277"/>
        <v xml:space="preserve">6,967 1.7 0.39 27,340 1.8 0.31 21,647 1.5 0.37 78,795 1.7 0.37 77,406 1.8  </v>
      </c>
      <c r="R260" s="47" t="str">
        <f t="shared" si="278"/>
        <v xml:space="preserve">1.7 0.39 27,340 1.8 0.31 21,647 1.5 0.37 78,795 1.7 0.37 77,406 1.8  </v>
      </c>
      <c r="S260" s="47" t="str">
        <f t="shared" si="279"/>
        <v xml:space="preserve">0.41 8,789 1.9 0.35 6,967 1.7 0.39 27,340 1.8 0.31 21,647 1.5 0.37 78,795 1.7 0.37 77,406 1.8  </v>
      </c>
      <c r="T260" s="47"/>
      <c r="U260" s="47"/>
      <c r="V260" s="47"/>
      <c r="W260" s="11"/>
      <c r="X260" s="11"/>
      <c r="Y260" s="11"/>
      <c r="Z260" s="47" t="str">
        <f t="shared" si="280"/>
        <v xml:space="preserve">0.39 27,340 1.8 0.31 21,647 1.5 0.37 78,795 1.7 0.37 77,406 1.8  </v>
      </c>
      <c r="AA260" s="47"/>
      <c r="AB260" s="47" t="str">
        <f t="shared" si="281"/>
        <v xml:space="preserve">27,340 1.8 0.31 21,647 1.5 0.37 78,795 1.7 0.37 77,406 1.8  </v>
      </c>
      <c r="AC260" s="47" t="str">
        <f t="shared" si="282"/>
        <v xml:space="preserve">1.8 0.31 21,647 1.5 0.37 78,795 1.7 0.37 77,406 1.8  </v>
      </c>
      <c r="AD260" s="47"/>
      <c r="AE260" s="47" t="str">
        <f t="shared" si="283"/>
        <v xml:space="preserve">0.31 21,647 1.5 0.37 78,795 1.7 0.37 77,406 1.8  </v>
      </c>
      <c r="AF260" s="47"/>
      <c r="AG260" s="47" t="str">
        <f t="shared" si="284"/>
        <v xml:space="preserve">21,647 1.5 0.37 78,795 1.7 0.37 77,406 1.8  </v>
      </c>
      <c r="AH260" s="47" t="str">
        <f t="shared" si="285"/>
        <v xml:space="preserve">1.5 0.37 78,795 1.7 0.37 77,406 1.8  </v>
      </c>
      <c r="AI260" s="47"/>
      <c r="AJ260" s="47"/>
      <c r="AK260" s="47"/>
      <c r="AL260" s="47"/>
      <c r="AM260" s="11"/>
      <c r="AN260" s="11"/>
      <c r="AO260" s="11"/>
      <c r="AP260" s="47" t="str">
        <f t="shared" si="286"/>
        <v xml:space="preserve">0.37 78,795 1.7 0.37 77,406 1.8  </v>
      </c>
      <c r="AQ260" s="47"/>
      <c r="AR260" s="47" t="str">
        <f t="shared" si="287"/>
        <v xml:space="preserve">78,795 1.7 0.37 77,406 1.8  </v>
      </c>
      <c r="AS260" s="48" t="str">
        <f t="shared" si="288"/>
        <v xml:space="preserve">1.7 0.37 77,406 1.8  </v>
      </c>
      <c r="AT260" s="48"/>
      <c r="AU260" s="47" t="str">
        <f t="shared" si="289"/>
        <v xml:space="preserve">0.37 77,406 1.8  </v>
      </c>
      <c r="AV260" s="47"/>
      <c r="AW260" s="47" t="str">
        <f t="shared" si="290"/>
        <v xml:space="preserve">77,406 1.8  </v>
      </c>
      <c r="AX260" s="48" t="str">
        <f t="shared" si="291"/>
        <v xml:space="preserve">1.8  </v>
      </c>
      <c r="AY260" s="47">
        <f>MIN(FIND({0,1,2,3,4,5,6,7,8,9},C336&amp;"0123456789"))</f>
        <v>20</v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</row>
    <row r="261" spans="1:63" ht="15" hidden="1" customHeight="1" x14ac:dyDescent="0.2">
      <c r="A261" s="11"/>
      <c r="B261" s="11"/>
      <c r="C261" s="46" t="str">
        <f t="shared" si="271"/>
        <v xml:space="preserve">- Cash Short </v>
      </c>
      <c r="D261" s="47" t="str">
        <f t="shared" si="272"/>
        <v xml:space="preserve">- Cash Short </v>
      </c>
      <c r="E261" s="22"/>
      <c r="F261" s="45"/>
      <c r="G261" s="11"/>
      <c r="H261" s="11"/>
      <c r="I261" s="11"/>
      <c r="J261" s="47" t="str">
        <f t="shared" si="273"/>
        <v xml:space="preserve">0.06 </v>
      </c>
      <c r="K261" s="47"/>
      <c r="L261" s="47" t="str">
        <f t="shared" si="274"/>
        <v xml:space="preserve">1,254 0.3 0.05 1,017 0.2 0.07 4,715 0.3 0.06 4,135 0.3 0.06 12,069 0.3 0.06 11,817 0.3  </v>
      </c>
      <c r="M261" s="47" t="str">
        <f t="shared" si="275"/>
        <v xml:space="preserve">0.3 0.05 1,017 0.2 0.07 4,715 0.3 0.06 4,135 0.3 0.06 12,069 0.3 0.06 11,817 0.3  </v>
      </c>
      <c r="N261" s="47"/>
      <c r="O261" s="47" t="str">
        <f t="shared" si="276"/>
        <v xml:space="preserve">0.05 1,017 0.2 0.07 4,715 0.3 0.06 4,135 0.3 0.06 12,069 0.3 0.06 11,817 0.3  </v>
      </c>
      <c r="P261" s="47"/>
      <c r="Q261" s="47" t="str">
        <f t="shared" si="277"/>
        <v xml:space="preserve">1,017 0.2 0.07 4,715 0.3 0.06 4,135 0.3 0.06 12,069 0.3 0.06 11,817 0.3  </v>
      </c>
      <c r="R261" s="47" t="str">
        <f t="shared" si="278"/>
        <v xml:space="preserve">0.2 0.07 4,715 0.3 0.06 4,135 0.3 0.06 12,069 0.3 0.06 11,817 0.3  </v>
      </c>
      <c r="S261" s="47" t="str">
        <f t="shared" si="279"/>
        <v xml:space="preserve">0.06 1,254 0.3 0.05 1,017 0.2 0.07 4,715 0.3 0.06 4,135 0.3 0.06 12,069 0.3 0.06 11,817 0.3  </v>
      </c>
      <c r="T261" s="47"/>
      <c r="U261" s="47"/>
      <c r="V261" s="47"/>
      <c r="W261" s="11"/>
      <c r="X261" s="11"/>
      <c r="Y261" s="11"/>
      <c r="Z261" s="47" t="str">
        <f t="shared" si="280"/>
        <v xml:space="preserve">0.07 4,715 0.3 0.06 4,135 0.3 0.06 12,069 0.3 0.06 11,817 0.3  </v>
      </c>
      <c r="AA261" s="47"/>
      <c r="AB261" s="47" t="str">
        <f t="shared" si="281"/>
        <v xml:space="preserve">4,715 0.3 0.06 4,135 0.3 0.06 12,069 0.3 0.06 11,817 0.3  </v>
      </c>
      <c r="AC261" s="47" t="str">
        <f t="shared" si="282"/>
        <v xml:space="preserve">0.3 0.06 4,135 0.3 0.06 12,069 0.3 0.06 11,817 0.3  </v>
      </c>
      <c r="AD261" s="47"/>
      <c r="AE261" s="47" t="str">
        <f t="shared" si="283"/>
        <v xml:space="preserve">0.06 4,135 0.3 0.06 12,069 0.3 0.06 11,817 0.3  </v>
      </c>
      <c r="AF261" s="47"/>
      <c r="AG261" s="47" t="str">
        <f t="shared" si="284"/>
        <v xml:space="preserve">4,135 0.3 0.06 12,069 0.3 0.06 11,817 0.3  </v>
      </c>
      <c r="AH261" s="47" t="str">
        <f t="shared" si="285"/>
        <v xml:space="preserve">0.3 0.06 12,069 0.3 0.06 11,817 0.3  </v>
      </c>
      <c r="AI261" s="47"/>
      <c r="AJ261" s="47"/>
      <c r="AK261" s="47"/>
      <c r="AL261" s="47"/>
      <c r="AM261" s="11"/>
      <c r="AN261" s="11"/>
      <c r="AO261" s="11"/>
      <c r="AP261" s="47" t="str">
        <f t="shared" si="286"/>
        <v xml:space="preserve">0.06 12,069 0.3 0.06 11,817 0.3  </v>
      </c>
      <c r="AQ261" s="47"/>
      <c r="AR261" s="47" t="str">
        <f t="shared" si="287"/>
        <v xml:space="preserve">12,069 0.3 0.06 11,817 0.3  </v>
      </c>
      <c r="AS261" s="48" t="str">
        <f t="shared" si="288"/>
        <v xml:space="preserve">0.3 0.06 11,817 0.3  </v>
      </c>
      <c r="AT261" s="48"/>
      <c r="AU261" s="47" t="str">
        <f t="shared" si="289"/>
        <v xml:space="preserve">0.06 11,817 0.3  </v>
      </c>
      <c r="AV261" s="47"/>
      <c r="AW261" s="47" t="str">
        <f t="shared" si="290"/>
        <v xml:space="preserve">11,817 0.3  </v>
      </c>
      <c r="AX261" s="48" t="str">
        <f t="shared" si="291"/>
        <v xml:space="preserve">0.3  </v>
      </c>
      <c r="AY261" s="47">
        <f>MIN(FIND({0,1,2,3,4,5,6,7,8,9},C337&amp;"0123456789"))</f>
        <v>14</v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</row>
    <row r="262" spans="1:63" ht="15" hidden="1" customHeight="1" x14ac:dyDescent="0.2">
      <c r="A262" s="11"/>
      <c r="B262" s="11"/>
      <c r="C262" s="46" t="str">
        <f t="shared" si="271"/>
        <v xml:space="preserve">- Other </v>
      </c>
      <c r="D262" s="47" t="str">
        <f t="shared" si="272"/>
        <v xml:space="preserve">- Other </v>
      </c>
      <c r="E262" s="22"/>
      <c r="F262" s="45"/>
      <c r="G262" s="11"/>
      <c r="H262" s="11"/>
      <c r="I262" s="11"/>
      <c r="J262" s="47" t="str">
        <f t="shared" si="273"/>
        <v xml:space="preserve">0.11 </v>
      </c>
      <c r="K262" s="47"/>
      <c r="L262" s="47" t="str">
        <f t="shared" si="274"/>
        <v xml:space="preserve">2,291 0.5 0.10 2,098 0.5 0.13 8,785 0.6 0.12 8,117 0.6 0.11 22,859 0.5 0.10 21,169 0.5  </v>
      </c>
      <c r="M262" s="47" t="str">
        <f t="shared" si="275"/>
        <v xml:space="preserve">0.5 0.10 2,098 0.5 0.13 8,785 0.6 0.12 8,117 0.6 0.11 22,859 0.5 0.10 21,169 0.5  </v>
      </c>
      <c r="N262" s="47"/>
      <c r="O262" s="47" t="str">
        <f t="shared" si="276"/>
        <v xml:space="preserve">0.10 2,098 0.5 0.13 8,785 0.6 0.12 8,117 0.6 0.11 22,859 0.5 0.10 21,169 0.5  </v>
      </c>
      <c r="P262" s="47"/>
      <c r="Q262" s="47" t="str">
        <f t="shared" si="277"/>
        <v xml:space="preserve">2,098 0.5 0.13 8,785 0.6 0.12 8,117 0.6 0.11 22,859 0.5 0.10 21,169 0.5  </v>
      </c>
      <c r="R262" s="47" t="str">
        <f t="shared" si="278"/>
        <v xml:space="preserve">0.5 0.13 8,785 0.6 0.12 8,117 0.6 0.11 22,859 0.5 0.10 21,169 0.5  </v>
      </c>
      <c r="S262" s="47" t="str">
        <f t="shared" si="279"/>
        <v xml:space="preserve">0.11 2,291 0.5 0.10 2,098 0.5 0.13 8,785 0.6 0.12 8,117 0.6 0.11 22,859 0.5 0.10 21,169 0.5  </v>
      </c>
      <c r="T262" s="47"/>
      <c r="U262" s="47"/>
      <c r="V262" s="47"/>
      <c r="W262" s="11"/>
      <c r="X262" s="11"/>
      <c r="Y262" s="11"/>
      <c r="Z262" s="47" t="str">
        <f t="shared" si="280"/>
        <v xml:space="preserve">0.13 8,785 0.6 0.12 8,117 0.6 0.11 22,859 0.5 0.10 21,169 0.5  </v>
      </c>
      <c r="AA262" s="47"/>
      <c r="AB262" s="47" t="str">
        <f t="shared" si="281"/>
        <v xml:space="preserve">8,785 0.6 0.12 8,117 0.6 0.11 22,859 0.5 0.10 21,169 0.5  </v>
      </c>
      <c r="AC262" s="47" t="str">
        <f t="shared" si="282"/>
        <v xml:space="preserve">0.6 0.12 8,117 0.6 0.11 22,859 0.5 0.10 21,169 0.5  </v>
      </c>
      <c r="AD262" s="47"/>
      <c r="AE262" s="47" t="str">
        <f t="shared" si="283"/>
        <v xml:space="preserve">0.12 8,117 0.6 0.11 22,859 0.5 0.10 21,169 0.5  </v>
      </c>
      <c r="AF262" s="47"/>
      <c r="AG262" s="47" t="str">
        <f t="shared" si="284"/>
        <v xml:space="preserve">8,117 0.6 0.11 22,859 0.5 0.10 21,169 0.5  </v>
      </c>
      <c r="AH262" s="47" t="str">
        <f t="shared" si="285"/>
        <v xml:space="preserve">0.6 0.11 22,859 0.5 0.10 21,169 0.5  </v>
      </c>
      <c r="AI262" s="47"/>
      <c r="AJ262" s="47"/>
      <c r="AK262" s="47"/>
      <c r="AL262" s="47"/>
      <c r="AM262" s="11"/>
      <c r="AN262" s="11"/>
      <c r="AO262" s="11"/>
      <c r="AP262" s="47" t="str">
        <f t="shared" si="286"/>
        <v xml:space="preserve">0.11 22,859 0.5 0.10 21,169 0.5  </v>
      </c>
      <c r="AQ262" s="47"/>
      <c r="AR262" s="47" t="str">
        <f t="shared" si="287"/>
        <v xml:space="preserve">22,859 0.5 0.10 21,169 0.5  </v>
      </c>
      <c r="AS262" s="48" t="str">
        <f t="shared" si="288"/>
        <v xml:space="preserve">0.5 0.10 21,169 0.5  </v>
      </c>
      <c r="AT262" s="48"/>
      <c r="AU262" s="47" t="str">
        <f t="shared" si="289"/>
        <v xml:space="preserve">0.10 21,169 0.5  </v>
      </c>
      <c r="AV262" s="47"/>
      <c r="AW262" s="47" t="str">
        <f t="shared" si="290"/>
        <v xml:space="preserve">21,169 0.5  </v>
      </c>
      <c r="AX262" s="48" t="str">
        <f t="shared" si="291"/>
        <v xml:space="preserve">0.5  </v>
      </c>
      <c r="AY262" s="47">
        <f>MIN(FIND({0,1,2,3,4,5,6,7,8,9},C338&amp;"0123456789"))</f>
        <v>9</v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</row>
    <row r="263" spans="1:63" ht="15" hidden="1" customHeight="1" x14ac:dyDescent="0.2">
      <c r="A263" s="11"/>
      <c r="B263" s="11"/>
      <c r="C263" s="46" t="str">
        <f t="shared" si="271"/>
        <v xml:space="preserve">Margin after Variable Exp </v>
      </c>
      <c r="D263" s="47" t="str">
        <f t="shared" si="272"/>
        <v xml:space="preserve">Margin after Variable Exp </v>
      </c>
      <c r="E263" s="22"/>
      <c r="F263" s="45"/>
      <c r="G263" s="11"/>
      <c r="H263" s="11"/>
      <c r="I263" s="11"/>
      <c r="J263" s="47" t="str">
        <f t="shared" si="273"/>
        <v xml:space="preserve">8.30 </v>
      </c>
      <c r="K263" s="47"/>
      <c r="L263" s="47" t="str">
        <f t="shared" si="274"/>
        <v xml:space="preserve">179,991 38.1 7.85 157,267 37.6 8.08 566,624 37.8 7.90 545,130 37.9 8.20 1,735,886 38.2 7.77 1,620,355 37.6  </v>
      </c>
      <c r="M263" s="47" t="str">
        <f t="shared" si="275"/>
        <v xml:space="preserve">38.1 7.85 157,267 37.6 8.08 566,624 37.8 7.90 545,130 37.9 8.20 1,735,886 38.2 7.77 1,620,355 37.6  </v>
      </c>
      <c r="N263" s="47"/>
      <c r="O263" s="47" t="str">
        <f t="shared" si="276"/>
        <v xml:space="preserve">7.85 157,267 37.6 8.08 566,624 37.8 7.90 545,130 37.9 8.20 1,735,886 38.2 7.77 1,620,355 37.6  </v>
      </c>
      <c r="P263" s="47"/>
      <c r="Q263" s="47" t="str">
        <f t="shared" si="277"/>
        <v xml:space="preserve">157,267 37.6 8.08 566,624 37.8 7.90 545,130 37.9 8.20 1,735,886 38.2 7.77 1,620,355 37.6  </v>
      </c>
      <c r="R263" s="47" t="str">
        <f t="shared" si="278"/>
        <v xml:space="preserve">37.6 8.08 566,624 37.8 7.90 545,130 37.9 8.20 1,735,886 38.2 7.77 1,620,355 37.6  </v>
      </c>
      <c r="S263" s="47" t="str">
        <f t="shared" si="279"/>
        <v xml:space="preserve">8.30 179,991 38.1 7.85 157,267 37.6 8.08 566,624 37.8 7.90 545,130 37.9 8.20 1,735,886 38.2 7.77 1,620,355 37.6  </v>
      </c>
      <c r="T263" s="47"/>
      <c r="U263" s="47"/>
      <c r="V263" s="47"/>
      <c r="W263" s="11"/>
      <c r="X263" s="11"/>
      <c r="Y263" s="11"/>
      <c r="Z263" s="47" t="str">
        <f t="shared" si="280"/>
        <v xml:space="preserve">8.08 566,624 37.8 7.90 545,130 37.9 8.20 1,735,886 38.2 7.77 1,620,355 37.6  </v>
      </c>
      <c r="AA263" s="47"/>
      <c r="AB263" s="47" t="str">
        <f t="shared" si="281"/>
        <v xml:space="preserve">566,624 37.8 7.90 545,130 37.9 8.20 1,735,886 38.2 7.77 1,620,355 37.6  </v>
      </c>
      <c r="AC263" s="47" t="str">
        <f t="shared" si="282"/>
        <v xml:space="preserve">37.8 7.90 545,130 37.9 8.20 1,735,886 38.2 7.77 1,620,355 37.6  </v>
      </c>
      <c r="AD263" s="47"/>
      <c r="AE263" s="47" t="str">
        <f t="shared" si="283"/>
        <v xml:space="preserve">7.90 545,130 37.9 8.20 1,735,886 38.2 7.77 1,620,355 37.6  </v>
      </c>
      <c r="AF263" s="47"/>
      <c r="AG263" s="47" t="str">
        <f t="shared" si="284"/>
        <v xml:space="preserve">545,130 37.9 8.20 1,735,886 38.2 7.77 1,620,355 37.6  </v>
      </c>
      <c r="AH263" s="47" t="str">
        <f t="shared" si="285"/>
        <v xml:space="preserve">37.9 8.20 1,735,886 38.2 7.77 1,620,355 37.6  </v>
      </c>
      <c r="AI263" s="47"/>
      <c r="AJ263" s="47"/>
      <c r="AK263" s="47"/>
      <c r="AL263" s="47"/>
      <c r="AM263" s="11"/>
      <c r="AN263" s="11"/>
      <c r="AO263" s="11"/>
      <c r="AP263" s="47" t="str">
        <f t="shared" si="286"/>
        <v xml:space="preserve">8.20 1,735,886 38.2 7.77 1,620,355 37.6  </v>
      </c>
      <c r="AQ263" s="47"/>
      <c r="AR263" s="47" t="str">
        <f t="shared" si="287"/>
        <v xml:space="preserve">1,735,886 38.2 7.77 1,620,355 37.6  </v>
      </c>
      <c r="AS263" s="48" t="str">
        <f t="shared" si="288"/>
        <v xml:space="preserve">38.2 7.77 1,620,355 37.6  </v>
      </c>
      <c r="AT263" s="48"/>
      <c r="AU263" s="47" t="str">
        <f t="shared" si="289"/>
        <v xml:space="preserve">7.77 1,620,355 37.6  </v>
      </c>
      <c r="AV263" s="47"/>
      <c r="AW263" s="47" t="str">
        <f t="shared" si="290"/>
        <v xml:space="preserve">1,620,355 37.6  </v>
      </c>
      <c r="AX263" s="48" t="str">
        <f t="shared" si="291"/>
        <v xml:space="preserve">37.6  </v>
      </c>
      <c r="AY263" s="47">
        <f>MIN(FIND({0,1,2,3,4,5,6,7,8,9},C339&amp;"0123456789"))</f>
        <v>27</v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</row>
    <row r="264" spans="1:63" ht="15" hidden="1" customHeight="1" x14ac:dyDescent="0.2">
      <c r="A264" s="11"/>
      <c r="B264" s="11"/>
      <c r="C264" s="46" t="str">
        <f t="shared" si="271"/>
        <v xml:space="preserve">Other Restaurant Exp </v>
      </c>
      <c r="D264" s="47" t="str">
        <f t="shared" si="272"/>
        <v xml:space="preserve">Other Restaurant Exp </v>
      </c>
      <c r="E264" s="22"/>
      <c r="F264" s="45"/>
      <c r="G264" s="11"/>
      <c r="H264" s="11"/>
      <c r="I264" s="11"/>
      <c r="J264" s="47" t="str">
        <f t="shared" si="273"/>
        <v xml:space="preserve">2,661.64 </v>
      </c>
      <c r="K264" s="47"/>
      <c r="L264" s="47" t="str">
        <f t="shared" si="274"/>
        <v xml:space="preserve">10,647 2.3 2,994.76 11,979 2.9 2,829.78 36,787 2.5 3,488.95 45,356 3.2 3,427.97 133,691 2.9 3,356.06 130,886 3.0  </v>
      </c>
      <c r="M264" s="47" t="str">
        <f t="shared" si="275"/>
        <v xml:space="preserve">2.3 2,994.76 11,979 2.9 2,829.78 36,787 2.5 3,488.95 45,356 3.2 3,427.97 133,691 2.9 3,356.06 130,886 3.0  </v>
      </c>
      <c r="N264" s="47"/>
      <c r="O264" s="47" t="str">
        <f t="shared" si="276"/>
        <v xml:space="preserve">2,994.76 11,979 2.9 2,829.78 36,787 2.5 3,488.95 45,356 3.2 3,427.97 133,691 2.9 3,356.06 130,886 3.0  </v>
      </c>
      <c r="P264" s="47"/>
      <c r="Q264" s="47" t="str">
        <f t="shared" si="277"/>
        <v xml:space="preserve">11,979 2.9 2,829.78 36,787 2.5 3,488.95 45,356 3.2 3,427.97 133,691 2.9 3,356.06 130,886 3.0  </v>
      </c>
      <c r="R264" s="47" t="str">
        <f t="shared" si="278"/>
        <v xml:space="preserve">2.9 2,829.78 36,787 2.5 3,488.95 45,356 3.2 3,427.97 133,691 2.9 3,356.06 130,886 3.0  </v>
      </c>
      <c r="S264" s="47" t="str">
        <f t="shared" si="279"/>
        <v xml:space="preserve">2,661.64 10,647 2.3 2,994.76 11,979 2.9 2,829.78 36,787 2.5 3,488.95 45,356 3.2 3,427.97 133,691 2.9 3,356.06 130,886 3.0  </v>
      </c>
      <c r="T264" s="47"/>
      <c r="U264" s="47"/>
      <c r="V264" s="47"/>
      <c r="W264" s="11"/>
      <c r="X264" s="11"/>
      <c r="Y264" s="11"/>
      <c r="Z264" s="47" t="str">
        <f t="shared" si="280"/>
        <v xml:space="preserve">2,829.78 36,787 2.5 3,488.95 45,356 3.2 3,427.97 133,691 2.9 3,356.06 130,886 3.0  </v>
      </c>
      <c r="AA264" s="47"/>
      <c r="AB264" s="47" t="str">
        <f t="shared" si="281"/>
        <v xml:space="preserve">36,787 2.5 3,488.95 45,356 3.2 3,427.97 133,691 2.9 3,356.06 130,886 3.0  </v>
      </c>
      <c r="AC264" s="47" t="str">
        <f t="shared" si="282"/>
        <v xml:space="preserve">2.5 3,488.95 45,356 3.2 3,427.97 133,691 2.9 3,356.06 130,886 3.0  </v>
      </c>
      <c r="AD264" s="47"/>
      <c r="AE264" s="47" t="str">
        <f t="shared" si="283"/>
        <v xml:space="preserve">3,488.95 45,356 3.2 3,427.97 133,691 2.9 3,356.06 130,886 3.0  </v>
      </c>
      <c r="AF264" s="47"/>
      <c r="AG264" s="47" t="str">
        <f t="shared" si="284"/>
        <v xml:space="preserve">45,356 3.2 3,427.97 133,691 2.9 3,356.06 130,886 3.0  </v>
      </c>
      <c r="AH264" s="47" t="str">
        <f t="shared" si="285"/>
        <v xml:space="preserve">3.2 3,427.97 133,691 2.9 3,356.06 130,886 3.0  </v>
      </c>
      <c r="AI264" s="47"/>
      <c r="AJ264" s="47"/>
      <c r="AK264" s="47"/>
      <c r="AL264" s="47"/>
      <c r="AM264" s="11"/>
      <c r="AN264" s="11"/>
      <c r="AO264" s="11"/>
      <c r="AP264" s="47" t="str">
        <f t="shared" si="286"/>
        <v xml:space="preserve">3,427.97 133,691 2.9 3,356.06 130,886 3.0  </v>
      </c>
      <c r="AQ264" s="47"/>
      <c r="AR264" s="47" t="str">
        <f t="shared" si="287"/>
        <v xml:space="preserve">133,691 2.9 3,356.06 130,886 3.0  </v>
      </c>
      <c r="AS264" s="48" t="str">
        <f t="shared" si="288"/>
        <v xml:space="preserve">2.9 3,356.06 130,886 3.0  </v>
      </c>
      <c r="AT264" s="48"/>
      <c r="AU264" s="47" t="str">
        <f t="shared" si="289"/>
        <v xml:space="preserve">3,356.06 130,886 3.0  </v>
      </c>
      <c r="AV264" s="47"/>
      <c r="AW264" s="47" t="str">
        <f t="shared" si="290"/>
        <v xml:space="preserve">130,886 3.0  </v>
      </c>
      <c r="AX264" s="48" t="str">
        <f t="shared" si="291"/>
        <v xml:space="preserve">3.0  </v>
      </c>
      <c r="AY264" s="47">
        <f>MIN(FIND({0,1,2,3,4,5,6,7,8,9},C340&amp;"0123456789"))</f>
        <v>22</v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</row>
    <row r="265" spans="1:63" ht="15" hidden="1" customHeight="1" x14ac:dyDescent="0.2">
      <c r="A265" s="11"/>
      <c r="B265" s="11"/>
      <c r="C265" s="46"/>
      <c r="D265" s="47"/>
      <c r="E265" s="22"/>
      <c r="F265" s="45"/>
      <c r="G265" s="11"/>
      <c r="H265" s="11"/>
      <c r="I265" s="11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11"/>
      <c r="X265" s="11"/>
      <c r="Y265" s="11"/>
      <c r="Z265" s="47"/>
      <c r="AA265" s="47"/>
      <c r="AB265" s="47"/>
      <c r="AC265" s="47"/>
      <c r="AD265" s="47"/>
      <c r="AE265" s="47"/>
      <c r="AF265" s="47"/>
      <c r="AG265" s="47"/>
      <c r="AH265" s="47"/>
      <c r="AI265" s="47"/>
      <c r="AJ265" s="47"/>
      <c r="AK265" s="47"/>
      <c r="AL265" s="47"/>
      <c r="AM265" s="11"/>
      <c r="AN265" s="11"/>
      <c r="AO265" s="11"/>
      <c r="AP265" s="47"/>
      <c r="AQ265" s="47"/>
      <c r="AR265" s="47"/>
      <c r="AS265" s="48"/>
      <c r="AT265" s="48"/>
      <c r="AU265" s="47"/>
      <c r="AV265" s="47"/>
      <c r="AW265" s="47"/>
      <c r="AX265" s="48"/>
      <c r="AY265" s="47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</row>
    <row r="266" spans="1:63" ht="15" hidden="1" customHeight="1" x14ac:dyDescent="0.2">
      <c r="A266" s="11"/>
      <c r="B266" s="11"/>
      <c r="C266" s="46" t="str">
        <f>IF(C341="","",IF(RIGHT(D266,1)="-",LEFT(D266,AY266-2),D266))</f>
        <v xml:space="preserve">- Ofc Supplies/Postage </v>
      </c>
      <c r="D266" s="47" t="str">
        <f>LEFT(C341,AY266-1)</f>
        <v xml:space="preserve">- Ofc Supplies/Postage </v>
      </c>
      <c r="E266" s="22"/>
      <c r="F266" s="45"/>
      <c r="G266" s="11"/>
      <c r="H266" s="11"/>
      <c r="I266" s="11"/>
      <c r="J266" s="47" t="str">
        <f>IF($C266="","",IF($C266="A vs T% ","",IF($C266="Bev Alch A vs. T% ","",IF($C266="Operating Weeks ","",IF($C266="ToGo Sales ","",IF($C266="Private Dining ","",IF($C266="Overtime Premium $ ","",IF($C266="Overtime Hours ","",(LEFT($S266,FIND("|",SUBSTITUTE($S266," ","|",1))))))))))))</f>
        <v xml:space="preserve">159.40 </v>
      </c>
      <c r="K266" s="47"/>
      <c r="L266" s="47" t="str">
        <f>IF($C266="","",IF($C266="Bev Alch A vs. T% ",(LEFT($S266,FIND("|",SUBSTITUTE($S266," ","|",1)))),IF($C266="A vs T% ",(LEFT($S266,FIND("|",SUBSTITUTE($S266," ","|",1)))),IF($C266="Bev Alch A vs. T% ",(LEFT($S266,FIND("|",SUBSTITUTE($S266," ","|",1)))),IF($C266="Average Weekly Sales ","",IF($C266="Total Hours vs. Expectation ","",IF($C266="Wage Rate ","",IF($C266="Operating Weeks ",LEFT($S266,FIND("|",SUBSTITUTE($S266," ","|",1))),IF($C266="ToGo Sales ",LEFT($S266,FIND("|",SUBSTITUTE($S266," ","|",1))),IF($C266="Private Dining ",LEFT($S266,FIND("|",SUBSTITUTE($S266," ","|",1))),IF($C266="Overtime Premium $ ",LEFT($S266,FIND("|",SUBSTITUTE($S266," ","|",1))),IF($C266="Overtime Hours ",LEFT($S266,FIND("|",SUBSTITUTE($S266," ","|",1))),(MID($S266,FIND("|",SUBSTITUTE($S266," ","|",1))+1,LEN($S266)))))))))))))))</f>
        <v xml:space="preserve">638 0.1 159.40 638 0.2 171.66 2,232 0.1 172.64 2,244 0.2 154.73 6,035 0.1 174.46 6,804 0.2  </v>
      </c>
      <c r="M266" s="47" t="str">
        <f>IF($C266="","",IF($C266="A vs T% ",(MID($S266,FIND("|",SUBSTITUTE($S266," ","|",1))+1,LEN($S266))),IF($C266="Bev Alch A vs. T% ",(MID($S266,FIND("|",SUBSTITUTE($S266," ","|",1))+1,LEN($S266))),IF($C266="Guest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","|",2))+1,LEN($S266)))))))))))))))</f>
        <v xml:space="preserve">0.1 159.40 638 0.2 171.66 2,232 0.1 172.64 2,244 0.2 154.73 6,035 0.1 174.46 6,804 0.2  </v>
      </c>
      <c r="N266" s="47"/>
      <c r="O266" s="47" t="str">
        <f>IF($C266="","",IF($C266="Bev Alch A vs. T% ","",IF($C266="A vs T% ","",IF($C266="Guest Count ",(MID($S266,FIND("|",SUBSTITUTE($S266," ","|",2))+1,LEN($S266))),IF($C266="Average Weekly Sales ",(MID($S266,FIND("|",SUBSTITUTE($S266," ","|",1))+1,LEN($S266))),IF($C266="Total Hours vs. Expectation ",(MID($S266,FIND("|",SUBSTITUTE($S266," ","|",1))+1,LEN($S266))),IF($C266="Wage Rate ",(MID($S266,FIND("|",SUBSTITUTE($S266," ","|",1))+1,LEN($S266))),IF($C266="Operating Weeks ","",IF($C266="ToGo Sales ","",IF($C266="Private Dining ","",IF($C266="Overtime Premium $ ","",IF($C266="Overtime Hours ","",(MID($S266,FIND("|",SUBSTITUTE($S266," ","|",3))+1,LEN($S266)))))))))))))))</f>
        <v xml:space="preserve">159.40 638 0.2 171.66 2,232 0.1 172.64 2,244 0.2 154.73 6,035 0.1 174.46 6,804 0.2  </v>
      </c>
      <c r="P266" s="47"/>
      <c r="Q266" s="47" t="str">
        <f>IF($C266="","",IF($C266="Bev Alch A vs. T% ",(MID($S266,FIND("|",SUBSTITUTE($S266," ","|",2))+1,LEN($S266))),IF($C266="A vs T% ",(MID($S266,FIND("|",SUBSTITUTE($S266," ","|",2))+1,LEN($S266))),IF($C266="Guest Count ",(MID($S266,FIND("|",SUBSTITUTE($S266," ","|",3))+1,LEN($S266))),IF($C266="Average Weekly Sales ","",IF($C266="Total Hours vs. Expectation ","",IF($C266="Wage Rate ","",IF($C266="Operating Weeks ",(MID($S266,FIND("|",SUBSTITUTE($S266," ","|",1))+1,LEN($S266))),IF($C266="ToGo Sales ",(MID($S266,FIND("|",SUBSTITUTE($S266," ","|",1))+1,LEN($S266))),IF($C266="Private Dining ",(MID($S266,FIND("|",SUBSTITUTE($S266," ","|",1))+1,LEN($S266))),IF($C266="Overtime Premium $ ",(MID($S266,FIND("|",SUBSTITUTE($S266," ","|",1))+1,LEN($S266))),IF($C266="Overtime Hours ",(MID($S266,FIND("|",SUBSTITUTE($S266," ","|",1))+1,LEN($S266))),(MID($S266,FIND("|",SUBSTITUTE($S266," ","|",4))+1,LEN($S266)))))))))))))))</f>
        <v xml:space="preserve">638 0.2 171.66 2,232 0.1 172.64 2,244 0.2 154.73 6,035 0.1 174.46 6,804 0.2  </v>
      </c>
      <c r="R266" s="47" t="str">
        <f>IF($C266="","",IF($C266="Bev Alch A vs. T% ",(MID($S266,FIND("|",SUBSTITUTE($S266," ","|",3))+1,LEN($S266))),IF($C266="A vs T% ",(MID($S266,FIND("|",SUBSTITUTE($S266," ","|",3))+1,LEN($S266))),IF($C266="Guest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","|",5))+1,LEN($S266)))))))))))))))</f>
        <v xml:space="preserve">0.2 171.66 2,232 0.1 172.64 2,244 0.2 154.73 6,035 0.1 174.46 6,804 0.2  </v>
      </c>
      <c r="S266" s="47" t="str">
        <f>(RIGHT(C341,LEN(C341) - LEN(C266)))&amp;" "</f>
        <v xml:space="preserve">159.40 638 0.1 159.40 638 0.2 171.66 2,232 0.1 172.64 2,244 0.2 154.73 6,035 0.1 174.46 6,804 0.2  </v>
      </c>
      <c r="T266" s="47"/>
      <c r="U266" s="47"/>
      <c r="V266" s="47"/>
      <c r="W266" s="11"/>
      <c r="X266" s="11"/>
      <c r="Y266" s="11"/>
      <c r="Z266" s="47" t="str">
        <f>IF($C266="","",IF($C266="A vs T% ","",IF($C266="Bev Alch A vs. T% ","",IF($C266="Guest Count ",(MID($S266,FIND("|",SUBSTITUTE($S266," ","|",4))+1,LEN($S266))),IF($C266="Average Weekly Sales ",(MID($S266,FIND("|",SUBSTITUTE($S266," ","|",2))+1,LEN($S266))),IF($C266="Total Hours vs. Expectation ",(MID($S266,FIND("|",SUBSTITUTE($S266," ","|",2))+1,LEN($S266))),IF($C266="Wage Rate ",(MID($S266,FIND("|",SUBSTITUTE($S266," ","|",2))+1,LEN($S266))),IF($C266="Operating Weeks ","",IF($C266="ToGo Sales ","",IF($C266="Private Dining ","",IF($C266="Overtime Premium $ ","",IF($C266="Overtime Hours ","",(MID($S266,FIND("|",SUBSTITUTE($S266," ","|",6))+1,LEN($S266)))))))))))))))</f>
        <v xml:space="preserve">171.66 2,232 0.1 172.64 2,244 0.2 154.73 6,035 0.1 174.46 6,804 0.2  </v>
      </c>
      <c r="AA266" s="47"/>
      <c r="AB266" s="47" t="str">
        <f>IF($C266="","",IF($C266="Bev Alch A vs. T% ",(MID($S266,FIND("|",SUBSTITUTE($S266," ","|",4))+1,LEN($S266))),IF($C266="A vs T% ",(MID($S266,FIND("|",SUBSTITUTE($S266," ","|",4))+1,LEN($S266))),IF($C266="Guest Count ",(MID($S266,FIND("|",SUBSTITUTE($S266," ","|",5))+1,LEN($S266))),IF($C266="Average Weekly Sales ","",IF($C266="Total Hours vs. Expectation ","",IF($C266="Wage Rate ","",IF($C266="Operating Weeks ",(MID($S266,FIND("|",SUBSTITUTE($S266," ","|",2))+1,LEN($S266))),IF($C266="ToGo Sales ",(MID($S266,FIND("|",SUBSTITUTE($S266," ","|",2))+1,LEN($S266))),IF($C266="Private Dining ",(MID($S266,FIND("|",SUBSTITUTE($S266," ","|",2))+1,LEN($S266))),IF($C266="Overtime Premium $ ",(MID($S266,FIND("|",SUBSTITUTE($S266," ","|",2))+1,LEN($S266))),IF($C266="Overtime Hours ",(MID($S266,FIND("|",SUBSTITUTE($S266," ","|",2))+1,LEN($S266))),(MID($S266,FIND("|",SUBSTITUTE($S266," ","|",7))+1,LEN($S266)))))))))))))))</f>
        <v xml:space="preserve">2,232 0.1 172.64 2,244 0.2 154.73 6,035 0.1 174.46 6,804 0.2  </v>
      </c>
      <c r="AC266" s="47" t="str">
        <f>IF($C266="","",IF($C266="Bev Alch A vs. T% ",(MID($S266,FIND("|",SUBSTITUTE($S266," ","|",5))+1,LEN($S266))),IF($C266="A vs T% ",(MID($S266,FIND("|",SUBSTITUTE($S266," ","|",5))+1,LEN($S266))),IF($C266="Guest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","|",8))+1,LEN($S266)))))))))))))))</f>
        <v xml:space="preserve">0.1 172.64 2,244 0.2 154.73 6,035 0.1 174.46 6,804 0.2  </v>
      </c>
      <c r="AD266" s="47"/>
      <c r="AE266" s="47" t="str">
        <f>IF($C266="","",IF($C266="A vs T% ","",IF($C266="Bev Alch A vs. T% ","",IF($C266="Guest Count ",(MID($S266,FIND("|",SUBSTITUTE($S266," ","|",6))+1,LEN($S266))),IF($C266="Average Weekly Sales ",(MID($S266,FIND("|",SUBSTITUTE($S266," ","|",3))+1,LEN($S266))),IF($C266="Total Hours vs. Expectation ",(MID($S266,FIND("|",SUBSTITUTE($S266," ","|",3))+1,LEN($S266))),IF($C266="Wage Rate ",(MID($S266,FIND("|",SUBSTITUTE($S266," ","|",3))+1,LEN($S266))),IF($C266="Operating Weeks ","",IF($C266="ToGo Sales ","",IF($C266="Private Dining ","",IF($C266="Overtime Premium $ ","",IF($C266="Overtime Hours ","",(MID($S266,FIND("|",SUBSTITUTE($S266," ","|",9))+1,LEN($S266)))))))))))))))</f>
        <v xml:space="preserve">172.64 2,244 0.2 154.73 6,035 0.1 174.46 6,804 0.2  </v>
      </c>
      <c r="AF266" s="47"/>
      <c r="AG266" s="47" t="str">
        <f>IF($C266="","",IF($C266="Bev Alch A vs. T% ",(MID($S266,FIND("|",SUBSTITUTE($S266," ","|",6))+1,LEN($S266))),IF($C266="A vs T% ",(MID($S266,FIND("|",SUBSTITUTE($S266," ","|",6))+1,LEN($S266))),IF($C266="Guest Count ",(MID($S266,FIND("|",SUBSTITUTE($S266," ","|",7))+1,LEN($S266))),IF($C266="Average Weekly Sales ","",IF($C266="Total Hours vs. Expectation ","",IF($C266="Wage Rate ","",IF($C266="Operating Weeks ",(MID($S266,FIND("|",SUBSTITUTE($S266," ","|",3))+1,LEN($S266))),IF($C266="ToGo Sales ",(MID($S266,FIND("|",SUBSTITUTE($S266," ","|",3))+1,LEN($S266))),IF($C266="Private Dining ",(MID($S266,FIND("|",SUBSTITUTE($S266," ","|",3))+1,LEN($S266))),IF($C266="Overtime Premium $ ",(MID($S266,FIND("|",SUBSTITUTE($S266," ","|",3))+1,LEN($S266))),IF($C266="Overtime Hours ",(MID($S266,FIND("|",SUBSTITUTE($S266," ","|",3))+1,LEN($S266))),(MID($S266,FIND("|",SUBSTITUTE($S266," ","|",10))+1,LEN($S266)))))))))))))))</f>
        <v xml:space="preserve">2,244 0.2 154.73 6,035 0.1 174.46 6,804 0.2  </v>
      </c>
      <c r="AH266" s="47" t="str">
        <f>IF($C266="","",IF($C266="Bev Alch A vs. T% ",(MID($S266,FIND("|",SUBSTITUTE($S266," ","|",7))+1,LEN($S266))),IF($C266="A vs T% ",(MID($S266,FIND("|",SUBSTITUTE($S266," ","|",7))+1,LEN($S266))),IF($C266="Guest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","|",11))+1,LEN($S266)))))))))))))))</f>
        <v xml:space="preserve">0.2 154.73 6,035 0.1 174.46 6,804 0.2  </v>
      </c>
      <c r="AI266" s="47"/>
      <c r="AJ266" s="47"/>
      <c r="AK266" s="47"/>
      <c r="AL266" s="47"/>
      <c r="AM266" s="11"/>
      <c r="AN266" s="11"/>
      <c r="AO266" s="11"/>
      <c r="AP266" s="47" t="str">
        <f>IF($C266="","",IF($C266="A vs T% ","",IF($C266="Bev Alch A vs. T% ","",IF($C266="Guest Count ",(MID($S266,FIND("|",SUBSTITUTE($S266," ","|",8))+1,LEN($S266))),IF($C266="Average Weekly Sales ",(MID($S266,FIND("|",SUBSTITUTE($S266," ","|",4))+1,LEN($S266))),IF($C266="Total Hours vs. Expectation ",(MID($S266,FIND("|",SUBSTITUTE($S266," ","|",4))+1,LEN($S266))),IF($C266="Wage Rate ",(MID($S266,FIND("|",SUBSTITUTE($S266," ","|",4))+1,LEN($S266))),IF($C266="Operating Weeks ","",IF($C266="ToGo Sales ","",IF($C266="Private Dining ","",IF($C266="Overtime Premium $ ","",IF($C266="Overtime Hours ","",(MID($S266,FIND("|",SUBSTITUTE($S266," ","|",12))+1,LEN($S266)))))))))))))))</f>
        <v xml:space="preserve">154.73 6,035 0.1 174.46 6,804 0.2  </v>
      </c>
      <c r="AQ266" s="47"/>
      <c r="AR266" s="47" t="str">
        <f>IF($C266="","",IF($C266="Bev Alch A vs. T% ",(MID($S266,FIND("|",SUBSTITUTE($S266," ","|",8))+1,LEN($S266))),IF($C266="A vs T% ",(MID($S266,FIND("|",SUBSTITUTE($S266," ","|",8))+1,LEN($S266))),IF($C266="Guest Count ",(MID($S266,FIND("|",SUBSTITUTE($S266," ","|",9))+1,LEN($S266))),IF($C266="Average Weekly Sales ","",IF($C266="Total Hours vs. Expectation ","",IF($C266="Wage Rate ","",IF($C266="Operating Weeks ",(MID($S266,FIND("|",SUBSTITUTE($S266," ","|",4))+1,LEN($S266))),IF($C266="ToGo Sales ",(MID($S266,FIND("|",SUBSTITUTE($S266," ","|",4))+1,LEN($S266))),IF($C266="Private Dining ",(MID($S266,FIND("|",SUBSTITUTE($S266," ","|",4))+1,LEN($S266))),IF($C266="Overtime Premium $ ",(MID($S266,FIND("|",SUBSTITUTE($S266," ","|",4))+1,LEN($S266))),IF($C266="Overtime Hours ",(MID($S266,FIND("|",SUBSTITUTE($S266," ","|",4))+1,LEN($S266))),(MID($S266,FIND("|",SUBSTITUTE($S266," ","|",13))+1,LEN($S266)))))))))))))))</f>
        <v xml:space="preserve">6,035 0.1 174.46 6,804 0.2  </v>
      </c>
      <c r="AS266" s="48" t="str">
        <f>IF($C266="","",IF($C266="Bev Alch A vs. T% ",(MID($S266,FIND("|",SUBSTITUTE($S266," ","|",9))+1,LEN($S266))),IF($C266="A vs T% ",(MID($S266,FIND("|",SUBSTITUTE($S266," ","|",9))+1,LEN($S266))),IF($C266="Guest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","|",14))+1,LEN($S266)))))))))))))))</f>
        <v xml:space="preserve">0.1 174.46 6,804 0.2  </v>
      </c>
      <c r="AT266" s="48"/>
      <c r="AU266" s="47" t="str">
        <f>IF($C266="","",IF($C266="A vs T% ","",IF($C266="Bev Alch A vs. T% ","",IF($C266="Guest Count ",(MID($S266,FIND("|",SUBSTITUTE($S266," ","|",10))+1,LEN($S266))),IF($C266="Average Weekly Sales ",(MID($S266,FIND("|",SUBSTITUTE($S266," ","|",5))+1,LEN($S266))),IF($C266="Total Hours vs. Expectation ",(MID($S266,FIND("|",SUBSTITUTE($S266," ","|",5))+1,LEN($S266))),IF($C266="Wage Rate ",(MID($S266,FIND("|",SUBSTITUTE($S266," ","|",5))+1,LEN($S266))),IF($C266="Operating Weeks ","",IF($C266="ToGo Sales ","",IF($C266="Private Dining ","",IF($C266="Overtime Premium $ ","",IF($C266="Overtime Hours ","",(MID($S266,FIND("|",SUBSTITUTE($S266," ","|",15))+1,LEN($S266)))))))))))))))</f>
        <v xml:space="preserve">174.46 6,804 0.2  </v>
      </c>
      <c r="AV266" s="47"/>
      <c r="AW266" s="47" t="str">
        <f>IF($C266="","",IF($C266="Bev Alch A vs. T% ",(MID($S266,FIND("|",SUBSTITUTE($S266," ","|",10))+1,LEN($S266))),IF($C266="A vs T% ",(MID($S266,FIND("|",SUBSTITUTE($S266," ","|",10))+1,LEN($S266))),IF($C266="Guest Count ",(MID($S266,FIND("|",SUBSTITUTE($S266," ","|",11))+1,LEN($S266))),IF($C266="Average Weekly Sales ","",IF($C266="Total Hours vs. Expectation ","",IF($C266="Wage Rate ","",IF($C266="Operating Weeks ",(MID($S266,FIND("|",SUBSTITUTE($S266," ","|",5))+1,LEN($S266))),IF($C266="ToGo Sales ",(MID($S266,FIND("|",SUBSTITUTE($S266," ","|",5))+1,LEN($S266))),IF($C266="Private Dining ",(MID($S266,FIND("|",SUBSTITUTE($S266," ","|",5))+1,LEN($S266))),IF($C266="Overtime Premium $ ",(MID($S266,FIND("|",SUBSTITUTE($S266," ","|",5))+1,LEN($S266))),IF($C266="Overtime Hours ",(MID($S266,FIND("|",SUBSTITUTE($S266," ","|",5))+1,LEN($S266))),(MID($S266,FIND("|",SUBSTITUTE($S266," ","|",16))+1,LEN($S266)))))))))))))))</f>
        <v xml:space="preserve">6,804 0.2  </v>
      </c>
      <c r="AX266" s="48" t="str">
        <f>IF($C266="","",IF($C266="Bev Alch A vs. T% ",(MID($S266,FIND("|",SUBSTITUTE($S266," ","|",11))+1,LEN($S266))),IF($C266="A vs T% ",(MID($S266,FIND("|",SUBSTITUTE($S266," ","|",11))+1,LEN($S266))),IF($C266="Guest Count ","",IF($C266="Average Weekly Sales ","",IF($C266="Total Hours vs. Expectation ","",IF($C266="Wage Rate ","",IF($C266="Operating Weeks ","",IF($C266="ToGo Sales ","",IF($C266="Private Dining ","",IF($C266="Overtime Premium $ ","",IF($C266="Overtime Hours ","",(MID($S266,FIND("|",SUBSTITUTE($S266," ","|",17))+1,LEN($S266)))))))))))))))</f>
        <v xml:space="preserve">0.2  </v>
      </c>
      <c r="AY266" s="47">
        <f>MIN(FIND({0,1,2,3,4,5,6,7,8,9},C341&amp;"0123456789"))</f>
        <v>24</v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</row>
    <row r="267" spans="1:63" ht="15" hidden="1" customHeight="1" x14ac:dyDescent="0.2">
      <c r="A267" s="11"/>
      <c r="B267" s="11"/>
      <c r="C267" s="46" t="str">
        <f>IF(C342="","",IF(RIGHT(D267,1)="-",LEFT(D267,AY267-2),D267))</f>
        <v xml:space="preserve">- Work Comp/Pub Liab </v>
      </c>
      <c r="D267" s="47" t="str">
        <f>LEFT(C342,AY267-1)</f>
        <v xml:space="preserve">- Work Comp/Pub Liab </v>
      </c>
      <c r="E267" s="22"/>
      <c r="F267" s="45"/>
      <c r="G267" s="11"/>
      <c r="H267" s="11"/>
      <c r="I267" s="11"/>
      <c r="J267" s="47" t="str">
        <f>IF($C267="","",IF($C267="A vs T% ","",IF($C267="Bev Alch A vs. T% ","",IF($C267="Operating Weeks ","",IF($C267="ToGo Sales ","",IF($C267="Private Dining ","",IF($C267="Overtime Premium $ ","",IF($C267="Overtime Hours ","",(LEFT($S267,FIND("|",SUBSTITUTE($S267," ","|",1))))))))))))</f>
        <v xml:space="preserve">2,285.29 </v>
      </c>
      <c r="K267" s="47"/>
      <c r="L267" s="47" t="str">
        <f>IF($C267="","",IF($C267="Bev Alch A vs. T% ",(LEFT($S267,FIND("|",SUBSTITUTE($S267," ","|",1)))),IF($C267="A vs T% ",(LEFT($S267,FIND("|",SUBSTITUTE($S267," ","|",1)))),IF($C267="Bev Alch A vs. T% ",(LEFT($S267,FIND("|",SUBSTITUTE($S267," ","|",1)))),IF($C267="Average Weekly Sales ","",IF($C267="Total Hours vs. Expectation ","",IF($C267="Wage Rate ","",IF($C267="Operating Weeks ",LEFT($S267,FIND("|",SUBSTITUTE($S267," ","|",1))),IF($C267="ToGo Sales ",LEFT($S267,FIND("|",SUBSTITUTE($S267," ","|",1))),IF($C267="Private Dining ",LEFT($S267,FIND("|",SUBSTITUTE($S267," ","|",1))),IF($C267="Overtime Premium $ ",LEFT($S267,FIND("|",SUBSTITUTE($S267," ","|",1))),IF($C267="Overtime Hours ",LEFT($S267,FIND("|",SUBSTITUTE($S267," ","|",1))),(MID($S267,FIND("|",SUBSTITUTE($S267," ","|",1))+1,LEN($S267)))))))))))))))</f>
        <v xml:space="preserve">9,141 1.9 2,595.46 10,382 2.5 2,425.98 31,538 2.1 3,075.44 39,981 2.8 2,983.73 116,365 2.6 2,921.63 113,944 2.6  </v>
      </c>
      <c r="M267" s="47" t="str">
        <f>IF($C267="","",IF($C267="A vs T% ",(MID($S267,FIND("|",SUBSTITUTE($S267," ","|",1))+1,LEN($S267))),IF($C267="Bev Alch A vs. T% ",(MID($S267,FIND("|",SUBSTITUTE($S267," ","|",1))+1,LEN($S267))),IF($C267="Guest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","|",2))+1,LEN($S267)))))))))))))))</f>
        <v xml:space="preserve">1.9 2,595.46 10,382 2.5 2,425.98 31,538 2.1 3,075.44 39,981 2.8 2,983.73 116,365 2.6 2,921.63 113,944 2.6  </v>
      </c>
      <c r="N267" s="47"/>
      <c r="O267" s="47" t="str">
        <f>IF($C267="","",IF($C267="Bev Alch A vs. T% ","",IF($C267="A vs T% ","",IF($C267="Guest Count ",(MID($S267,FIND("|",SUBSTITUTE($S267," ","|",2))+1,LEN($S267))),IF($C267="Average Weekly Sales ",(MID($S267,FIND("|",SUBSTITUTE($S267," ","|",1))+1,LEN($S267))),IF($C267="Total Hours vs. Expectation ",(MID($S267,FIND("|",SUBSTITUTE($S267," ","|",1))+1,LEN($S267))),IF($C267="Wage Rate ",(MID($S267,FIND("|",SUBSTITUTE($S267," ","|",1))+1,LEN($S267))),IF($C267="Operating Weeks ","",IF($C267="ToGo Sales ","",IF($C267="Private Dining ","",IF($C267="Overtime Premium $ ","",IF($C267="Overtime Hours ","",(MID($S267,FIND("|",SUBSTITUTE($S267," ","|",3))+1,LEN($S267)))))))))))))))</f>
        <v xml:space="preserve">2,595.46 10,382 2.5 2,425.98 31,538 2.1 3,075.44 39,981 2.8 2,983.73 116,365 2.6 2,921.63 113,944 2.6  </v>
      </c>
      <c r="P267" s="47"/>
      <c r="Q267" s="47" t="str">
        <f>IF($C267="","",IF($C267="Bev Alch A vs. T% ",(MID($S267,FIND("|",SUBSTITUTE($S267," ","|",2))+1,LEN($S267))),IF($C267="A vs T% ",(MID($S267,FIND("|",SUBSTITUTE($S267," ","|",2))+1,LEN($S267))),IF($C267="Guest Count ",(MID($S267,FIND("|",SUBSTITUTE($S267," ","|",3))+1,LEN($S267))),IF($C267="Average Weekly Sales ","",IF($C267="Total Hours vs. Expectation ","",IF($C267="Wage Rate ","",IF($C267="Operating Weeks ",(MID($S267,FIND("|",SUBSTITUTE($S267," ","|",1))+1,LEN($S267))),IF($C267="ToGo Sales ",(MID($S267,FIND("|",SUBSTITUTE($S267," ","|",1))+1,LEN($S267))),IF($C267="Private Dining ",(MID($S267,FIND("|",SUBSTITUTE($S267," ","|",1))+1,LEN($S267))),IF($C267="Overtime Premium $ ",(MID($S267,FIND("|",SUBSTITUTE($S267," ","|",1))+1,LEN($S267))),IF($C267="Overtime Hours ",(MID($S267,FIND("|",SUBSTITUTE($S267," ","|",1))+1,LEN($S267))),(MID($S267,FIND("|",SUBSTITUTE($S267," ","|",4))+1,LEN($S267)))))))))))))))</f>
        <v xml:space="preserve">10,382 2.5 2,425.98 31,538 2.1 3,075.44 39,981 2.8 2,983.73 116,365 2.6 2,921.63 113,944 2.6  </v>
      </c>
      <c r="R267" s="47" t="str">
        <f>IF($C267="","",IF($C267="Bev Alch A vs. T% ",(MID($S267,FIND("|",SUBSTITUTE($S267," ","|",3))+1,LEN($S267))),IF($C267="A vs T% ",(MID($S267,FIND("|",SUBSTITUTE($S267," ","|",3))+1,LEN($S267))),IF($C267="Guest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","|",5))+1,LEN($S267)))))))))))))))</f>
        <v xml:space="preserve">2.5 2,425.98 31,538 2.1 3,075.44 39,981 2.8 2,983.73 116,365 2.6 2,921.63 113,944 2.6  </v>
      </c>
      <c r="S267" s="47" t="str">
        <f>(RIGHT(C342,LEN(C342) - LEN(C267)))&amp;" "</f>
        <v xml:space="preserve">2,285.29 9,141 1.9 2,595.46 10,382 2.5 2,425.98 31,538 2.1 3,075.44 39,981 2.8 2,983.73 116,365 2.6 2,921.63 113,944 2.6  </v>
      </c>
      <c r="T267" s="47"/>
      <c r="U267" s="47"/>
      <c r="V267" s="47"/>
      <c r="W267" s="11"/>
      <c r="X267" s="11"/>
      <c r="Y267" s="11"/>
      <c r="Z267" s="47" t="str">
        <f>IF($C267="","",IF($C267="A vs T% ","",IF($C267="Bev Alch A vs. T% ","",IF($C267="Guest Count ",(MID($S267,FIND("|",SUBSTITUTE($S267," ","|",4))+1,LEN($S267))),IF($C267="Average Weekly Sales ",(MID($S267,FIND("|",SUBSTITUTE($S267," ","|",2))+1,LEN($S267))),IF($C267="Total Hours vs. Expectation ",(MID($S267,FIND("|",SUBSTITUTE($S267," ","|",2))+1,LEN($S267))),IF($C267="Wage Rate ",(MID($S267,FIND("|",SUBSTITUTE($S267," ","|",2))+1,LEN($S267))),IF($C267="Operating Weeks ","",IF($C267="ToGo Sales ","",IF($C267="Private Dining ","",IF($C267="Overtime Premium $ ","",IF($C267="Overtime Hours ","",(MID($S267,FIND("|",SUBSTITUTE($S267," ","|",6))+1,LEN($S267)))))))))))))))</f>
        <v xml:space="preserve">2,425.98 31,538 2.1 3,075.44 39,981 2.8 2,983.73 116,365 2.6 2,921.63 113,944 2.6  </v>
      </c>
      <c r="AA267" s="47"/>
      <c r="AB267" s="47" t="str">
        <f>IF($C267="","",IF($C267="Bev Alch A vs. T% ",(MID($S267,FIND("|",SUBSTITUTE($S267," ","|",4))+1,LEN($S267))),IF($C267="A vs T% ",(MID($S267,FIND("|",SUBSTITUTE($S267," ","|",4))+1,LEN($S267))),IF($C267="Guest Count ",(MID($S267,FIND("|",SUBSTITUTE($S267," ","|",5))+1,LEN($S267))),IF($C267="Average Weekly Sales ","",IF($C267="Total Hours vs. Expectation ","",IF($C267="Wage Rate ","",IF($C267="Operating Weeks ",(MID($S267,FIND("|",SUBSTITUTE($S267," ","|",2))+1,LEN($S267))),IF($C267="ToGo Sales ",(MID($S267,FIND("|",SUBSTITUTE($S267," ","|",2))+1,LEN($S267))),IF($C267="Private Dining ",(MID($S267,FIND("|",SUBSTITUTE($S267," ","|",2))+1,LEN($S267))),IF($C267="Overtime Premium $ ",(MID($S267,FIND("|",SUBSTITUTE($S267," ","|",2))+1,LEN($S267))),IF($C267="Overtime Hours ",(MID($S267,FIND("|",SUBSTITUTE($S267," ","|",2))+1,LEN($S267))),(MID($S267,FIND("|",SUBSTITUTE($S267," ","|",7))+1,LEN($S267)))))))))))))))</f>
        <v xml:space="preserve">31,538 2.1 3,075.44 39,981 2.8 2,983.73 116,365 2.6 2,921.63 113,944 2.6  </v>
      </c>
      <c r="AC267" s="47" t="str">
        <f>IF($C267="","",IF($C267="Bev Alch A vs. T% ",(MID($S267,FIND("|",SUBSTITUTE($S267," ","|",5))+1,LEN($S267))),IF($C267="A vs T% ",(MID($S267,FIND("|",SUBSTITUTE($S267," ","|",5))+1,LEN($S267))),IF($C267="Guest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","|",8))+1,LEN($S267)))))))))))))))</f>
        <v xml:space="preserve">2.1 3,075.44 39,981 2.8 2,983.73 116,365 2.6 2,921.63 113,944 2.6  </v>
      </c>
      <c r="AD267" s="47"/>
      <c r="AE267" s="47" t="str">
        <f>IF($C267="","",IF($C267="A vs T% ","",IF($C267="Bev Alch A vs. T% ","",IF($C267="Guest Count ",(MID($S267,FIND("|",SUBSTITUTE($S267," ","|",6))+1,LEN($S267))),IF($C267="Average Weekly Sales ",(MID($S267,FIND("|",SUBSTITUTE($S267," ","|",3))+1,LEN($S267))),IF($C267="Total Hours vs. Expectation ",(MID($S267,FIND("|",SUBSTITUTE($S267," ","|",3))+1,LEN($S267))),IF($C267="Wage Rate ",(MID($S267,FIND("|",SUBSTITUTE($S267," ","|",3))+1,LEN($S267))),IF($C267="Operating Weeks ","",IF($C267="ToGo Sales ","",IF($C267="Private Dining ","",IF($C267="Overtime Premium $ ","",IF($C267="Overtime Hours ","",(MID($S267,FIND("|",SUBSTITUTE($S267," ","|",9))+1,LEN($S267)))))))))))))))</f>
        <v xml:space="preserve">3,075.44 39,981 2.8 2,983.73 116,365 2.6 2,921.63 113,944 2.6  </v>
      </c>
      <c r="AF267" s="47"/>
      <c r="AG267" s="47" t="str">
        <f>IF($C267="","",IF($C267="Bev Alch A vs. T% ",(MID($S267,FIND("|",SUBSTITUTE($S267," ","|",6))+1,LEN($S267))),IF($C267="A vs T% ",(MID($S267,FIND("|",SUBSTITUTE($S267," ","|",6))+1,LEN($S267))),IF($C267="Guest Count ",(MID($S267,FIND("|",SUBSTITUTE($S267," ","|",7))+1,LEN($S267))),IF($C267="Average Weekly Sales ","",IF($C267="Total Hours vs. Expectation ","",IF($C267="Wage Rate ","",IF($C267="Operating Weeks ",(MID($S267,FIND("|",SUBSTITUTE($S267," ","|",3))+1,LEN($S267))),IF($C267="ToGo Sales ",(MID($S267,FIND("|",SUBSTITUTE($S267," ","|",3))+1,LEN($S267))),IF($C267="Private Dining ",(MID($S267,FIND("|",SUBSTITUTE($S267," ","|",3))+1,LEN($S267))),IF($C267="Overtime Premium $ ",(MID($S267,FIND("|",SUBSTITUTE($S267," ","|",3))+1,LEN($S267))),IF($C267="Overtime Hours ",(MID($S267,FIND("|",SUBSTITUTE($S267," ","|",3))+1,LEN($S267))),(MID($S267,FIND("|",SUBSTITUTE($S267," ","|",10))+1,LEN($S267)))))))))))))))</f>
        <v xml:space="preserve">39,981 2.8 2,983.73 116,365 2.6 2,921.63 113,944 2.6  </v>
      </c>
      <c r="AH267" s="47" t="str">
        <f>IF($C267="","",IF($C267="Bev Alch A vs. T% ",(MID($S267,FIND("|",SUBSTITUTE($S267," ","|",7))+1,LEN($S267))),IF($C267="A vs T% ",(MID($S267,FIND("|",SUBSTITUTE($S267," ","|",7))+1,LEN($S267))),IF($C267="Guest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","|",11))+1,LEN($S267)))))))))))))))</f>
        <v xml:space="preserve">2.8 2,983.73 116,365 2.6 2,921.63 113,944 2.6  </v>
      </c>
      <c r="AI267" s="47"/>
      <c r="AJ267" s="47"/>
      <c r="AK267" s="47"/>
      <c r="AL267" s="47"/>
      <c r="AM267" s="11"/>
      <c r="AN267" s="11"/>
      <c r="AO267" s="11"/>
      <c r="AP267" s="47" t="str">
        <f>IF($C267="","",IF($C267="A vs T% ","",IF($C267="Bev Alch A vs. T% ","",IF($C267="Guest Count ",(MID($S267,FIND("|",SUBSTITUTE($S267," ","|",8))+1,LEN($S267))),IF($C267="Average Weekly Sales ",(MID($S267,FIND("|",SUBSTITUTE($S267," ","|",4))+1,LEN($S267))),IF($C267="Total Hours vs. Expectation ",(MID($S267,FIND("|",SUBSTITUTE($S267," ","|",4))+1,LEN($S267))),IF($C267="Wage Rate ",(MID($S267,FIND("|",SUBSTITUTE($S267," ","|",4))+1,LEN($S267))),IF($C267="Operating Weeks ","",IF($C267="ToGo Sales ","",IF($C267="Private Dining ","",IF($C267="Overtime Premium $ ","",IF($C267="Overtime Hours ","",(MID($S267,FIND("|",SUBSTITUTE($S267," ","|",12))+1,LEN($S267)))))))))))))))</f>
        <v xml:space="preserve">2,983.73 116,365 2.6 2,921.63 113,944 2.6  </v>
      </c>
      <c r="AQ267" s="47"/>
      <c r="AR267" s="47" t="str">
        <f>IF($C267="","",IF($C267="Bev Alch A vs. T% ",(MID($S267,FIND("|",SUBSTITUTE($S267," ","|",8))+1,LEN($S267))),IF($C267="A vs T% ",(MID($S267,FIND("|",SUBSTITUTE($S267," ","|",8))+1,LEN($S267))),IF($C267="Guest Count ",(MID($S267,FIND("|",SUBSTITUTE($S267," ","|",9))+1,LEN($S267))),IF($C267="Average Weekly Sales ","",IF($C267="Total Hours vs. Expectation ","",IF($C267="Wage Rate ","",IF($C267="Operating Weeks ",(MID($S267,FIND("|",SUBSTITUTE($S267," ","|",4))+1,LEN($S267))),IF($C267="ToGo Sales ",(MID($S267,FIND("|",SUBSTITUTE($S267," ","|",4))+1,LEN($S267))),IF($C267="Private Dining ",(MID($S267,FIND("|",SUBSTITUTE($S267," ","|",4))+1,LEN($S267))),IF($C267="Overtime Premium $ ",(MID($S267,FIND("|",SUBSTITUTE($S267," ","|",4))+1,LEN($S267))),IF($C267="Overtime Hours ",(MID($S267,FIND("|",SUBSTITUTE($S267," ","|",4))+1,LEN($S267))),(MID($S267,FIND("|",SUBSTITUTE($S267," ","|",13))+1,LEN($S267)))))))))))))))</f>
        <v xml:space="preserve">116,365 2.6 2,921.63 113,944 2.6  </v>
      </c>
      <c r="AS267" s="48" t="str">
        <f>IF($C267="","",IF($C267="Bev Alch A vs. T% ",(MID($S267,FIND("|",SUBSTITUTE($S267," ","|",9))+1,LEN($S267))),IF($C267="A vs T% ",(MID($S267,FIND("|",SUBSTITUTE($S267," ","|",9))+1,LEN($S267))),IF($C267="Guest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","|",14))+1,LEN($S267)))))))))))))))</f>
        <v xml:space="preserve">2.6 2,921.63 113,944 2.6  </v>
      </c>
      <c r="AT267" s="48"/>
      <c r="AU267" s="47" t="str">
        <f>IF($C267="","",IF($C267="A vs T% ","",IF($C267="Bev Alch A vs. T% ","",IF($C267="Guest Count ",(MID($S267,FIND("|",SUBSTITUTE($S267," ","|",10))+1,LEN($S267))),IF($C267="Average Weekly Sales ",(MID($S267,FIND("|",SUBSTITUTE($S267," ","|",5))+1,LEN($S267))),IF($C267="Total Hours vs. Expectation ",(MID($S267,FIND("|",SUBSTITUTE($S267," ","|",5))+1,LEN($S267))),IF($C267="Wage Rate ",(MID($S267,FIND("|",SUBSTITUTE($S267," ","|",5))+1,LEN($S267))),IF($C267="Operating Weeks ","",IF($C267="ToGo Sales ","",IF($C267="Private Dining ","",IF($C267="Overtime Premium $ ","",IF($C267="Overtime Hours ","",(MID($S267,FIND("|",SUBSTITUTE($S267," ","|",15))+1,LEN($S267)))))))))))))))</f>
        <v xml:space="preserve">2,921.63 113,944 2.6  </v>
      </c>
      <c r="AV267" s="47"/>
      <c r="AW267" s="47" t="str">
        <f>IF($C267="","",IF($C267="Bev Alch A vs. T% ",(MID($S267,FIND("|",SUBSTITUTE($S267," ","|",10))+1,LEN($S267))),IF($C267="A vs T% ",(MID($S267,FIND("|",SUBSTITUTE($S267," ","|",10))+1,LEN($S267))),IF($C267="Guest Count ",(MID($S267,FIND("|",SUBSTITUTE($S267," ","|",11))+1,LEN($S267))),IF($C267="Average Weekly Sales ","",IF($C267="Total Hours vs. Expectation ","",IF($C267="Wage Rate ","",IF($C267="Operating Weeks ",(MID($S267,FIND("|",SUBSTITUTE($S267," ","|",5))+1,LEN($S267))),IF($C267="ToGo Sales ",(MID($S267,FIND("|",SUBSTITUTE($S267," ","|",5))+1,LEN($S267))),IF($C267="Private Dining ",(MID($S267,FIND("|",SUBSTITUTE($S267," ","|",5))+1,LEN($S267))),IF($C267="Overtime Premium $ ",(MID($S267,FIND("|",SUBSTITUTE($S267," ","|",5))+1,LEN($S267))),IF($C267="Overtime Hours ",(MID($S267,FIND("|",SUBSTITUTE($S267," ","|",5))+1,LEN($S267))),(MID($S267,FIND("|",SUBSTITUTE($S267," ","|",16))+1,LEN($S267)))))))))))))))</f>
        <v xml:space="preserve">113,944 2.6  </v>
      </c>
      <c r="AX267" s="48" t="str">
        <f>IF($C267="","",IF($C267="Bev Alch A vs. T% ",(MID($S267,FIND("|",SUBSTITUTE($S267," ","|",11))+1,LEN($S267))),IF($C267="A vs T% ",(MID($S267,FIND("|",SUBSTITUTE($S267," ","|",11))+1,LEN($S267))),IF($C267="Guest Count ","",IF($C267="Average Weekly Sales ","",IF($C267="Total Hours vs. Expectation ","",IF($C267="Wage Rate ","",IF($C267="Operating Weeks ","",IF($C267="ToGo Sales ","",IF($C267="Private Dining ","",IF($C267="Overtime Premium $ ","",IF($C267="Overtime Hours ","",(MID($S267,FIND("|",SUBSTITUTE($S267," ","|",17))+1,LEN($S267)))))))))))))))</f>
        <v xml:space="preserve">2.6  </v>
      </c>
      <c r="AY267" s="47">
        <f>MIN(FIND({0,1,2,3,4,5,6,7,8,9},C342&amp;"0123456789"))</f>
        <v>22</v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</row>
    <row r="268" spans="1:63" ht="15" hidden="1" customHeight="1" x14ac:dyDescent="0.2">
      <c r="A268" s="11"/>
      <c r="B268" s="11"/>
      <c r="C268" s="46" t="str">
        <f>IF(C343="","",IF(RIGHT(D268,1)="-",LEFT(D268,AY268-2),D268))</f>
        <v xml:space="preserve">- Employee Incentives </v>
      </c>
      <c r="D268" s="47" t="str">
        <f>LEFT(C343,AY268-1)</f>
        <v xml:space="preserve">- Employee Incentives </v>
      </c>
      <c r="E268" s="22"/>
      <c r="F268" s="45"/>
      <c r="G268" s="11"/>
      <c r="H268" s="11"/>
      <c r="I268" s="11"/>
      <c r="J268" s="47" t="str">
        <f>IF($C268="","",IF($C268="A vs T% ","",IF($C268="Bev Alch A vs. T% ","",IF($C268="Operating Weeks ","",IF($C268="ToGo Sales ","",IF($C268="Private Dining ","",IF($C268="Overtime Premium $ ","",IF($C268="Overtime Hours ","",(LEFT($S268,FIND("|",SUBSTITUTE($S268," ","|",1))))))))))))</f>
        <v xml:space="preserve">56.29 </v>
      </c>
      <c r="K268" s="47"/>
      <c r="L268" s="47" t="str">
        <f>IF($C268="","",IF($C268="Bev Alch A vs. T% ",(LEFT($S268,FIND("|",SUBSTITUTE($S268," ","|",1)))),IF($C268="A vs T% ",(LEFT($S268,FIND("|",SUBSTITUTE($S268," ","|",1)))),IF($C268="Bev Alch A vs. T% ",(LEFT($S268,FIND("|",SUBSTITUTE($S268," ","|",1)))),IF($C268="Average Weekly Sales ","",IF($C268="Total Hours vs. Expectation ","",IF($C268="Wage Rate ","",IF($C268="Operating Weeks ",LEFT($S268,FIND("|",SUBSTITUTE($S268," ","|",1))),IF($C268="ToGo Sales ",LEFT($S268,FIND("|",SUBSTITUTE($S268," ","|",1))),IF($C268="Private Dining ",LEFT($S268,FIND("|",SUBSTITUTE($S268," ","|",1))),IF($C268="Overtime Premium $ ",LEFT($S268,FIND("|",SUBSTITUTE($S268," ","|",1))),IF($C268="Overtime Hours ",LEFT($S268,FIND("|",SUBSTITUTE($S268," ","|",1))),(MID($S268,FIND("|",SUBSTITUTE($S268," ","|",1))+1,LEN($S268)))))))))))))))</f>
        <v xml:space="preserve">225 0.0 64.85 259 0.1 52.42 681 0.0 49.13 639 0.0 60.46 2,358 0.1 49.77 1,941 0.0  </v>
      </c>
      <c r="M268" s="47" t="str">
        <f>IF($C268="","",IF($C268="A vs T% ",(MID($S268,FIND("|",SUBSTITUTE($S268," ","|",1))+1,LEN($S268))),IF($C268="Bev Alch A vs. T% ",(MID($S268,FIND("|",SUBSTITUTE($S268," ","|",1))+1,LEN($S268))),IF($C268="Guest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","|",2))+1,LEN($S268)))))))))))))))</f>
        <v xml:space="preserve">0.0 64.85 259 0.1 52.42 681 0.0 49.13 639 0.0 60.46 2,358 0.1 49.77 1,941 0.0  </v>
      </c>
      <c r="N268" s="47"/>
      <c r="O268" s="47" t="str">
        <f>IF($C268="","",IF($C268="Bev Alch A vs. T% ","",IF($C268="A vs T% ","",IF($C268="Guest Count ",(MID($S268,FIND("|",SUBSTITUTE($S268," ","|",2))+1,LEN($S268))),IF($C268="Average Weekly Sales ",(MID($S268,FIND("|",SUBSTITUTE($S268," ","|",1))+1,LEN($S268))),IF($C268="Total Hours vs. Expectation ",(MID($S268,FIND("|",SUBSTITUTE($S268," ","|",1))+1,LEN($S268))),IF($C268="Wage Rate ",(MID($S268,FIND("|",SUBSTITUTE($S268," ","|",1))+1,LEN($S268))),IF($C268="Operating Weeks ","",IF($C268="ToGo Sales ","",IF($C268="Private Dining ","",IF($C268="Overtime Premium $ ","",IF($C268="Overtime Hours ","",(MID($S268,FIND("|",SUBSTITUTE($S268," ","|",3))+1,LEN($S268)))))))))))))))</f>
        <v xml:space="preserve">64.85 259 0.1 52.42 681 0.0 49.13 639 0.0 60.46 2,358 0.1 49.77 1,941 0.0  </v>
      </c>
      <c r="P268" s="47"/>
      <c r="Q268" s="47" t="str">
        <f>IF($C268="","",IF($C268="Bev Alch A vs. T% ",(MID($S268,FIND("|",SUBSTITUTE($S268," ","|",2))+1,LEN($S268))),IF($C268="A vs T% ",(MID($S268,FIND("|",SUBSTITUTE($S268," ","|",2))+1,LEN($S268))),IF($C268="Guest Count ",(MID($S268,FIND("|",SUBSTITUTE($S268," ","|",3))+1,LEN($S268))),IF($C268="Average Weekly Sales ","",IF($C268="Total Hours vs. Expectation ","",IF($C268="Wage Rate ","",IF($C268="Operating Weeks ",(MID($S268,FIND("|",SUBSTITUTE($S268," ","|",1))+1,LEN($S268))),IF($C268="ToGo Sales ",(MID($S268,FIND("|",SUBSTITUTE($S268," ","|",1))+1,LEN($S268))),IF($C268="Private Dining ",(MID($S268,FIND("|",SUBSTITUTE($S268," ","|",1))+1,LEN($S268))),IF($C268="Overtime Premium $ ",(MID($S268,FIND("|",SUBSTITUTE($S268," ","|",1))+1,LEN($S268))),IF($C268="Overtime Hours ",(MID($S268,FIND("|",SUBSTITUTE($S268," ","|",1))+1,LEN($S268))),(MID($S268,FIND("|",SUBSTITUTE($S268," ","|",4))+1,LEN($S268)))))))))))))))</f>
        <v xml:space="preserve">259 0.1 52.42 681 0.0 49.13 639 0.0 60.46 2,358 0.1 49.77 1,941 0.0  </v>
      </c>
      <c r="R268" s="47" t="str">
        <f>IF($C268="","",IF($C268="Bev Alch A vs. T% ",(MID($S268,FIND("|",SUBSTITUTE($S268," ","|",3))+1,LEN($S268))),IF($C268="A vs T% ",(MID($S268,FIND("|",SUBSTITUTE($S268," ","|",3))+1,LEN($S268))),IF($C268="Guest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","|",5))+1,LEN($S268)))))))))))))))</f>
        <v xml:space="preserve">0.1 52.42 681 0.0 49.13 639 0.0 60.46 2,358 0.1 49.77 1,941 0.0  </v>
      </c>
      <c r="S268" s="47" t="str">
        <f>(RIGHT(C343,LEN(C343) - LEN(C268)))&amp;" "</f>
        <v xml:space="preserve">56.29 225 0.0 64.85 259 0.1 52.42 681 0.0 49.13 639 0.0 60.46 2,358 0.1 49.77 1,941 0.0  </v>
      </c>
      <c r="T268" s="47"/>
      <c r="U268" s="47"/>
      <c r="V268" s="47"/>
      <c r="W268" s="11"/>
      <c r="X268" s="11"/>
      <c r="Y268" s="11"/>
      <c r="Z268" s="47" t="str">
        <f>IF($C268="","",IF($C268="A vs T% ","",IF($C268="Bev Alch A vs. T% ","",IF($C268="Guest Count ",(MID($S268,FIND("|",SUBSTITUTE($S268," ","|",4))+1,LEN($S268))),IF($C268="Average Weekly Sales ",(MID($S268,FIND("|",SUBSTITUTE($S268," ","|",2))+1,LEN($S268))),IF($C268="Total Hours vs. Expectation ",(MID($S268,FIND("|",SUBSTITUTE($S268," ","|",2))+1,LEN($S268))),IF($C268="Wage Rate ",(MID($S268,FIND("|",SUBSTITUTE($S268," ","|",2))+1,LEN($S268))),IF($C268="Operating Weeks ","",IF($C268="ToGo Sales ","",IF($C268="Private Dining ","",IF($C268="Overtime Premium $ ","",IF($C268="Overtime Hours ","",(MID($S268,FIND("|",SUBSTITUTE($S268," ","|",6))+1,LEN($S268)))))))))))))))</f>
        <v xml:space="preserve">52.42 681 0.0 49.13 639 0.0 60.46 2,358 0.1 49.77 1,941 0.0  </v>
      </c>
      <c r="AA268" s="47"/>
      <c r="AB268" s="47" t="str">
        <f>IF($C268="","",IF($C268="Bev Alch A vs. T% ",(MID($S268,FIND("|",SUBSTITUTE($S268," ","|",4))+1,LEN($S268))),IF($C268="A vs T% ",(MID($S268,FIND("|",SUBSTITUTE($S268," ","|",4))+1,LEN($S268))),IF($C268="Guest Count ",(MID($S268,FIND("|",SUBSTITUTE($S268," ","|",5))+1,LEN($S268))),IF($C268="Average Weekly Sales ","",IF($C268="Total Hours vs. Expectation ","",IF($C268="Wage Rate ","",IF($C268="Operating Weeks ",(MID($S268,FIND("|",SUBSTITUTE($S268," ","|",2))+1,LEN($S268))),IF($C268="ToGo Sales ",(MID($S268,FIND("|",SUBSTITUTE($S268," ","|",2))+1,LEN($S268))),IF($C268="Private Dining ",(MID($S268,FIND("|",SUBSTITUTE($S268," ","|",2))+1,LEN($S268))),IF($C268="Overtime Premium $ ",(MID($S268,FIND("|",SUBSTITUTE($S268," ","|",2))+1,LEN($S268))),IF($C268="Overtime Hours ",(MID($S268,FIND("|",SUBSTITUTE($S268," ","|",2))+1,LEN($S268))),(MID($S268,FIND("|",SUBSTITUTE($S268," ","|",7))+1,LEN($S268)))))))))))))))</f>
        <v xml:space="preserve">681 0.0 49.13 639 0.0 60.46 2,358 0.1 49.77 1,941 0.0  </v>
      </c>
      <c r="AC268" s="47" t="str">
        <f>IF($C268="","",IF($C268="Bev Alch A vs. T% ",(MID($S268,FIND("|",SUBSTITUTE($S268," ","|",5))+1,LEN($S268))),IF($C268="A vs T% ",(MID($S268,FIND("|",SUBSTITUTE($S268," ","|",5))+1,LEN($S268))),IF($C268="Guest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","|",8))+1,LEN($S268)))))))))))))))</f>
        <v xml:space="preserve">0.0 49.13 639 0.0 60.46 2,358 0.1 49.77 1,941 0.0  </v>
      </c>
      <c r="AD268" s="47"/>
      <c r="AE268" s="47" t="str">
        <f>IF($C268="","",IF($C268="A vs T% ","",IF($C268="Bev Alch A vs. T% ","",IF($C268="Guest Count ",(MID($S268,FIND("|",SUBSTITUTE($S268," ","|",6))+1,LEN($S268))),IF($C268="Average Weekly Sales ",(MID($S268,FIND("|",SUBSTITUTE($S268," ","|",3))+1,LEN($S268))),IF($C268="Total Hours vs. Expectation ",(MID($S268,FIND("|",SUBSTITUTE($S268," ","|",3))+1,LEN($S268))),IF($C268="Wage Rate ",(MID($S268,FIND("|",SUBSTITUTE($S268," ","|",3))+1,LEN($S268))),IF($C268="Operating Weeks ","",IF($C268="ToGo Sales ","",IF($C268="Private Dining ","",IF($C268="Overtime Premium $ ","",IF($C268="Overtime Hours ","",(MID($S268,FIND("|",SUBSTITUTE($S268," ","|",9))+1,LEN($S268)))))))))))))))</f>
        <v xml:space="preserve">49.13 639 0.0 60.46 2,358 0.1 49.77 1,941 0.0  </v>
      </c>
      <c r="AF268" s="47"/>
      <c r="AG268" s="47" t="str">
        <f>IF($C268="","",IF($C268="Bev Alch A vs. T% ",(MID($S268,FIND("|",SUBSTITUTE($S268," ","|",6))+1,LEN($S268))),IF($C268="A vs T% ",(MID($S268,FIND("|",SUBSTITUTE($S268," ","|",6))+1,LEN($S268))),IF($C268="Guest Count ",(MID($S268,FIND("|",SUBSTITUTE($S268," ","|",7))+1,LEN($S268))),IF($C268="Average Weekly Sales ","",IF($C268="Total Hours vs. Expectation ","",IF($C268="Wage Rate ","",IF($C268="Operating Weeks ",(MID($S268,FIND("|",SUBSTITUTE($S268," ","|",3))+1,LEN($S268))),IF($C268="ToGo Sales ",(MID($S268,FIND("|",SUBSTITUTE($S268," ","|",3))+1,LEN($S268))),IF($C268="Private Dining ",(MID($S268,FIND("|",SUBSTITUTE($S268," ","|",3))+1,LEN($S268))),IF($C268="Overtime Premium $ ",(MID($S268,FIND("|",SUBSTITUTE($S268," ","|",3))+1,LEN($S268))),IF($C268="Overtime Hours ",(MID($S268,FIND("|",SUBSTITUTE($S268," ","|",3))+1,LEN($S268))),(MID($S268,FIND("|",SUBSTITUTE($S268," ","|",10))+1,LEN($S268)))))))))))))))</f>
        <v xml:space="preserve">639 0.0 60.46 2,358 0.1 49.77 1,941 0.0  </v>
      </c>
      <c r="AH268" s="47" t="str">
        <f>IF($C268="","",IF($C268="Bev Alch A vs. T% ",(MID($S268,FIND("|",SUBSTITUTE($S268," ","|",7))+1,LEN($S268))),IF($C268="A vs T% ",(MID($S268,FIND("|",SUBSTITUTE($S268," ","|",7))+1,LEN($S268))),IF($C268="Guest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","|",11))+1,LEN($S268)))))))))))))))</f>
        <v xml:space="preserve">0.0 60.46 2,358 0.1 49.77 1,941 0.0  </v>
      </c>
      <c r="AI268" s="47"/>
      <c r="AJ268" s="47"/>
      <c r="AK268" s="47"/>
      <c r="AL268" s="47"/>
      <c r="AM268" s="11"/>
      <c r="AN268" s="11"/>
      <c r="AO268" s="11"/>
      <c r="AP268" s="47" t="str">
        <f>IF($C268="","",IF($C268="A vs T% ","",IF($C268="Bev Alch A vs. T% ","",IF($C268="Guest Count ",(MID($S268,FIND("|",SUBSTITUTE($S268," ","|",8))+1,LEN($S268))),IF($C268="Average Weekly Sales ",(MID($S268,FIND("|",SUBSTITUTE($S268," ","|",4))+1,LEN($S268))),IF($C268="Total Hours vs. Expectation ",(MID($S268,FIND("|",SUBSTITUTE($S268," ","|",4))+1,LEN($S268))),IF($C268="Wage Rate ",(MID($S268,FIND("|",SUBSTITUTE($S268," ","|",4))+1,LEN($S268))),IF($C268="Operating Weeks ","",IF($C268="ToGo Sales ","",IF($C268="Private Dining ","",IF($C268="Overtime Premium $ ","",IF($C268="Overtime Hours ","",(MID($S268,FIND("|",SUBSTITUTE($S268," ","|",12))+1,LEN($S268)))))))))))))))</f>
        <v xml:space="preserve">60.46 2,358 0.1 49.77 1,941 0.0  </v>
      </c>
      <c r="AQ268" s="47"/>
      <c r="AR268" s="47" t="str">
        <f>IF($C268="","",IF($C268="Bev Alch A vs. T% ",(MID($S268,FIND("|",SUBSTITUTE($S268," ","|",8))+1,LEN($S268))),IF($C268="A vs T% ",(MID($S268,FIND("|",SUBSTITUTE($S268," ","|",8))+1,LEN($S268))),IF($C268="Guest Count ",(MID($S268,FIND("|",SUBSTITUTE($S268," ","|",9))+1,LEN($S268))),IF($C268="Average Weekly Sales ","",IF($C268="Total Hours vs. Expectation ","",IF($C268="Wage Rate ","",IF($C268="Operating Weeks ",(MID($S268,FIND("|",SUBSTITUTE($S268," ","|",4))+1,LEN($S268))),IF($C268="ToGo Sales ",(MID($S268,FIND("|",SUBSTITUTE($S268," ","|",4))+1,LEN($S268))),IF($C268="Private Dining ",(MID($S268,FIND("|",SUBSTITUTE($S268," ","|",4))+1,LEN($S268))),IF($C268="Overtime Premium $ ",(MID($S268,FIND("|",SUBSTITUTE($S268," ","|",4))+1,LEN($S268))),IF($C268="Overtime Hours ",(MID($S268,FIND("|",SUBSTITUTE($S268," ","|",4))+1,LEN($S268))),(MID($S268,FIND("|",SUBSTITUTE($S268," ","|",13))+1,LEN($S268)))))))))))))))</f>
        <v xml:space="preserve">2,358 0.1 49.77 1,941 0.0  </v>
      </c>
      <c r="AS268" s="48" t="str">
        <f>IF($C268="","",IF($C268="Bev Alch A vs. T% ",(MID($S268,FIND("|",SUBSTITUTE($S268," ","|",9))+1,LEN($S268))),IF($C268="A vs T% ",(MID($S268,FIND("|",SUBSTITUTE($S268," ","|",9))+1,LEN($S268))),IF($C268="Guest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","|",14))+1,LEN($S268)))))))))))))))</f>
        <v xml:space="preserve">0.1 49.77 1,941 0.0  </v>
      </c>
      <c r="AT268" s="48"/>
      <c r="AU268" s="47" t="str">
        <f>IF($C268="","",IF($C268="A vs T% ","",IF($C268="Bev Alch A vs. T% ","",IF($C268="Guest Count ",(MID($S268,FIND("|",SUBSTITUTE($S268," ","|",10))+1,LEN($S268))),IF($C268="Average Weekly Sales ",(MID($S268,FIND("|",SUBSTITUTE($S268," ","|",5))+1,LEN($S268))),IF($C268="Total Hours vs. Expectation ",(MID($S268,FIND("|",SUBSTITUTE($S268," ","|",5))+1,LEN($S268))),IF($C268="Wage Rate ",(MID($S268,FIND("|",SUBSTITUTE($S268," ","|",5))+1,LEN($S268))),IF($C268="Operating Weeks ","",IF($C268="ToGo Sales ","",IF($C268="Private Dining ","",IF($C268="Overtime Premium $ ","",IF($C268="Overtime Hours ","",(MID($S268,FIND("|",SUBSTITUTE($S268," ","|",15))+1,LEN($S268)))))))))))))))</f>
        <v xml:space="preserve">49.77 1,941 0.0  </v>
      </c>
      <c r="AV268" s="47"/>
      <c r="AW268" s="47" t="str">
        <f>IF($C268="","",IF($C268="Bev Alch A vs. T% ",(MID($S268,FIND("|",SUBSTITUTE($S268," ","|",10))+1,LEN($S268))),IF($C268="A vs T% ",(MID($S268,FIND("|",SUBSTITUTE($S268," ","|",10))+1,LEN($S268))),IF($C268="Guest Count ",(MID($S268,FIND("|",SUBSTITUTE($S268," ","|",11))+1,LEN($S268))),IF($C268="Average Weekly Sales ","",IF($C268="Total Hours vs. Expectation ","",IF($C268="Wage Rate ","",IF($C268="Operating Weeks ",(MID($S268,FIND("|",SUBSTITUTE($S268," ","|",5))+1,LEN($S268))),IF($C268="ToGo Sales ",(MID($S268,FIND("|",SUBSTITUTE($S268," ","|",5))+1,LEN($S268))),IF($C268="Private Dining ",(MID($S268,FIND("|",SUBSTITUTE($S268," ","|",5))+1,LEN($S268))),IF($C268="Overtime Premium $ ",(MID($S268,FIND("|",SUBSTITUTE($S268," ","|",5))+1,LEN($S268))),IF($C268="Overtime Hours ",(MID($S268,FIND("|",SUBSTITUTE($S268," ","|",5))+1,LEN($S268))),(MID($S268,FIND("|",SUBSTITUTE($S268," ","|",16))+1,LEN($S268)))))))))))))))</f>
        <v xml:space="preserve">1,941 0.0  </v>
      </c>
      <c r="AX268" s="48" t="str">
        <f>IF($C268="","",IF($C268="Bev Alch A vs. T% ",(MID($S268,FIND("|",SUBSTITUTE($S268," ","|",11))+1,LEN($S268))),IF($C268="A vs T% ",(MID($S268,FIND("|",SUBSTITUTE($S268," ","|",11))+1,LEN($S268))),IF($C268="Guest Count ","",IF($C268="Average Weekly Sales ","",IF($C268="Total Hours vs. Expectation ","",IF($C268="Wage Rate ","",IF($C268="Operating Weeks ","",IF($C268="ToGo Sales ","",IF($C268="Private Dining ","",IF($C268="Overtime Premium $ ","",IF($C268="Overtime Hours ","",(MID($S268,FIND("|",SUBSTITUTE($S268," ","|",17))+1,LEN($S268)))))))))))))))</f>
        <v xml:space="preserve">0.0  </v>
      </c>
      <c r="AY268" s="47">
        <f>MIN(FIND({0,1,2,3,4,5,6,7,8,9},C343&amp;"0123456789"))</f>
        <v>23</v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</row>
    <row r="269" spans="1:63" ht="15" hidden="1" customHeight="1" x14ac:dyDescent="0.2">
      <c r="A269" s="11"/>
      <c r="B269" s="11"/>
      <c r="C269" s="46" t="str">
        <f>IF(C344="","",IF(RIGHT(D269,1)="-",LEFT(D269,AY269-2),D269))</f>
        <v xml:space="preserve">- Other </v>
      </c>
      <c r="D269" s="47" t="str">
        <f>LEFT(C344,AY269-1)</f>
        <v xml:space="preserve">- Other </v>
      </c>
      <c r="E269" s="22"/>
      <c r="F269" s="45"/>
      <c r="G269" s="11"/>
      <c r="H269" s="11"/>
      <c r="I269" s="11"/>
      <c r="J269" s="47" t="str">
        <f>IF($C269="","",IF($C269="A vs T% ","",IF($C269="Bev Alch A vs. T% ","",IF($C269="Operating Weeks ","",IF($C269="ToGo Sales ","",IF($C269="Private Dining ","",IF($C269="Overtime Premium $ ","",IF($C269="Overtime Hours ","",(LEFT($S269,FIND("|",SUBSTITUTE($S269," ","|",1))))))))))))</f>
        <v xml:space="preserve">160.66 </v>
      </c>
      <c r="K269" s="47"/>
      <c r="L269" s="47" t="str">
        <f>IF($C269="","",IF($C269="Bev Alch A vs. T% ",(LEFT($S269,FIND("|",SUBSTITUTE($S269," ","|",1)))),IF($C269="A vs T% ",(LEFT($S269,FIND("|",SUBSTITUTE($S269," ","|",1)))),IF($C269="Bev Alch A vs. T% ",(LEFT($S269,FIND("|",SUBSTITUTE($S269," ","|",1)))),IF($C269="Average Weekly Sales ","",IF($C269="Total Hours vs. Expectation ","",IF($C269="Wage Rate ","",IF($C269="Operating Weeks ",LEFT($S269,FIND("|",SUBSTITUTE($S269," ","|",1))),IF($C269="ToGo Sales ",LEFT($S269,FIND("|",SUBSTITUTE($S269," ","|",1))),IF($C269="Private Dining ",LEFT($S269,FIND("|",SUBSTITUTE($S269," ","|",1))),IF($C269="Overtime Premium $ ",LEFT($S269,FIND("|",SUBSTITUTE($S269," ","|",1))),IF($C269="Overtime Hours ",LEFT($S269,FIND("|",SUBSTITUTE($S269," ","|",1))),(MID($S269,FIND("|",SUBSTITUTE($S269," ","|",1))+1,LEN($S269)))))))))))))))</f>
        <v xml:space="preserve">643 0.1 175.05 700 0.2 179.72 2,336 0.2 191.75 2,493 0.2 229.05 8,933 0.2 210.20 8,198 0.2  </v>
      </c>
      <c r="M269" s="47" t="str">
        <f>IF($C269="","",IF($C269="A vs T% ",(MID($S269,FIND("|",SUBSTITUTE($S269," ","|",1))+1,LEN($S269))),IF($C269="Bev Alch A vs. T% ",(MID($S269,FIND("|",SUBSTITUTE($S269," ","|",1))+1,LEN($S269))),IF($C269="Guest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","|",2))+1,LEN($S269)))))))))))))))</f>
        <v xml:space="preserve">0.1 175.05 700 0.2 179.72 2,336 0.2 191.75 2,493 0.2 229.05 8,933 0.2 210.20 8,198 0.2  </v>
      </c>
      <c r="N269" s="47"/>
      <c r="O269" s="47" t="str">
        <f>IF($C269="","",IF($C269="Bev Alch A vs. T% ","",IF($C269="A vs T% ","",IF($C269="Guest Count ",(MID($S269,FIND("|",SUBSTITUTE($S269," ","|",2))+1,LEN($S269))),IF($C269="Average Weekly Sales ",(MID($S269,FIND("|",SUBSTITUTE($S269," ","|",1))+1,LEN($S269))),IF($C269="Total Hours vs. Expectation ",(MID($S269,FIND("|",SUBSTITUTE($S269," ","|",1))+1,LEN($S269))),IF($C269="Wage Rate ",(MID($S269,FIND("|",SUBSTITUTE($S269," ","|",1))+1,LEN($S269))),IF($C269="Operating Weeks ","",IF($C269="ToGo Sales ","",IF($C269="Private Dining ","",IF($C269="Overtime Premium $ ","",IF($C269="Overtime Hours ","",(MID($S269,FIND("|",SUBSTITUTE($S269," ","|",3))+1,LEN($S269)))))))))))))))</f>
        <v xml:space="preserve">175.05 700 0.2 179.72 2,336 0.2 191.75 2,493 0.2 229.05 8,933 0.2 210.20 8,198 0.2  </v>
      </c>
      <c r="P269" s="47"/>
      <c r="Q269" s="47" t="str">
        <f>IF($C269="","",IF($C269="Bev Alch A vs. T% ",(MID($S269,FIND("|",SUBSTITUTE($S269," ","|",2))+1,LEN($S269))),IF($C269="A vs T% ",(MID($S269,FIND("|",SUBSTITUTE($S269," ","|",2))+1,LEN($S269))),IF($C269="Guest Count ",(MID($S269,FIND("|",SUBSTITUTE($S269," ","|",3))+1,LEN($S269))),IF($C269="Average Weekly Sales ","",IF($C269="Total Hours vs. Expectation ","",IF($C269="Wage Rate ","",IF($C269="Operating Weeks ",(MID($S269,FIND("|",SUBSTITUTE($S269," ","|",1))+1,LEN($S269))),IF($C269="ToGo Sales ",(MID($S269,FIND("|",SUBSTITUTE($S269," ","|",1))+1,LEN($S269))),IF($C269="Private Dining ",(MID($S269,FIND("|",SUBSTITUTE($S269," ","|",1))+1,LEN($S269))),IF($C269="Overtime Premium $ ",(MID($S269,FIND("|",SUBSTITUTE($S269," ","|",1))+1,LEN($S269))),IF($C269="Overtime Hours ",(MID($S269,FIND("|",SUBSTITUTE($S269," ","|",1))+1,LEN($S269))),(MID($S269,FIND("|",SUBSTITUTE($S269," ","|",4))+1,LEN($S269)))))))))))))))</f>
        <v xml:space="preserve">700 0.2 179.72 2,336 0.2 191.75 2,493 0.2 229.05 8,933 0.2 210.20 8,198 0.2  </v>
      </c>
      <c r="R269" s="47" t="str">
        <f>IF($C269="","",IF($C269="Bev Alch A vs. T% ",(MID($S269,FIND("|",SUBSTITUTE($S269," ","|",3))+1,LEN($S269))),IF($C269="A vs T% ",(MID($S269,FIND("|",SUBSTITUTE($S269," ","|",3))+1,LEN($S269))),IF($C269="Guest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","|",5))+1,LEN($S269)))))))))))))))</f>
        <v xml:space="preserve">0.2 179.72 2,336 0.2 191.75 2,493 0.2 229.05 8,933 0.2 210.20 8,198 0.2  </v>
      </c>
      <c r="S269" s="47" t="str">
        <f>(RIGHT(C344,LEN(C344) - LEN(C269)))&amp;" "</f>
        <v xml:space="preserve">160.66 643 0.1 175.05 700 0.2 179.72 2,336 0.2 191.75 2,493 0.2 229.05 8,933 0.2 210.20 8,198 0.2  </v>
      </c>
      <c r="T269" s="47"/>
      <c r="U269" s="47"/>
      <c r="V269" s="47"/>
      <c r="W269" s="11"/>
      <c r="X269" s="11"/>
      <c r="Y269" s="11"/>
      <c r="Z269" s="47" t="str">
        <f>IF($C269="","",IF($C269="A vs T% ","",IF($C269="Bev Alch A vs. T% ","",IF($C269="Guest Count ",(MID($S269,FIND("|",SUBSTITUTE($S269," ","|",4))+1,LEN($S269))),IF($C269="Average Weekly Sales ",(MID($S269,FIND("|",SUBSTITUTE($S269," ","|",2))+1,LEN($S269))),IF($C269="Total Hours vs. Expectation ",(MID($S269,FIND("|",SUBSTITUTE($S269," ","|",2))+1,LEN($S269))),IF($C269="Wage Rate ",(MID($S269,FIND("|",SUBSTITUTE($S269," ","|",2))+1,LEN($S269))),IF($C269="Operating Weeks ","",IF($C269="ToGo Sales ","",IF($C269="Private Dining ","",IF($C269="Overtime Premium $ ","",IF($C269="Overtime Hours ","",(MID($S269,FIND("|",SUBSTITUTE($S269," ","|",6))+1,LEN($S269)))))))))))))))</f>
        <v xml:space="preserve">179.72 2,336 0.2 191.75 2,493 0.2 229.05 8,933 0.2 210.20 8,198 0.2  </v>
      </c>
      <c r="AA269" s="47"/>
      <c r="AB269" s="47" t="str">
        <f>IF($C269="","",IF($C269="Bev Alch A vs. T% ",(MID($S269,FIND("|",SUBSTITUTE($S269," ","|",4))+1,LEN($S269))),IF($C269="A vs T% ",(MID($S269,FIND("|",SUBSTITUTE($S269," ","|",4))+1,LEN($S269))),IF($C269="Guest Count ",(MID($S269,FIND("|",SUBSTITUTE($S269," ","|",5))+1,LEN($S269))),IF($C269="Average Weekly Sales ","",IF($C269="Total Hours vs. Expectation ","",IF($C269="Wage Rate ","",IF($C269="Operating Weeks ",(MID($S269,FIND("|",SUBSTITUTE($S269," ","|",2))+1,LEN($S269))),IF($C269="ToGo Sales ",(MID($S269,FIND("|",SUBSTITUTE($S269," ","|",2))+1,LEN($S269))),IF($C269="Private Dining ",(MID($S269,FIND("|",SUBSTITUTE($S269," ","|",2))+1,LEN($S269))),IF($C269="Overtime Premium $ ",(MID($S269,FIND("|",SUBSTITUTE($S269," ","|",2))+1,LEN($S269))),IF($C269="Overtime Hours ",(MID($S269,FIND("|",SUBSTITUTE($S269," ","|",2))+1,LEN($S269))),(MID($S269,FIND("|",SUBSTITUTE($S269," ","|",7))+1,LEN($S269)))))))))))))))</f>
        <v xml:space="preserve">2,336 0.2 191.75 2,493 0.2 229.05 8,933 0.2 210.20 8,198 0.2  </v>
      </c>
      <c r="AC269" s="47" t="str">
        <f>IF($C269="","",IF($C269="Bev Alch A vs. T% ",(MID($S269,FIND("|",SUBSTITUTE($S269," ","|",5))+1,LEN($S269))),IF($C269="A vs T% ",(MID($S269,FIND("|",SUBSTITUTE($S269," ","|",5))+1,LEN($S269))),IF($C269="Guest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","|",8))+1,LEN($S269)))))))))))))))</f>
        <v xml:space="preserve">0.2 191.75 2,493 0.2 229.05 8,933 0.2 210.20 8,198 0.2  </v>
      </c>
      <c r="AD269" s="47"/>
      <c r="AE269" s="47" t="str">
        <f>IF($C269="","",IF($C269="A vs T% ","",IF($C269="Bev Alch A vs. T% ","",IF($C269="Guest Count ",(MID($S269,FIND("|",SUBSTITUTE($S269," ","|",6))+1,LEN($S269))),IF($C269="Average Weekly Sales ",(MID($S269,FIND("|",SUBSTITUTE($S269," ","|",3))+1,LEN($S269))),IF($C269="Total Hours vs. Expectation ",(MID($S269,FIND("|",SUBSTITUTE($S269," ","|",3))+1,LEN($S269))),IF($C269="Wage Rate ",(MID($S269,FIND("|",SUBSTITUTE($S269," ","|",3))+1,LEN($S269))),IF($C269="Operating Weeks ","",IF($C269="ToGo Sales ","",IF($C269="Private Dining ","",IF($C269="Overtime Premium $ ","",IF($C269="Overtime Hours ","",(MID($S269,FIND("|",SUBSTITUTE($S269," ","|",9))+1,LEN($S269)))))))))))))))</f>
        <v xml:space="preserve">191.75 2,493 0.2 229.05 8,933 0.2 210.20 8,198 0.2  </v>
      </c>
      <c r="AF269" s="47"/>
      <c r="AG269" s="47" t="str">
        <f>IF($C269="","",IF($C269="Bev Alch A vs. T% ",(MID($S269,FIND("|",SUBSTITUTE($S269," ","|",6))+1,LEN($S269))),IF($C269="A vs T% ",(MID($S269,FIND("|",SUBSTITUTE($S269," ","|",6))+1,LEN($S269))),IF($C269="Guest Count ",(MID($S269,FIND("|",SUBSTITUTE($S269," ","|",7))+1,LEN($S269))),IF($C269="Average Weekly Sales ","",IF($C269="Total Hours vs. Expectation ","",IF($C269="Wage Rate ","",IF($C269="Operating Weeks ",(MID($S269,FIND("|",SUBSTITUTE($S269," ","|",3))+1,LEN($S269))),IF($C269="ToGo Sales ",(MID($S269,FIND("|",SUBSTITUTE($S269," ","|",3))+1,LEN($S269))),IF($C269="Private Dining ",(MID($S269,FIND("|",SUBSTITUTE($S269," ","|",3))+1,LEN($S269))),IF($C269="Overtime Premium $ ",(MID($S269,FIND("|",SUBSTITUTE($S269," ","|",3))+1,LEN($S269))),IF($C269="Overtime Hours ",(MID($S269,FIND("|",SUBSTITUTE($S269," ","|",3))+1,LEN($S269))),(MID($S269,FIND("|",SUBSTITUTE($S269," ","|",10))+1,LEN($S269)))))))))))))))</f>
        <v xml:space="preserve">2,493 0.2 229.05 8,933 0.2 210.20 8,198 0.2  </v>
      </c>
      <c r="AH269" s="47" t="str">
        <f>IF($C269="","",IF($C269="Bev Alch A vs. T% ",(MID($S269,FIND("|",SUBSTITUTE($S269," ","|",7))+1,LEN($S269))),IF($C269="A vs T% ",(MID($S269,FIND("|",SUBSTITUTE($S269," ","|",7))+1,LEN($S269))),IF($C269="Guest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","|",11))+1,LEN($S269)))))))))))))))</f>
        <v xml:space="preserve">0.2 229.05 8,933 0.2 210.20 8,198 0.2  </v>
      </c>
      <c r="AI269" s="47"/>
      <c r="AJ269" s="47"/>
      <c r="AK269" s="47"/>
      <c r="AL269" s="47"/>
      <c r="AM269" s="11"/>
      <c r="AN269" s="11"/>
      <c r="AO269" s="11"/>
      <c r="AP269" s="47" t="str">
        <f>IF($C269="","",IF($C269="A vs T% ","",IF($C269="Bev Alch A vs. T% ","",IF($C269="Guest Count ",(MID($S269,FIND("|",SUBSTITUTE($S269," ","|",8))+1,LEN($S269))),IF($C269="Average Weekly Sales ",(MID($S269,FIND("|",SUBSTITUTE($S269," ","|",4))+1,LEN($S269))),IF($C269="Total Hours vs. Expectation ",(MID($S269,FIND("|",SUBSTITUTE($S269," ","|",4))+1,LEN($S269))),IF($C269="Wage Rate ",(MID($S269,FIND("|",SUBSTITUTE($S269," ","|",4))+1,LEN($S269))),IF($C269="Operating Weeks ","",IF($C269="ToGo Sales ","",IF($C269="Private Dining ","",IF($C269="Overtime Premium $ ","",IF($C269="Overtime Hours ","",(MID($S269,FIND("|",SUBSTITUTE($S269," ","|",12))+1,LEN($S269)))))))))))))))</f>
        <v xml:space="preserve">229.05 8,933 0.2 210.20 8,198 0.2  </v>
      </c>
      <c r="AQ269" s="47"/>
      <c r="AR269" s="47" t="str">
        <f>IF($C269="","",IF($C269="Bev Alch A vs. T% ",(MID($S269,FIND("|",SUBSTITUTE($S269," ","|",8))+1,LEN($S269))),IF($C269="A vs T% ",(MID($S269,FIND("|",SUBSTITUTE($S269," ","|",8))+1,LEN($S269))),IF($C269="Guest Count ",(MID($S269,FIND("|",SUBSTITUTE($S269," ","|",9))+1,LEN($S269))),IF($C269="Average Weekly Sales ","",IF($C269="Total Hours vs. Expectation ","",IF($C269="Wage Rate ","",IF($C269="Operating Weeks ",(MID($S269,FIND("|",SUBSTITUTE($S269," ","|",4))+1,LEN($S269))),IF($C269="ToGo Sales ",(MID($S269,FIND("|",SUBSTITUTE($S269," ","|",4))+1,LEN($S269))),IF($C269="Private Dining ",(MID($S269,FIND("|",SUBSTITUTE($S269," ","|",4))+1,LEN($S269))),IF($C269="Overtime Premium $ ",(MID($S269,FIND("|",SUBSTITUTE($S269," ","|",4))+1,LEN($S269))),IF($C269="Overtime Hours ",(MID($S269,FIND("|",SUBSTITUTE($S269," ","|",4))+1,LEN($S269))),(MID($S269,FIND("|",SUBSTITUTE($S269," ","|",13))+1,LEN($S269)))))))))))))))</f>
        <v xml:space="preserve">8,933 0.2 210.20 8,198 0.2  </v>
      </c>
      <c r="AS269" s="48" t="str">
        <f>IF($C269="","",IF($C269="Bev Alch A vs. T% ",(MID($S269,FIND("|",SUBSTITUTE($S269," ","|",9))+1,LEN($S269))),IF($C269="A vs T% ",(MID($S269,FIND("|",SUBSTITUTE($S269," ","|",9))+1,LEN($S269))),IF($C269="Guest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","|",14))+1,LEN($S269)))))))))))))))</f>
        <v xml:space="preserve">0.2 210.20 8,198 0.2  </v>
      </c>
      <c r="AT269" s="48"/>
      <c r="AU269" s="47" t="str">
        <f>IF($C269="","",IF($C269="A vs T% ","",IF($C269="Bev Alch A vs. T% ","",IF($C269="Guest Count ",(MID($S269,FIND("|",SUBSTITUTE($S269," ","|",10))+1,LEN($S269))),IF($C269="Average Weekly Sales ",(MID($S269,FIND("|",SUBSTITUTE($S269," ","|",5))+1,LEN($S269))),IF($C269="Total Hours vs. Expectation ",(MID($S269,FIND("|",SUBSTITUTE($S269," ","|",5))+1,LEN($S269))),IF($C269="Wage Rate ",(MID($S269,FIND("|",SUBSTITUTE($S269," ","|",5))+1,LEN($S269))),IF($C269="Operating Weeks ","",IF($C269="ToGo Sales ","",IF($C269="Private Dining ","",IF($C269="Overtime Premium $ ","",IF($C269="Overtime Hours ","",(MID($S269,FIND("|",SUBSTITUTE($S269," ","|",15))+1,LEN($S269)))))))))))))))</f>
        <v xml:space="preserve">210.20 8,198 0.2  </v>
      </c>
      <c r="AV269" s="47"/>
      <c r="AW269" s="47" t="str">
        <f>IF($C269="","",IF($C269="Bev Alch A vs. T% ",(MID($S269,FIND("|",SUBSTITUTE($S269," ","|",10))+1,LEN($S269))),IF($C269="A vs T% ",(MID($S269,FIND("|",SUBSTITUTE($S269," ","|",10))+1,LEN($S269))),IF($C269="Guest Count ",(MID($S269,FIND("|",SUBSTITUTE($S269," ","|",11))+1,LEN($S269))),IF($C269="Average Weekly Sales ","",IF($C269="Total Hours vs. Expectation ","",IF($C269="Wage Rate ","",IF($C269="Operating Weeks ",(MID($S269,FIND("|",SUBSTITUTE($S269," ","|",5))+1,LEN($S269))),IF($C269="ToGo Sales ",(MID($S269,FIND("|",SUBSTITUTE($S269," ","|",5))+1,LEN($S269))),IF($C269="Private Dining ",(MID($S269,FIND("|",SUBSTITUTE($S269," ","|",5))+1,LEN($S269))),IF($C269="Overtime Premium $ ",(MID($S269,FIND("|",SUBSTITUTE($S269," ","|",5))+1,LEN($S269))),IF($C269="Overtime Hours ",(MID($S269,FIND("|",SUBSTITUTE($S269," ","|",5))+1,LEN($S269))),(MID($S269,FIND("|",SUBSTITUTE($S269," ","|",16))+1,LEN($S269)))))))))))))))</f>
        <v xml:space="preserve">8,198 0.2  </v>
      </c>
      <c r="AX269" s="48" t="str">
        <f>IF($C269="","",IF($C269="Bev Alch A vs. T% ",(MID($S269,FIND("|",SUBSTITUTE($S269," ","|",11))+1,LEN($S269))),IF($C269="A vs T% ",(MID($S269,FIND("|",SUBSTITUTE($S269," ","|",11))+1,LEN($S269))),IF($C269="Guest Count ","",IF($C269="Average Weekly Sales ","",IF($C269="Total Hours vs. Expectation ","",IF($C269="Wage Rate ","",IF($C269="Operating Weeks ","",IF($C269="ToGo Sales ","",IF($C269="Private Dining ","",IF($C269="Overtime Premium $ ","",IF($C269="Overtime Hours ","",(MID($S269,FIND("|",SUBSTITUTE($S269," ","|",17))+1,LEN($S269)))))))))))))))</f>
        <v xml:space="preserve">0.2  </v>
      </c>
      <c r="AY269" s="47">
        <f>MIN(FIND({0,1,2,3,4,5,6,7,8,9},C344&amp;"0123456789"))</f>
        <v>9</v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</row>
    <row r="270" spans="1:63" ht="15" hidden="1" customHeight="1" x14ac:dyDescent="0.2">
      <c r="A270" s="11"/>
      <c r="B270" s="11"/>
      <c r="C270" s="46" t="str">
        <f>IF(C345="","",IF(RIGHT(D270,1)="-",LEFT(D270,AY270-2),D270))</f>
        <v xml:space="preserve">Site/Bldg/Equip Maint </v>
      </c>
      <c r="D270" s="47" t="str">
        <f>LEFT(C345,AY270-1)</f>
        <v xml:space="preserve">Site/Bldg/Equip Maint </v>
      </c>
      <c r="E270" s="22"/>
      <c r="F270" s="45"/>
      <c r="G270" s="11"/>
      <c r="H270" s="11"/>
      <c r="I270" s="11"/>
      <c r="J270" s="47" t="str">
        <f>IF($C270="","",IF($C270="A vs T% ","",IF($C270="Bev Alch A vs. T% ","",IF($C270="Operating Weeks ","",IF($C270="ToGo Sales ","",IF($C270="Private Dining ","",IF($C270="Overtime Premium $ ","",IF($C270="Overtime Hours ","",(LEFT($S270,FIND("|",SUBSTITUTE($S270," ","|",1))))))))))))</f>
        <v xml:space="preserve">9,426.29 </v>
      </c>
      <c r="K270" s="47"/>
      <c r="L270" s="47" t="str">
        <f>IF($C270="","",IF($C270="Bev Alch A vs. T% ",(LEFT($S270,FIND("|",SUBSTITUTE($S270," ","|",1)))),IF($C270="A vs T% ",(LEFT($S270,FIND("|",SUBSTITUTE($S270," ","|",1)))),IF($C270="Bev Alch A vs. T% ",(LEFT($S270,FIND("|",SUBSTITUTE($S270," ","|",1)))),IF($C270="Average Weekly Sales ","",IF($C270="Total Hours vs. Expectation ","",IF($C270="Wage Rate ","",IF($C270="Operating Weeks ",LEFT($S270,FIND("|",SUBSTITUTE($S270," ","|",1))),IF($C270="ToGo Sales ",LEFT($S270,FIND("|",SUBSTITUTE($S270," ","|",1))),IF($C270="Private Dining ",LEFT($S270,FIND("|",SUBSTITUTE($S270," ","|",1))),IF($C270="Overtime Premium $ ",LEFT($S270,FIND("|",SUBSTITUTE($S270," ","|",1))),IF($C270="Overtime Hours ",LEFT($S270,FIND("|",SUBSTITUTE($S270," ","|",1))),(MID($S270,FIND("|",SUBSTITUTE($S270," ","|",1))+1,LEN($S270)))))))))))))))</f>
        <v xml:space="preserve">37,705 8.0 8,648.14 34,593 8.3 9,354.65 121,611 8.1 9,422.94 122,498 8.5 9,421.62 367,443 8.1 9,201.91 358,875 8.3  </v>
      </c>
      <c r="M270" s="47" t="str">
        <f>IF($C270="","",IF($C270="A vs T% ",(MID($S270,FIND("|",SUBSTITUTE($S270," ","|",1))+1,LEN($S270))),IF($C270="Bev Alch A vs. T% ",(MID($S270,FIND("|",SUBSTITUTE($S270," ","|",1))+1,LEN($S270))),IF($C270="Guest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","|",2))+1,LEN($S270)))))))))))))))</f>
        <v xml:space="preserve">8.0 8,648.14 34,593 8.3 9,354.65 121,611 8.1 9,422.94 122,498 8.5 9,421.62 367,443 8.1 9,201.91 358,875 8.3  </v>
      </c>
      <c r="N270" s="47"/>
      <c r="O270" s="47" t="str">
        <f>IF($C270="","",IF($C270="Bev Alch A vs. T% ","",IF($C270="A vs T% ","",IF($C270="Guest Count ",(MID($S270,FIND("|",SUBSTITUTE($S270," ","|",2))+1,LEN($S270))),IF($C270="Average Weekly Sales ",(MID($S270,FIND("|",SUBSTITUTE($S270," ","|",1))+1,LEN($S270))),IF($C270="Total Hours vs. Expectation ",(MID($S270,FIND("|",SUBSTITUTE($S270," ","|",1))+1,LEN($S270))),IF($C270="Wage Rate ",(MID($S270,FIND("|",SUBSTITUTE($S270," ","|",1))+1,LEN($S270))),IF($C270="Operating Weeks ","",IF($C270="ToGo Sales ","",IF($C270="Private Dining ","",IF($C270="Overtime Premium $ ","",IF($C270="Overtime Hours ","",(MID($S270,FIND("|",SUBSTITUTE($S270," ","|",3))+1,LEN($S270)))))))))))))))</f>
        <v xml:space="preserve">8,648.14 34,593 8.3 9,354.65 121,611 8.1 9,422.94 122,498 8.5 9,421.62 367,443 8.1 9,201.91 358,875 8.3  </v>
      </c>
      <c r="P270" s="47"/>
      <c r="Q270" s="47" t="str">
        <f>IF($C270="","",IF($C270="Bev Alch A vs. T% ",(MID($S270,FIND("|",SUBSTITUTE($S270," ","|",2))+1,LEN($S270))),IF($C270="A vs T% ",(MID($S270,FIND("|",SUBSTITUTE($S270," ","|",2))+1,LEN($S270))),IF($C270="Guest Count ",(MID($S270,FIND("|",SUBSTITUTE($S270," ","|",3))+1,LEN($S270))),IF($C270="Average Weekly Sales ","",IF($C270="Total Hours vs. Expectation ","",IF($C270="Wage Rate ","",IF($C270="Operating Weeks ",(MID($S270,FIND("|",SUBSTITUTE($S270," ","|",1))+1,LEN($S270))),IF($C270="ToGo Sales ",(MID($S270,FIND("|",SUBSTITUTE($S270," ","|",1))+1,LEN($S270))),IF($C270="Private Dining ",(MID($S270,FIND("|",SUBSTITUTE($S270," ","|",1))+1,LEN($S270))),IF($C270="Overtime Premium $ ",(MID($S270,FIND("|",SUBSTITUTE($S270," ","|",1))+1,LEN($S270))),IF($C270="Overtime Hours ",(MID($S270,FIND("|",SUBSTITUTE($S270," ","|",1))+1,LEN($S270))),(MID($S270,FIND("|",SUBSTITUTE($S270," ","|",4))+1,LEN($S270)))))))))))))))</f>
        <v xml:space="preserve">34,593 8.3 9,354.65 121,611 8.1 9,422.94 122,498 8.5 9,421.62 367,443 8.1 9,201.91 358,875 8.3  </v>
      </c>
      <c r="R270" s="47" t="str">
        <f>IF($C270="","",IF($C270="Bev Alch A vs. T% ",(MID($S270,FIND("|",SUBSTITUTE($S270," ","|",3))+1,LEN($S270))),IF($C270="A vs T% ",(MID($S270,FIND("|",SUBSTITUTE($S270," ","|",3))+1,LEN($S270))),IF($C270="Guest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","|",5))+1,LEN($S270)))))))))))))))</f>
        <v xml:space="preserve">8.3 9,354.65 121,611 8.1 9,422.94 122,498 8.5 9,421.62 367,443 8.1 9,201.91 358,875 8.3  </v>
      </c>
      <c r="S270" s="47" t="str">
        <f>(RIGHT(C345,LEN(C345) - LEN(C270)))&amp;" "</f>
        <v xml:space="preserve">9,426.29 37,705 8.0 8,648.14 34,593 8.3 9,354.65 121,611 8.1 9,422.94 122,498 8.5 9,421.62 367,443 8.1 9,201.91 358,875 8.3  </v>
      </c>
      <c r="T270" s="47"/>
      <c r="U270" s="47"/>
      <c r="V270" s="47"/>
      <c r="W270" s="11"/>
      <c r="X270" s="11"/>
      <c r="Y270" s="11"/>
      <c r="Z270" s="47" t="str">
        <f>IF($C270="","",IF($C270="A vs T% ","",IF($C270="Bev Alch A vs. T% ","",IF($C270="Guest Count ",(MID($S270,FIND("|",SUBSTITUTE($S270," ","|",4))+1,LEN($S270))),IF($C270="Average Weekly Sales ",(MID($S270,FIND("|",SUBSTITUTE($S270," ","|",2))+1,LEN($S270))),IF($C270="Total Hours vs. Expectation ",(MID($S270,FIND("|",SUBSTITUTE($S270," ","|",2))+1,LEN($S270))),IF($C270="Wage Rate ",(MID($S270,FIND("|",SUBSTITUTE($S270," ","|",2))+1,LEN($S270))),IF($C270="Operating Weeks ","",IF($C270="ToGo Sales ","",IF($C270="Private Dining ","",IF($C270="Overtime Premium $ ","",IF($C270="Overtime Hours ","",(MID($S270,FIND("|",SUBSTITUTE($S270," ","|",6))+1,LEN($S270)))))))))))))))</f>
        <v xml:space="preserve">9,354.65 121,611 8.1 9,422.94 122,498 8.5 9,421.62 367,443 8.1 9,201.91 358,875 8.3  </v>
      </c>
      <c r="AA270" s="47"/>
      <c r="AB270" s="47" t="str">
        <f>IF($C270="","",IF($C270="Bev Alch A vs. T% ",(MID($S270,FIND("|",SUBSTITUTE($S270," ","|",4))+1,LEN($S270))),IF($C270="A vs T% ",(MID($S270,FIND("|",SUBSTITUTE($S270," ","|",4))+1,LEN($S270))),IF($C270="Guest Count ",(MID($S270,FIND("|",SUBSTITUTE($S270," ","|",5))+1,LEN($S270))),IF($C270="Average Weekly Sales ","",IF($C270="Total Hours vs. Expectation ","",IF($C270="Wage Rate ","",IF($C270="Operating Weeks ",(MID($S270,FIND("|",SUBSTITUTE($S270," ","|",2))+1,LEN($S270))),IF($C270="ToGo Sales ",(MID($S270,FIND("|",SUBSTITUTE($S270," ","|",2))+1,LEN($S270))),IF($C270="Private Dining ",(MID($S270,FIND("|",SUBSTITUTE($S270," ","|",2))+1,LEN($S270))),IF($C270="Overtime Premium $ ",(MID($S270,FIND("|",SUBSTITUTE($S270," ","|",2))+1,LEN($S270))),IF($C270="Overtime Hours ",(MID($S270,FIND("|",SUBSTITUTE($S270," ","|",2))+1,LEN($S270))),(MID($S270,FIND("|",SUBSTITUTE($S270," ","|",7))+1,LEN($S270)))))))))))))))</f>
        <v xml:space="preserve">121,611 8.1 9,422.94 122,498 8.5 9,421.62 367,443 8.1 9,201.91 358,875 8.3  </v>
      </c>
      <c r="AC270" s="47" t="str">
        <f>IF($C270="","",IF($C270="Bev Alch A vs. T% ",(MID($S270,FIND("|",SUBSTITUTE($S270," ","|",5))+1,LEN($S270))),IF($C270="A vs T% ",(MID($S270,FIND("|",SUBSTITUTE($S270," ","|",5))+1,LEN($S270))),IF($C270="Guest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","|",8))+1,LEN($S270)))))))))))))))</f>
        <v xml:space="preserve">8.1 9,422.94 122,498 8.5 9,421.62 367,443 8.1 9,201.91 358,875 8.3  </v>
      </c>
      <c r="AD270" s="47"/>
      <c r="AE270" s="47" t="str">
        <f>IF($C270="","",IF($C270="A vs T% ","",IF($C270="Bev Alch A vs. T% ","",IF($C270="Guest Count ",(MID($S270,FIND("|",SUBSTITUTE($S270," ","|",6))+1,LEN($S270))),IF($C270="Average Weekly Sales ",(MID($S270,FIND("|",SUBSTITUTE($S270," ","|",3))+1,LEN($S270))),IF($C270="Total Hours vs. Expectation ",(MID($S270,FIND("|",SUBSTITUTE($S270," ","|",3))+1,LEN($S270))),IF($C270="Wage Rate ",(MID($S270,FIND("|",SUBSTITUTE($S270," ","|",3))+1,LEN($S270))),IF($C270="Operating Weeks ","",IF($C270="ToGo Sales ","",IF($C270="Private Dining ","",IF($C270="Overtime Premium $ ","",IF($C270="Overtime Hours ","",(MID($S270,FIND("|",SUBSTITUTE($S270," ","|",9))+1,LEN($S270)))))))))))))))</f>
        <v xml:space="preserve">9,422.94 122,498 8.5 9,421.62 367,443 8.1 9,201.91 358,875 8.3  </v>
      </c>
      <c r="AF270" s="47"/>
      <c r="AG270" s="47" t="str">
        <f>IF($C270="","",IF($C270="Bev Alch A vs. T% ",(MID($S270,FIND("|",SUBSTITUTE($S270," ","|",6))+1,LEN($S270))),IF($C270="A vs T% ",(MID($S270,FIND("|",SUBSTITUTE($S270," ","|",6))+1,LEN($S270))),IF($C270="Guest Count ",(MID($S270,FIND("|",SUBSTITUTE($S270," ","|",7))+1,LEN($S270))),IF($C270="Average Weekly Sales ","",IF($C270="Total Hours vs. Expectation ","",IF($C270="Wage Rate ","",IF($C270="Operating Weeks ",(MID($S270,FIND("|",SUBSTITUTE($S270," ","|",3))+1,LEN($S270))),IF($C270="ToGo Sales ",(MID($S270,FIND("|",SUBSTITUTE($S270," ","|",3))+1,LEN($S270))),IF($C270="Private Dining ",(MID($S270,FIND("|",SUBSTITUTE($S270," ","|",3))+1,LEN($S270))),IF($C270="Overtime Premium $ ",(MID($S270,FIND("|",SUBSTITUTE($S270," ","|",3))+1,LEN($S270))),IF($C270="Overtime Hours ",(MID($S270,FIND("|",SUBSTITUTE($S270," ","|",3))+1,LEN($S270))),(MID($S270,FIND("|",SUBSTITUTE($S270," ","|",10))+1,LEN($S270)))))))))))))))</f>
        <v xml:space="preserve">122,498 8.5 9,421.62 367,443 8.1 9,201.91 358,875 8.3  </v>
      </c>
      <c r="AH270" s="47" t="str">
        <f>IF($C270="","",IF($C270="Bev Alch A vs. T% ",(MID($S270,FIND("|",SUBSTITUTE($S270," ","|",7))+1,LEN($S270))),IF($C270="A vs T% ",(MID($S270,FIND("|",SUBSTITUTE($S270," ","|",7))+1,LEN($S270))),IF($C270="Guest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","|",11))+1,LEN($S270)))))))))))))))</f>
        <v xml:space="preserve">8.5 9,421.62 367,443 8.1 9,201.91 358,875 8.3  </v>
      </c>
      <c r="AI270" s="47"/>
      <c r="AJ270" s="47"/>
      <c r="AK270" s="47"/>
      <c r="AL270" s="47"/>
      <c r="AM270" s="11"/>
      <c r="AN270" s="11"/>
      <c r="AO270" s="11"/>
      <c r="AP270" s="47" t="str">
        <f>IF($C270="","",IF($C270="A vs T% ","",IF($C270="Bev Alch A vs. T% ","",IF($C270="Guest Count ",(MID($S270,FIND("|",SUBSTITUTE($S270," ","|",8))+1,LEN($S270))),IF($C270="Average Weekly Sales ",(MID($S270,FIND("|",SUBSTITUTE($S270," ","|",4))+1,LEN($S270))),IF($C270="Total Hours vs. Expectation ",(MID($S270,FIND("|",SUBSTITUTE($S270," ","|",4))+1,LEN($S270))),IF($C270="Wage Rate ",(MID($S270,FIND("|",SUBSTITUTE($S270," ","|",4))+1,LEN($S270))),IF($C270="Operating Weeks ","",IF($C270="ToGo Sales ","",IF($C270="Private Dining ","",IF($C270="Overtime Premium $ ","",IF($C270="Overtime Hours ","",(MID($S270,FIND("|",SUBSTITUTE($S270," ","|",12))+1,LEN($S270)))))))))))))))</f>
        <v xml:space="preserve">9,421.62 367,443 8.1 9,201.91 358,875 8.3  </v>
      </c>
      <c r="AQ270" s="47"/>
      <c r="AR270" s="47" t="str">
        <f>IF($C270="","",IF($C270="Bev Alch A vs. T% ",(MID($S270,FIND("|",SUBSTITUTE($S270," ","|",8))+1,LEN($S270))),IF($C270="A vs T% ",(MID($S270,FIND("|",SUBSTITUTE($S270," ","|",8))+1,LEN($S270))),IF($C270="Guest Count ",(MID($S270,FIND("|",SUBSTITUTE($S270," ","|",9))+1,LEN($S270))),IF($C270="Average Weekly Sales ","",IF($C270="Total Hours vs. Expectation ","",IF($C270="Wage Rate ","",IF($C270="Operating Weeks ",(MID($S270,FIND("|",SUBSTITUTE($S270," ","|",4))+1,LEN($S270))),IF($C270="ToGo Sales ",(MID($S270,FIND("|",SUBSTITUTE($S270," ","|",4))+1,LEN($S270))),IF($C270="Private Dining ",(MID($S270,FIND("|",SUBSTITUTE($S270," ","|",4))+1,LEN($S270))),IF($C270="Overtime Premium $ ",(MID($S270,FIND("|",SUBSTITUTE($S270," ","|",4))+1,LEN($S270))),IF($C270="Overtime Hours ",(MID($S270,FIND("|",SUBSTITUTE($S270," ","|",4))+1,LEN($S270))),(MID($S270,FIND("|",SUBSTITUTE($S270," ","|",13))+1,LEN($S270)))))))))))))))</f>
        <v xml:space="preserve">367,443 8.1 9,201.91 358,875 8.3  </v>
      </c>
      <c r="AS270" s="48" t="str">
        <f>IF($C270="","",IF($C270="Bev Alch A vs. T% ",(MID($S270,FIND("|",SUBSTITUTE($S270," ","|",9))+1,LEN($S270))),IF($C270="A vs T% ",(MID($S270,FIND("|",SUBSTITUTE($S270," ","|",9))+1,LEN($S270))),IF($C270="Guest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","|",14))+1,LEN($S270)))))))))))))))</f>
        <v xml:space="preserve">8.1 9,201.91 358,875 8.3  </v>
      </c>
      <c r="AT270" s="48"/>
      <c r="AU270" s="47" t="str">
        <f>IF($C270="","",IF($C270="A vs T% ","",IF($C270="Bev Alch A vs. T% ","",IF($C270="Guest Count ",(MID($S270,FIND("|",SUBSTITUTE($S270," ","|",10))+1,LEN($S270))),IF($C270="Average Weekly Sales ",(MID($S270,FIND("|",SUBSTITUTE($S270," ","|",5))+1,LEN($S270))),IF($C270="Total Hours vs. Expectation ",(MID($S270,FIND("|",SUBSTITUTE($S270," ","|",5))+1,LEN($S270))),IF($C270="Wage Rate ",(MID($S270,FIND("|",SUBSTITUTE($S270," ","|",5))+1,LEN($S270))),IF($C270="Operating Weeks ","",IF($C270="ToGo Sales ","",IF($C270="Private Dining ","",IF($C270="Overtime Premium $ ","",IF($C270="Overtime Hours ","",(MID($S270,FIND("|",SUBSTITUTE($S270," ","|",15))+1,LEN($S270)))))))))))))))</f>
        <v xml:space="preserve">9,201.91 358,875 8.3  </v>
      </c>
      <c r="AV270" s="47"/>
      <c r="AW270" s="47" t="str">
        <f>IF($C270="","",IF($C270="Bev Alch A vs. T% ",(MID($S270,FIND("|",SUBSTITUTE($S270," ","|",10))+1,LEN($S270))),IF($C270="A vs T% ",(MID($S270,FIND("|",SUBSTITUTE($S270," ","|",10))+1,LEN($S270))),IF($C270="Guest Count ",(MID($S270,FIND("|",SUBSTITUTE($S270," ","|",11))+1,LEN($S270))),IF($C270="Average Weekly Sales ","",IF($C270="Total Hours vs. Expectation ","",IF($C270="Wage Rate ","",IF($C270="Operating Weeks ",(MID($S270,FIND("|",SUBSTITUTE($S270," ","|",5))+1,LEN($S270))),IF($C270="ToGo Sales ",(MID($S270,FIND("|",SUBSTITUTE($S270," ","|",5))+1,LEN($S270))),IF($C270="Private Dining ",(MID($S270,FIND("|",SUBSTITUTE($S270," ","|",5))+1,LEN($S270))),IF($C270="Overtime Premium $ ",(MID($S270,FIND("|",SUBSTITUTE($S270," ","|",5))+1,LEN($S270))),IF($C270="Overtime Hours ",(MID($S270,FIND("|",SUBSTITUTE($S270," ","|",5))+1,LEN($S270))),(MID($S270,FIND("|",SUBSTITUTE($S270," ","|",16))+1,LEN($S270)))))))))))))))</f>
        <v xml:space="preserve">358,875 8.3  </v>
      </c>
      <c r="AX270" s="48" t="str">
        <f>IF($C270="","",IF($C270="Bev Alch A vs. T% ",(MID($S270,FIND("|",SUBSTITUTE($S270," ","|",11))+1,LEN($S270))),IF($C270="A vs T% ",(MID($S270,FIND("|",SUBSTITUTE($S270," ","|",11))+1,LEN($S270))),IF($C270="Guest Count ","",IF($C270="Average Weekly Sales ","",IF($C270="Total Hours vs. Expectation ","",IF($C270="Wage Rate ","",IF($C270="Operating Weeks ","",IF($C270="ToGo Sales ","",IF($C270="Private Dining ","",IF($C270="Overtime Premium $ ","",IF($C270="Overtime Hours ","",(MID($S270,FIND("|",SUBSTITUTE($S270," ","|",17))+1,LEN($S270)))))))))))))))</f>
        <v xml:space="preserve">8.3  </v>
      </c>
      <c r="AY270" s="47">
        <f>MIN(FIND({0,1,2,3,4,5,6,7,8,9},C345&amp;"0123456789"))</f>
        <v>23</v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</row>
    <row r="271" spans="1:63" ht="15" hidden="1" customHeight="1" x14ac:dyDescent="0.2">
      <c r="A271" s="11"/>
      <c r="B271" s="11"/>
      <c r="C271" s="46"/>
      <c r="D271" s="47"/>
      <c r="E271" s="22"/>
      <c r="F271" s="45"/>
      <c r="G271" s="11"/>
      <c r="H271" s="11"/>
      <c r="I271" s="11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11"/>
      <c r="X271" s="11"/>
      <c r="Y271" s="11"/>
      <c r="Z271" s="47"/>
      <c r="AA271" s="47"/>
      <c r="AB271" s="47"/>
      <c r="AC271" s="47"/>
      <c r="AD271" s="47"/>
      <c r="AE271" s="47"/>
      <c r="AF271" s="47"/>
      <c r="AG271" s="47"/>
      <c r="AH271" s="47"/>
      <c r="AI271" s="47"/>
      <c r="AJ271" s="47"/>
      <c r="AK271" s="47"/>
      <c r="AL271" s="47"/>
      <c r="AM271" s="11"/>
      <c r="AN271" s="11"/>
      <c r="AO271" s="11"/>
      <c r="AP271" s="47"/>
      <c r="AQ271" s="47"/>
      <c r="AR271" s="47"/>
      <c r="AS271" s="48"/>
      <c r="AT271" s="48"/>
      <c r="AU271" s="47"/>
      <c r="AV271" s="47"/>
      <c r="AW271" s="47"/>
      <c r="AX271" s="48"/>
      <c r="AY271" s="47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</row>
    <row r="272" spans="1:63" ht="15" hidden="1" customHeight="1" x14ac:dyDescent="0.2">
      <c r="A272" s="11"/>
      <c r="B272" s="11"/>
      <c r="C272" s="46" t="str">
        <f t="shared" ref="C272:C277" si="292">IF(C346="","",IF(RIGHT(D272,1)="-",LEFT(D272,AY272-2),D272))</f>
        <v xml:space="preserve">- Utilities </v>
      </c>
      <c r="D272" s="47" t="str">
        <f t="shared" ref="D272:D277" si="293">LEFT(C346,AY272-1)</f>
        <v xml:space="preserve">- Utilities </v>
      </c>
      <c r="E272" s="22"/>
      <c r="F272" s="45"/>
      <c r="G272" s="11"/>
      <c r="H272" s="11"/>
      <c r="I272" s="11"/>
      <c r="J272" s="47" t="str">
        <f t="shared" ref="J272:J277" si="294">IF($C272="","",IF($C272="A vs T% ","",IF($C272="Bev Alch A vs. T% ","",IF($C272="Operating Weeks ","",IF($C272="ToGo Sales ","",IF($C272="Private Dining ","",IF($C272="Overtime Premium $ ","",IF($C272="Overtime Hours ","",(LEFT($S272,FIND("|",SUBSTITUTE($S272," ","|",1))))))))))))</f>
        <v xml:space="preserve">3,307.07 </v>
      </c>
      <c r="K272" s="47"/>
      <c r="L272" s="47" t="str">
        <f t="shared" ref="L272:L277" si="295">IF($C272="","",IF($C272="Bev Alch A vs. T% ",(LEFT($S272,FIND("|",SUBSTITUTE($S272," ","|",1)))),IF($C272="A vs T% ",(LEFT($S272,FIND("|",SUBSTITUTE($S272," ","|",1)))),IF($C272="Bev Alch A vs. T% ",(LEFT($S272,FIND("|",SUBSTITUTE($S272," ","|",1)))),IF($C272="Average Weekly Sales ","",IF($C272="Total Hours vs. Expectation ","",IF($C272="Wage Rate ","",IF($C272="Operating Weeks ",LEFT($S272,FIND("|",SUBSTITUTE($S272," ","|",1))),IF($C272="ToGo Sales ",LEFT($S272,FIND("|",SUBSTITUTE($S272," ","|",1))),IF($C272="Private Dining ",LEFT($S272,FIND("|",SUBSTITUTE($S272," ","|",1))),IF($C272="Overtime Premium $ ",LEFT($S272,FIND("|",SUBSTITUTE($S272," ","|",1))),IF($C272="Overtime Hours ",LEFT($S272,FIND("|",SUBSTITUTE($S272," ","|",1))),(MID($S272,FIND("|",SUBSTITUTE($S272," ","|",1))+1,LEN($S272)))))))))))))))</f>
        <v xml:space="preserve">13,228 2.8 3,269.11 13,076 3.1 3,383.05 43,980 2.9 3,487.32 45,335 3.2 3,447.13 134,438 3.0 3,360.20 131,048 3.0  </v>
      </c>
      <c r="M272" s="47" t="str">
        <f t="shared" ref="M272:M277" si="296">IF($C272="","",IF($C272="A vs T% ",(MID($S272,FIND("|",SUBSTITUTE($S272," ","|",1))+1,LEN($S272))),IF($C272="Bev Alch A vs. T% ",(MID($S272,FIND("|",SUBSTITUTE($S272," ","|",1))+1,LEN($S272))),IF($C272="Guest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","|",2))+1,LEN($S272)))))))))))))))</f>
        <v xml:space="preserve">2.8 3,269.11 13,076 3.1 3,383.05 43,980 2.9 3,487.32 45,335 3.2 3,447.13 134,438 3.0 3,360.20 131,048 3.0  </v>
      </c>
      <c r="N272" s="47"/>
      <c r="O272" s="47" t="str">
        <f t="shared" ref="O272:O277" si="297">IF($C272="","",IF($C272="Bev Alch A vs. T% ","",IF($C272="A vs T% ","",IF($C272="Guest Count ",(MID($S272,FIND("|",SUBSTITUTE($S272," ","|",2))+1,LEN($S272))),IF($C272="Average Weekly Sales ",(MID($S272,FIND("|",SUBSTITUTE($S272," ","|",1))+1,LEN($S272))),IF($C272="Total Hours vs. Expectation ",(MID($S272,FIND("|",SUBSTITUTE($S272," ","|",1))+1,LEN($S272))),IF($C272="Wage Rate ",(MID($S272,FIND("|",SUBSTITUTE($S272," ","|",1))+1,LEN($S272))),IF($C272="Operating Weeks ","",IF($C272="ToGo Sales ","",IF($C272="Private Dining ","",IF($C272="Overtime Premium $ ","",IF($C272="Overtime Hours ","",(MID($S272,FIND("|",SUBSTITUTE($S272," ","|",3))+1,LEN($S272)))))))))))))))</f>
        <v xml:space="preserve">3,269.11 13,076 3.1 3,383.05 43,980 2.9 3,487.32 45,335 3.2 3,447.13 134,438 3.0 3,360.20 131,048 3.0  </v>
      </c>
      <c r="P272" s="47"/>
      <c r="Q272" s="47" t="str">
        <f t="shared" ref="Q272:Q277" si="298">IF($C272="","",IF($C272="Bev Alch A vs. T% ",(MID($S272,FIND("|",SUBSTITUTE($S272," ","|",2))+1,LEN($S272))),IF($C272="A vs T% ",(MID($S272,FIND("|",SUBSTITUTE($S272," ","|",2))+1,LEN($S272))),IF($C272="Guest Count ",(MID($S272,FIND("|",SUBSTITUTE($S272," ","|",3))+1,LEN($S272))),IF($C272="Average Weekly Sales ","",IF($C272="Total Hours vs. Expectation ","",IF($C272="Wage Rate ","",IF($C272="Operating Weeks ",(MID($S272,FIND("|",SUBSTITUTE($S272," ","|",1))+1,LEN($S272))),IF($C272="ToGo Sales ",(MID($S272,FIND("|",SUBSTITUTE($S272," ","|",1))+1,LEN($S272))),IF($C272="Private Dining ",(MID($S272,FIND("|",SUBSTITUTE($S272," ","|",1))+1,LEN($S272))),IF($C272="Overtime Premium $ ",(MID($S272,FIND("|",SUBSTITUTE($S272," ","|",1))+1,LEN($S272))),IF($C272="Overtime Hours ",(MID($S272,FIND("|",SUBSTITUTE($S272," ","|",1))+1,LEN($S272))),(MID($S272,FIND("|",SUBSTITUTE($S272," ","|",4))+1,LEN($S272)))))))))))))))</f>
        <v xml:space="preserve">13,076 3.1 3,383.05 43,980 2.9 3,487.32 45,335 3.2 3,447.13 134,438 3.0 3,360.20 131,048 3.0  </v>
      </c>
      <c r="R272" s="47" t="str">
        <f t="shared" ref="R272:R277" si="299">IF($C272="","",IF($C272="Bev Alch A vs. T% ",(MID($S272,FIND("|",SUBSTITUTE($S272," ","|",3))+1,LEN($S272))),IF($C272="A vs T% ",(MID($S272,FIND("|",SUBSTITUTE($S272," ","|",3))+1,LEN($S272))),IF($C272="Guest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","|",5))+1,LEN($S272)))))))))))))))</f>
        <v xml:space="preserve">3.1 3,383.05 43,980 2.9 3,487.32 45,335 3.2 3,447.13 134,438 3.0 3,360.20 131,048 3.0  </v>
      </c>
      <c r="S272" s="47" t="str">
        <f t="shared" ref="S272:S277" si="300">(RIGHT(C346,LEN(C346) - LEN(C272)))&amp;" "</f>
        <v xml:space="preserve">3,307.07 13,228 2.8 3,269.11 13,076 3.1 3,383.05 43,980 2.9 3,487.32 45,335 3.2 3,447.13 134,438 3.0 3,360.20 131,048 3.0  </v>
      </c>
      <c r="T272" s="47"/>
      <c r="U272" s="47"/>
      <c r="V272" s="47"/>
      <c r="W272" s="11"/>
      <c r="X272" s="11"/>
      <c r="Y272" s="11"/>
      <c r="Z272" s="47" t="str">
        <f t="shared" ref="Z272:Z277" si="301">IF($C272="","",IF($C272="A vs T% ","",IF($C272="Bev Alch A vs. T% ","",IF($C272="Guest Count ",(MID($S272,FIND("|",SUBSTITUTE($S272," ","|",4))+1,LEN($S272))),IF($C272="Average Weekly Sales ",(MID($S272,FIND("|",SUBSTITUTE($S272," ","|",2))+1,LEN($S272))),IF($C272="Total Hours vs. Expectation ",(MID($S272,FIND("|",SUBSTITUTE($S272," ","|",2))+1,LEN($S272))),IF($C272="Wage Rate ",(MID($S272,FIND("|",SUBSTITUTE($S272," ","|",2))+1,LEN($S272))),IF($C272="Operating Weeks ","",IF($C272="ToGo Sales ","",IF($C272="Private Dining ","",IF($C272="Overtime Premium $ ","",IF($C272="Overtime Hours ","",(MID($S272,FIND("|",SUBSTITUTE($S272," ","|",6))+1,LEN($S272)))))))))))))))</f>
        <v xml:space="preserve">3,383.05 43,980 2.9 3,487.32 45,335 3.2 3,447.13 134,438 3.0 3,360.20 131,048 3.0  </v>
      </c>
      <c r="AA272" s="47"/>
      <c r="AB272" s="47" t="str">
        <f t="shared" ref="AB272:AB277" si="302">IF($C272="","",IF($C272="Bev Alch A vs. T% ",(MID($S272,FIND("|",SUBSTITUTE($S272," ","|",4))+1,LEN($S272))),IF($C272="A vs T% ",(MID($S272,FIND("|",SUBSTITUTE($S272," ","|",4))+1,LEN($S272))),IF($C272="Guest Count ",(MID($S272,FIND("|",SUBSTITUTE($S272," ","|",5))+1,LEN($S272))),IF($C272="Average Weekly Sales ","",IF($C272="Total Hours vs. Expectation ","",IF($C272="Wage Rate ","",IF($C272="Operating Weeks ",(MID($S272,FIND("|",SUBSTITUTE($S272," ","|",2))+1,LEN($S272))),IF($C272="ToGo Sales ",(MID($S272,FIND("|",SUBSTITUTE($S272," ","|",2))+1,LEN($S272))),IF($C272="Private Dining ",(MID($S272,FIND("|",SUBSTITUTE($S272," ","|",2))+1,LEN($S272))),IF($C272="Overtime Premium $ ",(MID($S272,FIND("|",SUBSTITUTE($S272," ","|",2))+1,LEN($S272))),IF($C272="Overtime Hours ",(MID($S272,FIND("|",SUBSTITUTE($S272," ","|",2))+1,LEN($S272))),(MID($S272,FIND("|",SUBSTITUTE($S272," ","|",7))+1,LEN($S272)))))))))))))))</f>
        <v xml:space="preserve">43,980 2.9 3,487.32 45,335 3.2 3,447.13 134,438 3.0 3,360.20 131,048 3.0  </v>
      </c>
      <c r="AC272" s="47" t="str">
        <f t="shared" ref="AC272:AC277" si="303">IF($C272="","",IF($C272="Bev Alch A vs. T% ",(MID($S272,FIND("|",SUBSTITUTE($S272," ","|",5))+1,LEN($S272))),IF($C272="A vs T% ",(MID($S272,FIND("|",SUBSTITUTE($S272," ","|",5))+1,LEN($S272))),IF($C272="Guest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","|",8))+1,LEN($S272)))))))))))))))</f>
        <v xml:space="preserve">2.9 3,487.32 45,335 3.2 3,447.13 134,438 3.0 3,360.20 131,048 3.0  </v>
      </c>
      <c r="AD272" s="47"/>
      <c r="AE272" s="47" t="str">
        <f t="shared" ref="AE272:AE277" si="304">IF($C272="","",IF($C272="A vs T% ","",IF($C272="Bev Alch A vs. T% ","",IF($C272="Guest Count ",(MID($S272,FIND("|",SUBSTITUTE($S272," ","|",6))+1,LEN($S272))),IF($C272="Average Weekly Sales ",(MID($S272,FIND("|",SUBSTITUTE($S272," ","|",3))+1,LEN($S272))),IF($C272="Total Hours vs. Expectation ",(MID($S272,FIND("|",SUBSTITUTE($S272," ","|",3))+1,LEN($S272))),IF($C272="Wage Rate ",(MID($S272,FIND("|",SUBSTITUTE($S272," ","|",3))+1,LEN($S272))),IF($C272="Operating Weeks ","",IF($C272="ToGo Sales ","",IF($C272="Private Dining ","",IF($C272="Overtime Premium $ ","",IF($C272="Overtime Hours ","",(MID($S272,FIND("|",SUBSTITUTE($S272," ","|",9))+1,LEN($S272)))))))))))))))</f>
        <v xml:space="preserve">3,487.32 45,335 3.2 3,447.13 134,438 3.0 3,360.20 131,048 3.0  </v>
      </c>
      <c r="AF272" s="47"/>
      <c r="AG272" s="47" t="str">
        <f t="shared" ref="AG272:AG277" si="305">IF($C272="","",IF($C272="Bev Alch A vs. T% ",(MID($S272,FIND("|",SUBSTITUTE($S272," ","|",6))+1,LEN($S272))),IF($C272="A vs T% ",(MID($S272,FIND("|",SUBSTITUTE($S272," ","|",6))+1,LEN($S272))),IF($C272="Guest Count ",(MID($S272,FIND("|",SUBSTITUTE($S272," ","|",7))+1,LEN($S272))),IF($C272="Average Weekly Sales ","",IF($C272="Total Hours vs. Expectation ","",IF($C272="Wage Rate ","",IF($C272="Operating Weeks ",(MID($S272,FIND("|",SUBSTITUTE($S272," ","|",3))+1,LEN($S272))),IF($C272="ToGo Sales ",(MID($S272,FIND("|",SUBSTITUTE($S272," ","|",3))+1,LEN($S272))),IF($C272="Private Dining ",(MID($S272,FIND("|",SUBSTITUTE($S272," ","|",3))+1,LEN($S272))),IF($C272="Overtime Premium $ ",(MID($S272,FIND("|",SUBSTITUTE($S272," ","|",3))+1,LEN($S272))),IF($C272="Overtime Hours ",(MID($S272,FIND("|",SUBSTITUTE($S272," ","|",3))+1,LEN($S272))),(MID($S272,FIND("|",SUBSTITUTE($S272," ","|",10))+1,LEN($S272)))))))))))))))</f>
        <v xml:space="preserve">45,335 3.2 3,447.13 134,438 3.0 3,360.20 131,048 3.0  </v>
      </c>
      <c r="AH272" s="47" t="str">
        <f t="shared" ref="AH272:AH277" si="306">IF($C272="","",IF($C272="Bev Alch A vs. T% ",(MID($S272,FIND("|",SUBSTITUTE($S272," ","|",7))+1,LEN($S272))),IF($C272="A vs T% ",(MID($S272,FIND("|",SUBSTITUTE($S272," ","|",7))+1,LEN($S272))),IF($C272="Guest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","|",11))+1,LEN($S272)))))))))))))))</f>
        <v xml:space="preserve">3.2 3,447.13 134,438 3.0 3,360.20 131,048 3.0  </v>
      </c>
      <c r="AI272" s="47"/>
      <c r="AJ272" s="47"/>
      <c r="AK272" s="47"/>
      <c r="AL272" s="47"/>
      <c r="AM272" s="11"/>
      <c r="AN272" s="11"/>
      <c r="AO272" s="11"/>
      <c r="AP272" s="47" t="str">
        <f t="shared" ref="AP272:AP277" si="307">IF($C272="","",IF($C272="A vs T% ","",IF($C272="Bev Alch A vs. T% ","",IF($C272="Guest Count ",(MID($S272,FIND("|",SUBSTITUTE($S272," ","|",8))+1,LEN($S272))),IF($C272="Average Weekly Sales ",(MID($S272,FIND("|",SUBSTITUTE($S272," ","|",4))+1,LEN($S272))),IF($C272="Total Hours vs. Expectation ",(MID($S272,FIND("|",SUBSTITUTE($S272," ","|",4))+1,LEN($S272))),IF($C272="Wage Rate ",(MID($S272,FIND("|",SUBSTITUTE($S272," ","|",4))+1,LEN($S272))),IF($C272="Operating Weeks ","",IF($C272="ToGo Sales ","",IF($C272="Private Dining ","",IF($C272="Overtime Premium $ ","",IF($C272="Overtime Hours ","",(MID($S272,FIND("|",SUBSTITUTE($S272," ","|",12))+1,LEN($S272)))))))))))))))</f>
        <v xml:space="preserve">3,447.13 134,438 3.0 3,360.20 131,048 3.0  </v>
      </c>
      <c r="AQ272" s="47"/>
      <c r="AR272" s="47" t="str">
        <f t="shared" ref="AR272:AR277" si="308">IF($C272="","",IF($C272="Bev Alch A vs. T% ",(MID($S272,FIND("|",SUBSTITUTE($S272," ","|",8))+1,LEN($S272))),IF($C272="A vs T% ",(MID($S272,FIND("|",SUBSTITUTE($S272," ","|",8))+1,LEN($S272))),IF($C272="Guest Count ",(MID($S272,FIND("|",SUBSTITUTE($S272," ","|",9))+1,LEN($S272))),IF($C272="Average Weekly Sales ","",IF($C272="Total Hours vs. Expectation ","",IF($C272="Wage Rate ","",IF($C272="Operating Weeks ",(MID($S272,FIND("|",SUBSTITUTE($S272," ","|",4))+1,LEN($S272))),IF($C272="ToGo Sales ",(MID($S272,FIND("|",SUBSTITUTE($S272," ","|",4))+1,LEN($S272))),IF($C272="Private Dining ",(MID($S272,FIND("|",SUBSTITUTE($S272," ","|",4))+1,LEN($S272))),IF($C272="Overtime Premium $ ",(MID($S272,FIND("|",SUBSTITUTE($S272," ","|",4))+1,LEN($S272))),IF($C272="Overtime Hours ",(MID($S272,FIND("|",SUBSTITUTE($S272," ","|",4))+1,LEN($S272))),(MID($S272,FIND("|",SUBSTITUTE($S272," ","|",13))+1,LEN($S272)))))))))))))))</f>
        <v xml:space="preserve">134,438 3.0 3,360.20 131,048 3.0  </v>
      </c>
      <c r="AS272" s="48" t="str">
        <f t="shared" ref="AS272:AS277" si="309">IF($C272="","",IF($C272="Bev Alch A vs. T% ",(MID($S272,FIND("|",SUBSTITUTE($S272," ","|",9))+1,LEN($S272))),IF($C272="A vs T% ",(MID($S272,FIND("|",SUBSTITUTE($S272," ","|",9))+1,LEN($S272))),IF($C272="Guest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","|",14))+1,LEN($S272)))))))))))))))</f>
        <v xml:space="preserve">3.0 3,360.20 131,048 3.0  </v>
      </c>
      <c r="AT272" s="48"/>
      <c r="AU272" s="47" t="str">
        <f t="shared" ref="AU272:AU277" si="310">IF($C272="","",IF($C272="A vs T% ","",IF($C272="Bev Alch A vs. T% ","",IF($C272="Guest Count ",(MID($S272,FIND("|",SUBSTITUTE($S272," ","|",10))+1,LEN($S272))),IF($C272="Average Weekly Sales ",(MID($S272,FIND("|",SUBSTITUTE($S272," ","|",5))+1,LEN($S272))),IF($C272="Total Hours vs. Expectation ",(MID($S272,FIND("|",SUBSTITUTE($S272," ","|",5))+1,LEN($S272))),IF($C272="Wage Rate ",(MID($S272,FIND("|",SUBSTITUTE($S272," ","|",5))+1,LEN($S272))),IF($C272="Operating Weeks ","",IF($C272="ToGo Sales ","",IF($C272="Private Dining ","",IF($C272="Overtime Premium $ ","",IF($C272="Overtime Hours ","",(MID($S272,FIND("|",SUBSTITUTE($S272," ","|",15))+1,LEN($S272)))))))))))))))</f>
        <v xml:space="preserve">3,360.20 131,048 3.0  </v>
      </c>
      <c r="AV272" s="47"/>
      <c r="AW272" s="47" t="str">
        <f t="shared" ref="AW272:AW277" si="311">IF($C272="","",IF($C272="Bev Alch A vs. T% ",(MID($S272,FIND("|",SUBSTITUTE($S272," ","|",10))+1,LEN($S272))),IF($C272="A vs T% ",(MID($S272,FIND("|",SUBSTITUTE($S272," ","|",10))+1,LEN($S272))),IF($C272="Guest Count ",(MID($S272,FIND("|",SUBSTITUTE($S272," ","|",11))+1,LEN($S272))),IF($C272="Average Weekly Sales ","",IF($C272="Total Hours vs. Expectation ","",IF($C272="Wage Rate ","",IF($C272="Operating Weeks ",(MID($S272,FIND("|",SUBSTITUTE($S272," ","|",5))+1,LEN($S272))),IF($C272="ToGo Sales ",(MID($S272,FIND("|",SUBSTITUTE($S272," ","|",5))+1,LEN($S272))),IF($C272="Private Dining ",(MID($S272,FIND("|",SUBSTITUTE($S272," ","|",5))+1,LEN($S272))),IF($C272="Overtime Premium $ ",(MID($S272,FIND("|",SUBSTITUTE($S272," ","|",5))+1,LEN($S272))),IF($C272="Overtime Hours ",(MID($S272,FIND("|",SUBSTITUTE($S272," ","|",5))+1,LEN($S272))),(MID($S272,FIND("|",SUBSTITUTE($S272," ","|",16))+1,LEN($S272)))))))))))))))</f>
        <v xml:space="preserve">131,048 3.0  </v>
      </c>
      <c r="AX272" s="48" t="str">
        <f t="shared" ref="AX272:AX277" si="312">IF($C272="","",IF($C272="Bev Alch A vs. T% ",(MID($S272,FIND("|",SUBSTITUTE($S272," ","|",11))+1,LEN($S272))),IF($C272="A vs T% ",(MID($S272,FIND("|",SUBSTITUTE($S272," ","|",11))+1,LEN($S272))),IF($C272="Guest Count ","",IF($C272="Average Weekly Sales ","",IF($C272="Total Hours vs. Expectation ","",IF($C272="Wage Rate ","",IF($C272="Operating Weeks ","",IF($C272="ToGo Sales ","",IF($C272="Private Dining ","",IF($C272="Overtime Premium $ ","",IF($C272="Overtime Hours ","",(MID($S272,FIND("|",SUBSTITUTE($S272," ","|",17))+1,LEN($S272)))))))))))))))</f>
        <v xml:space="preserve">3.0  </v>
      </c>
      <c r="AY272" s="47">
        <f>MIN(FIND({0,1,2,3,4,5,6,7,8,9},C346&amp;"0123456789"))</f>
        <v>13</v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</row>
    <row r="273" spans="1:63" ht="15" hidden="1" customHeight="1" x14ac:dyDescent="0.2">
      <c r="A273" s="11"/>
      <c r="B273" s="11"/>
      <c r="C273" s="46" t="str">
        <f t="shared" si="292"/>
        <v xml:space="preserve">- Building/Site Repair </v>
      </c>
      <c r="D273" s="47" t="str">
        <f t="shared" si="293"/>
        <v xml:space="preserve">- Building/Site Repair </v>
      </c>
      <c r="E273" s="22"/>
      <c r="F273" s="45"/>
      <c r="G273" s="11"/>
      <c r="H273" s="11"/>
      <c r="I273" s="11"/>
      <c r="J273" s="47" t="str">
        <f t="shared" si="294"/>
        <v xml:space="preserve">1,360.33 </v>
      </c>
      <c r="K273" s="47"/>
      <c r="L273" s="47" t="str">
        <f t="shared" si="295"/>
        <v xml:space="preserve">5,441 1.2 1,267.91 5,072 1.2 1,269.94 16,509 1.1 1,196.24 15,551 1.1 1,402.86 54,711 1.2 1,202.59 46,901 1.1  </v>
      </c>
      <c r="M273" s="47" t="str">
        <f t="shared" si="296"/>
        <v xml:space="preserve">1.2 1,267.91 5,072 1.2 1,269.94 16,509 1.1 1,196.24 15,551 1.1 1,402.86 54,711 1.2 1,202.59 46,901 1.1  </v>
      </c>
      <c r="N273" s="47"/>
      <c r="O273" s="47" t="str">
        <f t="shared" si="297"/>
        <v xml:space="preserve">1,267.91 5,072 1.2 1,269.94 16,509 1.1 1,196.24 15,551 1.1 1,402.86 54,711 1.2 1,202.59 46,901 1.1  </v>
      </c>
      <c r="P273" s="47"/>
      <c r="Q273" s="47" t="str">
        <f t="shared" si="298"/>
        <v xml:space="preserve">5,072 1.2 1,269.94 16,509 1.1 1,196.24 15,551 1.1 1,402.86 54,711 1.2 1,202.59 46,901 1.1  </v>
      </c>
      <c r="R273" s="47" t="str">
        <f t="shared" si="299"/>
        <v xml:space="preserve">1.2 1,269.94 16,509 1.1 1,196.24 15,551 1.1 1,402.86 54,711 1.2 1,202.59 46,901 1.1  </v>
      </c>
      <c r="S273" s="47" t="str">
        <f t="shared" si="300"/>
        <v xml:space="preserve">1,360.33 5,441 1.2 1,267.91 5,072 1.2 1,269.94 16,509 1.1 1,196.24 15,551 1.1 1,402.86 54,711 1.2 1,202.59 46,901 1.1  </v>
      </c>
      <c r="T273" s="47"/>
      <c r="U273" s="47"/>
      <c r="V273" s="47"/>
      <c r="W273" s="11"/>
      <c r="X273" s="11"/>
      <c r="Y273" s="11"/>
      <c r="Z273" s="47" t="str">
        <f t="shared" si="301"/>
        <v xml:space="preserve">1,269.94 16,509 1.1 1,196.24 15,551 1.1 1,402.86 54,711 1.2 1,202.59 46,901 1.1  </v>
      </c>
      <c r="AA273" s="47"/>
      <c r="AB273" s="47" t="str">
        <f t="shared" si="302"/>
        <v xml:space="preserve">16,509 1.1 1,196.24 15,551 1.1 1,402.86 54,711 1.2 1,202.59 46,901 1.1  </v>
      </c>
      <c r="AC273" s="47" t="str">
        <f t="shared" si="303"/>
        <v xml:space="preserve">1.1 1,196.24 15,551 1.1 1,402.86 54,711 1.2 1,202.59 46,901 1.1  </v>
      </c>
      <c r="AD273" s="47"/>
      <c r="AE273" s="47" t="str">
        <f t="shared" si="304"/>
        <v xml:space="preserve">1,196.24 15,551 1.1 1,402.86 54,711 1.2 1,202.59 46,901 1.1  </v>
      </c>
      <c r="AF273" s="47"/>
      <c r="AG273" s="47" t="str">
        <f t="shared" si="305"/>
        <v xml:space="preserve">15,551 1.1 1,402.86 54,711 1.2 1,202.59 46,901 1.1  </v>
      </c>
      <c r="AH273" s="47" t="str">
        <f t="shared" si="306"/>
        <v xml:space="preserve">1.1 1,402.86 54,711 1.2 1,202.59 46,901 1.1  </v>
      </c>
      <c r="AI273" s="47"/>
      <c r="AJ273" s="47"/>
      <c r="AK273" s="47"/>
      <c r="AL273" s="47"/>
      <c r="AM273" s="11"/>
      <c r="AN273" s="11"/>
      <c r="AO273" s="11"/>
      <c r="AP273" s="47" t="str">
        <f t="shared" si="307"/>
        <v xml:space="preserve">1,402.86 54,711 1.2 1,202.59 46,901 1.1  </v>
      </c>
      <c r="AQ273" s="47"/>
      <c r="AR273" s="47" t="str">
        <f t="shared" si="308"/>
        <v xml:space="preserve">54,711 1.2 1,202.59 46,901 1.1  </v>
      </c>
      <c r="AS273" s="48" t="str">
        <f t="shared" si="309"/>
        <v xml:space="preserve">1.2 1,202.59 46,901 1.1  </v>
      </c>
      <c r="AT273" s="48"/>
      <c r="AU273" s="47" t="str">
        <f t="shared" si="310"/>
        <v xml:space="preserve">1,202.59 46,901 1.1  </v>
      </c>
      <c r="AV273" s="47"/>
      <c r="AW273" s="47" t="str">
        <f t="shared" si="311"/>
        <v xml:space="preserve">46,901 1.1  </v>
      </c>
      <c r="AX273" s="48" t="str">
        <f t="shared" si="312"/>
        <v xml:space="preserve">1.1  </v>
      </c>
      <c r="AY273" s="47">
        <f>MIN(FIND({0,1,2,3,4,5,6,7,8,9},C347&amp;"0123456789"))</f>
        <v>24</v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</row>
    <row r="274" spans="1:63" ht="15" hidden="1" customHeight="1" x14ac:dyDescent="0.2">
      <c r="A274" s="11"/>
      <c r="B274" s="11"/>
      <c r="C274" s="46" t="str">
        <f t="shared" si="292"/>
        <v xml:space="preserve">- Equipment Repairs </v>
      </c>
      <c r="D274" s="47" t="str">
        <f t="shared" si="293"/>
        <v xml:space="preserve">- Equipment Repairs </v>
      </c>
      <c r="E274" s="22"/>
      <c r="F274" s="45"/>
      <c r="G274" s="11"/>
      <c r="H274" s="11"/>
      <c r="I274" s="11"/>
      <c r="J274" s="47" t="str">
        <f t="shared" si="294"/>
        <v xml:space="preserve">944.44 </v>
      </c>
      <c r="K274" s="47"/>
      <c r="L274" s="47" t="str">
        <f t="shared" si="295"/>
        <v xml:space="preserve">3,778 0.8 814.20 3,257 0.8 1,152.28 14,980 1.0 1,004.41 13,057 0.9 821.34 32,032 0.7 682.97 26,636 0.6  </v>
      </c>
      <c r="M274" s="47" t="str">
        <f t="shared" si="296"/>
        <v xml:space="preserve">0.8 814.20 3,257 0.8 1,152.28 14,980 1.0 1,004.41 13,057 0.9 821.34 32,032 0.7 682.97 26,636 0.6  </v>
      </c>
      <c r="N274" s="47"/>
      <c r="O274" s="47" t="str">
        <f t="shared" si="297"/>
        <v xml:space="preserve">814.20 3,257 0.8 1,152.28 14,980 1.0 1,004.41 13,057 0.9 821.34 32,032 0.7 682.97 26,636 0.6  </v>
      </c>
      <c r="P274" s="47"/>
      <c r="Q274" s="47" t="str">
        <f t="shared" si="298"/>
        <v xml:space="preserve">3,257 0.8 1,152.28 14,980 1.0 1,004.41 13,057 0.9 821.34 32,032 0.7 682.97 26,636 0.6  </v>
      </c>
      <c r="R274" s="47" t="str">
        <f t="shared" si="299"/>
        <v xml:space="preserve">0.8 1,152.28 14,980 1.0 1,004.41 13,057 0.9 821.34 32,032 0.7 682.97 26,636 0.6  </v>
      </c>
      <c r="S274" s="47" t="str">
        <f t="shared" si="300"/>
        <v xml:space="preserve">944.44 3,778 0.8 814.20 3,257 0.8 1,152.28 14,980 1.0 1,004.41 13,057 0.9 821.34 32,032 0.7 682.97 26,636 0.6  </v>
      </c>
      <c r="T274" s="47"/>
      <c r="U274" s="47"/>
      <c r="V274" s="47"/>
      <c r="W274" s="11"/>
      <c r="X274" s="11"/>
      <c r="Y274" s="11"/>
      <c r="Z274" s="47" t="str">
        <f t="shared" si="301"/>
        <v xml:space="preserve">1,152.28 14,980 1.0 1,004.41 13,057 0.9 821.34 32,032 0.7 682.97 26,636 0.6  </v>
      </c>
      <c r="AA274" s="47"/>
      <c r="AB274" s="47" t="str">
        <f t="shared" si="302"/>
        <v xml:space="preserve">14,980 1.0 1,004.41 13,057 0.9 821.34 32,032 0.7 682.97 26,636 0.6  </v>
      </c>
      <c r="AC274" s="47" t="str">
        <f t="shared" si="303"/>
        <v xml:space="preserve">1.0 1,004.41 13,057 0.9 821.34 32,032 0.7 682.97 26,636 0.6  </v>
      </c>
      <c r="AD274" s="47"/>
      <c r="AE274" s="47" t="str">
        <f t="shared" si="304"/>
        <v xml:space="preserve">1,004.41 13,057 0.9 821.34 32,032 0.7 682.97 26,636 0.6  </v>
      </c>
      <c r="AF274" s="47"/>
      <c r="AG274" s="47" t="str">
        <f t="shared" si="305"/>
        <v xml:space="preserve">13,057 0.9 821.34 32,032 0.7 682.97 26,636 0.6  </v>
      </c>
      <c r="AH274" s="47" t="str">
        <f t="shared" si="306"/>
        <v xml:space="preserve">0.9 821.34 32,032 0.7 682.97 26,636 0.6  </v>
      </c>
      <c r="AI274" s="47"/>
      <c r="AJ274" s="47"/>
      <c r="AK274" s="47"/>
      <c r="AL274" s="47"/>
      <c r="AM274" s="11"/>
      <c r="AN274" s="11"/>
      <c r="AO274" s="11"/>
      <c r="AP274" s="47" t="str">
        <f t="shared" si="307"/>
        <v xml:space="preserve">821.34 32,032 0.7 682.97 26,636 0.6  </v>
      </c>
      <c r="AQ274" s="47"/>
      <c r="AR274" s="47" t="str">
        <f t="shared" si="308"/>
        <v xml:space="preserve">32,032 0.7 682.97 26,636 0.6  </v>
      </c>
      <c r="AS274" s="48" t="str">
        <f t="shared" si="309"/>
        <v xml:space="preserve">0.7 682.97 26,636 0.6  </v>
      </c>
      <c r="AT274" s="48"/>
      <c r="AU274" s="47" t="str">
        <f t="shared" si="310"/>
        <v xml:space="preserve">682.97 26,636 0.6  </v>
      </c>
      <c r="AV274" s="47"/>
      <c r="AW274" s="47" t="str">
        <f t="shared" si="311"/>
        <v xml:space="preserve">26,636 0.6  </v>
      </c>
      <c r="AX274" s="48" t="str">
        <f t="shared" si="312"/>
        <v xml:space="preserve">0.6  </v>
      </c>
      <c r="AY274" s="47">
        <f>MIN(FIND({0,1,2,3,4,5,6,7,8,9},C348&amp;"0123456789"))</f>
        <v>21</v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</row>
    <row r="275" spans="1:63" ht="15" hidden="1" customHeight="1" x14ac:dyDescent="0.2">
      <c r="A275" s="11"/>
      <c r="B275" s="11"/>
      <c r="C275" s="46" t="str">
        <f t="shared" si="292"/>
        <v xml:space="preserve">- Contract Services </v>
      </c>
      <c r="D275" s="47" t="str">
        <f t="shared" si="293"/>
        <v xml:space="preserve">- Contract Services </v>
      </c>
      <c r="E275" s="22"/>
      <c r="F275" s="45"/>
      <c r="G275" s="11"/>
      <c r="H275" s="11"/>
      <c r="I275" s="11"/>
      <c r="J275" s="47" t="str">
        <f t="shared" si="294"/>
        <v xml:space="preserve">1,483.80 </v>
      </c>
      <c r="K275" s="47"/>
      <c r="L275" s="47" t="str">
        <f t="shared" si="295"/>
        <v xml:space="preserve">5,935 1.3 1,090.27 4,361 1.0 1,249.08 16,238 1.1 1,149.50 14,943 1.0 1,268.96 49,490 1.1 1,343.92 52,413 1.2  </v>
      </c>
      <c r="M275" s="47" t="str">
        <f t="shared" si="296"/>
        <v xml:space="preserve">1.3 1,090.27 4,361 1.0 1,249.08 16,238 1.1 1,149.50 14,943 1.0 1,268.96 49,490 1.1 1,343.92 52,413 1.2  </v>
      </c>
      <c r="N275" s="47"/>
      <c r="O275" s="47" t="str">
        <f t="shared" si="297"/>
        <v xml:space="preserve">1,090.27 4,361 1.0 1,249.08 16,238 1.1 1,149.50 14,943 1.0 1,268.96 49,490 1.1 1,343.92 52,413 1.2  </v>
      </c>
      <c r="P275" s="47"/>
      <c r="Q275" s="47" t="str">
        <f t="shared" si="298"/>
        <v xml:space="preserve">4,361 1.0 1,249.08 16,238 1.1 1,149.50 14,943 1.0 1,268.96 49,490 1.1 1,343.92 52,413 1.2  </v>
      </c>
      <c r="R275" s="47" t="str">
        <f t="shared" si="299"/>
        <v xml:space="preserve">1.0 1,249.08 16,238 1.1 1,149.50 14,943 1.0 1,268.96 49,490 1.1 1,343.92 52,413 1.2  </v>
      </c>
      <c r="S275" s="47" t="str">
        <f t="shared" si="300"/>
        <v xml:space="preserve">1,483.80 5,935 1.3 1,090.27 4,361 1.0 1,249.08 16,238 1.1 1,149.50 14,943 1.0 1,268.96 49,490 1.1 1,343.92 52,413 1.2  </v>
      </c>
      <c r="T275" s="47"/>
      <c r="U275" s="47"/>
      <c r="V275" s="47"/>
      <c r="W275" s="11"/>
      <c r="X275" s="11"/>
      <c r="Y275" s="11"/>
      <c r="Z275" s="47" t="str">
        <f t="shared" si="301"/>
        <v xml:space="preserve">1,249.08 16,238 1.1 1,149.50 14,943 1.0 1,268.96 49,490 1.1 1,343.92 52,413 1.2  </v>
      </c>
      <c r="AA275" s="47"/>
      <c r="AB275" s="47" t="str">
        <f t="shared" si="302"/>
        <v xml:space="preserve">16,238 1.1 1,149.50 14,943 1.0 1,268.96 49,490 1.1 1,343.92 52,413 1.2  </v>
      </c>
      <c r="AC275" s="47" t="str">
        <f t="shared" si="303"/>
        <v xml:space="preserve">1.1 1,149.50 14,943 1.0 1,268.96 49,490 1.1 1,343.92 52,413 1.2  </v>
      </c>
      <c r="AD275" s="47"/>
      <c r="AE275" s="47" t="str">
        <f t="shared" si="304"/>
        <v xml:space="preserve">1,149.50 14,943 1.0 1,268.96 49,490 1.1 1,343.92 52,413 1.2  </v>
      </c>
      <c r="AF275" s="47"/>
      <c r="AG275" s="47" t="str">
        <f t="shared" si="305"/>
        <v xml:space="preserve">14,943 1.0 1,268.96 49,490 1.1 1,343.92 52,413 1.2  </v>
      </c>
      <c r="AH275" s="47" t="str">
        <f t="shared" si="306"/>
        <v xml:space="preserve">1.0 1,268.96 49,490 1.1 1,343.92 52,413 1.2  </v>
      </c>
      <c r="AI275" s="47"/>
      <c r="AJ275" s="47"/>
      <c r="AK275" s="47"/>
      <c r="AL275" s="47"/>
      <c r="AM275" s="11"/>
      <c r="AN275" s="11"/>
      <c r="AO275" s="11"/>
      <c r="AP275" s="47" t="str">
        <f t="shared" si="307"/>
        <v xml:space="preserve">1,268.96 49,490 1.1 1,343.92 52,413 1.2  </v>
      </c>
      <c r="AQ275" s="47"/>
      <c r="AR275" s="47" t="str">
        <f t="shared" si="308"/>
        <v xml:space="preserve">49,490 1.1 1,343.92 52,413 1.2  </v>
      </c>
      <c r="AS275" s="48" t="str">
        <f t="shared" si="309"/>
        <v xml:space="preserve">1.1 1,343.92 52,413 1.2  </v>
      </c>
      <c r="AT275" s="48"/>
      <c r="AU275" s="47" t="str">
        <f t="shared" si="310"/>
        <v xml:space="preserve">1,343.92 52,413 1.2  </v>
      </c>
      <c r="AV275" s="47"/>
      <c r="AW275" s="47" t="str">
        <f t="shared" si="311"/>
        <v xml:space="preserve">52,413 1.2  </v>
      </c>
      <c r="AX275" s="48" t="str">
        <f t="shared" si="312"/>
        <v xml:space="preserve">1.2  </v>
      </c>
      <c r="AY275" s="47">
        <f>MIN(FIND({0,1,2,3,4,5,6,7,8,9},C349&amp;"0123456789"))</f>
        <v>21</v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</row>
    <row r="276" spans="1:63" ht="15" hidden="1" customHeight="1" x14ac:dyDescent="0.2">
      <c r="A276" s="11"/>
      <c r="B276" s="11"/>
      <c r="C276" s="46" t="str">
        <f t="shared" si="292"/>
        <v xml:space="preserve">- Depreciation </v>
      </c>
      <c r="D276" s="47" t="str">
        <f t="shared" si="293"/>
        <v xml:space="preserve">- Depreciation </v>
      </c>
      <c r="E276" s="22"/>
      <c r="F276" s="45"/>
      <c r="G276" s="11"/>
      <c r="H276" s="11"/>
      <c r="I276" s="11"/>
      <c r="J276" s="47" t="str">
        <f t="shared" si="294"/>
        <v xml:space="preserve">2,330.66 </v>
      </c>
      <c r="K276" s="47"/>
      <c r="L276" s="47" t="str">
        <f t="shared" si="295"/>
        <v xml:space="preserve">9,323 2.0 2,206.64 8,827 2.1 2,300.31 29,904 2.0 2,585.47 33,611 2.3 2,481.33 96,772 2.1 2,612.23 101,877 2.4  </v>
      </c>
      <c r="M276" s="47" t="str">
        <f t="shared" si="296"/>
        <v xml:space="preserve">2.0 2,206.64 8,827 2.1 2,300.31 29,904 2.0 2,585.47 33,611 2.3 2,481.33 96,772 2.1 2,612.23 101,877 2.4  </v>
      </c>
      <c r="N276" s="47"/>
      <c r="O276" s="47" t="str">
        <f t="shared" si="297"/>
        <v xml:space="preserve">2,206.64 8,827 2.1 2,300.31 29,904 2.0 2,585.47 33,611 2.3 2,481.33 96,772 2.1 2,612.23 101,877 2.4  </v>
      </c>
      <c r="P276" s="47"/>
      <c r="Q276" s="47" t="str">
        <f t="shared" si="298"/>
        <v xml:space="preserve">8,827 2.1 2,300.31 29,904 2.0 2,585.47 33,611 2.3 2,481.33 96,772 2.1 2,612.23 101,877 2.4  </v>
      </c>
      <c r="R276" s="47" t="str">
        <f t="shared" si="299"/>
        <v xml:space="preserve">2.1 2,300.31 29,904 2.0 2,585.47 33,611 2.3 2,481.33 96,772 2.1 2,612.23 101,877 2.4  </v>
      </c>
      <c r="S276" s="47" t="str">
        <f t="shared" si="300"/>
        <v xml:space="preserve">2,330.66 9,323 2.0 2,206.64 8,827 2.1 2,300.31 29,904 2.0 2,585.47 33,611 2.3 2,481.33 96,772 2.1 2,612.23 101,877 2.4  </v>
      </c>
      <c r="T276" s="47"/>
      <c r="U276" s="47"/>
      <c r="V276" s="47"/>
      <c r="W276" s="11"/>
      <c r="X276" s="11"/>
      <c r="Y276" s="11"/>
      <c r="Z276" s="47" t="str">
        <f t="shared" si="301"/>
        <v xml:space="preserve">2,300.31 29,904 2.0 2,585.47 33,611 2.3 2,481.33 96,772 2.1 2,612.23 101,877 2.4  </v>
      </c>
      <c r="AA276" s="47"/>
      <c r="AB276" s="47" t="str">
        <f t="shared" si="302"/>
        <v xml:space="preserve">29,904 2.0 2,585.47 33,611 2.3 2,481.33 96,772 2.1 2,612.23 101,877 2.4  </v>
      </c>
      <c r="AC276" s="47" t="str">
        <f t="shared" si="303"/>
        <v xml:space="preserve">2.0 2,585.47 33,611 2.3 2,481.33 96,772 2.1 2,612.23 101,877 2.4  </v>
      </c>
      <c r="AD276" s="47"/>
      <c r="AE276" s="47" t="str">
        <f t="shared" si="304"/>
        <v xml:space="preserve">2,585.47 33,611 2.3 2,481.33 96,772 2.1 2,612.23 101,877 2.4  </v>
      </c>
      <c r="AF276" s="47"/>
      <c r="AG276" s="47" t="str">
        <f t="shared" si="305"/>
        <v xml:space="preserve">33,611 2.3 2,481.33 96,772 2.1 2,612.23 101,877 2.4  </v>
      </c>
      <c r="AH276" s="47" t="str">
        <f t="shared" si="306"/>
        <v xml:space="preserve">2.3 2,481.33 96,772 2.1 2,612.23 101,877 2.4  </v>
      </c>
      <c r="AI276" s="47"/>
      <c r="AJ276" s="47"/>
      <c r="AK276" s="47"/>
      <c r="AL276" s="47"/>
      <c r="AM276" s="11"/>
      <c r="AN276" s="11"/>
      <c r="AO276" s="11"/>
      <c r="AP276" s="47" t="str">
        <f t="shared" si="307"/>
        <v xml:space="preserve">2,481.33 96,772 2.1 2,612.23 101,877 2.4  </v>
      </c>
      <c r="AQ276" s="47"/>
      <c r="AR276" s="47" t="str">
        <f t="shared" si="308"/>
        <v xml:space="preserve">96,772 2.1 2,612.23 101,877 2.4  </v>
      </c>
      <c r="AS276" s="48" t="str">
        <f t="shared" si="309"/>
        <v xml:space="preserve">2.1 2,612.23 101,877 2.4  </v>
      </c>
      <c r="AT276" s="48"/>
      <c r="AU276" s="47" t="str">
        <f t="shared" si="310"/>
        <v xml:space="preserve">2,612.23 101,877 2.4  </v>
      </c>
      <c r="AV276" s="47"/>
      <c r="AW276" s="47" t="str">
        <f t="shared" si="311"/>
        <v xml:space="preserve">101,877 2.4  </v>
      </c>
      <c r="AX276" s="48" t="str">
        <f t="shared" si="312"/>
        <v xml:space="preserve">2.4  </v>
      </c>
      <c r="AY276" s="47">
        <f>MIN(FIND({0,1,2,3,4,5,6,7,8,9},C350&amp;"0123456789"))</f>
        <v>16</v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</row>
    <row r="277" spans="1:63" ht="15" hidden="1" customHeight="1" x14ac:dyDescent="0.2">
      <c r="A277" s="11"/>
      <c r="B277" s="11"/>
      <c r="C277" s="46" t="str">
        <f t="shared" si="292"/>
        <v xml:space="preserve">Indirect Labor </v>
      </c>
      <c r="D277" s="47" t="str">
        <f t="shared" si="293"/>
        <v xml:space="preserve">Indirect Labor </v>
      </c>
      <c r="E277" s="22"/>
      <c r="F277" s="45"/>
      <c r="G277" s="11"/>
      <c r="H277" s="11"/>
      <c r="I277" s="11"/>
      <c r="J277" s="47" t="str">
        <f t="shared" si="294"/>
        <v xml:space="preserve">12,858.05 </v>
      </c>
      <c r="K277" s="47"/>
      <c r="L277" s="47" t="str">
        <f t="shared" si="295"/>
        <v xml:space="preserve">51,432 10.9 12,639.94 50,560 12.1 12,900.39 167,705 11.2 12,273.74 159,559 11.1 12,855.22 501,354 11.0 12,887.61 502,617 11.6  </v>
      </c>
      <c r="M277" s="47" t="str">
        <f t="shared" si="296"/>
        <v xml:space="preserve">10.9 12,639.94 50,560 12.1 12,900.39 167,705 11.2 12,273.74 159,559 11.1 12,855.22 501,354 11.0 12,887.61 502,617 11.6  </v>
      </c>
      <c r="N277" s="47"/>
      <c r="O277" s="47" t="str">
        <f t="shared" si="297"/>
        <v xml:space="preserve">12,639.94 50,560 12.1 12,900.39 167,705 11.2 12,273.74 159,559 11.1 12,855.22 501,354 11.0 12,887.61 502,617 11.6  </v>
      </c>
      <c r="P277" s="47"/>
      <c r="Q277" s="47" t="str">
        <f t="shared" si="298"/>
        <v xml:space="preserve">50,560 12.1 12,900.39 167,705 11.2 12,273.74 159,559 11.1 12,855.22 501,354 11.0 12,887.61 502,617 11.6  </v>
      </c>
      <c r="R277" s="47" t="str">
        <f t="shared" si="299"/>
        <v xml:space="preserve">12.1 12,900.39 167,705 11.2 12,273.74 159,559 11.1 12,855.22 501,354 11.0 12,887.61 502,617 11.6  </v>
      </c>
      <c r="S277" s="47" t="str">
        <f t="shared" si="300"/>
        <v xml:space="preserve">12,858.05 51,432 10.9 12,639.94 50,560 12.1 12,900.39 167,705 11.2 12,273.74 159,559 11.1 12,855.22 501,354 11.0 12,887.61 502,617 11.6  </v>
      </c>
      <c r="T277" s="47"/>
      <c r="U277" s="47"/>
      <c r="V277" s="47"/>
      <c r="W277" s="11"/>
      <c r="X277" s="11"/>
      <c r="Y277" s="11"/>
      <c r="Z277" s="47" t="str">
        <f t="shared" si="301"/>
        <v xml:space="preserve">12,900.39 167,705 11.2 12,273.74 159,559 11.1 12,855.22 501,354 11.0 12,887.61 502,617 11.6  </v>
      </c>
      <c r="AA277" s="47"/>
      <c r="AB277" s="47" t="str">
        <f t="shared" si="302"/>
        <v xml:space="preserve">167,705 11.2 12,273.74 159,559 11.1 12,855.22 501,354 11.0 12,887.61 502,617 11.6  </v>
      </c>
      <c r="AC277" s="47" t="str">
        <f t="shared" si="303"/>
        <v xml:space="preserve">11.2 12,273.74 159,559 11.1 12,855.22 501,354 11.0 12,887.61 502,617 11.6  </v>
      </c>
      <c r="AD277" s="47"/>
      <c r="AE277" s="47" t="str">
        <f t="shared" si="304"/>
        <v xml:space="preserve">12,273.74 159,559 11.1 12,855.22 501,354 11.0 12,887.61 502,617 11.6  </v>
      </c>
      <c r="AF277" s="47"/>
      <c r="AG277" s="47" t="str">
        <f t="shared" si="305"/>
        <v xml:space="preserve">159,559 11.1 12,855.22 501,354 11.0 12,887.61 502,617 11.6  </v>
      </c>
      <c r="AH277" s="47" t="str">
        <f t="shared" si="306"/>
        <v xml:space="preserve">11.1 12,855.22 501,354 11.0 12,887.61 502,617 11.6  </v>
      </c>
      <c r="AI277" s="47"/>
      <c r="AJ277" s="47"/>
      <c r="AK277" s="47"/>
      <c r="AL277" s="47"/>
      <c r="AM277" s="11"/>
      <c r="AN277" s="11"/>
      <c r="AO277" s="11"/>
      <c r="AP277" s="47" t="str">
        <f t="shared" si="307"/>
        <v xml:space="preserve">12,855.22 501,354 11.0 12,887.61 502,617 11.6  </v>
      </c>
      <c r="AQ277" s="47"/>
      <c r="AR277" s="47" t="str">
        <f t="shared" si="308"/>
        <v xml:space="preserve">501,354 11.0 12,887.61 502,617 11.6  </v>
      </c>
      <c r="AS277" s="48" t="str">
        <f t="shared" si="309"/>
        <v xml:space="preserve">11.0 12,887.61 502,617 11.6  </v>
      </c>
      <c r="AT277" s="48"/>
      <c r="AU277" s="47" t="str">
        <f t="shared" si="310"/>
        <v xml:space="preserve">12,887.61 502,617 11.6  </v>
      </c>
      <c r="AV277" s="47"/>
      <c r="AW277" s="47" t="str">
        <f t="shared" si="311"/>
        <v xml:space="preserve">502,617 11.6  </v>
      </c>
      <c r="AX277" s="48" t="str">
        <f t="shared" si="312"/>
        <v xml:space="preserve">11.6  </v>
      </c>
      <c r="AY277" s="47">
        <f>MIN(FIND({0,1,2,3,4,5,6,7,8,9},C351&amp;"0123456789"))</f>
        <v>16</v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</row>
    <row r="278" spans="1:63" ht="15" hidden="1" customHeight="1" x14ac:dyDescent="0.2">
      <c r="A278" s="11"/>
      <c r="B278" s="11"/>
      <c r="C278" s="46"/>
      <c r="D278" s="47"/>
      <c r="E278" s="22"/>
      <c r="F278" s="45"/>
      <c r="G278" s="11"/>
      <c r="H278" s="11"/>
      <c r="I278" s="11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11"/>
      <c r="X278" s="11"/>
      <c r="Y278" s="11"/>
      <c r="Z278" s="47"/>
      <c r="AA278" s="47"/>
      <c r="AB278" s="47"/>
      <c r="AC278" s="47"/>
      <c r="AD278" s="47"/>
      <c r="AE278" s="47"/>
      <c r="AF278" s="47"/>
      <c r="AG278" s="47"/>
      <c r="AH278" s="47"/>
      <c r="AI278" s="47"/>
      <c r="AJ278" s="47"/>
      <c r="AK278" s="47"/>
      <c r="AL278" s="47"/>
      <c r="AM278" s="11"/>
      <c r="AN278" s="11"/>
      <c r="AO278" s="11"/>
      <c r="AP278" s="47"/>
      <c r="AQ278" s="47"/>
      <c r="AR278" s="47"/>
      <c r="AS278" s="48"/>
      <c r="AT278" s="48"/>
      <c r="AU278" s="47"/>
      <c r="AV278" s="47"/>
      <c r="AW278" s="47"/>
      <c r="AX278" s="48"/>
      <c r="AY278" s="47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</row>
    <row r="279" spans="1:63" ht="15" hidden="1" customHeight="1" x14ac:dyDescent="0.2">
      <c r="A279" s="11"/>
      <c r="B279" s="11"/>
      <c r="C279" s="46" t="str">
        <f>IF(C352="","",IF(RIGHT(D279,1)="-",LEFT(D279,AY279-2),D279))</f>
        <v xml:space="preserve">- Salary </v>
      </c>
      <c r="D279" s="47" t="str">
        <f>LEFT(C352,AY279-1)</f>
        <v xml:space="preserve">- Salary </v>
      </c>
      <c r="E279" s="22"/>
      <c r="F279" s="45"/>
      <c r="G279" s="11"/>
      <c r="H279" s="11"/>
      <c r="I279" s="11"/>
      <c r="J279" s="47" t="str">
        <f>IF($C279="","",IF($C279="A vs T% ","",IF($C279="Bev Alch A vs. T% ","",IF($C279="Operating Weeks ","",IF($C279="ToGo Sales ","",IF($C279="Private Dining ","",IF($C279="Overtime Premium $ ","",IF($C279="Overtime Hours ","",(LEFT($S279,FIND("|",SUBSTITUTE($S279," ","|",1))))))))))))</f>
        <v xml:space="preserve">4,800.00 </v>
      </c>
      <c r="K279" s="47"/>
      <c r="L279" s="47" t="str">
        <f>IF($C279="","",IF($C279="Bev Alch A vs. T% ",(LEFT($S279,FIND("|",SUBSTITUTE($S279," ","|",1)))),IF($C279="A vs T% ",(LEFT($S279,FIND("|",SUBSTITUTE($S279," ","|",1)))),IF($C279="Bev Alch A vs. T% ",(LEFT($S279,FIND("|",SUBSTITUTE($S279," ","|",1)))),IF($C279="Average Weekly Sales ","",IF($C279="Total Hours vs. Expectation ","",IF($C279="Wage Rate ","",IF($C279="Operating Weeks ",LEFT($S279,FIND("|",SUBSTITUTE($S279," ","|",1))),IF($C279="ToGo Sales ",LEFT($S279,FIND("|",SUBSTITUTE($S279," ","|",1))),IF($C279="Private Dining ",LEFT($S279,FIND("|",SUBSTITUTE($S279," ","|",1))),IF($C279="Overtime Premium $ ",LEFT($S279,FIND("|",SUBSTITUTE($S279," ","|",1))),IF($C279="Overtime Hours ",LEFT($S279,FIND("|",SUBSTITUTE($S279," ","|",1))),(MID($S279,FIND("|",SUBSTITUTE($S279," ","|",1))+1,LEN($S279)))))))))))))))</f>
        <v xml:space="preserve">19,200 4.1 4,800.00 19,200 4.6 4,800.00 62,400 4.2 4,800.00 62,400 4.3 4,800.00 187,200 4.1 4,800.00 187,200 4.3  </v>
      </c>
      <c r="M279" s="47" t="str">
        <f>IF($C279="","",IF($C279="A vs T% ",(MID($S279,FIND("|",SUBSTITUTE($S279," ","|",1))+1,LEN($S279))),IF($C279="Bev Alch A vs. T% ",(MID($S279,FIND("|",SUBSTITUTE($S279," ","|",1))+1,LEN($S279))),IF($C279="Guest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","|",2))+1,LEN($S279)))))))))))))))</f>
        <v xml:space="preserve">4.1 4,800.00 19,200 4.6 4,800.00 62,400 4.2 4,800.00 62,400 4.3 4,800.00 187,200 4.1 4,800.00 187,200 4.3  </v>
      </c>
      <c r="N279" s="47"/>
      <c r="O279" s="47" t="str">
        <f>IF($C279="","",IF($C279="Bev Alch A vs. T% ","",IF($C279="A vs T% ","",IF($C279="Guest Count ",(MID($S279,FIND("|",SUBSTITUTE($S279," ","|",2))+1,LEN($S279))),IF($C279="Average Weekly Sales ",(MID($S279,FIND("|",SUBSTITUTE($S279," ","|",1))+1,LEN($S279))),IF($C279="Total Hours vs. Expectation ",(MID($S279,FIND("|",SUBSTITUTE($S279," ","|",1))+1,LEN($S279))),IF($C279="Wage Rate ",(MID($S279,FIND("|",SUBSTITUTE($S279," ","|",1))+1,LEN($S279))),IF($C279="Operating Weeks ","",IF($C279="ToGo Sales ","",IF($C279="Private Dining ","",IF($C279="Overtime Premium $ ","",IF($C279="Overtime Hours ","",(MID($S279,FIND("|",SUBSTITUTE($S279," ","|",3))+1,LEN($S279)))))))))))))))</f>
        <v xml:space="preserve">4,800.00 19,200 4.6 4,800.00 62,400 4.2 4,800.00 62,400 4.3 4,800.00 187,200 4.1 4,800.00 187,200 4.3  </v>
      </c>
      <c r="P279" s="47"/>
      <c r="Q279" s="47" t="str">
        <f>IF($C279="","",IF($C279="Bev Alch A vs. T% ",(MID($S279,FIND("|",SUBSTITUTE($S279," ","|",2))+1,LEN($S279))),IF($C279="A vs T% ",(MID($S279,FIND("|",SUBSTITUTE($S279," ","|",2))+1,LEN($S279))),IF($C279="Guest Count ",(MID($S279,FIND("|",SUBSTITUTE($S279," ","|",3))+1,LEN($S279))),IF($C279="Average Weekly Sales ","",IF($C279="Total Hours vs. Expectation ","",IF($C279="Wage Rate ","",IF($C279="Operating Weeks ",(MID($S279,FIND("|",SUBSTITUTE($S279," ","|",1))+1,LEN($S279))),IF($C279="ToGo Sales ",(MID($S279,FIND("|",SUBSTITUTE($S279," ","|",1))+1,LEN($S279))),IF($C279="Private Dining ",(MID($S279,FIND("|",SUBSTITUTE($S279," ","|",1))+1,LEN($S279))),IF($C279="Overtime Premium $ ",(MID($S279,FIND("|",SUBSTITUTE($S279," ","|",1))+1,LEN($S279))),IF($C279="Overtime Hours ",(MID($S279,FIND("|",SUBSTITUTE($S279," ","|",1))+1,LEN($S279))),(MID($S279,FIND("|",SUBSTITUTE($S279," ","|",4))+1,LEN($S279)))))))))))))))</f>
        <v xml:space="preserve">19,200 4.6 4,800.00 62,400 4.2 4,800.00 62,400 4.3 4,800.00 187,200 4.1 4,800.00 187,200 4.3  </v>
      </c>
      <c r="R279" s="47" t="str">
        <f>IF($C279="","",IF($C279="Bev Alch A vs. T% ",(MID($S279,FIND("|",SUBSTITUTE($S279," ","|",3))+1,LEN($S279))),IF($C279="A vs T% ",(MID($S279,FIND("|",SUBSTITUTE($S279," ","|",3))+1,LEN($S279))),IF($C279="Guest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","|",5))+1,LEN($S279)))))))))))))))</f>
        <v xml:space="preserve">4.6 4,800.00 62,400 4.2 4,800.00 62,400 4.3 4,800.00 187,200 4.1 4,800.00 187,200 4.3  </v>
      </c>
      <c r="S279" s="47" t="str">
        <f>(RIGHT(C352,LEN(C352) - LEN(C279)))&amp;" "</f>
        <v xml:space="preserve">4,800.00 19,200 4.1 4,800.00 19,200 4.6 4,800.00 62,400 4.2 4,800.00 62,400 4.3 4,800.00 187,200 4.1 4,800.00 187,200 4.3  </v>
      </c>
      <c r="T279" s="47"/>
      <c r="U279" s="47"/>
      <c r="V279" s="47"/>
      <c r="W279" s="11"/>
      <c r="X279" s="11"/>
      <c r="Y279" s="11"/>
      <c r="Z279" s="47" t="str">
        <f>IF($C279="","",IF($C279="A vs T% ","",IF($C279="Bev Alch A vs. T% ","",IF($C279="Guest Count ",(MID($S279,FIND("|",SUBSTITUTE($S279," ","|",4))+1,LEN($S279))),IF($C279="Average Weekly Sales ",(MID($S279,FIND("|",SUBSTITUTE($S279," ","|",2))+1,LEN($S279))),IF($C279="Total Hours vs. Expectation ",(MID($S279,FIND("|",SUBSTITUTE($S279," ","|",2))+1,LEN($S279))),IF($C279="Wage Rate ",(MID($S279,FIND("|",SUBSTITUTE($S279," ","|",2))+1,LEN($S279))),IF($C279="Operating Weeks ","",IF($C279="ToGo Sales ","",IF($C279="Private Dining ","",IF($C279="Overtime Premium $ ","",IF($C279="Overtime Hours ","",(MID($S279,FIND("|",SUBSTITUTE($S279," ","|",6))+1,LEN($S279)))))))))))))))</f>
        <v xml:space="preserve">4,800.00 62,400 4.2 4,800.00 62,400 4.3 4,800.00 187,200 4.1 4,800.00 187,200 4.3  </v>
      </c>
      <c r="AA279" s="47"/>
      <c r="AB279" s="47" t="str">
        <f>IF($C279="","",IF($C279="Bev Alch A vs. T% ",(MID($S279,FIND("|",SUBSTITUTE($S279," ","|",4))+1,LEN($S279))),IF($C279="A vs T% ",(MID($S279,FIND("|",SUBSTITUTE($S279," ","|",4))+1,LEN($S279))),IF($C279="Guest Count ",(MID($S279,FIND("|",SUBSTITUTE($S279," ","|",5))+1,LEN($S279))),IF($C279="Average Weekly Sales ","",IF($C279="Total Hours vs. Expectation ","",IF($C279="Wage Rate ","",IF($C279="Operating Weeks ",(MID($S279,FIND("|",SUBSTITUTE($S279," ","|",2))+1,LEN($S279))),IF($C279="ToGo Sales ",(MID($S279,FIND("|",SUBSTITUTE($S279," ","|",2))+1,LEN($S279))),IF($C279="Private Dining ",(MID($S279,FIND("|",SUBSTITUTE($S279," ","|",2))+1,LEN($S279))),IF($C279="Overtime Premium $ ",(MID($S279,FIND("|",SUBSTITUTE($S279," ","|",2))+1,LEN($S279))),IF($C279="Overtime Hours ",(MID($S279,FIND("|",SUBSTITUTE($S279," ","|",2))+1,LEN($S279))),(MID($S279,FIND("|",SUBSTITUTE($S279," ","|",7))+1,LEN($S279)))))))))))))))</f>
        <v xml:space="preserve">62,400 4.2 4,800.00 62,400 4.3 4,800.00 187,200 4.1 4,800.00 187,200 4.3  </v>
      </c>
      <c r="AC279" s="47" t="str">
        <f>IF($C279="","",IF($C279="Bev Alch A vs. T% ",(MID($S279,FIND("|",SUBSTITUTE($S279," ","|",5))+1,LEN($S279))),IF($C279="A vs T% ",(MID($S279,FIND("|",SUBSTITUTE($S279," ","|",5))+1,LEN($S279))),IF($C279="Guest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","|",8))+1,LEN($S279)))))))))))))))</f>
        <v xml:space="preserve">4.2 4,800.00 62,400 4.3 4,800.00 187,200 4.1 4,800.00 187,200 4.3  </v>
      </c>
      <c r="AD279" s="47"/>
      <c r="AE279" s="47" t="str">
        <f>IF($C279="","",IF($C279="A vs T% ","",IF($C279="Bev Alch A vs. T% ","",IF($C279="Guest Count ",(MID($S279,FIND("|",SUBSTITUTE($S279," ","|",6))+1,LEN($S279))),IF($C279="Average Weekly Sales ",(MID($S279,FIND("|",SUBSTITUTE($S279," ","|",3))+1,LEN($S279))),IF($C279="Total Hours vs. Expectation ",(MID($S279,FIND("|",SUBSTITUTE($S279," ","|",3))+1,LEN($S279))),IF($C279="Wage Rate ",(MID($S279,FIND("|",SUBSTITUTE($S279," ","|",3))+1,LEN($S279))),IF($C279="Operating Weeks ","",IF($C279="ToGo Sales ","",IF($C279="Private Dining ","",IF($C279="Overtime Premium $ ","",IF($C279="Overtime Hours ","",(MID($S279,FIND("|",SUBSTITUTE($S279," ","|",9))+1,LEN($S279)))))))))))))))</f>
        <v xml:space="preserve">4,800.00 62,400 4.3 4,800.00 187,200 4.1 4,800.00 187,200 4.3  </v>
      </c>
      <c r="AF279" s="47"/>
      <c r="AG279" s="47" t="str">
        <f>IF($C279="","",IF($C279="Bev Alch A vs. T% ",(MID($S279,FIND("|",SUBSTITUTE($S279," ","|",6))+1,LEN($S279))),IF($C279="A vs T% ",(MID($S279,FIND("|",SUBSTITUTE($S279," ","|",6))+1,LEN($S279))),IF($C279="Guest Count ",(MID($S279,FIND("|",SUBSTITUTE($S279," ","|",7))+1,LEN($S279))),IF($C279="Average Weekly Sales ","",IF($C279="Total Hours vs. Expectation ","",IF($C279="Wage Rate ","",IF($C279="Operating Weeks ",(MID($S279,FIND("|",SUBSTITUTE($S279," ","|",3))+1,LEN($S279))),IF($C279="ToGo Sales ",(MID($S279,FIND("|",SUBSTITUTE($S279," ","|",3))+1,LEN($S279))),IF($C279="Private Dining ",(MID($S279,FIND("|",SUBSTITUTE($S279," ","|",3))+1,LEN($S279))),IF($C279="Overtime Premium $ ",(MID($S279,FIND("|",SUBSTITUTE($S279," ","|",3))+1,LEN($S279))),IF($C279="Overtime Hours ",(MID($S279,FIND("|",SUBSTITUTE($S279," ","|",3))+1,LEN($S279))),(MID($S279,FIND("|",SUBSTITUTE($S279," ","|",10))+1,LEN($S279)))))))))))))))</f>
        <v xml:space="preserve">62,400 4.3 4,800.00 187,200 4.1 4,800.00 187,200 4.3  </v>
      </c>
      <c r="AH279" s="47" t="str">
        <f>IF($C279="","",IF($C279="Bev Alch A vs. T% ",(MID($S279,FIND("|",SUBSTITUTE($S279," ","|",7))+1,LEN($S279))),IF($C279="A vs T% ",(MID($S279,FIND("|",SUBSTITUTE($S279," ","|",7))+1,LEN($S279))),IF($C279="Guest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","|",11))+1,LEN($S279)))))))))))))))</f>
        <v xml:space="preserve">4.3 4,800.00 187,200 4.1 4,800.00 187,200 4.3  </v>
      </c>
      <c r="AI279" s="47"/>
      <c r="AJ279" s="47"/>
      <c r="AK279" s="47"/>
      <c r="AL279" s="47"/>
      <c r="AM279" s="11"/>
      <c r="AN279" s="11"/>
      <c r="AO279" s="11"/>
      <c r="AP279" s="47" t="str">
        <f>IF($C279="","",IF($C279="A vs T% ","",IF($C279="Bev Alch A vs. T% ","",IF($C279="Guest Count ",(MID($S279,FIND("|",SUBSTITUTE($S279," ","|",8))+1,LEN($S279))),IF($C279="Average Weekly Sales ",(MID($S279,FIND("|",SUBSTITUTE($S279," ","|",4))+1,LEN($S279))),IF($C279="Total Hours vs. Expectation ",(MID($S279,FIND("|",SUBSTITUTE($S279," ","|",4))+1,LEN($S279))),IF($C279="Wage Rate ",(MID($S279,FIND("|",SUBSTITUTE($S279," ","|",4))+1,LEN($S279))),IF($C279="Operating Weeks ","",IF($C279="ToGo Sales ","",IF($C279="Private Dining ","",IF($C279="Overtime Premium $ ","",IF($C279="Overtime Hours ","",(MID($S279,FIND("|",SUBSTITUTE($S279," ","|",12))+1,LEN($S279)))))))))))))))</f>
        <v xml:space="preserve">4,800.00 187,200 4.1 4,800.00 187,200 4.3  </v>
      </c>
      <c r="AQ279" s="47"/>
      <c r="AR279" s="47" t="str">
        <f>IF($C279="","",IF($C279="Bev Alch A vs. T% ",(MID($S279,FIND("|",SUBSTITUTE($S279," ","|",8))+1,LEN($S279))),IF($C279="A vs T% ",(MID($S279,FIND("|",SUBSTITUTE($S279," ","|",8))+1,LEN($S279))),IF($C279="Guest Count ",(MID($S279,FIND("|",SUBSTITUTE($S279," ","|",9))+1,LEN($S279))),IF($C279="Average Weekly Sales ","",IF($C279="Total Hours vs. Expectation ","",IF($C279="Wage Rate ","",IF($C279="Operating Weeks ",(MID($S279,FIND("|",SUBSTITUTE($S279," ","|",4))+1,LEN($S279))),IF($C279="ToGo Sales ",(MID($S279,FIND("|",SUBSTITUTE($S279," ","|",4))+1,LEN($S279))),IF($C279="Private Dining ",(MID($S279,FIND("|",SUBSTITUTE($S279," ","|",4))+1,LEN($S279))),IF($C279="Overtime Premium $ ",(MID($S279,FIND("|",SUBSTITUTE($S279," ","|",4))+1,LEN($S279))),IF($C279="Overtime Hours ",(MID($S279,FIND("|",SUBSTITUTE($S279," ","|",4))+1,LEN($S279))),(MID($S279,FIND("|",SUBSTITUTE($S279," ","|",13))+1,LEN($S279)))))))))))))))</f>
        <v xml:space="preserve">187,200 4.1 4,800.00 187,200 4.3  </v>
      </c>
      <c r="AS279" s="48" t="str">
        <f>IF($C279="","",IF($C279="Bev Alch A vs. T% ",(MID($S279,FIND("|",SUBSTITUTE($S279," ","|",9))+1,LEN($S279))),IF($C279="A vs T% ",(MID($S279,FIND("|",SUBSTITUTE($S279," ","|",9))+1,LEN($S279))),IF($C279="Guest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","|",14))+1,LEN($S279)))))))))))))))</f>
        <v xml:space="preserve">4.1 4,800.00 187,200 4.3  </v>
      </c>
      <c r="AT279" s="48"/>
      <c r="AU279" s="47" t="str">
        <f>IF($C279="","",IF($C279="A vs T% ","",IF($C279="Bev Alch A vs. T% ","",IF($C279="Guest Count ",(MID($S279,FIND("|",SUBSTITUTE($S279," ","|",10))+1,LEN($S279))),IF($C279="Average Weekly Sales ",(MID($S279,FIND("|",SUBSTITUTE($S279," ","|",5))+1,LEN($S279))),IF($C279="Total Hours vs. Expectation ",(MID($S279,FIND("|",SUBSTITUTE($S279," ","|",5))+1,LEN($S279))),IF($C279="Wage Rate ",(MID($S279,FIND("|",SUBSTITUTE($S279," ","|",5))+1,LEN($S279))),IF($C279="Operating Weeks ","",IF($C279="ToGo Sales ","",IF($C279="Private Dining ","",IF($C279="Overtime Premium $ ","",IF($C279="Overtime Hours ","",(MID($S279,FIND("|",SUBSTITUTE($S279," ","|",15))+1,LEN($S279)))))))))))))))</f>
        <v xml:space="preserve">4,800.00 187,200 4.3  </v>
      </c>
      <c r="AV279" s="47"/>
      <c r="AW279" s="47" t="str">
        <f>IF($C279="","",IF($C279="Bev Alch A vs. T% ",(MID($S279,FIND("|",SUBSTITUTE($S279," ","|",10))+1,LEN($S279))),IF($C279="A vs T% ",(MID($S279,FIND("|",SUBSTITUTE($S279," ","|",10))+1,LEN($S279))),IF($C279="Guest Count ",(MID($S279,FIND("|",SUBSTITUTE($S279," ","|",11))+1,LEN($S279))),IF($C279="Average Weekly Sales ","",IF($C279="Total Hours vs. Expectation ","",IF($C279="Wage Rate ","",IF($C279="Operating Weeks ",(MID($S279,FIND("|",SUBSTITUTE($S279," ","|",5))+1,LEN($S279))),IF($C279="ToGo Sales ",(MID($S279,FIND("|",SUBSTITUTE($S279," ","|",5))+1,LEN($S279))),IF($C279="Private Dining ",(MID($S279,FIND("|",SUBSTITUTE($S279," ","|",5))+1,LEN($S279))),IF($C279="Overtime Premium $ ",(MID($S279,FIND("|",SUBSTITUTE($S279," ","|",5))+1,LEN($S279))),IF($C279="Overtime Hours ",(MID($S279,FIND("|",SUBSTITUTE($S279," ","|",5))+1,LEN($S279))),(MID($S279,FIND("|",SUBSTITUTE($S279," ","|",16))+1,LEN($S279)))))))))))))))</f>
        <v xml:space="preserve">187,200 4.3  </v>
      </c>
      <c r="AX279" s="48" t="str">
        <f>IF($C279="","",IF($C279="Bev Alch A vs. T% ",(MID($S279,FIND("|",SUBSTITUTE($S279," ","|",11))+1,LEN($S279))),IF($C279="A vs T% ",(MID($S279,FIND("|",SUBSTITUTE($S279," ","|",11))+1,LEN($S279))),IF($C279="Guest Count ","",IF($C279="Average Weekly Sales ","",IF($C279="Total Hours vs. Expectation ","",IF($C279="Wage Rate ","",IF($C279="Operating Weeks ","",IF($C279="ToGo Sales ","",IF($C279="Private Dining ","",IF($C279="Overtime Premium $ ","",IF($C279="Overtime Hours ","",(MID($S279,FIND("|",SUBSTITUTE($S279," ","|",17))+1,LEN($S279)))))))))))))))</f>
        <v xml:space="preserve">4.3  </v>
      </c>
      <c r="AY279" s="47">
        <f>MIN(FIND({0,1,2,3,4,5,6,7,8,9},C352&amp;"0123456789"))</f>
        <v>10</v>
      </c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</row>
    <row r="280" spans="1:63" ht="15" hidden="1" customHeight="1" x14ac:dyDescent="0.2">
      <c r="A280" s="11"/>
      <c r="B280" s="11"/>
      <c r="C280" s="46" t="str">
        <f>IF(C353="","",IF(RIGHT(D280,1)="-",LEFT(D280,AY280-2),D280))</f>
        <v xml:space="preserve">- Bonus </v>
      </c>
      <c r="D280" s="47" t="str">
        <f>LEFT(C353,AY280-1)</f>
        <v xml:space="preserve">- Bonus </v>
      </c>
      <c r="E280" s="22"/>
      <c r="F280" s="45"/>
      <c r="G280" s="11"/>
      <c r="H280" s="11"/>
      <c r="I280" s="11"/>
      <c r="J280" s="47" t="str">
        <f>IF($C280="","",IF($C280="A vs T% ","",IF($C280="Bev Alch A vs. T% ","",IF($C280="Operating Weeks ","",IF($C280="ToGo Sales ","",IF($C280="Private Dining ","",IF($C280="Overtime Premium $ ","",IF($C280="Overtime Hours ","",(LEFT($S280,FIND("|",SUBSTITUTE($S280," ","|",1))))))))))))</f>
        <v xml:space="preserve">30.82 </v>
      </c>
      <c r="K280" s="47"/>
      <c r="L280" s="47" t="str">
        <f>IF($C280="","",IF($C280="Bev Alch A vs. T% ",(LEFT($S280,FIND("|",SUBSTITUTE($S280," ","|",1)))),IF($C280="A vs T% ",(LEFT($S280,FIND("|",SUBSTITUTE($S280," ","|",1)))),IF($C280="Bev Alch A vs. T% ",(LEFT($S280,FIND("|",SUBSTITUTE($S280," ","|",1)))),IF($C280="Average Weekly Sales ","",IF($C280="Total Hours vs. Expectation ","",IF($C280="Wage Rate ","",IF($C280="Operating Weeks ",LEFT($S280,FIND("|",SUBSTITUTE($S280," ","|",1))),IF($C280="ToGo Sales ",LEFT($S280,FIND("|",SUBSTITUTE($S280," ","|",1))),IF($C280="Private Dining ",LEFT($S280,FIND("|",SUBSTITUTE($S280," ","|",1))),IF($C280="Overtime Premium $ ",LEFT($S280,FIND("|",SUBSTITUTE($S280," ","|",1))),IF($C280="Overtime Hours ",LEFT($S280,FIND("|",SUBSTITUTE($S280," ","|",1))),(MID($S280,FIND("|",SUBSTITUTE($S280," ","|",1))+1,LEN($S280)))))))))))))))</f>
        <v xml:space="preserve">123 0.0 499.92 2,000 0.5 212.23 2,759 0.2 261.05 3,394 0.2 191.20 7,457 0.2 516.79 20,155 0.5  </v>
      </c>
      <c r="M280" s="47" t="str">
        <f>IF($C280="","",IF($C280="A vs T% ",(MID($S280,FIND("|",SUBSTITUTE($S280," ","|",1))+1,LEN($S280))),IF($C280="Bev Alch A vs. T% ",(MID($S280,FIND("|",SUBSTITUTE($S280," ","|",1))+1,LEN($S280))),IF($C280="Guest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","|",2))+1,LEN($S280)))))))))))))))</f>
        <v xml:space="preserve">0.0 499.92 2,000 0.5 212.23 2,759 0.2 261.05 3,394 0.2 191.20 7,457 0.2 516.79 20,155 0.5  </v>
      </c>
      <c r="N280" s="47"/>
      <c r="O280" s="47" t="str">
        <f>IF($C280="","",IF($C280="Bev Alch A vs. T% ","",IF($C280="A vs T% ","",IF($C280="Guest Count ",(MID($S280,FIND("|",SUBSTITUTE($S280," ","|",2))+1,LEN($S280))),IF($C280="Average Weekly Sales ",(MID($S280,FIND("|",SUBSTITUTE($S280," ","|",1))+1,LEN($S280))),IF($C280="Total Hours vs. Expectation ",(MID($S280,FIND("|",SUBSTITUTE($S280," ","|",1))+1,LEN($S280))),IF($C280="Wage Rate ",(MID($S280,FIND("|",SUBSTITUTE($S280," ","|",1))+1,LEN($S280))),IF($C280="Operating Weeks ","",IF($C280="ToGo Sales ","",IF($C280="Private Dining ","",IF($C280="Overtime Premium $ ","",IF($C280="Overtime Hours ","",(MID($S280,FIND("|",SUBSTITUTE($S280," ","|",3))+1,LEN($S280)))))))))))))))</f>
        <v xml:space="preserve">499.92 2,000 0.5 212.23 2,759 0.2 261.05 3,394 0.2 191.20 7,457 0.2 516.79 20,155 0.5  </v>
      </c>
      <c r="P280" s="47"/>
      <c r="Q280" s="47" t="str">
        <f>IF($C280="","",IF($C280="Bev Alch A vs. T% ",(MID($S280,FIND("|",SUBSTITUTE($S280," ","|",2))+1,LEN($S280))),IF($C280="A vs T% ",(MID($S280,FIND("|",SUBSTITUTE($S280," ","|",2))+1,LEN($S280))),IF($C280="Guest Count ",(MID($S280,FIND("|",SUBSTITUTE($S280," ","|",3))+1,LEN($S280))),IF($C280="Average Weekly Sales ","",IF($C280="Total Hours vs. Expectation ","",IF($C280="Wage Rate ","",IF($C280="Operating Weeks ",(MID($S280,FIND("|",SUBSTITUTE($S280," ","|",1))+1,LEN($S280))),IF($C280="ToGo Sales ",(MID($S280,FIND("|",SUBSTITUTE($S280," ","|",1))+1,LEN($S280))),IF($C280="Private Dining ",(MID($S280,FIND("|",SUBSTITUTE($S280," ","|",1))+1,LEN($S280))),IF($C280="Overtime Premium $ ",(MID($S280,FIND("|",SUBSTITUTE($S280," ","|",1))+1,LEN($S280))),IF($C280="Overtime Hours ",(MID($S280,FIND("|",SUBSTITUTE($S280," ","|",1))+1,LEN($S280))),(MID($S280,FIND("|",SUBSTITUTE($S280," ","|",4))+1,LEN($S280)))))))))))))))</f>
        <v xml:space="preserve">2,000 0.5 212.23 2,759 0.2 261.05 3,394 0.2 191.20 7,457 0.2 516.79 20,155 0.5  </v>
      </c>
      <c r="R280" s="47" t="str">
        <f>IF($C280="","",IF($C280="Bev Alch A vs. T% ",(MID($S280,FIND("|",SUBSTITUTE($S280," ","|",3))+1,LEN($S280))),IF($C280="A vs T% ",(MID($S280,FIND("|",SUBSTITUTE($S280," ","|",3))+1,LEN($S280))),IF($C280="Guest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","|",5))+1,LEN($S280)))))))))))))))</f>
        <v xml:space="preserve">0.5 212.23 2,759 0.2 261.05 3,394 0.2 191.20 7,457 0.2 516.79 20,155 0.5  </v>
      </c>
      <c r="S280" s="47" t="str">
        <f>(RIGHT(C353,LEN(C353) - LEN(C280)))&amp;" "</f>
        <v xml:space="preserve">30.82 123 0.0 499.92 2,000 0.5 212.23 2,759 0.2 261.05 3,394 0.2 191.20 7,457 0.2 516.79 20,155 0.5  </v>
      </c>
      <c r="T280" s="47"/>
      <c r="U280" s="47"/>
      <c r="V280" s="47"/>
      <c r="W280" s="11"/>
      <c r="X280" s="11"/>
      <c r="Y280" s="11"/>
      <c r="Z280" s="47" t="str">
        <f>IF($C280="","",IF($C280="A vs T% ","",IF($C280="Bev Alch A vs. T% ","",IF($C280="Guest Count ",(MID($S280,FIND("|",SUBSTITUTE($S280," ","|",4))+1,LEN($S280))),IF($C280="Average Weekly Sales ",(MID($S280,FIND("|",SUBSTITUTE($S280," ","|",2))+1,LEN($S280))),IF($C280="Total Hours vs. Expectation ",(MID($S280,FIND("|",SUBSTITUTE($S280," ","|",2))+1,LEN($S280))),IF($C280="Wage Rate ",(MID($S280,FIND("|",SUBSTITUTE($S280," ","|",2))+1,LEN($S280))),IF($C280="Operating Weeks ","",IF($C280="ToGo Sales ","",IF($C280="Private Dining ","",IF($C280="Overtime Premium $ ","",IF($C280="Overtime Hours ","",(MID($S280,FIND("|",SUBSTITUTE($S280," ","|",6))+1,LEN($S280)))))))))))))))</f>
        <v xml:space="preserve">212.23 2,759 0.2 261.05 3,394 0.2 191.20 7,457 0.2 516.79 20,155 0.5  </v>
      </c>
      <c r="AA280" s="47"/>
      <c r="AB280" s="47" t="str">
        <f>IF($C280="","",IF($C280="Bev Alch A vs. T% ",(MID($S280,FIND("|",SUBSTITUTE($S280," ","|",4))+1,LEN($S280))),IF($C280="A vs T% ",(MID($S280,FIND("|",SUBSTITUTE($S280," ","|",4))+1,LEN($S280))),IF($C280="Guest Count ",(MID($S280,FIND("|",SUBSTITUTE($S280," ","|",5))+1,LEN($S280))),IF($C280="Average Weekly Sales ","",IF($C280="Total Hours vs. Expectation ","",IF($C280="Wage Rate ","",IF($C280="Operating Weeks ",(MID($S280,FIND("|",SUBSTITUTE($S280," ","|",2))+1,LEN($S280))),IF($C280="ToGo Sales ",(MID($S280,FIND("|",SUBSTITUTE($S280," ","|",2))+1,LEN($S280))),IF($C280="Private Dining ",(MID($S280,FIND("|",SUBSTITUTE($S280," ","|",2))+1,LEN($S280))),IF($C280="Overtime Premium $ ",(MID($S280,FIND("|",SUBSTITUTE($S280," ","|",2))+1,LEN($S280))),IF($C280="Overtime Hours ",(MID($S280,FIND("|",SUBSTITUTE($S280," ","|",2))+1,LEN($S280))),(MID($S280,FIND("|",SUBSTITUTE($S280," ","|",7))+1,LEN($S280)))))))))))))))</f>
        <v xml:space="preserve">2,759 0.2 261.05 3,394 0.2 191.20 7,457 0.2 516.79 20,155 0.5  </v>
      </c>
      <c r="AC280" s="47" t="str">
        <f>IF($C280="","",IF($C280="Bev Alch A vs. T% ",(MID($S280,FIND("|",SUBSTITUTE($S280," ","|",5))+1,LEN($S280))),IF($C280="A vs T% ",(MID($S280,FIND("|",SUBSTITUTE($S280," ","|",5))+1,LEN($S280))),IF($C280="Guest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","|",8))+1,LEN($S280)))))))))))))))</f>
        <v xml:space="preserve">0.2 261.05 3,394 0.2 191.20 7,457 0.2 516.79 20,155 0.5  </v>
      </c>
      <c r="AD280" s="47"/>
      <c r="AE280" s="47" t="str">
        <f>IF($C280="","",IF($C280="A vs T% ","",IF($C280="Bev Alch A vs. T% ","",IF($C280="Guest Count ",(MID($S280,FIND("|",SUBSTITUTE($S280," ","|",6))+1,LEN($S280))),IF($C280="Average Weekly Sales ",(MID($S280,FIND("|",SUBSTITUTE($S280," ","|",3))+1,LEN($S280))),IF($C280="Total Hours vs. Expectation ",(MID($S280,FIND("|",SUBSTITUTE($S280," ","|",3))+1,LEN($S280))),IF($C280="Wage Rate ",(MID($S280,FIND("|",SUBSTITUTE($S280," ","|",3))+1,LEN($S280))),IF($C280="Operating Weeks ","",IF($C280="ToGo Sales ","",IF($C280="Private Dining ","",IF($C280="Overtime Premium $ ","",IF($C280="Overtime Hours ","",(MID($S280,FIND("|",SUBSTITUTE($S280," ","|",9))+1,LEN($S280)))))))))))))))</f>
        <v xml:space="preserve">261.05 3,394 0.2 191.20 7,457 0.2 516.79 20,155 0.5  </v>
      </c>
      <c r="AF280" s="47"/>
      <c r="AG280" s="47" t="str">
        <f>IF($C280="","",IF($C280="Bev Alch A vs. T% ",(MID($S280,FIND("|",SUBSTITUTE($S280," ","|",6))+1,LEN($S280))),IF($C280="A vs T% ",(MID($S280,FIND("|",SUBSTITUTE($S280," ","|",6))+1,LEN($S280))),IF($C280="Guest Count ",(MID($S280,FIND("|",SUBSTITUTE($S280," ","|",7))+1,LEN($S280))),IF($C280="Average Weekly Sales ","",IF($C280="Total Hours vs. Expectation ","",IF($C280="Wage Rate ","",IF($C280="Operating Weeks ",(MID($S280,FIND("|",SUBSTITUTE($S280," ","|",3))+1,LEN($S280))),IF($C280="ToGo Sales ",(MID($S280,FIND("|",SUBSTITUTE($S280," ","|",3))+1,LEN($S280))),IF($C280="Private Dining ",(MID($S280,FIND("|",SUBSTITUTE($S280," ","|",3))+1,LEN($S280))),IF($C280="Overtime Premium $ ",(MID($S280,FIND("|",SUBSTITUTE($S280," ","|",3))+1,LEN($S280))),IF($C280="Overtime Hours ",(MID($S280,FIND("|",SUBSTITUTE($S280," ","|",3))+1,LEN($S280))),(MID($S280,FIND("|",SUBSTITUTE($S280," ","|",10))+1,LEN($S280)))))))))))))))</f>
        <v xml:space="preserve">3,394 0.2 191.20 7,457 0.2 516.79 20,155 0.5  </v>
      </c>
      <c r="AH280" s="47" t="str">
        <f>IF($C280="","",IF($C280="Bev Alch A vs. T% ",(MID($S280,FIND("|",SUBSTITUTE($S280," ","|",7))+1,LEN($S280))),IF($C280="A vs T% ",(MID($S280,FIND("|",SUBSTITUTE($S280," ","|",7))+1,LEN($S280))),IF($C280="Guest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","|",11))+1,LEN($S280)))))))))))))))</f>
        <v xml:space="preserve">0.2 191.20 7,457 0.2 516.79 20,155 0.5  </v>
      </c>
      <c r="AI280" s="47"/>
      <c r="AJ280" s="47"/>
      <c r="AK280" s="47"/>
      <c r="AL280" s="47"/>
      <c r="AM280" s="11"/>
      <c r="AN280" s="11"/>
      <c r="AO280" s="11"/>
      <c r="AP280" s="47" t="str">
        <f>IF($C280="","",IF($C280="A vs T% ","",IF($C280="Bev Alch A vs. T% ","",IF($C280="Guest Count ",(MID($S280,FIND("|",SUBSTITUTE($S280," ","|",8))+1,LEN($S280))),IF($C280="Average Weekly Sales ",(MID($S280,FIND("|",SUBSTITUTE($S280," ","|",4))+1,LEN($S280))),IF($C280="Total Hours vs. Expectation ",(MID($S280,FIND("|",SUBSTITUTE($S280," ","|",4))+1,LEN($S280))),IF($C280="Wage Rate ",(MID($S280,FIND("|",SUBSTITUTE($S280," ","|",4))+1,LEN($S280))),IF($C280="Operating Weeks ","",IF($C280="ToGo Sales ","",IF($C280="Private Dining ","",IF($C280="Overtime Premium $ ","",IF($C280="Overtime Hours ","",(MID($S280,FIND("|",SUBSTITUTE($S280," ","|",12))+1,LEN($S280)))))))))))))))</f>
        <v xml:space="preserve">191.20 7,457 0.2 516.79 20,155 0.5  </v>
      </c>
      <c r="AQ280" s="47"/>
      <c r="AR280" s="47" t="str">
        <f>IF($C280="","",IF($C280="Bev Alch A vs. T% ",(MID($S280,FIND("|",SUBSTITUTE($S280," ","|",8))+1,LEN($S280))),IF($C280="A vs T% ",(MID($S280,FIND("|",SUBSTITUTE($S280," ","|",8))+1,LEN($S280))),IF($C280="Guest Count ",(MID($S280,FIND("|",SUBSTITUTE($S280," ","|",9))+1,LEN($S280))),IF($C280="Average Weekly Sales ","",IF($C280="Total Hours vs. Expectation ","",IF($C280="Wage Rate ","",IF($C280="Operating Weeks ",(MID($S280,FIND("|",SUBSTITUTE($S280," ","|",4))+1,LEN($S280))),IF($C280="ToGo Sales ",(MID($S280,FIND("|",SUBSTITUTE($S280," ","|",4))+1,LEN($S280))),IF($C280="Private Dining ",(MID($S280,FIND("|",SUBSTITUTE($S280," ","|",4))+1,LEN($S280))),IF($C280="Overtime Premium $ ",(MID($S280,FIND("|",SUBSTITUTE($S280," ","|",4))+1,LEN($S280))),IF($C280="Overtime Hours ",(MID($S280,FIND("|",SUBSTITUTE($S280," ","|",4))+1,LEN($S280))),(MID($S280,FIND("|",SUBSTITUTE($S280," ","|",13))+1,LEN($S280)))))))))))))))</f>
        <v xml:space="preserve">7,457 0.2 516.79 20,155 0.5  </v>
      </c>
      <c r="AS280" s="48" t="str">
        <f>IF($C280="","",IF($C280="Bev Alch A vs. T% ",(MID($S280,FIND("|",SUBSTITUTE($S280," ","|",9))+1,LEN($S280))),IF($C280="A vs T% ",(MID($S280,FIND("|",SUBSTITUTE($S280," ","|",9))+1,LEN($S280))),IF($C280="Guest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","|",14))+1,LEN($S280)))))))))))))))</f>
        <v xml:space="preserve">0.2 516.79 20,155 0.5  </v>
      </c>
      <c r="AT280" s="48"/>
      <c r="AU280" s="47" t="str">
        <f>IF($C280="","",IF($C280="A vs T% ","",IF($C280="Bev Alch A vs. T% ","",IF($C280="Guest Count ",(MID($S280,FIND("|",SUBSTITUTE($S280," ","|",10))+1,LEN($S280))),IF($C280="Average Weekly Sales ",(MID($S280,FIND("|",SUBSTITUTE($S280," ","|",5))+1,LEN($S280))),IF($C280="Total Hours vs. Expectation ",(MID($S280,FIND("|",SUBSTITUTE($S280," ","|",5))+1,LEN($S280))),IF($C280="Wage Rate ",(MID($S280,FIND("|",SUBSTITUTE($S280," ","|",5))+1,LEN($S280))),IF($C280="Operating Weeks ","",IF($C280="ToGo Sales ","",IF($C280="Private Dining ","",IF($C280="Overtime Premium $ ","",IF($C280="Overtime Hours ","",(MID($S280,FIND("|",SUBSTITUTE($S280," ","|",15))+1,LEN($S280)))))))))))))))</f>
        <v xml:space="preserve">516.79 20,155 0.5  </v>
      </c>
      <c r="AV280" s="47"/>
      <c r="AW280" s="47" t="str">
        <f>IF($C280="","",IF($C280="Bev Alch A vs. T% ",(MID($S280,FIND("|",SUBSTITUTE($S280," ","|",10))+1,LEN($S280))),IF($C280="A vs T% ",(MID($S280,FIND("|",SUBSTITUTE($S280," ","|",10))+1,LEN($S280))),IF($C280="Guest Count ",(MID($S280,FIND("|",SUBSTITUTE($S280," ","|",11))+1,LEN($S280))),IF($C280="Average Weekly Sales ","",IF($C280="Total Hours vs. Expectation ","",IF($C280="Wage Rate ","",IF($C280="Operating Weeks ",(MID($S280,FIND("|",SUBSTITUTE($S280," ","|",5))+1,LEN($S280))),IF($C280="ToGo Sales ",(MID($S280,FIND("|",SUBSTITUTE($S280," ","|",5))+1,LEN($S280))),IF($C280="Private Dining ",(MID($S280,FIND("|",SUBSTITUTE($S280," ","|",5))+1,LEN($S280))),IF($C280="Overtime Premium $ ",(MID($S280,FIND("|",SUBSTITUTE($S280," ","|",5))+1,LEN($S280))),IF($C280="Overtime Hours ",(MID($S280,FIND("|",SUBSTITUTE($S280," ","|",5))+1,LEN($S280))),(MID($S280,FIND("|",SUBSTITUTE($S280," ","|",16))+1,LEN($S280)))))))))))))))</f>
        <v xml:space="preserve">20,155 0.5  </v>
      </c>
      <c r="AX280" s="48" t="str">
        <f>IF($C280="","",IF($C280="Bev Alch A vs. T% ",(MID($S280,FIND("|",SUBSTITUTE($S280," ","|",11))+1,LEN($S280))),IF($C280="A vs T% ",(MID($S280,FIND("|",SUBSTITUTE($S280," ","|",11))+1,LEN($S280))),IF($C280="Guest Count ","",IF($C280="Average Weekly Sales ","",IF($C280="Total Hours vs. Expectation ","",IF($C280="Wage Rate ","",IF($C280="Operating Weeks ","",IF($C280="ToGo Sales ","",IF($C280="Private Dining ","",IF($C280="Overtime Premium $ ","",IF($C280="Overtime Hours ","",(MID($S280,FIND("|",SUBSTITUTE($S280," ","|",17))+1,LEN($S280)))))))))))))))</f>
        <v xml:space="preserve">0.5  </v>
      </c>
      <c r="AY280" s="47">
        <f>MIN(FIND({0,1,2,3,4,5,6,7,8,9},C353&amp;"0123456789"))</f>
        <v>9</v>
      </c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</row>
    <row r="281" spans="1:63" ht="15" hidden="1" customHeight="1" x14ac:dyDescent="0.2">
      <c r="A281" s="11"/>
      <c r="B281" s="11"/>
      <c r="C281" s="46" t="str">
        <f>IF(C354="","",IF(RIGHT(D281,1)="-",LEFT(D281,AY281-2),D281))</f>
        <v xml:space="preserve">- Other </v>
      </c>
      <c r="D281" s="47" t="str">
        <f>LEFT(C354,AY281-1)</f>
        <v xml:space="preserve">- Other </v>
      </c>
      <c r="E281" s="22"/>
      <c r="F281" s="45"/>
      <c r="G281" s="11"/>
      <c r="H281" s="11"/>
      <c r="I281" s="11"/>
      <c r="J281" s="47" t="str">
        <f>IF($C281="","",IF($C281="A vs T% ","",IF($C281="Bev Alch A vs. T% ","",IF($C281="Operating Weeks ","",IF($C281="ToGo Sales ","",IF($C281="Private Dining ","",IF($C281="Overtime Premium $ ","",IF($C281="Overtime Hours ","",(LEFT($S281,FIND("|",SUBSTITUTE($S281," ","|",1))))))))))))</f>
        <v xml:space="preserve">8,027.23 </v>
      </c>
      <c r="K281" s="47"/>
      <c r="L281" s="47" t="str">
        <f>IF($C281="","",IF($C281="Bev Alch A vs. T% ",(LEFT($S281,FIND("|",SUBSTITUTE($S281," ","|",1)))),IF($C281="A vs T% ",(LEFT($S281,FIND("|",SUBSTITUTE($S281," ","|",1)))),IF($C281="Bev Alch A vs. T% ",(LEFT($S281,FIND("|",SUBSTITUTE($S281," ","|",1)))),IF($C281="Average Weekly Sales ","",IF($C281="Total Hours vs. Expectation ","",IF($C281="Wage Rate ","",IF($C281="Operating Weeks ",LEFT($S281,FIND("|",SUBSTITUTE($S281," ","|",1))),IF($C281="ToGo Sales ",LEFT($S281,FIND("|",SUBSTITUTE($S281," ","|",1))),IF($C281="Private Dining ",LEFT($S281,FIND("|",SUBSTITUTE($S281," ","|",1))),IF($C281="Overtime Premium $ ",LEFT($S281,FIND("|",SUBSTITUTE($S281," ","|",1))),IF($C281="Overtime Hours ",LEFT($S281,FIND("|",SUBSTITUTE($S281," ","|",1))),(MID($S281,FIND("|",SUBSTITUTE($S281," ","|",1))+1,LEN($S281)))))))))))))))</f>
        <v xml:space="preserve">32,109 6.8 7,340.03 29,360 7.0 7,888.16 102,546 6.8 7,212.69 93,765 6.5 7,864.02 306,697 6.8 7,570.82 295,262 6.8  </v>
      </c>
      <c r="M281" s="47" t="str">
        <f>IF($C281="","",IF($C281="A vs T% ",(MID($S281,FIND("|",SUBSTITUTE($S281," ","|",1))+1,LEN($S281))),IF($C281="Bev Alch A vs. T% ",(MID($S281,FIND("|",SUBSTITUTE($S281," ","|",1))+1,LEN($S281))),IF($C281="Guest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","|",2))+1,LEN($S281)))))))))))))))</f>
        <v xml:space="preserve">6.8 7,340.03 29,360 7.0 7,888.16 102,546 6.8 7,212.69 93,765 6.5 7,864.02 306,697 6.8 7,570.82 295,262 6.8  </v>
      </c>
      <c r="N281" s="47"/>
      <c r="O281" s="47" t="str">
        <f>IF($C281="","",IF($C281="Bev Alch A vs. T% ","",IF($C281="A vs T% ","",IF($C281="Guest Count ",(MID($S281,FIND("|",SUBSTITUTE($S281," ","|",2))+1,LEN($S281))),IF($C281="Average Weekly Sales ",(MID($S281,FIND("|",SUBSTITUTE($S281," ","|",1))+1,LEN($S281))),IF($C281="Total Hours vs. Expectation ",(MID($S281,FIND("|",SUBSTITUTE($S281," ","|",1))+1,LEN($S281))),IF($C281="Wage Rate ",(MID($S281,FIND("|",SUBSTITUTE($S281," ","|",1))+1,LEN($S281))),IF($C281="Operating Weeks ","",IF($C281="ToGo Sales ","",IF($C281="Private Dining ","",IF($C281="Overtime Premium $ ","",IF($C281="Overtime Hours ","",(MID($S281,FIND("|",SUBSTITUTE($S281," ","|",3))+1,LEN($S281)))))))))))))))</f>
        <v xml:space="preserve">7,340.03 29,360 7.0 7,888.16 102,546 6.8 7,212.69 93,765 6.5 7,864.02 306,697 6.8 7,570.82 295,262 6.8  </v>
      </c>
      <c r="P281" s="47"/>
      <c r="Q281" s="47" t="str">
        <f>IF($C281="","",IF($C281="Bev Alch A vs. T% ",(MID($S281,FIND("|",SUBSTITUTE($S281," ","|",2))+1,LEN($S281))),IF($C281="A vs T% ",(MID($S281,FIND("|",SUBSTITUTE($S281," ","|",2))+1,LEN($S281))),IF($C281="Guest Count ",(MID($S281,FIND("|",SUBSTITUTE($S281," ","|",3))+1,LEN($S281))),IF($C281="Average Weekly Sales ","",IF($C281="Total Hours vs. Expectation ","",IF($C281="Wage Rate ","",IF($C281="Operating Weeks ",(MID($S281,FIND("|",SUBSTITUTE($S281," ","|",1))+1,LEN($S281))),IF($C281="ToGo Sales ",(MID($S281,FIND("|",SUBSTITUTE($S281," ","|",1))+1,LEN($S281))),IF($C281="Private Dining ",(MID($S281,FIND("|",SUBSTITUTE($S281," ","|",1))+1,LEN($S281))),IF($C281="Overtime Premium $ ",(MID($S281,FIND("|",SUBSTITUTE($S281," ","|",1))+1,LEN($S281))),IF($C281="Overtime Hours ",(MID($S281,FIND("|",SUBSTITUTE($S281," ","|",1))+1,LEN($S281))),(MID($S281,FIND("|",SUBSTITUTE($S281," ","|",4))+1,LEN($S281)))))))))))))))</f>
        <v xml:space="preserve">29,360 7.0 7,888.16 102,546 6.8 7,212.69 93,765 6.5 7,864.02 306,697 6.8 7,570.82 295,262 6.8  </v>
      </c>
      <c r="R281" s="47" t="str">
        <f>IF($C281="","",IF($C281="Bev Alch A vs. T% ",(MID($S281,FIND("|",SUBSTITUTE($S281," ","|",3))+1,LEN($S281))),IF($C281="A vs T% ",(MID($S281,FIND("|",SUBSTITUTE($S281," ","|",3))+1,LEN($S281))),IF($C281="Guest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","|",5))+1,LEN($S281)))))))))))))))</f>
        <v xml:space="preserve">7.0 7,888.16 102,546 6.8 7,212.69 93,765 6.5 7,864.02 306,697 6.8 7,570.82 295,262 6.8  </v>
      </c>
      <c r="S281" s="47" t="str">
        <f>(RIGHT(C354,LEN(C354) - LEN(C281)))&amp;" "</f>
        <v xml:space="preserve">8,027.23 32,109 6.8 7,340.03 29,360 7.0 7,888.16 102,546 6.8 7,212.69 93,765 6.5 7,864.02 306,697 6.8 7,570.82 295,262 6.8  </v>
      </c>
      <c r="T281" s="47"/>
      <c r="U281" s="47"/>
      <c r="V281" s="47"/>
      <c r="W281" s="11"/>
      <c r="X281" s="11"/>
      <c r="Y281" s="11"/>
      <c r="Z281" s="47" t="str">
        <f>IF($C281="","",IF($C281="A vs T% ","",IF($C281="Bev Alch A vs. T% ","",IF($C281="Guest Count ",(MID($S281,FIND("|",SUBSTITUTE($S281," ","|",4))+1,LEN($S281))),IF($C281="Average Weekly Sales ",(MID($S281,FIND("|",SUBSTITUTE($S281," ","|",2))+1,LEN($S281))),IF($C281="Total Hours vs. Expectation ",(MID($S281,FIND("|",SUBSTITUTE($S281," ","|",2))+1,LEN($S281))),IF($C281="Wage Rate ",(MID($S281,FIND("|",SUBSTITUTE($S281," ","|",2))+1,LEN($S281))),IF($C281="Operating Weeks ","",IF($C281="ToGo Sales ","",IF($C281="Private Dining ","",IF($C281="Overtime Premium $ ","",IF($C281="Overtime Hours ","",(MID($S281,FIND("|",SUBSTITUTE($S281," ","|",6))+1,LEN($S281)))))))))))))))</f>
        <v xml:space="preserve">7,888.16 102,546 6.8 7,212.69 93,765 6.5 7,864.02 306,697 6.8 7,570.82 295,262 6.8  </v>
      </c>
      <c r="AA281" s="47"/>
      <c r="AB281" s="47" t="str">
        <f>IF($C281="","",IF($C281="Bev Alch A vs. T% ",(MID($S281,FIND("|",SUBSTITUTE($S281," ","|",4))+1,LEN($S281))),IF($C281="A vs T% ",(MID($S281,FIND("|",SUBSTITUTE($S281," ","|",4))+1,LEN($S281))),IF($C281="Guest Count ",(MID($S281,FIND("|",SUBSTITUTE($S281," ","|",5))+1,LEN($S281))),IF($C281="Average Weekly Sales ","",IF($C281="Total Hours vs. Expectation ","",IF($C281="Wage Rate ","",IF($C281="Operating Weeks ",(MID($S281,FIND("|",SUBSTITUTE($S281," ","|",2))+1,LEN($S281))),IF($C281="ToGo Sales ",(MID($S281,FIND("|",SUBSTITUTE($S281," ","|",2))+1,LEN($S281))),IF($C281="Private Dining ",(MID($S281,FIND("|",SUBSTITUTE($S281," ","|",2))+1,LEN($S281))),IF($C281="Overtime Premium $ ",(MID($S281,FIND("|",SUBSTITUTE($S281," ","|",2))+1,LEN($S281))),IF($C281="Overtime Hours ",(MID($S281,FIND("|",SUBSTITUTE($S281," ","|",2))+1,LEN($S281))),(MID($S281,FIND("|",SUBSTITUTE($S281," ","|",7))+1,LEN($S281)))))))))))))))</f>
        <v xml:space="preserve">102,546 6.8 7,212.69 93,765 6.5 7,864.02 306,697 6.8 7,570.82 295,262 6.8  </v>
      </c>
      <c r="AC281" s="47" t="str">
        <f>IF($C281="","",IF($C281="Bev Alch A vs. T% ",(MID($S281,FIND("|",SUBSTITUTE($S281," ","|",5))+1,LEN($S281))),IF($C281="A vs T% ",(MID($S281,FIND("|",SUBSTITUTE($S281," ","|",5))+1,LEN($S281))),IF($C281="Guest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","|",8))+1,LEN($S281)))))))))))))))</f>
        <v xml:space="preserve">6.8 7,212.69 93,765 6.5 7,864.02 306,697 6.8 7,570.82 295,262 6.8  </v>
      </c>
      <c r="AD281" s="47"/>
      <c r="AE281" s="47" t="str">
        <f>IF($C281="","",IF($C281="A vs T% ","",IF($C281="Bev Alch A vs. T% ","",IF($C281="Guest Count ",(MID($S281,FIND("|",SUBSTITUTE($S281," ","|",6))+1,LEN($S281))),IF($C281="Average Weekly Sales ",(MID($S281,FIND("|",SUBSTITUTE($S281," ","|",3))+1,LEN($S281))),IF($C281="Total Hours vs. Expectation ",(MID($S281,FIND("|",SUBSTITUTE($S281," ","|",3))+1,LEN($S281))),IF($C281="Wage Rate ",(MID($S281,FIND("|",SUBSTITUTE($S281," ","|",3))+1,LEN($S281))),IF($C281="Operating Weeks ","",IF($C281="ToGo Sales ","",IF($C281="Private Dining ","",IF($C281="Overtime Premium $ ","",IF($C281="Overtime Hours ","",(MID($S281,FIND("|",SUBSTITUTE($S281," ","|",9))+1,LEN($S281)))))))))))))))</f>
        <v xml:space="preserve">7,212.69 93,765 6.5 7,864.02 306,697 6.8 7,570.82 295,262 6.8  </v>
      </c>
      <c r="AF281" s="47"/>
      <c r="AG281" s="47" t="str">
        <f>IF($C281="","",IF($C281="Bev Alch A vs. T% ",(MID($S281,FIND("|",SUBSTITUTE($S281," ","|",6))+1,LEN($S281))),IF($C281="A vs T% ",(MID($S281,FIND("|",SUBSTITUTE($S281," ","|",6))+1,LEN($S281))),IF($C281="Guest Count ",(MID($S281,FIND("|",SUBSTITUTE($S281," ","|",7))+1,LEN($S281))),IF($C281="Average Weekly Sales ","",IF($C281="Total Hours vs. Expectation ","",IF($C281="Wage Rate ","",IF($C281="Operating Weeks ",(MID($S281,FIND("|",SUBSTITUTE($S281," ","|",3))+1,LEN($S281))),IF($C281="ToGo Sales ",(MID($S281,FIND("|",SUBSTITUTE($S281," ","|",3))+1,LEN($S281))),IF($C281="Private Dining ",(MID($S281,FIND("|",SUBSTITUTE($S281," ","|",3))+1,LEN($S281))),IF($C281="Overtime Premium $ ",(MID($S281,FIND("|",SUBSTITUTE($S281," ","|",3))+1,LEN($S281))),IF($C281="Overtime Hours ",(MID($S281,FIND("|",SUBSTITUTE($S281," ","|",3))+1,LEN($S281))),(MID($S281,FIND("|",SUBSTITUTE($S281," ","|",10))+1,LEN($S281)))))))))))))))</f>
        <v xml:space="preserve">93,765 6.5 7,864.02 306,697 6.8 7,570.82 295,262 6.8  </v>
      </c>
      <c r="AH281" s="47" t="str">
        <f>IF($C281="","",IF($C281="Bev Alch A vs. T% ",(MID($S281,FIND("|",SUBSTITUTE($S281," ","|",7))+1,LEN($S281))),IF($C281="A vs T% ",(MID($S281,FIND("|",SUBSTITUTE($S281," ","|",7))+1,LEN($S281))),IF($C281="Guest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","|",11))+1,LEN($S281)))))))))))))))</f>
        <v xml:space="preserve">6.5 7,864.02 306,697 6.8 7,570.82 295,262 6.8  </v>
      </c>
      <c r="AI281" s="47"/>
      <c r="AJ281" s="47"/>
      <c r="AK281" s="47"/>
      <c r="AL281" s="47"/>
      <c r="AM281" s="11"/>
      <c r="AN281" s="11"/>
      <c r="AO281" s="11"/>
      <c r="AP281" s="47" t="str">
        <f>IF($C281="","",IF($C281="A vs T% ","",IF($C281="Bev Alch A vs. T% ","",IF($C281="Guest Count ",(MID($S281,FIND("|",SUBSTITUTE($S281," ","|",8))+1,LEN($S281))),IF($C281="Average Weekly Sales ",(MID($S281,FIND("|",SUBSTITUTE($S281," ","|",4))+1,LEN($S281))),IF($C281="Total Hours vs. Expectation ",(MID($S281,FIND("|",SUBSTITUTE($S281," ","|",4))+1,LEN($S281))),IF($C281="Wage Rate ",(MID($S281,FIND("|",SUBSTITUTE($S281," ","|",4))+1,LEN($S281))),IF($C281="Operating Weeks ","",IF($C281="ToGo Sales ","",IF($C281="Private Dining ","",IF($C281="Overtime Premium $ ","",IF($C281="Overtime Hours ","",(MID($S281,FIND("|",SUBSTITUTE($S281," ","|",12))+1,LEN($S281)))))))))))))))</f>
        <v xml:space="preserve">7,864.02 306,697 6.8 7,570.82 295,262 6.8  </v>
      </c>
      <c r="AQ281" s="47"/>
      <c r="AR281" s="47" t="str">
        <f>IF($C281="","",IF($C281="Bev Alch A vs. T% ",(MID($S281,FIND("|",SUBSTITUTE($S281," ","|",8))+1,LEN($S281))),IF($C281="A vs T% ",(MID($S281,FIND("|",SUBSTITUTE($S281," ","|",8))+1,LEN($S281))),IF($C281="Guest Count ",(MID($S281,FIND("|",SUBSTITUTE($S281," ","|",9))+1,LEN($S281))),IF($C281="Average Weekly Sales ","",IF($C281="Total Hours vs. Expectation ","",IF($C281="Wage Rate ","",IF($C281="Operating Weeks ",(MID($S281,FIND("|",SUBSTITUTE($S281," ","|",4))+1,LEN($S281))),IF($C281="ToGo Sales ",(MID($S281,FIND("|",SUBSTITUTE($S281," ","|",4))+1,LEN($S281))),IF($C281="Private Dining ",(MID($S281,FIND("|",SUBSTITUTE($S281," ","|",4))+1,LEN($S281))),IF($C281="Overtime Premium $ ",(MID($S281,FIND("|",SUBSTITUTE($S281," ","|",4))+1,LEN($S281))),IF($C281="Overtime Hours ",(MID($S281,FIND("|",SUBSTITUTE($S281," ","|",4))+1,LEN($S281))),(MID($S281,FIND("|",SUBSTITUTE($S281," ","|",13))+1,LEN($S281)))))))))))))))</f>
        <v xml:space="preserve">306,697 6.8 7,570.82 295,262 6.8  </v>
      </c>
      <c r="AS281" s="48" t="str">
        <f>IF($C281="","",IF($C281="Bev Alch A vs. T% ",(MID($S281,FIND("|",SUBSTITUTE($S281," ","|",9))+1,LEN($S281))),IF($C281="A vs T% ",(MID($S281,FIND("|",SUBSTITUTE($S281," ","|",9))+1,LEN($S281))),IF($C281="Guest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","|",14))+1,LEN($S281)))))))))))))))</f>
        <v xml:space="preserve">6.8 7,570.82 295,262 6.8  </v>
      </c>
      <c r="AT281" s="48"/>
      <c r="AU281" s="47" t="str">
        <f>IF($C281="","",IF($C281="A vs T% ","",IF($C281="Bev Alch A vs. T% ","",IF($C281="Guest Count ",(MID($S281,FIND("|",SUBSTITUTE($S281," ","|",10))+1,LEN($S281))),IF($C281="Average Weekly Sales ",(MID($S281,FIND("|",SUBSTITUTE($S281," ","|",5))+1,LEN($S281))),IF($C281="Total Hours vs. Expectation ",(MID($S281,FIND("|",SUBSTITUTE($S281," ","|",5))+1,LEN($S281))),IF($C281="Wage Rate ",(MID($S281,FIND("|",SUBSTITUTE($S281," ","|",5))+1,LEN($S281))),IF($C281="Operating Weeks ","",IF($C281="ToGo Sales ","",IF($C281="Private Dining ","",IF($C281="Overtime Premium $ ","",IF($C281="Overtime Hours ","",(MID($S281,FIND("|",SUBSTITUTE($S281," ","|",15))+1,LEN($S281)))))))))))))))</f>
        <v xml:space="preserve">7,570.82 295,262 6.8  </v>
      </c>
      <c r="AV281" s="47"/>
      <c r="AW281" s="47" t="str">
        <f>IF($C281="","",IF($C281="Bev Alch A vs. T% ",(MID($S281,FIND("|",SUBSTITUTE($S281," ","|",10))+1,LEN($S281))),IF($C281="A vs T% ",(MID($S281,FIND("|",SUBSTITUTE($S281," ","|",10))+1,LEN($S281))),IF($C281="Guest Count ",(MID($S281,FIND("|",SUBSTITUTE($S281," ","|",11))+1,LEN($S281))),IF($C281="Average Weekly Sales ","",IF($C281="Total Hours vs. Expectation ","",IF($C281="Wage Rate ","",IF($C281="Operating Weeks ",(MID($S281,FIND("|",SUBSTITUTE($S281," ","|",5))+1,LEN($S281))),IF($C281="ToGo Sales ",(MID($S281,FIND("|",SUBSTITUTE($S281," ","|",5))+1,LEN($S281))),IF($C281="Private Dining ",(MID($S281,FIND("|",SUBSTITUTE($S281," ","|",5))+1,LEN($S281))),IF($C281="Overtime Premium $ ",(MID($S281,FIND("|",SUBSTITUTE($S281," ","|",5))+1,LEN($S281))),IF($C281="Overtime Hours ",(MID($S281,FIND("|",SUBSTITUTE($S281," ","|",5))+1,LEN($S281))),(MID($S281,FIND("|",SUBSTITUTE($S281," ","|",16))+1,LEN($S281)))))))))))))))</f>
        <v xml:space="preserve">295,262 6.8  </v>
      </c>
      <c r="AX281" s="48" t="str">
        <f>IF($C281="","",IF($C281="Bev Alch A vs. T% ",(MID($S281,FIND("|",SUBSTITUTE($S281," ","|",11))+1,LEN($S281))),IF($C281="A vs T% ",(MID($S281,FIND("|",SUBSTITUTE($S281," ","|",11))+1,LEN($S281))),IF($C281="Guest Count ","",IF($C281="Average Weekly Sales ","",IF($C281="Total Hours vs. Expectation ","",IF($C281="Wage Rate ","",IF($C281="Operating Weeks ","",IF($C281="ToGo Sales ","",IF($C281="Private Dining ","",IF($C281="Overtime Premium $ ","",IF($C281="Overtime Hours ","",(MID($S281,FIND("|",SUBSTITUTE($S281," ","|",17))+1,LEN($S281)))))))))))))))</f>
        <v xml:space="preserve">6.8  </v>
      </c>
      <c r="AY281" s="47">
        <f>MIN(FIND({0,1,2,3,4,5,6,7,8,9},C354&amp;"0123456789"))</f>
        <v>9</v>
      </c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</row>
    <row r="282" spans="1:63" ht="15" hidden="1" customHeight="1" x14ac:dyDescent="0.2">
      <c r="A282" s="11"/>
      <c r="B282" s="11"/>
      <c r="C282" s="46" t="str">
        <f>IF(C355="","",IF(RIGHT(D282,1)="-",LEFT(D282,AY282-2),D282))</f>
        <v xml:space="preserve">Indirect Operating Expenses </v>
      </c>
      <c r="D282" s="47" t="str">
        <f>LEFT(C355,AY282-1)</f>
        <v xml:space="preserve">Indirect Operating Expenses </v>
      </c>
      <c r="E282" s="22"/>
      <c r="F282" s="45"/>
      <c r="G282" s="11"/>
      <c r="H282" s="11"/>
      <c r="I282" s="11"/>
      <c r="J282" s="47" t="str">
        <f>IF($C282="","",IF($C282="A vs T% ","",IF($C282="Bev Alch A vs. T% ","",IF($C282="Operating Weeks ","",IF($C282="ToGo Sales ","",IF($C282="Private Dining ","",IF($C282="Overtime Premium $ ","",IF($C282="Overtime Hours ","",(LEFT($S282,FIND("|",SUBSTITUTE($S282," ","|",1))))))))))))</f>
        <v xml:space="preserve">478.59 </v>
      </c>
      <c r="K282" s="47"/>
      <c r="L282" s="47" t="str">
        <f>IF($C282="","",IF($C282="Bev Alch A vs. T% ",(LEFT($S282,FIND("|",SUBSTITUTE($S282," ","|",1)))),IF($C282="A vs T% ",(LEFT($S282,FIND("|",SUBSTITUTE($S282," ","|",1)))),IF($C282="Bev Alch A vs. T% ",(LEFT($S282,FIND("|",SUBSTITUTE($S282," ","|",1)))),IF($C282="Average Weekly Sales ","",IF($C282="Total Hours vs. Expectation ","",IF($C282="Wage Rate ","",IF($C282="Operating Weeks ",LEFT($S282,FIND("|",SUBSTITUTE($S282," ","|",1))),IF($C282="ToGo Sales ",LEFT($S282,FIND("|",SUBSTITUTE($S282," ","|",1))),IF($C282="Private Dining ",LEFT($S282,FIND("|",SUBSTITUTE($S282," ","|",1))),IF($C282="Overtime Premium $ ",LEFT($S282,FIND("|",SUBSTITUTE($S282," ","|",1))),IF($C282="Overtime Hours ",LEFT($S282,FIND("|",SUBSTITUTE($S282," ","|",1))),(MID($S282,FIND("|",SUBSTITUTE($S282," ","|",1))+1,LEN($S282)))))))))))))))</f>
        <v xml:space="preserve">1,914 0.4 446.42 1,786 0.4 366.00 4,758 0.3 333.21 4,332 0.3 450.73 17,578 0.4 408.51 15,932 0.4  </v>
      </c>
      <c r="M282" s="47" t="str">
        <f>IF($C282="","",IF($C282="A vs T% ",(MID($S282,FIND("|",SUBSTITUTE($S282," ","|",1))+1,LEN($S282))),IF($C282="Bev Alch A vs. T% ",(MID($S282,FIND("|",SUBSTITUTE($S282," ","|",1))+1,LEN($S282))),IF($C282="Guest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","|",2))+1,LEN($S282)))))))))))))))</f>
        <v xml:space="preserve">0.4 446.42 1,786 0.4 366.00 4,758 0.3 333.21 4,332 0.3 450.73 17,578 0.4 408.51 15,932 0.4  </v>
      </c>
      <c r="N282" s="47"/>
      <c r="O282" s="47" t="str">
        <f>IF($C282="","",IF($C282="Bev Alch A vs. T% ","",IF($C282="A vs T% ","",IF($C282="Guest Count ",(MID($S282,FIND("|",SUBSTITUTE($S282," ","|",2))+1,LEN($S282))),IF($C282="Average Weekly Sales ",(MID($S282,FIND("|",SUBSTITUTE($S282," ","|",1))+1,LEN($S282))),IF($C282="Total Hours vs. Expectation ",(MID($S282,FIND("|",SUBSTITUTE($S282," ","|",1))+1,LEN($S282))),IF($C282="Wage Rate ",(MID($S282,FIND("|",SUBSTITUTE($S282," ","|",1))+1,LEN($S282))),IF($C282="Operating Weeks ","",IF($C282="ToGo Sales ","",IF($C282="Private Dining ","",IF($C282="Overtime Premium $ ","",IF($C282="Overtime Hours ","",(MID($S282,FIND("|",SUBSTITUTE($S282," ","|",3))+1,LEN($S282)))))))))))))))</f>
        <v xml:space="preserve">446.42 1,786 0.4 366.00 4,758 0.3 333.21 4,332 0.3 450.73 17,578 0.4 408.51 15,932 0.4  </v>
      </c>
      <c r="P282" s="47"/>
      <c r="Q282" s="47" t="str">
        <f>IF($C282="","",IF($C282="Bev Alch A vs. T% ",(MID($S282,FIND("|",SUBSTITUTE($S282," ","|",2))+1,LEN($S282))),IF($C282="A vs T% ",(MID($S282,FIND("|",SUBSTITUTE($S282," ","|",2))+1,LEN($S282))),IF($C282="Guest Count ",(MID($S282,FIND("|",SUBSTITUTE($S282," ","|",3))+1,LEN($S282))),IF($C282="Average Weekly Sales ","",IF($C282="Total Hours vs. Expectation ","",IF($C282="Wage Rate ","",IF($C282="Operating Weeks ",(MID($S282,FIND("|",SUBSTITUTE($S282," ","|",1))+1,LEN($S282))),IF($C282="ToGo Sales ",(MID($S282,FIND("|",SUBSTITUTE($S282," ","|",1))+1,LEN($S282))),IF($C282="Private Dining ",(MID($S282,FIND("|",SUBSTITUTE($S282," ","|",1))+1,LEN($S282))),IF($C282="Overtime Premium $ ",(MID($S282,FIND("|",SUBSTITUTE($S282," ","|",1))+1,LEN($S282))),IF($C282="Overtime Hours ",(MID($S282,FIND("|",SUBSTITUTE($S282," ","|",1))+1,LEN($S282))),(MID($S282,FIND("|",SUBSTITUTE($S282," ","|",4))+1,LEN($S282)))))))))))))))</f>
        <v xml:space="preserve">1,786 0.4 366.00 4,758 0.3 333.21 4,332 0.3 450.73 17,578 0.4 408.51 15,932 0.4  </v>
      </c>
      <c r="R282" s="47" t="str">
        <f>IF($C282="","",IF($C282="Bev Alch A vs. T% ",(MID($S282,FIND("|",SUBSTITUTE($S282," ","|",3))+1,LEN($S282))),IF($C282="A vs T% ",(MID($S282,FIND("|",SUBSTITUTE($S282," ","|",3))+1,LEN($S282))),IF($C282="Guest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","|",5))+1,LEN($S282)))))))))))))))</f>
        <v xml:space="preserve">0.4 366.00 4,758 0.3 333.21 4,332 0.3 450.73 17,578 0.4 408.51 15,932 0.4  </v>
      </c>
      <c r="S282" s="47" t="str">
        <f>(RIGHT(C355,LEN(C355) - LEN(C282)))&amp;" "</f>
        <v xml:space="preserve">478.59 1,914 0.4 446.42 1,786 0.4 366.00 4,758 0.3 333.21 4,332 0.3 450.73 17,578 0.4 408.51 15,932 0.4  </v>
      </c>
      <c r="T282" s="47"/>
      <c r="U282" s="47"/>
      <c r="V282" s="47"/>
      <c r="W282" s="11"/>
      <c r="X282" s="11"/>
      <c r="Y282" s="11"/>
      <c r="Z282" s="47" t="str">
        <f>IF($C282="","",IF($C282="A vs T% ","",IF($C282="Bev Alch A vs. T% ","",IF($C282="Guest Count ",(MID($S282,FIND("|",SUBSTITUTE($S282," ","|",4))+1,LEN($S282))),IF($C282="Average Weekly Sales ",(MID($S282,FIND("|",SUBSTITUTE($S282," ","|",2))+1,LEN($S282))),IF($C282="Total Hours vs. Expectation ",(MID($S282,FIND("|",SUBSTITUTE($S282," ","|",2))+1,LEN($S282))),IF($C282="Wage Rate ",(MID($S282,FIND("|",SUBSTITUTE($S282," ","|",2))+1,LEN($S282))),IF($C282="Operating Weeks ","",IF($C282="ToGo Sales ","",IF($C282="Private Dining ","",IF($C282="Overtime Premium $ ","",IF($C282="Overtime Hours ","",(MID($S282,FIND("|",SUBSTITUTE($S282," ","|",6))+1,LEN($S282)))))))))))))))</f>
        <v xml:space="preserve">366.00 4,758 0.3 333.21 4,332 0.3 450.73 17,578 0.4 408.51 15,932 0.4  </v>
      </c>
      <c r="AA282" s="47"/>
      <c r="AB282" s="47" t="str">
        <f>IF($C282="","",IF($C282="Bev Alch A vs. T% ",(MID($S282,FIND("|",SUBSTITUTE($S282," ","|",4))+1,LEN($S282))),IF($C282="A vs T% ",(MID($S282,FIND("|",SUBSTITUTE($S282," ","|",4))+1,LEN($S282))),IF($C282="Guest Count ",(MID($S282,FIND("|",SUBSTITUTE($S282," ","|",5))+1,LEN($S282))),IF($C282="Average Weekly Sales ","",IF($C282="Total Hours vs. Expectation ","",IF($C282="Wage Rate ","",IF($C282="Operating Weeks ",(MID($S282,FIND("|",SUBSTITUTE($S282," ","|",2))+1,LEN($S282))),IF($C282="ToGo Sales ",(MID($S282,FIND("|",SUBSTITUTE($S282," ","|",2))+1,LEN($S282))),IF($C282="Private Dining ",(MID($S282,FIND("|",SUBSTITUTE($S282," ","|",2))+1,LEN($S282))),IF($C282="Overtime Premium $ ",(MID($S282,FIND("|",SUBSTITUTE($S282," ","|",2))+1,LEN($S282))),IF($C282="Overtime Hours ",(MID($S282,FIND("|",SUBSTITUTE($S282," ","|",2))+1,LEN($S282))),(MID($S282,FIND("|",SUBSTITUTE($S282," ","|",7))+1,LEN($S282)))))))))))))))</f>
        <v xml:space="preserve">4,758 0.3 333.21 4,332 0.3 450.73 17,578 0.4 408.51 15,932 0.4  </v>
      </c>
      <c r="AC282" s="47" t="str">
        <f>IF($C282="","",IF($C282="Bev Alch A vs. T% ",(MID($S282,FIND("|",SUBSTITUTE($S282," ","|",5))+1,LEN($S282))),IF($C282="A vs T% ",(MID($S282,FIND("|",SUBSTITUTE($S282," ","|",5))+1,LEN($S282))),IF($C282="Guest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","|",8))+1,LEN($S282)))))))))))))))</f>
        <v xml:space="preserve">0.3 333.21 4,332 0.3 450.73 17,578 0.4 408.51 15,932 0.4  </v>
      </c>
      <c r="AD282" s="47"/>
      <c r="AE282" s="47" t="str">
        <f>IF($C282="","",IF($C282="A vs T% ","",IF($C282="Bev Alch A vs. T% ","",IF($C282="Guest Count ",(MID($S282,FIND("|",SUBSTITUTE($S282," ","|",6))+1,LEN($S282))),IF($C282="Average Weekly Sales ",(MID($S282,FIND("|",SUBSTITUTE($S282," ","|",3))+1,LEN($S282))),IF($C282="Total Hours vs. Expectation ",(MID($S282,FIND("|",SUBSTITUTE($S282," ","|",3))+1,LEN($S282))),IF($C282="Wage Rate ",(MID($S282,FIND("|",SUBSTITUTE($S282," ","|",3))+1,LEN($S282))),IF($C282="Operating Weeks ","",IF($C282="ToGo Sales ","",IF($C282="Private Dining ","",IF($C282="Overtime Premium $ ","",IF($C282="Overtime Hours ","",(MID($S282,FIND("|",SUBSTITUTE($S282," ","|",9))+1,LEN($S282)))))))))))))))</f>
        <v xml:space="preserve">333.21 4,332 0.3 450.73 17,578 0.4 408.51 15,932 0.4  </v>
      </c>
      <c r="AF282" s="47"/>
      <c r="AG282" s="47" t="str">
        <f>IF($C282="","",IF($C282="Bev Alch A vs. T% ",(MID($S282,FIND("|",SUBSTITUTE($S282," ","|",6))+1,LEN($S282))),IF($C282="A vs T% ",(MID($S282,FIND("|",SUBSTITUTE($S282," ","|",6))+1,LEN($S282))),IF($C282="Guest Count ",(MID($S282,FIND("|",SUBSTITUTE($S282," ","|",7))+1,LEN($S282))),IF($C282="Average Weekly Sales ","",IF($C282="Total Hours vs. Expectation ","",IF($C282="Wage Rate ","",IF($C282="Operating Weeks ",(MID($S282,FIND("|",SUBSTITUTE($S282," ","|",3))+1,LEN($S282))),IF($C282="ToGo Sales ",(MID($S282,FIND("|",SUBSTITUTE($S282," ","|",3))+1,LEN($S282))),IF($C282="Private Dining ",(MID($S282,FIND("|",SUBSTITUTE($S282," ","|",3))+1,LEN($S282))),IF($C282="Overtime Premium $ ",(MID($S282,FIND("|",SUBSTITUTE($S282," ","|",3))+1,LEN($S282))),IF($C282="Overtime Hours ",(MID($S282,FIND("|",SUBSTITUTE($S282," ","|",3))+1,LEN($S282))),(MID($S282,FIND("|",SUBSTITUTE($S282," ","|",10))+1,LEN($S282)))))))))))))))</f>
        <v xml:space="preserve">4,332 0.3 450.73 17,578 0.4 408.51 15,932 0.4  </v>
      </c>
      <c r="AH282" s="47" t="str">
        <f>IF($C282="","",IF($C282="Bev Alch A vs. T% ",(MID($S282,FIND("|",SUBSTITUTE($S282," ","|",7))+1,LEN($S282))),IF($C282="A vs T% ",(MID($S282,FIND("|",SUBSTITUTE($S282," ","|",7))+1,LEN($S282))),IF($C282="Guest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","|",11))+1,LEN($S282)))))))))))))))</f>
        <v xml:space="preserve">0.3 450.73 17,578 0.4 408.51 15,932 0.4  </v>
      </c>
      <c r="AI282" s="47"/>
      <c r="AJ282" s="47"/>
      <c r="AK282" s="47"/>
      <c r="AL282" s="47"/>
      <c r="AM282" s="11"/>
      <c r="AN282" s="11"/>
      <c r="AO282" s="11"/>
      <c r="AP282" s="47" t="str">
        <f>IF($C282="","",IF($C282="A vs T% ","",IF($C282="Bev Alch A vs. T% ","",IF($C282="Guest Count ",(MID($S282,FIND("|",SUBSTITUTE($S282," ","|",8))+1,LEN($S282))),IF($C282="Average Weekly Sales ",(MID($S282,FIND("|",SUBSTITUTE($S282," ","|",4))+1,LEN($S282))),IF($C282="Total Hours vs. Expectation ",(MID($S282,FIND("|",SUBSTITUTE($S282," ","|",4))+1,LEN($S282))),IF($C282="Wage Rate ",(MID($S282,FIND("|",SUBSTITUTE($S282," ","|",4))+1,LEN($S282))),IF($C282="Operating Weeks ","",IF($C282="ToGo Sales ","",IF($C282="Private Dining ","",IF($C282="Overtime Premium $ ","",IF($C282="Overtime Hours ","",(MID($S282,FIND("|",SUBSTITUTE($S282," ","|",12))+1,LEN($S282)))))))))))))))</f>
        <v xml:space="preserve">450.73 17,578 0.4 408.51 15,932 0.4  </v>
      </c>
      <c r="AQ282" s="47"/>
      <c r="AR282" s="47" t="str">
        <f>IF($C282="","",IF($C282="Bev Alch A vs. T% ",(MID($S282,FIND("|",SUBSTITUTE($S282," ","|",8))+1,LEN($S282))),IF($C282="A vs T% ",(MID($S282,FIND("|",SUBSTITUTE($S282," ","|",8))+1,LEN($S282))),IF($C282="Guest Count ",(MID($S282,FIND("|",SUBSTITUTE($S282," ","|",9))+1,LEN($S282))),IF($C282="Average Weekly Sales ","",IF($C282="Total Hours vs. Expectation ","",IF($C282="Wage Rate ","",IF($C282="Operating Weeks ",(MID($S282,FIND("|",SUBSTITUTE($S282," ","|",4))+1,LEN($S282))),IF($C282="ToGo Sales ",(MID($S282,FIND("|",SUBSTITUTE($S282," ","|",4))+1,LEN($S282))),IF($C282="Private Dining ",(MID($S282,FIND("|",SUBSTITUTE($S282," ","|",4))+1,LEN($S282))),IF($C282="Overtime Premium $ ",(MID($S282,FIND("|",SUBSTITUTE($S282," ","|",4))+1,LEN($S282))),IF($C282="Overtime Hours ",(MID($S282,FIND("|",SUBSTITUTE($S282," ","|",4))+1,LEN($S282))),(MID($S282,FIND("|",SUBSTITUTE($S282," ","|",13))+1,LEN($S282)))))))))))))))</f>
        <v xml:space="preserve">17,578 0.4 408.51 15,932 0.4  </v>
      </c>
      <c r="AS282" s="48" t="str">
        <f>IF($C282="","",IF($C282="Bev Alch A vs. T% ",(MID($S282,FIND("|",SUBSTITUTE($S282," ","|",9))+1,LEN($S282))),IF($C282="A vs T% ",(MID($S282,FIND("|",SUBSTITUTE($S282," ","|",9))+1,LEN($S282))),IF($C282="Guest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","|",14))+1,LEN($S282)))))))))))))))</f>
        <v xml:space="preserve">0.4 408.51 15,932 0.4  </v>
      </c>
      <c r="AT282" s="48"/>
      <c r="AU282" s="47" t="str">
        <f>IF($C282="","",IF($C282="A vs T% ","",IF($C282="Bev Alch A vs. T% ","",IF($C282="Guest Count ",(MID($S282,FIND("|",SUBSTITUTE($S282," ","|",10))+1,LEN($S282))),IF($C282="Average Weekly Sales ",(MID($S282,FIND("|",SUBSTITUTE($S282," ","|",5))+1,LEN($S282))),IF($C282="Total Hours vs. Expectation ",(MID($S282,FIND("|",SUBSTITUTE($S282," ","|",5))+1,LEN($S282))),IF($C282="Wage Rate ",(MID($S282,FIND("|",SUBSTITUTE($S282," ","|",5))+1,LEN($S282))),IF($C282="Operating Weeks ","",IF($C282="ToGo Sales ","",IF($C282="Private Dining ","",IF($C282="Overtime Premium $ ","",IF($C282="Overtime Hours ","",(MID($S282,FIND("|",SUBSTITUTE($S282," ","|",15))+1,LEN($S282)))))))))))))))</f>
        <v xml:space="preserve">408.51 15,932 0.4  </v>
      </c>
      <c r="AV282" s="47"/>
      <c r="AW282" s="47" t="str">
        <f>IF($C282="","",IF($C282="Bev Alch A vs. T% ",(MID($S282,FIND("|",SUBSTITUTE($S282," ","|",10))+1,LEN($S282))),IF($C282="A vs T% ",(MID($S282,FIND("|",SUBSTITUTE($S282," ","|",10))+1,LEN($S282))),IF($C282="Guest Count ",(MID($S282,FIND("|",SUBSTITUTE($S282," ","|",11))+1,LEN($S282))),IF($C282="Average Weekly Sales ","",IF($C282="Total Hours vs. Expectation ","",IF($C282="Wage Rate ","",IF($C282="Operating Weeks ",(MID($S282,FIND("|",SUBSTITUTE($S282," ","|",5))+1,LEN($S282))),IF($C282="ToGo Sales ",(MID($S282,FIND("|",SUBSTITUTE($S282," ","|",5))+1,LEN($S282))),IF($C282="Private Dining ",(MID($S282,FIND("|",SUBSTITUTE($S282," ","|",5))+1,LEN($S282))),IF($C282="Overtime Premium $ ",(MID($S282,FIND("|",SUBSTITUTE($S282," ","|",5))+1,LEN($S282))),IF($C282="Overtime Hours ",(MID($S282,FIND("|",SUBSTITUTE($S282," ","|",5))+1,LEN($S282))),(MID($S282,FIND("|",SUBSTITUTE($S282," ","|",16))+1,LEN($S282)))))))))))))))</f>
        <v xml:space="preserve">15,932 0.4  </v>
      </c>
      <c r="AX282" s="48" t="str">
        <f>IF($C282="","",IF($C282="Bev Alch A vs. T% ",(MID($S282,FIND("|",SUBSTITUTE($S282," ","|",11))+1,LEN($S282))),IF($C282="A vs T% ",(MID($S282,FIND("|",SUBSTITUTE($S282," ","|",11))+1,LEN($S282))),IF($C282="Guest Count ","",IF($C282="Average Weekly Sales ","",IF($C282="Total Hours vs. Expectation ","",IF($C282="Wage Rate ","",IF($C282="Operating Weeks ","",IF($C282="ToGo Sales ","",IF($C282="Private Dining ","",IF($C282="Overtime Premium $ ","",IF($C282="Overtime Hours ","",(MID($S282,FIND("|",SUBSTITUTE($S282," ","|",17))+1,LEN($S282)))))))))))))))</f>
        <v xml:space="preserve">0.4  </v>
      </c>
      <c r="AY282" s="47">
        <f>MIN(FIND({0,1,2,3,4,5,6,7,8,9},C355&amp;"0123456789"))</f>
        <v>29</v>
      </c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</row>
    <row r="283" spans="1:63" ht="15" hidden="1" customHeight="1" x14ac:dyDescent="0.2">
      <c r="A283" s="11"/>
      <c r="B283" s="11"/>
      <c r="C283" s="46"/>
      <c r="D283" s="47"/>
      <c r="E283" s="22"/>
      <c r="F283" s="45"/>
      <c r="G283" s="11"/>
      <c r="H283" s="11"/>
      <c r="I283" s="11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11"/>
      <c r="X283" s="11"/>
      <c r="Y283" s="11"/>
      <c r="Z283" s="47"/>
      <c r="AA283" s="47"/>
      <c r="AB283" s="47"/>
      <c r="AC283" s="47"/>
      <c r="AD283" s="47"/>
      <c r="AE283" s="47"/>
      <c r="AF283" s="47"/>
      <c r="AG283" s="47"/>
      <c r="AH283" s="47"/>
      <c r="AI283" s="47"/>
      <c r="AJ283" s="47"/>
      <c r="AK283" s="47"/>
      <c r="AL283" s="47"/>
      <c r="AM283" s="11"/>
      <c r="AN283" s="11"/>
      <c r="AO283" s="11"/>
      <c r="AP283" s="47"/>
      <c r="AQ283" s="47"/>
      <c r="AR283" s="47"/>
      <c r="AS283" s="48"/>
      <c r="AT283" s="48"/>
      <c r="AU283" s="47"/>
      <c r="AV283" s="47"/>
      <c r="AW283" s="47"/>
      <c r="AX283" s="48"/>
      <c r="AY283" s="47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</row>
    <row r="284" spans="1:63" ht="15" hidden="1" customHeight="1" x14ac:dyDescent="0.2">
      <c r="A284" s="11"/>
      <c r="B284" s="11"/>
      <c r="C284" s="46" t="str">
        <f>IF(C356="","",IF(RIGHT(D284,1)="-",LEFT(D284,AY284-2),D284))</f>
        <v xml:space="preserve">- Pre-Opening/Closing </v>
      </c>
      <c r="D284" s="47" t="str">
        <f>LEFT(C356,AY284-1)</f>
        <v xml:space="preserve">- Pre-Opening/Closing </v>
      </c>
      <c r="E284" s="22"/>
      <c r="F284" s="45"/>
      <c r="G284" s="11"/>
      <c r="H284" s="11"/>
      <c r="I284" s="11"/>
      <c r="J284" s="47" t="str">
        <f>IF($C284="","",IF($C284="A vs T% ","",IF($C284="Bev Alch A vs. T% ","",IF($C284="Operating Weeks ","",IF($C284="ToGo Sales ","",IF($C284="Private Dining ","",IF($C284="Overtime Premium $ ","",IF($C284="Overtime Hours ","",(LEFT($S284,FIND("|",SUBSTITUTE($S284," ","|",1))))))))))))</f>
        <v xml:space="preserve">0.00 </v>
      </c>
      <c r="K284" s="47"/>
      <c r="L284" s="47" t="str">
        <f>IF($C284="","",IF($C284="Bev Alch A vs. T% ",(LEFT($S284,FIND("|",SUBSTITUTE($S284," ","|",1)))),IF($C284="A vs T% ",(LEFT($S284,FIND("|",SUBSTITUTE($S284," ","|",1)))),IF($C284="Bev Alch A vs. T% ",(LEFT($S284,FIND("|",SUBSTITUTE($S284," ","|",1)))),IF($C284="Average Weekly Sales ","",IF($C284="Total Hours vs. Expectation ","",IF($C284="Wage Rate ","",IF($C284="Operating Weeks ",LEFT($S284,FIND("|",SUBSTITUTE($S284," ","|",1))),IF($C284="ToGo Sales ",LEFT($S284,FIND("|",SUBSTITUTE($S284," ","|",1))),IF($C284="Private Dining ",LEFT($S284,FIND("|",SUBSTITUTE($S284," ","|",1))),IF($C284="Overtime Premium $ ",LEFT($S284,FIND("|",SUBSTITUTE($S284," ","|",1))),IF($C284="Overtime Hours ",LEFT($S284,FIND("|",SUBSTITUTE($S284," ","|",1))),(MID($S284,FIND("|",SUBSTITUTE($S284," ","|",1))+1,LEN($S284)))))))))))))))</f>
        <v xml:space="preserve">0 0.0 0.00 0 0.0 0.00 0 0.0 0.00 0 0.0 0.00 0 0.0 0.00 0 0.0  </v>
      </c>
      <c r="M284" s="47" t="str">
        <f>IF($C284="","",IF($C284="A vs T% ",(MID($S284,FIND("|",SUBSTITUTE($S284," ","|",1))+1,LEN($S284))),IF($C284="Bev Alch A vs. T% ",(MID($S284,FIND("|",SUBSTITUTE($S284," ","|",1))+1,LEN($S284))),IF($C284="Guest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","|",2))+1,LEN($S284)))))))))))))))</f>
        <v xml:space="preserve">0.0 0.00 0 0.0 0.00 0 0.0 0.00 0 0.0 0.00 0 0.0 0.00 0 0.0  </v>
      </c>
      <c r="N284" s="47"/>
      <c r="O284" s="47" t="str">
        <f>IF($C284="","",IF($C284="Bev Alch A vs. T% ","",IF($C284="A vs T% ","",IF($C284="Guest Count ",(MID($S284,FIND("|",SUBSTITUTE($S284," ","|",2))+1,LEN($S284))),IF($C284="Average Weekly Sales ",(MID($S284,FIND("|",SUBSTITUTE($S284," ","|",1))+1,LEN($S284))),IF($C284="Total Hours vs. Expectation ",(MID($S284,FIND("|",SUBSTITUTE($S284," ","|",1))+1,LEN($S284))),IF($C284="Wage Rate ",(MID($S284,FIND("|",SUBSTITUTE($S284," ","|",1))+1,LEN($S284))),IF($C284="Operating Weeks ","",IF($C284="ToGo Sales ","",IF($C284="Private Dining ","",IF($C284="Overtime Premium $ ","",IF($C284="Overtime Hours ","",(MID($S284,FIND("|",SUBSTITUTE($S284," ","|",3))+1,LEN($S284)))))))))))))))</f>
        <v xml:space="preserve">0.00 0 0.0 0.00 0 0.0 0.00 0 0.0 0.00 0 0.0 0.00 0 0.0  </v>
      </c>
      <c r="P284" s="47"/>
      <c r="Q284" s="47" t="str">
        <f>IF($C284="","",IF($C284="Bev Alch A vs. T% ",(MID($S284,FIND("|",SUBSTITUTE($S284," ","|",2))+1,LEN($S284))),IF($C284="A vs T% ",(MID($S284,FIND("|",SUBSTITUTE($S284," ","|",2))+1,LEN($S284))),IF($C284="Guest Count ",(MID($S284,FIND("|",SUBSTITUTE($S284," ","|",3))+1,LEN($S284))),IF($C284="Average Weekly Sales ","",IF($C284="Total Hours vs. Expectation ","",IF($C284="Wage Rate ","",IF($C284="Operating Weeks ",(MID($S284,FIND("|",SUBSTITUTE($S284," ","|",1))+1,LEN($S284))),IF($C284="ToGo Sales ",(MID($S284,FIND("|",SUBSTITUTE($S284," ","|",1))+1,LEN($S284))),IF($C284="Private Dining ",(MID($S284,FIND("|",SUBSTITUTE($S284," ","|",1))+1,LEN($S284))),IF($C284="Overtime Premium $ ",(MID($S284,FIND("|",SUBSTITUTE($S284," ","|",1))+1,LEN($S284))),IF($C284="Overtime Hours ",(MID($S284,FIND("|",SUBSTITUTE($S284," ","|",1))+1,LEN($S284))),(MID($S284,FIND("|",SUBSTITUTE($S284," ","|",4))+1,LEN($S284)))))))))))))))</f>
        <v xml:space="preserve">0 0.0 0.00 0 0.0 0.00 0 0.0 0.00 0 0.0 0.00 0 0.0  </v>
      </c>
      <c r="R284" s="47" t="str">
        <f>IF($C284="","",IF($C284="Bev Alch A vs. T% ",(MID($S284,FIND("|",SUBSTITUTE($S284," ","|",3))+1,LEN($S284))),IF($C284="A vs T% ",(MID($S284,FIND("|",SUBSTITUTE($S284," ","|",3))+1,LEN($S284))),IF($C284="Guest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","|",5))+1,LEN($S284)))))))))))))))</f>
        <v xml:space="preserve">0.0 0.00 0 0.0 0.00 0 0.0 0.00 0 0.0 0.00 0 0.0  </v>
      </c>
      <c r="S284" s="47" t="str">
        <f>(RIGHT(C356,LEN(C356) - LEN(C284)))&amp;" "</f>
        <v xml:space="preserve">0.00 0 0.0 0.00 0 0.0 0.00 0 0.0 0.00 0 0.0 0.00 0 0.0 0.00 0 0.0  </v>
      </c>
      <c r="T284" s="47"/>
      <c r="U284" s="47"/>
      <c r="V284" s="47"/>
      <c r="W284" s="11"/>
      <c r="X284" s="11"/>
      <c r="Y284" s="11"/>
      <c r="Z284" s="47" t="str">
        <f>IF($C284="","",IF($C284="A vs T% ","",IF($C284="Bev Alch A vs. T% ","",IF($C284="Guest Count ",(MID($S284,FIND("|",SUBSTITUTE($S284," ","|",4))+1,LEN($S284))),IF($C284="Average Weekly Sales ",(MID($S284,FIND("|",SUBSTITUTE($S284," ","|",2))+1,LEN($S284))),IF($C284="Total Hours vs. Expectation ",(MID($S284,FIND("|",SUBSTITUTE($S284," ","|",2))+1,LEN($S284))),IF($C284="Wage Rate ",(MID($S284,FIND("|",SUBSTITUTE($S284," ","|",2))+1,LEN($S284))),IF($C284="Operating Weeks ","",IF($C284="ToGo Sales ","",IF($C284="Private Dining ","",IF($C284="Overtime Premium $ ","",IF($C284="Overtime Hours ","",(MID($S284,FIND("|",SUBSTITUTE($S284," ","|",6))+1,LEN($S284)))))))))))))))</f>
        <v xml:space="preserve">0.00 0 0.0 0.00 0 0.0 0.00 0 0.0 0.00 0 0.0  </v>
      </c>
      <c r="AA284" s="47"/>
      <c r="AB284" s="47" t="str">
        <f>IF($C284="","",IF($C284="Bev Alch A vs. T% ",(MID($S284,FIND("|",SUBSTITUTE($S284," ","|",4))+1,LEN($S284))),IF($C284="A vs T% ",(MID($S284,FIND("|",SUBSTITUTE($S284," ","|",4))+1,LEN($S284))),IF($C284="Guest Count ",(MID($S284,FIND("|",SUBSTITUTE($S284," ","|",5))+1,LEN($S284))),IF($C284="Average Weekly Sales ","",IF($C284="Total Hours vs. Expectation ","",IF($C284="Wage Rate ","",IF($C284="Operating Weeks ",(MID($S284,FIND("|",SUBSTITUTE($S284," ","|",2))+1,LEN($S284))),IF($C284="ToGo Sales ",(MID($S284,FIND("|",SUBSTITUTE($S284," ","|",2))+1,LEN($S284))),IF($C284="Private Dining ",(MID($S284,FIND("|",SUBSTITUTE($S284," ","|",2))+1,LEN($S284))),IF($C284="Overtime Premium $ ",(MID($S284,FIND("|",SUBSTITUTE($S284," ","|",2))+1,LEN($S284))),IF($C284="Overtime Hours ",(MID($S284,FIND("|",SUBSTITUTE($S284," ","|",2))+1,LEN($S284))),(MID($S284,FIND("|",SUBSTITUTE($S284," ","|",7))+1,LEN($S284)))))))))))))))</f>
        <v xml:space="preserve">0 0.0 0.00 0 0.0 0.00 0 0.0 0.00 0 0.0  </v>
      </c>
      <c r="AC284" s="47" t="str">
        <f>IF($C284="","",IF($C284="Bev Alch A vs. T% ",(MID($S284,FIND("|",SUBSTITUTE($S284," ","|",5))+1,LEN($S284))),IF($C284="A vs T% ",(MID($S284,FIND("|",SUBSTITUTE($S284," ","|",5))+1,LEN($S284))),IF($C284="Guest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","|",8))+1,LEN($S284)))))))))))))))</f>
        <v xml:space="preserve">0.0 0.00 0 0.0 0.00 0 0.0 0.00 0 0.0  </v>
      </c>
      <c r="AD284" s="47"/>
      <c r="AE284" s="47" t="str">
        <f>IF($C284="","",IF($C284="A vs T% ","",IF($C284="Bev Alch A vs. T% ","",IF($C284="Guest Count ",(MID($S284,FIND("|",SUBSTITUTE($S284," ","|",6))+1,LEN($S284))),IF($C284="Average Weekly Sales ",(MID($S284,FIND("|",SUBSTITUTE($S284," ","|",3))+1,LEN($S284))),IF($C284="Total Hours vs. Expectation ",(MID($S284,FIND("|",SUBSTITUTE($S284," ","|",3))+1,LEN($S284))),IF($C284="Wage Rate ",(MID($S284,FIND("|",SUBSTITUTE($S284," ","|",3))+1,LEN($S284))),IF($C284="Operating Weeks ","",IF($C284="ToGo Sales ","",IF($C284="Private Dining ","",IF($C284="Overtime Premium $ ","",IF($C284="Overtime Hours ","",(MID($S284,FIND("|",SUBSTITUTE($S284," ","|",9))+1,LEN($S284)))))))))))))))</f>
        <v xml:space="preserve">0.00 0 0.0 0.00 0 0.0 0.00 0 0.0  </v>
      </c>
      <c r="AF284" s="47"/>
      <c r="AG284" s="47" t="str">
        <f>IF($C284="","",IF($C284="Bev Alch A vs. T% ",(MID($S284,FIND("|",SUBSTITUTE($S284," ","|",6))+1,LEN($S284))),IF($C284="A vs T% ",(MID($S284,FIND("|",SUBSTITUTE($S284," ","|",6))+1,LEN($S284))),IF($C284="Guest Count ",(MID($S284,FIND("|",SUBSTITUTE($S284," ","|",7))+1,LEN($S284))),IF($C284="Average Weekly Sales ","",IF($C284="Total Hours vs. Expectation ","",IF($C284="Wage Rate ","",IF($C284="Operating Weeks ",(MID($S284,FIND("|",SUBSTITUTE($S284," ","|",3))+1,LEN($S284))),IF($C284="ToGo Sales ",(MID($S284,FIND("|",SUBSTITUTE($S284," ","|",3))+1,LEN($S284))),IF($C284="Private Dining ",(MID($S284,FIND("|",SUBSTITUTE($S284," ","|",3))+1,LEN($S284))),IF($C284="Overtime Premium $ ",(MID($S284,FIND("|",SUBSTITUTE($S284," ","|",3))+1,LEN($S284))),IF($C284="Overtime Hours ",(MID($S284,FIND("|",SUBSTITUTE($S284," ","|",3))+1,LEN($S284))),(MID($S284,FIND("|",SUBSTITUTE($S284," ","|",10))+1,LEN($S284)))))))))))))))</f>
        <v xml:space="preserve">0 0.0 0.00 0 0.0 0.00 0 0.0  </v>
      </c>
      <c r="AH284" s="47" t="str">
        <f>IF($C284="","",IF($C284="Bev Alch A vs. T% ",(MID($S284,FIND("|",SUBSTITUTE($S284," ","|",7))+1,LEN($S284))),IF($C284="A vs T% ",(MID($S284,FIND("|",SUBSTITUTE($S284," ","|",7))+1,LEN($S284))),IF($C284="Guest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","|",11))+1,LEN($S284)))))))))))))))</f>
        <v xml:space="preserve">0.0 0.00 0 0.0 0.00 0 0.0  </v>
      </c>
      <c r="AI284" s="47"/>
      <c r="AJ284" s="47"/>
      <c r="AK284" s="47"/>
      <c r="AL284" s="47"/>
      <c r="AM284" s="11"/>
      <c r="AN284" s="11"/>
      <c r="AO284" s="11"/>
      <c r="AP284" s="47" t="str">
        <f>IF($C284="","",IF($C284="A vs T% ","",IF($C284="Bev Alch A vs. T% ","",IF($C284="Guest Count ",(MID($S284,FIND("|",SUBSTITUTE($S284," ","|",8))+1,LEN($S284))),IF($C284="Average Weekly Sales ",(MID($S284,FIND("|",SUBSTITUTE($S284," ","|",4))+1,LEN($S284))),IF($C284="Total Hours vs. Expectation ",(MID($S284,FIND("|",SUBSTITUTE($S284," ","|",4))+1,LEN($S284))),IF($C284="Wage Rate ",(MID($S284,FIND("|",SUBSTITUTE($S284," ","|",4))+1,LEN($S284))),IF($C284="Operating Weeks ","",IF($C284="ToGo Sales ","",IF($C284="Private Dining ","",IF($C284="Overtime Premium $ ","",IF($C284="Overtime Hours ","",(MID($S284,FIND("|",SUBSTITUTE($S284," ","|",12))+1,LEN($S284)))))))))))))))</f>
        <v xml:space="preserve">0.00 0 0.0 0.00 0 0.0  </v>
      </c>
      <c r="AQ284" s="47"/>
      <c r="AR284" s="47" t="str">
        <f>IF($C284="","",IF($C284="Bev Alch A vs. T% ",(MID($S284,FIND("|",SUBSTITUTE($S284," ","|",8))+1,LEN($S284))),IF($C284="A vs T% ",(MID($S284,FIND("|",SUBSTITUTE($S284," ","|",8))+1,LEN($S284))),IF($C284="Guest Count ",(MID($S284,FIND("|",SUBSTITUTE($S284," ","|",9))+1,LEN($S284))),IF($C284="Average Weekly Sales ","",IF($C284="Total Hours vs. Expectation ","",IF($C284="Wage Rate ","",IF($C284="Operating Weeks ",(MID($S284,FIND("|",SUBSTITUTE($S284," ","|",4))+1,LEN($S284))),IF($C284="ToGo Sales ",(MID($S284,FIND("|",SUBSTITUTE($S284," ","|",4))+1,LEN($S284))),IF($C284="Private Dining ",(MID($S284,FIND("|",SUBSTITUTE($S284," ","|",4))+1,LEN($S284))),IF($C284="Overtime Premium $ ",(MID($S284,FIND("|",SUBSTITUTE($S284," ","|",4))+1,LEN($S284))),IF($C284="Overtime Hours ",(MID($S284,FIND("|",SUBSTITUTE($S284," ","|",4))+1,LEN($S284))),(MID($S284,FIND("|",SUBSTITUTE($S284," ","|",13))+1,LEN($S284)))))))))))))))</f>
        <v xml:space="preserve">0 0.0 0.00 0 0.0  </v>
      </c>
      <c r="AS284" s="48" t="str">
        <f>IF($C284="","",IF($C284="Bev Alch A vs. T% ",(MID($S284,FIND("|",SUBSTITUTE($S284," ","|",9))+1,LEN($S284))),IF($C284="A vs T% ",(MID($S284,FIND("|",SUBSTITUTE($S284," ","|",9))+1,LEN($S284))),IF($C284="Guest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","|",14))+1,LEN($S284)))))))))))))))</f>
        <v xml:space="preserve">0.0 0.00 0 0.0  </v>
      </c>
      <c r="AT284" s="48"/>
      <c r="AU284" s="47" t="str">
        <f>IF($C284="","",IF($C284="A vs T% ","",IF($C284="Bev Alch A vs. T% ","",IF($C284="Guest Count ",(MID($S284,FIND("|",SUBSTITUTE($S284," ","|",10))+1,LEN($S284))),IF($C284="Average Weekly Sales ",(MID($S284,FIND("|",SUBSTITUTE($S284," ","|",5))+1,LEN($S284))),IF($C284="Total Hours vs. Expectation ",(MID($S284,FIND("|",SUBSTITUTE($S284," ","|",5))+1,LEN($S284))),IF($C284="Wage Rate ",(MID($S284,FIND("|",SUBSTITUTE($S284," ","|",5))+1,LEN($S284))),IF($C284="Operating Weeks ","",IF($C284="ToGo Sales ","",IF($C284="Private Dining ","",IF($C284="Overtime Premium $ ","",IF($C284="Overtime Hours ","",(MID($S284,FIND("|",SUBSTITUTE($S284," ","|",15))+1,LEN($S284)))))))))))))))</f>
        <v xml:space="preserve">0.00 0 0.0  </v>
      </c>
      <c r="AV284" s="47"/>
      <c r="AW284" s="47" t="str">
        <f>IF($C284="","",IF($C284="Bev Alch A vs. T% ",(MID($S284,FIND("|",SUBSTITUTE($S284," ","|",10))+1,LEN($S284))),IF($C284="A vs T% ",(MID($S284,FIND("|",SUBSTITUTE($S284," ","|",10))+1,LEN($S284))),IF($C284="Guest Count ",(MID($S284,FIND("|",SUBSTITUTE($S284," ","|",11))+1,LEN($S284))),IF($C284="Average Weekly Sales ","",IF($C284="Total Hours vs. Expectation ","",IF($C284="Wage Rate ","",IF($C284="Operating Weeks ",(MID($S284,FIND("|",SUBSTITUTE($S284," ","|",5))+1,LEN($S284))),IF($C284="ToGo Sales ",(MID($S284,FIND("|",SUBSTITUTE($S284," ","|",5))+1,LEN($S284))),IF($C284="Private Dining ",(MID($S284,FIND("|",SUBSTITUTE($S284," ","|",5))+1,LEN($S284))),IF($C284="Overtime Premium $ ",(MID($S284,FIND("|",SUBSTITUTE($S284," ","|",5))+1,LEN($S284))),IF($C284="Overtime Hours ",(MID($S284,FIND("|",SUBSTITUTE($S284," ","|",5))+1,LEN($S284))),(MID($S284,FIND("|",SUBSTITUTE($S284," ","|",16))+1,LEN($S284)))))))))))))))</f>
        <v xml:space="preserve">0 0.0  </v>
      </c>
      <c r="AX284" s="48" t="str">
        <f>IF($C284="","",IF($C284="Bev Alch A vs. T% ",(MID($S284,FIND("|",SUBSTITUTE($S284," ","|",11))+1,LEN($S284))),IF($C284="A vs T% ",(MID($S284,FIND("|",SUBSTITUTE($S284," ","|",11))+1,LEN($S284))),IF($C284="Guest Count ","",IF($C284="Average Weekly Sales ","",IF($C284="Total Hours vs. Expectation ","",IF($C284="Wage Rate ","",IF($C284="Operating Weeks ","",IF($C284="ToGo Sales ","",IF($C284="Private Dining ","",IF($C284="Overtime Premium $ ","",IF($C284="Overtime Hours ","",(MID($S284,FIND("|",SUBSTITUTE($S284," ","|",17))+1,LEN($S284)))))))))))))))</f>
        <v xml:space="preserve">0.0  </v>
      </c>
      <c r="AY284" s="47">
        <f>MIN(FIND({0,1,2,3,4,5,6,7,8,9},C356&amp;"0123456789"))</f>
        <v>23</v>
      </c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</row>
    <row r="285" spans="1:63" ht="15" hidden="1" customHeight="1" x14ac:dyDescent="0.2">
      <c r="A285" s="11"/>
      <c r="B285" s="11"/>
      <c r="C285" s="46" t="str">
        <f>IF(C357="","",IF(RIGHT(D285,1)="-",LEFT(D285,AY285-2),D285))</f>
        <v xml:space="preserve">- Other </v>
      </c>
      <c r="D285" s="47" t="str">
        <f>LEFT(C357,AY285-1)</f>
        <v xml:space="preserve">- Other </v>
      </c>
      <c r="E285" s="22"/>
      <c r="F285" s="45"/>
      <c r="G285" s="11"/>
      <c r="H285" s="11"/>
      <c r="I285" s="11"/>
      <c r="J285" s="47" t="str">
        <f>IF($C285="","",IF($C285="A vs T% ","",IF($C285="Bev Alch A vs. T% ","",IF($C285="Operating Weeks ","",IF($C285="ToGo Sales ","",IF($C285="Private Dining ","",IF($C285="Overtime Premium $ ","",IF($C285="Overtime Hours ","",(LEFT($S285,FIND("|",SUBSTITUTE($S285," ","|",1))))))))))))</f>
        <v xml:space="preserve">478.59 </v>
      </c>
      <c r="K285" s="47"/>
      <c r="L285" s="47" t="str">
        <f>IF($C285="","",IF($C285="Bev Alch A vs. T% ",(LEFT($S285,FIND("|",SUBSTITUTE($S285," ","|",1)))),IF($C285="A vs T% ",(LEFT($S285,FIND("|",SUBSTITUTE($S285," ","|",1)))),IF($C285="Bev Alch A vs. T% ",(LEFT($S285,FIND("|",SUBSTITUTE($S285," ","|",1)))),IF($C285="Average Weekly Sales ","",IF($C285="Total Hours vs. Expectation ","",IF($C285="Wage Rate ","",IF($C285="Operating Weeks ",LEFT($S285,FIND("|",SUBSTITUTE($S285," ","|",1))),IF($C285="ToGo Sales ",LEFT($S285,FIND("|",SUBSTITUTE($S285," ","|",1))),IF($C285="Private Dining ",LEFT($S285,FIND("|",SUBSTITUTE($S285," ","|",1))),IF($C285="Overtime Premium $ ",LEFT($S285,FIND("|",SUBSTITUTE($S285," ","|",1))),IF($C285="Overtime Hours ",LEFT($S285,FIND("|",SUBSTITUTE($S285," ","|",1))),(MID($S285,FIND("|",SUBSTITUTE($S285," ","|",1))+1,LEN($S285)))))))))))))))</f>
        <v xml:space="preserve">1,914 0.4 446.42 1,786 0.4 366.00 4,758 0.3 333.21 4,332 0.3 450.73 17,578 0.4 408.51 15,932 0.4  </v>
      </c>
      <c r="M285" s="47" t="str">
        <f>IF($C285="","",IF($C285="A vs T% ",(MID($S285,FIND("|",SUBSTITUTE($S285," ","|",1))+1,LEN($S285))),IF($C285="Bev Alch A vs. T% ",(MID($S285,FIND("|",SUBSTITUTE($S285," ","|",1))+1,LEN($S285))),IF($C285="Guest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","|",2))+1,LEN($S285)))))))))))))))</f>
        <v xml:space="preserve">0.4 446.42 1,786 0.4 366.00 4,758 0.3 333.21 4,332 0.3 450.73 17,578 0.4 408.51 15,932 0.4  </v>
      </c>
      <c r="N285" s="47"/>
      <c r="O285" s="47" t="str">
        <f>IF($C285="","",IF($C285="Bev Alch A vs. T% ","",IF($C285="A vs T% ","",IF($C285="Guest Count ",(MID($S285,FIND("|",SUBSTITUTE($S285," ","|",2))+1,LEN($S285))),IF($C285="Average Weekly Sales ",(MID($S285,FIND("|",SUBSTITUTE($S285," ","|",1))+1,LEN($S285))),IF($C285="Total Hours vs. Expectation ",(MID($S285,FIND("|",SUBSTITUTE($S285," ","|",1))+1,LEN($S285))),IF($C285="Wage Rate ",(MID($S285,FIND("|",SUBSTITUTE($S285," ","|",1))+1,LEN($S285))),IF($C285="Operating Weeks ","",IF($C285="ToGo Sales ","",IF($C285="Private Dining ","",IF($C285="Overtime Premium $ ","",IF($C285="Overtime Hours ","",(MID($S285,FIND("|",SUBSTITUTE($S285," ","|",3))+1,LEN($S285)))))))))))))))</f>
        <v xml:space="preserve">446.42 1,786 0.4 366.00 4,758 0.3 333.21 4,332 0.3 450.73 17,578 0.4 408.51 15,932 0.4  </v>
      </c>
      <c r="P285" s="47"/>
      <c r="Q285" s="47" t="str">
        <f>IF($C285="","",IF($C285="Bev Alch A vs. T% ",(MID($S285,FIND("|",SUBSTITUTE($S285," ","|",2))+1,LEN($S285))),IF($C285="A vs T% ",(MID($S285,FIND("|",SUBSTITUTE($S285," ","|",2))+1,LEN($S285))),IF($C285="Guest Count ",(MID($S285,FIND("|",SUBSTITUTE($S285," ","|",3))+1,LEN($S285))),IF($C285="Average Weekly Sales ","",IF($C285="Total Hours vs. Expectation ","",IF($C285="Wage Rate ","",IF($C285="Operating Weeks ",(MID($S285,FIND("|",SUBSTITUTE($S285," ","|",1))+1,LEN($S285))),IF($C285="ToGo Sales ",(MID($S285,FIND("|",SUBSTITUTE($S285," ","|",1))+1,LEN($S285))),IF($C285="Private Dining ",(MID($S285,FIND("|",SUBSTITUTE($S285," ","|",1))+1,LEN($S285))),IF($C285="Overtime Premium $ ",(MID($S285,FIND("|",SUBSTITUTE($S285," ","|",1))+1,LEN($S285))),IF($C285="Overtime Hours ",(MID($S285,FIND("|",SUBSTITUTE($S285," ","|",1))+1,LEN($S285))),(MID($S285,FIND("|",SUBSTITUTE($S285," ","|",4))+1,LEN($S285)))))))))))))))</f>
        <v xml:space="preserve">1,786 0.4 366.00 4,758 0.3 333.21 4,332 0.3 450.73 17,578 0.4 408.51 15,932 0.4  </v>
      </c>
      <c r="R285" s="47" t="str">
        <f>IF($C285="","",IF($C285="Bev Alch A vs. T% ",(MID($S285,FIND("|",SUBSTITUTE($S285," ","|",3))+1,LEN($S285))),IF($C285="A vs T% ",(MID($S285,FIND("|",SUBSTITUTE($S285," ","|",3))+1,LEN($S285))),IF($C285="Guest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","|",5))+1,LEN($S285)))))))))))))))</f>
        <v xml:space="preserve">0.4 366.00 4,758 0.3 333.21 4,332 0.3 450.73 17,578 0.4 408.51 15,932 0.4  </v>
      </c>
      <c r="S285" s="47" t="str">
        <f>(RIGHT(C357,LEN(C357) - LEN(C285)))&amp;" "</f>
        <v xml:space="preserve">478.59 1,914 0.4 446.42 1,786 0.4 366.00 4,758 0.3 333.21 4,332 0.3 450.73 17,578 0.4 408.51 15,932 0.4  </v>
      </c>
      <c r="T285" s="47"/>
      <c r="U285" s="47"/>
      <c r="V285" s="47"/>
      <c r="W285" s="11"/>
      <c r="X285" s="11"/>
      <c r="Y285" s="11"/>
      <c r="Z285" s="47" t="str">
        <f>IF($C285="","",IF($C285="A vs T% ","",IF($C285="Bev Alch A vs. T% ","",IF($C285="Guest Count ",(MID($S285,FIND("|",SUBSTITUTE($S285," ","|",4))+1,LEN($S285))),IF($C285="Average Weekly Sales ",(MID($S285,FIND("|",SUBSTITUTE($S285," ","|",2))+1,LEN($S285))),IF($C285="Total Hours vs. Expectation ",(MID($S285,FIND("|",SUBSTITUTE($S285," ","|",2))+1,LEN($S285))),IF($C285="Wage Rate ",(MID($S285,FIND("|",SUBSTITUTE($S285," ","|",2))+1,LEN($S285))),IF($C285="Operating Weeks ","",IF($C285="ToGo Sales ","",IF($C285="Private Dining ","",IF($C285="Overtime Premium $ ","",IF($C285="Overtime Hours ","",(MID($S285,FIND("|",SUBSTITUTE($S285," ","|",6))+1,LEN($S285)))))))))))))))</f>
        <v xml:space="preserve">366.00 4,758 0.3 333.21 4,332 0.3 450.73 17,578 0.4 408.51 15,932 0.4  </v>
      </c>
      <c r="AA285" s="47"/>
      <c r="AB285" s="47" t="str">
        <f>IF($C285="","",IF($C285="Bev Alch A vs. T% ",(MID($S285,FIND("|",SUBSTITUTE($S285," ","|",4))+1,LEN($S285))),IF($C285="A vs T% ",(MID($S285,FIND("|",SUBSTITUTE($S285," ","|",4))+1,LEN($S285))),IF($C285="Guest Count ",(MID($S285,FIND("|",SUBSTITUTE($S285," ","|",5))+1,LEN($S285))),IF($C285="Average Weekly Sales ","",IF($C285="Total Hours vs. Expectation ","",IF($C285="Wage Rate ","",IF($C285="Operating Weeks ",(MID($S285,FIND("|",SUBSTITUTE($S285," ","|",2))+1,LEN($S285))),IF($C285="ToGo Sales ",(MID($S285,FIND("|",SUBSTITUTE($S285," ","|",2))+1,LEN($S285))),IF($C285="Private Dining ",(MID($S285,FIND("|",SUBSTITUTE($S285," ","|",2))+1,LEN($S285))),IF($C285="Overtime Premium $ ",(MID($S285,FIND("|",SUBSTITUTE($S285," ","|",2))+1,LEN($S285))),IF($C285="Overtime Hours ",(MID($S285,FIND("|",SUBSTITUTE($S285," ","|",2))+1,LEN($S285))),(MID($S285,FIND("|",SUBSTITUTE($S285," ","|",7))+1,LEN($S285)))))))))))))))</f>
        <v xml:space="preserve">4,758 0.3 333.21 4,332 0.3 450.73 17,578 0.4 408.51 15,932 0.4  </v>
      </c>
      <c r="AC285" s="47" t="str">
        <f>IF($C285="","",IF($C285="Bev Alch A vs. T% ",(MID($S285,FIND("|",SUBSTITUTE($S285," ","|",5))+1,LEN($S285))),IF($C285="A vs T% ",(MID($S285,FIND("|",SUBSTITUTE($S285," ","|",5))+1,LEN($S285))),IF($C285="Guest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","|",8))+1,LEN($S285)))))))))))))))</f>
        <v xml:space="preserve">0.3 333.21 4,332 0.3 450.73 17,578 0.4 408.51 15,932 0.4  </v>
      </c>
      <c r="AD285" s="47"/>
      <c r="AE285" s="47" t="str">
        <f>IF($C285="","",IF($C285="A vs T% ","",IF($C285="Bev Alch A vs. T% ","",IF($C285="Guest Count ",(MID($S285,FIND("|",SUBSTITUTE($S285," ","|",6))+1,LEN($S285))),IF($C285="Average Weekly Sales ",(MID($S285,FIND("|",SUBSTITUTE($S285," ","|",3))+1,LEN($S285))),IF($C285="Total Hours vs. Expectation ",(MID($S285,FIND("|",SUBSTITUTE($S285," ","|",3))+1,LEN($S285))),IF($C285="Wage Rate ",(MID($S285,FIND("|",SUBSTITUTE($S285," ","|",3))+1,LEN($S285))),IF($C285="Operating Weeks ","",IF($C285="ToGo Sales ","",IF($C285="Private Dining ","",IF($C285="Overtime Premium $ ","",IF($C285="Overtime Hours ","",(MID($S285,FIND("|",SUBSTITUTE($S285," ","|",9))+1,LEN($S285)))))))))))))))</f>
        <v xml:space="preserve">333.21 4,332 0.3 450.73 17,578 0.4 408.51 15,932 0.4  </v>
      </c>
      <c r="AF285" s="47"/>
      <c r="AG285" s="47" t="str">
        <f>IF($C285="","",IF($C285="Bev Alch A vs. T% ",(MID($S285,FIND("|",SUBSTITUTE($S285," ","|",6))+1,LEN($S285))),IF($C285="A vs T% ",(MID($S285,FIND("|",SUBSTITUTE($S285," ","|",6))+1,LEN($S285))),IF($C285="Guest Count ",(MID($S285,FIND("|",SUBSTITUTE($S285," ","|",7))+1,LEN($S285))),IF($C285="Average Weekly Sales ","",IF($C285="Total Hours vs. Expectation ","",IF($C285="Wage Rate ","",IF($C285="Operating Weeks ",(MID($S285,FIND("|",SUBSTITUTE($S285," ","|",3))+1,LEN($S285))),IF($C285="ToGo Sales ",(MID($S285,FIND("|",SUBSTITUTE($S285," ","|",3))+1,LEN($S285))),IF($C285="Private Dining ",(MID($S285,FIND("|",SUBSTITUTE($S285," ","|",3))+1,LEN($S285))),IF($C285="Overtime Premium $ ",(MID($S285,FIND("|",SUBSTITUTE($S285," ","|",3))+1,LEN($S285))),IF($C285="Overtime Hours ",(MID($S285,FIND("|",SUBSTITUTE($S285," ","|",3))+1,LEN($S285))),(MID($S285,FIND("|",SUBSTITUTE($S285," ","|",10))+1,LEN($S285)))))))))))))))</f>
        <v xml:space="preserve">4,332 0.3 450.73 17,578 0.4 408.51 15,932 0.4  </v>
      </c>
      <c r="AH285" s="47" t="str">
        <f>IF($C285="","",IF($C285="Bev Alch A vs. T% ",(MID($S285,FIND("|",SUBSTITUTE($S285," ","|",7))+1,LEN($S285))),IF($C285="A vs T% ",(MID($S285,FIND("|",SUBSTITUTE($S285," ","|",7))+1,LEN($S285))),IF($C285="Guest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","|",11))+1,LEN($S285)))))))))))))))</f>
        <v xml:space="preserve">0.3 450.73 17,578 0.4 408.51 15,932 0.4  </v>
      </c>
      <c r="AI285" s="47"/>
      <c r="AJ285" s="47"/>
      <c r="AK285" s="47"/>
      <c r="AL285" s="47"/>
      <c r="AM285" s="11"/>
      <c r="AN285" s="11"/>
      <c r="AO285" s="11"/>
      <c r="AP285" s="47" t="str">
        <f>IF($C285="","",IF($C285="A vs T% ","",IF($C285="Bev Alch A vs. T% ","",IF($C285="Guest Count ",(MID($S285,FIND("|",SUBSTITUTE($S285," ","|",8))+1,LEN($S285))),IF($C285="Average Weekly Sales ",(MID($S285,FIND("|",SUBSTITUTE($S285," ","|",4))+1,LEN($S285))),IF($C285="Total Hours vs. Expectation ",(MID($S285,FIND("|",SUBSTITUTE($S285," ","|",4))+1,LEN($S285))),IF($C285="Wage Rate ",(MID($S285,FIND("|",SUBSTITUTE($S285," ","|",4))+1,LEN($S285))),IF($C285="Operating Weeks ","",IF($C285="ToGo Sales ","",IF($C285="Private Dining ","",IF($C285="Overtime Premium $ ","",IF($C285="Overtime Hours ","",(MID($S285,FIND("|",SUBSTITUTE($S285," ","|",12))+1,LEN($S285)))))))))))))))</f>
        <v xml:space="preserve">450.73 17,578 0.4 408.51 15,932 0.4  </v>
      </c>
      <c r="AQ285" s="47"/>
      <c r="AR285" s="47" t="str">
        <f>IF($C285="","",IF($C285="Bev Alch A vs. T% ",(MID($S285,FIND("|",SUBSTITUTE($S285," ","|",8))+1,LEN($S285))),IF($C285="A vs T% ",(MID($S285,FIND("|",SUBSTITUTE($S285," ","|",8))+1,LEN($S285))),IF($C285="Guest Count ",(MID($S285,FIND("|",SUBSTITUTE($S285," ","|",9))+1,LEN($S285))),IF($C285="Average Weekly Sales ","",IF($C285="Total Hours vs. Expectation ","",IF($C285="Wage Rate ","",IF($C285="Operating Weeks ",(MID($S285,FIND("|",SUBSTITUTE($S285," ","|",4))+1,LEN($S285))),IF($C285="ToGo Sales ",(MID($S285,FIND("|",SUBSTITUTE($S285," ","|",4))+1,LEN($S285))),IF($C285="Private Dining ",(MID($S285,FIND("|",SUBSTITUTE($S285," ","|",4))+1,LEN($S285))),IF($C285="Overtime Premium $ ",(MID($S285,FIND("|",SUBSTITUTE($S285," ","|",4))+1,LEN($S285))),IF($C285="Overtime Hours ",(MID($S285,FIND("|",SUBSTITUTE($S285," ","|",4))+1,LEN($S285))),(MID($S285,FIND("|",SUBSTITUTE($S285," ","|",13))+1,LEN($S285)))))))))))))))</f>
        <v xml:space="preserve">17,578 0.4 408.51 15,932 0.4  </v>
      </c>
      <c r="AS285" s="48" t="str">
        <f>IF($C285="","",IF($C285="Bev Alch A vs. T% ",(MID($S285,FIND("|",SUBSTITUTE($S285," ","|",9))+1,LEN($S285))),IF($C285="A vs T% ",(MID($S285,FIND("|",SUBSTITUTE($S285," ","|",9))+1,LEN($S285))),IF($C285="Guest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","|",14))+1,LEN($S285)))))))))))))))</f>
        <v xml:space="preserve">0.4 408.51 15,932 0.4  </v>
      </c>
      <c r="AT285" s="48"/>
      <c r="AU285" s="47" t="str">
        <f>IF($C285="","",IF($C285="A vs T% ","",IF($C285="Bev Alch A vs. T% ","",IF($C285="Guest Count ",(MID($S285,FIND("|",SUBSTITUTE($S285," ","|",10))+1,LEN($S285))),IF($C285="Average Weekly Sales ",(MID($S285,FIND("|",SUBSTITUTE($S285," ","|",5))+1,LEN($S285))),IF($C285="Total Hours vs. Expectation ",(MID($S285,FIND("|",SUBSTITUTE($S285," ","|",5))+1,LEN($S285))),IF($C285="Wage Rate ",(MID($S285,FIND("|",SUBSTITUTE($S285," ","|",5))+1,LEN($S285))),IF($C285="Operating Weeks ","",IF($C285="ToGo Sales ","",IF($C285="Private Dining ","",IF($C285="Overtime Premium $ ","",IF($C285="Overtime Hours ","",(MID($S285,FIND("|",SUBSTITUTE($S285," ","|",15))+1,LEN($S285)))))))))))))))</f>
        <v xml:space="preserve">408.51 15,932 0.4  </v>
      </c>
      <c r="AV285" s="47"/>
      <c r="AW285" s="47" t="str">
        <f>IF($C285="","",IF($C285="Bev Alch A vs. T% ",(MID($S285,FIND("|",SUBSTITUTE($S285," ","|",10))+1,LEN($S285))),IF($C285="A vs T% ",(MID($S285,FIND("|",SUBSTITUTE($S285," ","|",10))+1,LEN($S285))),IF($C285="Guest Count ",(MID($S285,FIND("|",SUBSTITUTE($S285," ","|",11))+1,LEN($S285))),IF($C285="Average Weekly Sales ","",IF($C285="Total Hours vs. Expectation ","",IF($C285="Wage Rate ","",IF($C285="Operating Weeks ",(MID($S285,FIND("|",SUBSTITUTE($S285," ","|",5))+1,LEN($S285))),IF($C285="ToGo Sales ",(MID($S285,FIND("|",SUBSTITUTE($S285," ","|",5))+1,LEN($S285))),IF($C285="Private Dining ",(MID($S285,FIND("|",SUBSTITUTE($S285," ","|",5))+1,LEN($S285))),IF($C285="Overtime Premium $ ",(MID($S285,FIND("|",SUBSTITUTE($S285," ","|",5))+1,LEN($S285))),IF($C285="Overtime Hours ",(MID($S285,FIND("|",SUBSTITUTE($S285," ","|",5))+1,LEN($S285))),(MID($S285,FIND("|",SUBSTITUTE($S285," ","|",16))+1,LEN($S285)))))))))))))))</f>
        <v xml:space="preserve">15,932 0.4  </v>
      </c>
      <c r="AX285" s="48" t="str">
        <f>IF($C285="","",IF($C285="Bev Alch A vs. T% ",(MID($S285,FIND("|",SUBSTITUTE($S285," ","|",11))+1,LEN($S285))),IF($C285="A vs T% ",(MID($S285,FIND("|",SUBSTITUTE($S285," ","|",11))+1,LEN($S285))),IF($C285="Guest Count ","",IF($C285="Average Weekly Sales ","",IF($C285="Total Hours vs. Expectation ","",IF($C285="Wage Rate ","",IF($C285="Operating Weeks ","",IF($C285="ToGo Sales ","",IF($C285="Private Dining ","",IF($C285="Overtime Premium $ ","",IF($C285="Overtime Hours ","",(MID($S285,FIND("|",SUBSTITUTE($S285," ","|",17))+1,LEN($S285)))))))))))))))</f>
        <v xml:space="preserve">0.4  </v>
      </c>
      <c r="AY285" s="47">
        <f>MIN(FIND({0,1,2,3,4,5,6,7,8,9},C357&amp;"0123456789"))</f>
        <v>9</v>
      </c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</row>
    <row r="286" spans="1:63" ht="15" hidden="1" customHeight="1" x14ac:dyDescent="0.2">
      <c r="A286" s="11"/>
      <c r="B286" s="11"/>
      <c r="C286" s="46" t="str">
        <f>IF(C358="","",IF(RIGHT(D286,1)="-",LEFT(D286,AY286-2),D286))</f>
        <v xml:space="preserve">Marketing Expenses </v>
      </c>
      <c r="D286" s="47" t="str">
        <f>LEFT(C358,AY286-1)</f>
        <v xml:space="preserve">Marketing Expenses </v>
      </c>
      <c r="E286" s="22"/>
      <c r="F286" s="45"/>
      <c r="G286" s="11"/>
      <c r="H286" s="11"/>
      <c r="I286" s="11"/>
      <c r="J286" s="47" t="str">
        <f>IF($C286="","",IF($C286="A vs T% ","",IF($C286="Bev Alch A vs. T% ","",IF($C286="Operating Weeks ","",IF($C286="ToGo Sales ","",IF($C286="Private Dining ","",IF($C286="Overtime Premium $ ","",IF($C286="Overtime Hours ","",(LEFT($S286,FIND("|",SUBSTITUTE($S286," ","|",1))))))))))))</f>
        <v xml:space="preserve">6,094.10 </v>
      </c>
      <c r="K286" s="47"/>
      <c r="L286" s="47" t="str">
        <f>IF($C286="","",IF($C286="Bev Alch A vs. T% ",(LEFT($S286,FIND("|",SUBSTITUTE($S286," ","|",1)))),IF($C286="A vs T% ",(LEFT($S286,FIND("|",SUBSTITUTE($S286," ","|",1)))),IF($C286="Bev Alch A vs. T% ",(LEFT($S286,FIND("|",SUBSTITUTE($S286," ","|",1)))),IF($C286="Average Weekly Sales ","",IF($C286="Total Hours vs. Expectation ","",IF($C286="Wage Rate ","",IF($C286="Operating Weeks ",LEFT($S286,FIND("|",SUBSTITUTE($S286," ","|",1))),IF($C286="ToGo Sales ",LEFT($S286,FIND("|",SUBSTITUTE($S286," ","|",1))),IF($C286="Private Dining ",LEFT($S286,FIND("|",SUBSTITUTE($S286," ","|",1))),IF($C286="Overtime Premium $ ",LEFT($S286,FIND("|",SUBSTITUTE($S286," ","|",1))),IF($C286="Overtime Hours ",LEFT($S286,FIND("|",SUBSTITUTE($S286," ","|",1))),(MID($S286,FIND("|",SUBSTITUTE($S286," ","|",1))+1,LEN($S286)))))))))))))))</f>
        <v xml:space="preserve">24,376 5.2 5,104.40 20,418 4.9 5,847.28 76,015 5.1 5,570.16 72,412 5.0 5,693.72 222,055 4.9 5,607.78 218,703 5.1  </v>
      </c>
      <c r="M286" s="47" t="str">
        <f>IF($C286="","",IF($C286="A vs T% ",(MID($S286,FIND("|",SUBSTITUTE($S286," ","|",1))+1,LEN($S286))),IF($C286="Bev Alch A vs. T% ",(MID($S286,FIND("|",SUBSTITUTE($S286," ","|",1))+1,LEN($S286))),IF($C286="Guest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","|",2))+1,LEN($S286)))))))))))))))</f>
        <v xml:space="preserve">5.2 5,104.40 20,418 4.9 5,847.28 76,015 5.1 5,570.16 72,412 5.0 5,693.72 222,055 4.9 5,607.78 218,703 5.1  </v>
      </c>
      <c r="N286" s="47"/>
      <c r="O286" s="47" t="str">
        <f>IF($C286="","",IF($C286="Bev Alch A vs. T% ","",IF($C286="A vs T% ","",IF($C286="Guest Count ",(MID($S286,FIND("|",SUBSTITUTE($S286," ","|",2))+1,LEN($S286))),IF($C286="Average Weekly Sales ",(MID($S286,FIND("|",SUBSTITUTE($S286," ","|",1))+1,LEN($S286))),IF($C286="Total Hours vs. Expectation ",(MID($S286,FIND("|",SUBSTITUTE($S286," ","|",1))+1,LEN($S286))),IF($C286="Wage Rate ",(MID($S286,FIND("|",SUBSTITUTE($S286," ","|",1))+1,LEN($S286))),IF($C286="Operating Weeks ","",IF($C286="ToGo Sales ","",IF($C286="Private Dining ","",IF($C286="Overtime Premium $ ","",IF($C286="Overtime Hours ","",(MID($S286,FIND("|",SUBSTITUTE($S286," ","|",3))+1,LEN($S286)))))))))))))))</f>
        <v xml:space="preserve">5,104.40 20,418 4.9 5,847.28 76,015 5.1 5,570.16 72,412 5.0 5,693.72 222,055 4.9 5,607.78 218,703 5.1  </v>
      </c>
      <c r="P286" s="47"/>
      <c r="Q286" s="47" t="str">
        <f>IF($C286="","",IF($C286="Bev Alch A vs. T% ",(MID($S286,FIND("|",SUBSTITUTE($S286," ","|",2))+1,LEN($S286))),IF($C286="A vs T% ",(MID($S286,FIND("|",SUBSTITUTE($S286," ","|",2))+1,LEN($S286))),IF($C286="Guest Count ",(MID($S286,FIND("|",SUBSTITUTE($S286," ","|",3))+1,LEN($S286))),IF($C286="Average Weekly Sales ","",IF($C286="Total Hours vs. Expectation ","",IF($C286="Wage Rate ","",IF($C286="Operating Weeks ",(MID($S286,FIND("|",SUBSTITUTE($S286," ","|",1))+1,LEN($S286))),IF($C286="ToGo Sales ",(MID($S286,FIND("|",SUBSTITUTE($S286," ","|",1))+1,LEN($S286))),IF($C286="Private Dining ",(MID($S286,FIND("|",SUBSTITUTE($S286," ","|",1))+1,LEN($S286))),IF($C286="Overtime Premium $ ",(MID($S286,FIND("|",SUBSTITUTE($S286," ","|",1))+1,LEN($S286))),IF($C286="Overtime Hours ",(MID($S286,FIND("|",SUBSTITUTE($S286," ","|",1))+1,LEN($S286))),(MID($S286,FIND("|",SUBSTITUTE($S286," ","|",4))+1,LEN($S286)))))))))))))))</f>
        <v xml:space="preserve">20,418 4.9 5,847.28 76,015 5.1 5,570.16 72,412 5.0 5,693.72 222,055 4.9 5,607.78 218,703 5.1  </v>
      </c>
      <c r="R286" s="47" t="str">
        <f>IF($C286="","",IF($C286="Bev Alch A vs. T% ",(MID($S286,FIND("|",SUBSTITUTE($S286," ","|",3))+1,LEN($S286))),IF($C286="A vs T% ",(MID($S286,FIND("|",SUBSTITUTE($S286," ","|",3))+1,LEN($S286))),IF($C286="Guest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","|",5))+1,LEN($S286)))))))))))))))</f>
        <v xml:space="preserve">4.9 5,847.28 76,015 5.1 5,570.16 72,412 5.0 5,693.72 222,055 4.9 5,607.78 218,703 5.1  </v>
      </c>
      <c r="S286" s="47" t="str">
        <f>(RIGHT(C358,LEN(C358) - LEN(C286)))&amp;" "</f>
        <v xml:space="preserve">6,094.10 24,376 5.2 5,104.40 20,418 4.9 5,847.28 76,015 5.1 5,570.16 72,412 5.0 5,693.72 222,055 4.9 5,607.78 218,703 5.1  </v>
      </c>
      <c r="T286" s="47"/>
      <c r="U286" s="47"/>
      <c r="V286" s="47"/>
      <c r="W286" s="11"/>
      <c r="X286" s="11"/>
      <c r="Y286" s="11"/>
      <c r="Z286" s="47" t="str">
        <f>IF($C286="","",IF($C286="A vs T% ","",IF($C286="Bev Alch A vs. T% ","",IF($C286="Guest Count ",(MID($S286,FIND("|",SUBSTITUTE($S286," ","|",4))+1,LEN($S286))),IF($C286="Average Weekly Sales ",(MID($S286,FIND("|",SUBSTITUTE($S286," ","|",2))+1,LEN($S286))),IF($C286="Total Hours vs. Expectation ",(MID($S286,FIND("|",SUBSTITUTE($S286," ","|",2))+1,LEN($S286))),IF($C286="Wage Rate ",(MID($S286,FIND("|",SUBSTITUTE($S286," ","|",2))+1,LEN($S286))),IF($C286="Operating Weeks ","",IF($C286="ToGo Sales ","",IF($C286="Private Dining ","",IF($C286="Overtime Premium $ ","",IF($C286="Overtime Hours ","",(MID($S286,FIND("|",SUBSTITUTE($S286," ","|",6))+1,LEN($S286)))))))))))))))</f>
        <v xml:space="preserve">5,847.28 76,015 5.1 5,570.16 72,412 5.0 5,693.72 222,055 4.9 5,607.78 218,703 5.1  </v>
      </c>
      <c r="AA286" s="47"/>
      <c r="AB286" s="47" t="str">
        <f>IF($C286="","",IF($C286="Bev Alch A vs. T% ",(MID($S286,FIND("|",SUBSTITUTE($S286," ","|",4))+1,LEN($S286))),IF($C286="A vs T% ",(MID($S286,FIND("|",SUBSTITUTE($S286," ","|",4))+1,LEN($S286))),IF($C286="Guest Count ",(MID($S286,FIND("|",SUBSTITUTE($S286," ","|",5))+1,LEN($S286))),IF($C286="Average Weekly Sales ","",IF($C286="Total Hours vs. Expectation ","",IF($C286="Wage Rate ","",IF($C286="Operating Weeks ",(MID($S286,FIND("|",SUBSTITUTE($S286," ","|",2))+1,LEN($S286))),IF($C286="ToGo Sales ",(MID($S286,FIND("|",SUBSTITUTE($S286," ","|",2))+1,LEN($S286))),IF($C286="Private Dining ",(MID($S286,FIND("|",SUBSTITUTE($S286," ","|",2))+1,LEN($S286))),IF($C286="Overtime Premium $ ",(MID($S286,FIND("|",SUBSTITUTE($S286," ","|",2))+1,LEN($S286))),IF($C286="Overtime Hours ",(MID($S286,FIND("|",SUBSTITUTE($S286," ","|",2))+1,LEN($S286))),(MID($S286,FIND("|",SUBSTITUTE($S286," ","|",7))+1,LEN($S286)))))))))))))))</f>
        <v xml:space="preserve">76,015 5.1 5,570.16 72,412 5.0 5,693.72 222,055 4.9 5,607.78 218,703 5.1  </v>
      </c>
      <c r="AC286" s="47" t="str">
        <f>IF($C286="","",IF($C286="Bev Alch A vs. T% ",(MID($S286,FIND("|",SUBSTITUTE($S286," ","|",5))+1,LEN($S286))),IF($C286="A vs T% ",(MID($S286,FIND("|",SUBSTITUTE($S286," ","|",5))+1,LEN($S286))),IF($C286="Guest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","|",8))+1,LEN($S286)))))))))))))))</f>
        <v xml:space="preserve">5.1 5,570.16 72,412 5.0 5,693.72 222,055 4.9 5,607.78 218,703 5.1  </v>
      </c>
      <c r="AD286" s="47"/>
      <c r="AE286" s="47" t="str">
        <f>IF($C286="","",IF($C286="A vs T% ","",IF($C286="Bev Alch A vs. T% ","",IF($C286="Guest Count ",(MID($S286,FIND("|",SUBSTITUTE($S286," ","|",6))+1,LEN($S286))),IF($C286="Average Weekly Sales ",(MID($S286,FIND("|",SUBSTITUTE($S286," ","|",3))+1,LEN($S286))),IF($C286="Total Hours vs. Expectation ",(MID($S286,FIND("|",SUBSTITUTE($S286," ","|",3))+1,LEN($S286))),IF($C286="Wage Rate ",(MID($S286,FIND("|",SUBSTITUTE($S286," ","|",3))+1,LEN($S286))),IF($C286="Operating Weeks ","",IF($C286="ToGo Sales ","",IF($C286="Private Dining ","",IF($C286="Overtime Premium $ ","",IF($C286="Overtime Hours ","",(MID($S286,FIND("|",SUBSTITUTE($S286," ","|",9))+1,LEN($S286)))))))))))))))</f>
        <v xml:space="preserve">5,570.16 72,412 5.0 5,693.72 222,055 4.9 5,607.78 218,703 5.1  </v>
      </c>
      <c r="AF286" s="47"/>
      <c r="AG286" s="47" t="str">
        <f>IF($C286="","",IF($C286="Bev Alch A vs. T% ",(MID($S286,FIND("|",SUBSTITUTE($S286," ","|",6))+1,LEN($S286))),IF($C286="A vs T% ",(MID($S286,FIND("|",SUBSTITUTE($S286," ","|",6))+1,LEN($S286))),IF($C286="Guest Count ",(MID($S286,FIND("|",SUBSTITUTE($S286," ","|",7))+1,LEN($S286))),IF($C286="Average Weekly Sales ","",IF($C286="Total Hours vs. Expectation ","",IF($C286="Wage Rate ","",IF($C286="Operating Weeks ",(MID($S286,FIND("|",SUBSTITUTE($S286," ","|",3))+1,LEN($S286))),IF($C286="ToGo Sales ",(MID($S286,FIND("|",SUBSTITUTE($S286," ","|",3))+1,LEN($S286))),IF($C286="Private Dining ",(MID($S286,FIND("|",SUBSTITUTE($S286," ","|",3))+1,LEN($S286))),IF($C286="Overtime Premium $ ",(MID($S286,FIND("|",SUBSTITUTE($S286," ","|",3))+1,LEN($S286))),IF($C286="Overtime Hours ",(MID($S286,FIND("|",SUBSTITUTE($S286," ","|",3))+1,LEN($S286))),(MID($S286,FIND("|",SUBSTITUTE($S286," ","|",10))+1,LEN($S286)))))))))))))))</f>
        <v xml:space="preserve">72,412 5.0 5,693.72 222,055 4.9 5,607.78 218,703 5.1  </v>
      </c>
      <c r="AH286" s="47" t="str">
        <f>IF($C286="","",IF($C286="Bev Alch A vs. T% ",(MID($S286,FIND("|",SUBSTITUTE($S286," ","|",7))+1,LEN($S286))),IF($C286="A vs T% ",(MID($S286,FIND("|",SUBSTITUTE($S286," ","|",7))+1,LEN($S286))),IF($C286="Guest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","|",11))+1,LEN($S286)))))))))))))))</f>
        <v xml:space="preserve">5.0 5,693.72 222,055 4.9 5,607.78 218,703 5.1  </v>
      </c>
      <c r="AI286" s="47"/>
      <c r="AJ286" s="47"/>
      <c r="AK286" s="47"/>
      <c r="AL286" s="47"/>
      <c r="AM286" s="11"/>
      <c r="AN286" s="11"/>
      <c r="AO286" s="11"/>
      <c r="AP286" s="47" t="str">
        <f>IF($C286="","",IF($C286="A vs T% ","",IF($C286="Bev Alch A vs. T% ","",IF($C286="Guest Count ",(MID($S286,FIND("|",SUBSTITUTE($S286," ","|",8))+1,LEN($S286))),IF($C286="Average Weekly Sales ",(MID($S286,FIND("|",SUBSTITUTE($S286," ","|",4))+1,LEN($S286))),IF($C286="Total Hours vs. Expectation ",(MID($S286,FIND("|",SUBSTITUTE($S286," ","|",4))+1,LEN($S286))),IF($C286="Wage Rate ",(MID($S286,FIND("|",SUBSTITUTE($S286," ","|",4))+1,LEN($S286))),IF($C286="Operating Weeks ","",IF($C286="ToGo Sales ","",IF($C286="Private Dining ","",IF($C286="Overtime Premium $ ","",IF($C286="Overtime Hours ","",(MID($S286,FIND("|",SUBSTITUTE($S286," ","|",12))+1,LEN($S286)))))))))))))))</f>
        <v xml:space="preserve">5,693.72 222,055 4.9 5,607.78 218,703 5.1  </v>
      </c>
      <c r="AQ286" s="47"/>
      <c r="AR286" s="47" t="str">
        <f>IF($C286="","",IF($C286="Bev Alch A vs. T% ",(MID($S286,FIND("|",SUBSTITUTE($S286," ","|",8))+1,LEN($S286))),IF($C286="A vs T% ",(MID($S286,FIND("|",SUBSTITUTE($S286," ","|",8))+1,LEN($S286))),IF($C286="Guest Count ",(MID($S286,FIND("|",SUBSTITUTE($S286," ","|",9))+1,LEN($S286))),IF($C286="Average Weekly Sales ","",IF($C286="Total Hours vs. Expectation ","",IF($C286="Wage Rate ","",IF($C286="Operating Weeks ",(MID($S286,FIND("|",SUBSTITUTE($S286," ","|",4))+1,LEN($S286))),IF($C286="ToGo Sales ",(MID($S286,FIND("|",SUBSTITUTE($S286," ","|",4))+1,LEN($S286))),IF($C286="Private Dining ",(MID($S286,FIND("|",SUBSTITUTE($S286," ","|",4))+1,LEN($S286))),IF($C286="Overtime Premium $ ",(MID($S286,FIND("|",SUBSTITUTE($S286," ","|",4))+1,LEN($S286))),IF($C286="Overtime Hours ",(MID($S286,FIND("|",SUBSTITUTE($S286," ","|",4))+1,LEN($S286))),(MID($S286,FIND("|",SUBSTITUTE($S286," ","|",13))+1,LEN($S286)))))))))))))))</f>
        <v xml:space="preserve">222,055 4.9 5,607.78 218,703 5.1  </v>
      </c>
      <c r="AS286" s="48" t="str">
        <f>IF($C286="","",IF($C286="Bev Alch A vs. T% ",(MID($S286,FIND("|",SUBSTITUTE($S286," ","|",9))+1,LEN($S286))),IF($C286="A vs T% ",(MID($S286,FIND("|",SUBSTITUTE($S286," ","|",9))+1,LEN($S286))),IF($C286="Guest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","|",14))+1,LEN($S286)))))))))))))))</f>
        <v xml:space="preserve">4.9 5,607.78 218,703 5.1  </v>
      </c>
      <c r="AT286" s="48"/>
      <c r="AU286" s="47" t="str">
        <f>IF($C286="","",IF($C286="A vs T% ","",IF($C286="Bev Alch A vs. T% ","",IF($C286="Guest Count ",(MID($S286,FIND("|",SUBSTITUTE($S286," ","|",10))+1,LEN($S286))),IF($C286="Average Weekly Sales ",(MID($S286,FIND("|",SUBSTITUTE($S286," ","|",5))+1,LEN($S286))),IF($C286="Total Hours vs. Expectation ",(MID($S286,FIND("|",SUBSTITUTE($S286," ","|",5))+1,LEN($S286))),IF($C286="Wage Rate ",(MID($S286,FIND("|",SUBSTITUTE($S286," ","|",5))+1,LEN($S286))),IF($C286="Operating Weeks ","",IF($C286="ToGo Sales ","",IF($C286="Private Dining ","",IF($C286="Overtime Premium $ ","",IF($C286="Overtime Hours ","",(MID($S286,FIND("|",SUBSTITUTE($S286," ","|",15))+1,LEN($S286)))))))))))))))</f>
        <v xml:space="preserve">5,607.78 218,703 5.1  </v>
      </c>
      <c r="AV286" s="47"/>
      <c r="AW286" s="47" t="str">
        <f>IF($C286="","",IF($C286="Bev Alch A vs. T% ",(MID($S286,FIND("|",SUBSTITUTE($S286," ","|",10))+1,LEN($S286))),IF($C286="A vs T% ",(MID($S286,FIND("|",SUBSTITUTE($S286," ","|",10))+1,LEN($S286))),IF($C286="Guest Count ",(MID($S286,FIND("|",SUBSTITUTE($S286," ","|",11))+1,LEN($S286))),IF($C286="Average Weekly Sales ","",IF($C286="Total Hours vs. Expectation ","",IF($C286="Wage Rate ","",IF($C286="Operating Weeks ",(MID($S286,FIND("|",SUBSTITUTE($S286," ","|",5))+1,LEN($S286))),IF($C286="ToGo Sales ",(MID($S286,FIND("|",SUBSTITUTE($S286," ","|",5))+1,LEN($S286))),IF($C286="Private Dining ",(MID($S286,FIND("|",SUBSTITUTE($S286," ","|",5))+1,LEN($S286))),IF($C286="Overtime Premium $ ",(MID($S286,FIND("|",SUBSTITUTE($S286," ","|",5))+1,LEN($S286))),IF($C286="Overtime Hours ",(MID($S286,FIND("|",SUBSTITUTE($S286," ","|",5))+1,LEN($S286))),(MID($S286,FIND("|",SUBSTITUTE($S286," ","|",16))+1,LEN($S286)))))))))))))))</f>
        <v xml:space="preserve">218,703 5.1  </v>
      </c>
      <c r="AX286" s="48" t="str">
        <f>IF($C286="","",IF($C286="Bev Alch A vs. T% ",(MID($S286,FIND("|",SUBSTITUTE($S286," ","|",11))+1,LEN($S286))),IF($C286="A vs T% ",(MID($S286,FIND("|",SUBSTITUTE($S286," ","|",11))+1,LEN($S286))),IF($C286="Guest Count ","",IF($C286="Average Weekly Sales ","",IF($C286="Total Hours vs. Expectation ","",IF($C286="Wage Rate ","",IF($C286="Operating Weeks ","",IF($C286="ToGo Sales ","",IF($C286="Private Dining ","",IF($C286="Overtime Premium $ ","",IF($C286="Overtime Hours ","",(MID($S286,FIND("|",SUBSTITUTE($S286," ","|",17))+1,LEN($S286)))))))))))))))</f>
        <v xml:space="preserve">5.1  </v>
      </c>
      <c r="AY286" s="47">
        <f>MIN(FIND({0,1,2,3,4,5,6,7,8,9},C358&amp;"0123456789"))</f>
        <v>20</v>
      </c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</row>
    <row r="287" spans="1:63" ht="15" hidden="1" customHeight="1" x14ac:dyDescent="0.2">
      <c r="A287" s="11"/>
      <c r="B287" s="11"/>
      <c r="C287" s="46"/>
      <c r="D287" s="47"/>
      <c r="E287" s="22"/>
      <c r="F287" s="45"/>
      <c r="G287" s="11"/>
      <c r="H287" s="11"/>
      <c r="I287" s="11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11"/>
      <c r="X287" s="11"/>
      <c r="Y287" s="11"/>
      <c r="Z287" s="47"/>
      <c r="AA287" s="47"/>
      <c r="AB287" s="47"/>
      <c r="AC287" s="47"/>
      <c r="AD287" s="47"/>
      <c r="AE287" s="47"/>
      <c r="AF287" s="47"/>
      <c r="AG287" s="47"/>
      <c r="AH287" s="47"/>
      <c r="AI287" s="47"/>
      <c r="AJ287" s="47"/>
      <c r="AK287" s="47"/>
      <c r="AL287" s="47"/>
      <c r="AM287" s="11"/>
      <c r="AN287" s="11"/>
      <c r="AO287" s="11"/>
      <c r="AP287" s="47"/>
      <c r="AQ287" s="47"/>
      <c r="AR287" s="47"/>
      <c r="AS287" s="48"/>
      <c r="AT287" s="48"/>
      <c r="AU287" s="47"/>
      <c r="AV287" s="47"/>
      <c r="AW287" s="47"/>
      <c r="AX287" s="48"/>
      <c r="AY287" s="47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</row>
    <row r="288" spans="1:63" ht="15" hidden="1" customHeight="1" x14ac:dyDescent="0.2">
      <c r="A288" s="11"/>
      <c r="B288" s="11"/>
      <c r="C288" s="46" t="str">
        <f>IF(C359="","",IF(RIGHT(D288,1)="-",LEFT(D288,AY288-2),D288))</f>
        <v xml:space="preserve">Performance Earnings </v>
      </c>
      <c r="D288" s="47" t="str">
        <f>LEFT(C359,AY288-1)</f>
        <v xml:space="preserve">Performance Earnings </v>
      </c>
      <c r="E288" s="22"/>
      <c r="F288" s="45"/>
      <c r="G288" s="11"/>
      <c r="H288" s="11"/>
      <c r="I288" s="11"/>
      <c r="J288" s="47" t="str">
        <f>IF($C288="","",IF($C288="A vs T% ","",IF($C288="Bev Alch A vs. T% ","",IF($C288="Operating Weeks ","",IF($C288="ToGo Sales ","",IF($C288="Private Dining ","",IF($C288="Overtime Premium $ ","",IF($C288="Overtime Hours ","",(LEFT($S288,FIND("|",SUBSTITUTE($S288," ","|",1))))))))))))</f>
        <v xml:space="preserve">13,478.99 </v>
      </c>
      <c r="K288" s="47"/>
      <c r="L288" s="47" t="str">
        <f>IF($C288="","",IF($C288="Bev Alch A vs. T% ",(LEFT($S288,FIND("|",SUBSTITUTE($S288," ","|",1)))),IF($C288="A vs T% ",(LEFT($S288,FIND("|",SUBSTITUTE($S288," ","|",1)))),IF($C288="Bev Alch A vs. T% ",(LEFT($S288,FIND("|",SUBSTITUTE($S288," ","|",1)))),IF($C288="Average Weekly Sales ","",IF($C288="Total Hours vs. Expectation ","",IF($C288="Wage Rate ","",IF($C288="Operating Weeks ",LEFT($S288,FIND("|",SUBSTITUTE($S288," ","|",1))),IF($C288="ToGo Sales ",LEFT($S288,FIND("|",SUBSTITUTE($S288," ","|",1))),IF($C288="Private Dining ",LEFT($S288,FIND("|",SUBSTITUTE($S288," ","|",1))),IF($C288="Overtime Premium $ ",LEFT($S288,FIND("|",SUBSTITUTE($S288," ","|",1))),IF($C288="Overtime Hours ",LEFT($S288,FIND("|",SUBSTITUTE($S288," ","|",1))),(MID($S288,FIND("|",SUBSTITUTE($S288," ","|",1))+1,LEN($S288)))))))))))))))</f>
        <v xml:space="preserve">53,916 11.4 9,483.17 37,933 9.1 12,288.33 159,748 10.7 10,844.09 140,973 9.8 12,660.63 493,765 10.9 10,085.69 393,342 9.1  </v>
      </c>
      <c r="M288" s="47" t="str">
        <f>IF($C288="","",IF($C288="A vs T% ",(MID($S288,FIND("|",SUBSTITUTE($S288," ","|",1))+1,LEN($S288))),IF($C288="Bev Alch A vs. T% ",(MID($S288,FIND("|",SUBSTITUTE($S288," ","|",1))+1,LEN($S288))),IF($C288="Guest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","|",2))+1,LEN($S288)))))))))))))))</f>
        <v xml:space="preserve">11.4 9,483.17 37,933 9.1 12,288.33 159,748 10.7 10,844.09 140,973 9.8 12,660.63 493,765 10.9 10,085.69 393,342 9.1  </v>
      </c>
      <c r="N288" s="47"/>
      <c r="O288" s="47" t="str">
        <f>IF($C288="","",IF($C288="Bev Alch A vs. T% ","",IF($C288="A vs T% ","",IF($C288="Guest Count ",(MID($S288,FIND("|",SUBSTITUTE($S288," ","|",2))+1,LEN($S288))),IF($C288="Average Weekly Sales ",(MID($S288,FIND("|",SUBSTITUTE($S288," ","|",1))+1,LEN($S288))),IF($C288="Total Hours vs. Expectation ",(MID($S288,FIND("|",SUBSTITUTE($S288," ","|",1))+1,LEN($S288))),IF($C288="Wage Rate ",(MID($S288,FIND("|",SUBSTITUTE($S288," ","|",1))+1,LEN($S288))),IF($C288="Operating Weeks ","",IF($C288="ToGo Sales ","",IF($C288="Private Dining ","",IF($C288="Overtime Premium $ ","",IF($C288="Overtime Hours ","",(MID($S288,FIND("|",SUBSTITUTE($S288," ","|",3))+1,LEN($S288)))))))))))))))</f>
        <v xml:space="preserve">9,483.17 37,933 9.1 12,288.33 159,748 10.7 10,844.09 140,973 9.8 12,660.63 493,765 10.9 10,085.69 393,342 9.1  </v>
      </c>
      <c r="P288" s="47"/>
      <c r="Q288" s="47" t="str">
        <f>IF($C288="","",IF($C288="Bev Alch A vs. T% ",(MID($S288,FIND("|",SUBSTITUTE($S288," ","|",2))+1,LEN($S288))),IF($C288="A vs T% ",(MID($S288,FIND("|",SUBSTITUTE($S288," ","|",2))+1,LEN($S288))),IF($C288="Guest Count ",(MID($S288,FIND("|",SUBSTITUTE($S288," ","|",3))+1,LEN($S288))),IF($C288="Average Weekly Sales ","",IF($C288="Total Hours vs. Expectation ","",IF($C288="Wage Rate ","",IF($C288="Operating Weeks ",(MID($S288,FIND("|",SUBSTITUTE($S288," ","|",1))+1,LEN($S288))),IF($C288="ToGo Sales ",(MID($S288,FIND("|",SUBSTITUTE($S288," ","|",1))+1,LEN($S288))),IF($C288="Private Dining ",(MID($S288,FIND("|",SUBSTITUTE($S288," ","|",1))+1,LEN($S288))),IF($C288="Overtime Premium $ ",(MID($S288,FIND("|",SUBSTITUTE($S288," ","|",1))+1,LEN($S288))),IF($C288="Overtime Hours ",(MID($S288,FIND("|",SUBSTITUTE($S288," ","|",1))+1,LEN($S288))),(MID($S288,FIND("|",SUBSTITUTE($S288," ","|",4))+1,LEN($S288)))))))))))))))</f>
        <v xml:space="preserve">37,933 9.1 12,288.33 159,748 10.7 10,844.09 140,973 9.8 12,660.63 493,765 10.9 10,085.69 393,342 9.1  </v>
      </c>
      <c r="R288" s="47" t="str">
        <f>IF($C288="","",IF($C288="Bev Alch A vs. T% ",(MID($S288,FIND("|",SUBSTITUTE($S288," ","|",3))+1,LEN($S288))),IF($C288="A vs T% ",(MID($S288,FIND("|",SUBSTITUTE($S288," ","|",3))+1,LEN($S288))),IF($C288="Guest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","|",5))+1,LEN($S288)))))))))))))))</f>
        <v xml:space="preserve">9.1 12,288.33 159,748 10.7 10,844.09 140,973 9.8 12,660.63 493,765 10.9 10,085.69 393,342 9.1  </v>
      </c>
      <c r="S288" s="47" t="str">
        <f>(RIGHT(C359,LEN(C359) - LEN(C288)))&amp;" "</f>
        <v xml:space="preserve">13,478.99 53,916 11.4 9,483.17 37,933 9.1 12,288.33 159,748 10.7 10,844.09 140,973 9.8 12,660.63 493,765 10.9 10,085.69 393,342 9.1  </v>
      </c>
      <c r="T288" s="47"/>
      <c r="U288" s="47"/>
      <c r="V288" s="47"/>
      <c r="W288" s="11"/>
      <c r="X288" s="11"/>
      <c r="Y288" s="11"/>
      <c r="Z288" s="47" t="str">
        <f>IF($C288="","",IF($C288="A vs T% ","",IF($C288="Bev Alch A vs. T% ","",IF($C288="Guest Count ",(MID($S288,FIND("|",SUBSTITUTE($S288," ","|",4))+1,LEN($S288))),IF($C288="Average Weekly Sales ",(MID($S288,FIND("|",SUBSTITUTE($S288," ","|",2))+1,LEN($S288))),IF($C288="Total Hours vs. Expectation ",(MID($S288,FIND("|",SUBSTITUTE($S288," ","|",2))+1,LEN($S288))),IF($C288="Wage Rate ",(MID($S288,FIND("|",SUBSTITUTE($S288," ","|",2))+1,LEN($S288))),IF($C288="Operating Weeks ","",IF($C288="ToGo Sales ","",IF($C288="Private Dining ","",IF($C288="Overtime Premium $ ","",IF($C288="Overtime Hours ","",(MID($S288,FIND("|",SUBSTITUTE($S288," ","|",6))+1,LEN($S288)))))))))))))))</f>
        <v xml:space="preserve">12,288.33 159,748 10.7 10,844.09 140,973 9.8 12,660.63 493,765 10.9 10,085.69 393,342 9.1  </v>
      </c>
      <c r="AA288" s="47"/>
      <c r="AB288" s="47" t="str">
        <f>IF($C288="","",IF($C288="Bev Alch A vs. T% ",(MID($S288,FIND("|",SUBSTITUTE($S288," ","|",4))+1,LEN($S288))),IF($C288="A vs T% ",(MID($S288,FIND("|",SUBSTITUTE($S288," ","|",4))+1,LEN($S288))),IF($C288="Guest Count ",(MID($S288,FIND("|",SUBSTITUTE($S288," ","|",5))+1,LEN($S288))),IF($C288="Average Weekly Sales ","",IF($C288="Total Hours vs. Expectation ","",IF($C288="Wage Rate ","",IF($C288="Operating Weeks ",(MID($S288,FIND("|",SUBSTITUTE($S288," ","|",2))+1,LEN($S288))),IF($C288="ToGo Sales ",(MID($S288,FIND("|",SUBSTITUTE($S288," ","|",2))+1,LEN($S288))),IF($C288="Private Dining ",(MID($S288,FIND("|",SUBSTITUTE($S288," ","|",2))+1,LEN($S288))),IF($C288="Overtime Premium $ ",(MID($S288,FIND("|",SUBSTITUTE($S288," ","|",2))+1,LEN($S288))),IF($C288="Overtime Hours ",(MID($S288,FIND("|",SUBSTITUTE($S288," ","|",2))+1,LEN($S288))),(MID($S288,FIND("|",SUBSTITUTE($S288," ","|",7))+1,LEN($S288)))))))))))))))</f>
        <v xml:space="preserve">159,748 10.7 10,844.09 140,973 9.8 12,660.63 493,765 10.9 10,085.69 393,342 9.1  </v>
      </c>
      <c r="AC288" s="47" t="str">
        <f>IF($C288="","",IF($C288="Bev Alch A vs. T% ",(MID($S288,FIND("|",SUBSTITUTE($S288," ","|",5))+1,LEN($S288))),IF($C288="A vs T% ",(MID($S288,FIND("|",SUBSTITUTE($S288," ","|",5))+1,LEN($S288))),IF($C288="Guest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","|",8))+1,LEN($S288)))))))))))))))</f>
        <v xml:space="preserve">10.7 10,844.09 140,973 9.8 12,660.63 493,765 10.9 10,085.69 393,342 9.1  </v>
      </c>
      <c r="AD288" s="47"/>
      <c r="AE288" s="47" t="str">
        <f>IF($C288="","",IF($C288="A vs T% ","",IF($C288="Bev Alch A vs. T% ","",IF($C288="Guest Count ",(MID($S288,FIND("|",SUBSTITUTE($S288," ","|",6))+1,LEN($S288))),IF($C288="Average Weekly Sales ",(MID($S288,FIND("|",SUBSTITUTE($S288," ","|",3))+1,LEN($S288))),IF($C288="Total Hours vs. Expectation ",(MID($S288,FIND("|",SUBSTITUTE($S288," ","|",3))+1,LEN($S288))),IF($C288="Wage Rate ",(MID($S288,FIND("|",SUBSTITUTE($S288," ","|",3))+1,LEN($S288))),IF($C288="Operating Weeks ","",IF($C288="ToGo Sales ","",IF($C288="Private Dining ","",IF($C288="Overtime Premium $ ","",IF($C288="Overtime Hours ","",(MID($S288,FIND("|",SUBSTITUTE($S288," ","|",9))+1,LEN($S288)))))))))))))))</f>
        <v xml:space="preserve">10,844.09 140,973 9.8 12,660.63 493,765 10.9 10,085.69 393,342 9.1  </v>
      </c>
      <c r="AF288" s="47"/>
      <c r="AG288" s="47" t="str">
        <f>IF($C288="","",IF($C288="Bev Alch A vs. T% ",(MID($S288,FIND("|",SUBSTITUTE($S288," ","|",6))+1,LEN($S288))),IF($C288="A vs T% ",(MID($S288,FIND("|",SUBSTITUTE($S288," ","|",6))+1,LEN($S288))),IF($C288="Guest Count ",(MID($S288,FIND("|",SUBSTITUTE($S288," ","|",7))+1,LEN($S288))),IF($C288="Average Weekly Sales ","",IF($C288="Total Hours vs. Expectation ","",IF($C288="Wage Rate ","",IF($C288="Operating Weeks ",(MID($S288,FIND("|",SUBSTITUTE($S288," ","|",3))+1,LEN($S288))),IF($C288="ToGo Sales ",(MID($S288,FIND("|",SUBSTITUTE($S288," ","|",3))+1,LEN($S288))),IF($C288="Private Dining ",(MID($S288,FIND("|",SUBSTITUTE($S288," ","|",3))+1,LEN($S288))),IF($C288="Overtime Premium $ ",(MID($S288,FIND("|",SUBSTITUTE($S288," ","|",3))+1,LEN($S288))),IF($C288="Overtime Hours ",(MID($S288,FIND("|",SUBSTITUTE($S288," ","|",3))+1,LEN($S288))),(MID($S288,FIND("|",SUBSTITUTE($S288," ","|",10))+1,LEN($S288)))))))))))))))</f>
        <v xml:space="preserve">140,973 9.8 12,660.63 493,765 10.9 10,085.69 393,342 9.1  </v>
      </c>
      <c r="AH288" s="47" t="str">
        <f>IF($C288="","",IF($C288="Bev Alch A vs. T% ",(MID($S288,FIND("|",SUBSTITUTE($S288," ","|",7))+1,LEN($S288))),IF($C288="A vs T% ",(MID($S288,FIND("|",SUBSTITUTE($S288," ","|",7))+1,LEN($S288))),IF($C288="Guest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","|",11))+1,LEN($S288)))))))))))))))</f>
        <v xml:space="preserve">9.8 12,660.63 493,765 10.9 10,085.69 393,342 9.1  </v>
      </c>
      <c r="AI288" s="47"/>
      <c r="AJ288" s="47"/>
      <c r="AK288" s="47"/>
      <c r="AL288" s="47"/>
      <c r="AM288" s="11"/>
      <c r="AN288" s="11"/>
      <c r="AO288" s="11"/>
      <c r="AP288" s="47" t="str">
        <f>IF($C288="","",IF($C288="A vs T% ","",IF($C288="Bev Alch A vs. T% ","",IF($C288="Guest Count ",(MID($S288,FIND("|",SUBSTITUTE($S288," ","|",8))+1,LEN($S288))),IF($C288="Average Weekly Sales ",(MID($S288,FIND("|",SUBSTITUTE($S288," ","|",4))+1,LEN($S288))),IF($C288="Total Hours vs. Expectation ",(MID($S288,FIND("|",SUBSTITUTE($S288," ","|",4))+1,LEN($S288))),IF($C288="Wage Rate ",(MID($S288,FIND("|",SUBSTITUTE($S288," ","|",4))+1,LEN($S288))),IF($C288="Operating Weeks ","",IF($C288="ToGo Sales ","",IF($C288="Private Dining ","",IF($C288="Overtime Premium $ ","",IF($C288="Overtime Hours ","",(MID($S288,FIND("|",SUBSTITUTE($S288," ","|",12))+1,LEN($S288)))))))))))))))</f>
        <v xml:space="preserve">12,660.63 493,765 10.9 10,085.69 393,342 9.1  </v>
      </c>
      <c r="AQ288" s="47"/>
      <c r="AR288" s="47" t="str">
        <f>IF($C288="","",IF($C288="Bev Alch A vs. T% ",(MID($S288,FIND("|",SUBSTITUTE($S288," ","|",8))+1,LEN($S288))),IF($C288="A vs T% ",(MID($S288,FIND("|",SUBSTITUTE($S288," ","|",8))+1,LEN($S288))),IF($C288="Guest Count ",(MID($S288,FIND("|",SUBSTITUTE($S288," ","|",9))+1,LEN($S288))),IF($C288="Average Weekly Sales ","",IF($C288="Total Hours vs. Expectation ","",IF($C288="Wage Rate ","",IF($C288="Operating Weeks ",(MID($S288,FIND("|",SUBSTITUTE($S288," ","|",4))+1,LEN($S288))),IF($C288="ToGo Sales ",(MID($S288,FIND("|",SUBSTITUTE($S288," ","|",4))+1,LEN($S288))),IF($C288="Private Dining ",(MID($S288,FIND("|",SUBSTITUTE($S288," ","|",4))+1,LEN($S288))),IF($C288="Overtime Premium $ ",(MID($S288,FIND("|",SUBSTITUTE($S288," ","|",4))+1,LEN($S288))),IF($C288="Overtime Hours ",(MID($S288,FIND("|",SUBSTITUTE($S288," ","|",4))+1,LEN($S288))),(MID($S288,FIND("|",SUBSTITUTE($S288," ","|",13))+1,LEN($S288)))))))))))))))</f>
        <v xml:space="preserve">493,765 10.9 10,085.69 393,342 9.1  </v>
      </c>
      <c r="AS288" s="48" t="str">
        <f>IF($C288="","",IF($C288="Bev Alch A vs. T% ",(MID($S288,FIND("|",SUBSTITUTE($S288," ","|",9))+1,LEN($S288))),IF($C288="A vs T% ",(MID($S288,FIND("|",SUBSTITUTE($S288," ","|",9))+1,LEN($S288))),IF($C288="Guest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","|",14))+1,LEN($S288)))))))))))))))</f>
        <v xml:space="preserve">10.9 10,085.69 393,342 9.1  </v>
      </c>
      <c r="AT288" s="48"/>
      <c r="AU288" s="47" t="str">
        <f>IF($C288="","",IF($C288="A vs T% ","",IF($C288="Bev Alch A vs. T% ","",IF($C288="Guest Count ",(MID($S288,FIND("|",SUBSTITUTE($S288," ","|",10))+1,LEN($S288))),IF($C288="Average Weekly Sales ",(MID($S288,FIND("|",SUBSTITUTE($S288," ","|",5))+1,LEN($S288))),IF($C288="Total Hours vs. Expectation ",(MID($S288,FIND("|",SUBSTITUTE($S288," ","|",5))+1,LEN($S288))),IF($C288="Wage Rate ",(MID($S288,FIND("|",SUBSTITUTE($S288," ","|",5))+1,LEN($S288))),IF($C288="Operating Weeks ","",IF($C288="ToGo Sales ","",IF($C288="Private Dining ","",IF($C288="Overtime Premium $ ","",IF($C288="Overtime Hours ","",(MID($S288,FIND("|",SUBSTITUTE($S288," ","|",15))+1,LEN($S288)))))))))))))))</f>
        <v xml:space="preserve">10,085.69 393,342 9.1  </v>
      </c>
      <c r="AV288" s="47"/>
      <c r="AW288" s="47" t="str">
        <f>IF($C288="","",IF($C288="Bev Alch A vs. T% ",(MID($S288,FIND("|",SUBSTITUTE($S288," ","|",10))+1,LEN($S288))),IF($C288="A vs T% ",(MID($S288,FIND("|",SUBSTITUTE($S288," ","|",10))+1,LEN($S288))),IF($C288="Guest Count ",(MID($S288,FIND("|",SUBSTITUTE($S288," ","|",11))+1,LEN($S288))),IF($C288="Average Weekly Sales ","",IF($C288="Total Hours vs. Expectation ","",IF($C288="Wage Rate ","",IF($C288="Operating Weeks ",(MID($S288,FIND("|",SUBSTITUTE($S288," ","|",5))+1,LEN($S288))),IF($C288="ToGo Sales ",(MID($S288,FIND("|",SUBSTITUTE($S288," ","|",5))+1,LEN($S288))),IF($C288="Private Dining ",(MID($S288,FIND("|",SUBSTITUTE($S288," ","|",5))+1,LEN($S288))),IF($C288="Overtime Premium $ ",(MID($S288,FIND("|",SUBSTITUTE($S288," ","|",5))+1,LEN($S288))),IF($C288="Overtime Hours ",(MID($S288,FIND("|",SUBSTITUTE($S288," ","|",5))+1,LEN($S288))),(MID($S288,FIND("|",SUBSTITUTE($S288," ","|",16))+1,LEN($S288)))))))))))))))</f>
        <v xml:space="preserve">393,342 9.1  </v>
      </c>
      <c r="AX288" s="48" t="str">
        <f>IF($C288="","",IF($C288="Bev Alch A vs. T% ",(MID($S288,FIND("|",SUBSTITUTE($S288," ","|",11))+1,LEN($S288))),IF($C288="A vs T% ",(MID($S288,FIND("|",SUBSTITUTE($S288," ","|",11))+1,LEN($S288))),IF($C288="Guest Count ","",IF($C288="Average Weekly Sales ","",IF($C288="Total Hours vs. Expectation ","",IF($C288="Wage Rate ","",IF($C288="Operating Weeks ","",IF($C288="ToGo Sales ","",IF($C288="Private Dining ","",IF($C288="Overtime Premium $ ","",IF($C288="Overtime Hours ","",(MID($S288,FIND("|",SUBSTITUTE($S288," ","|",17))+1,LEN($S288)))))))))))))))</f>
        <v xml:space="preserve">9.1  </v>
      </c>
      <c r="AY288" s="47">
        <f>MIN(FIND({0,1,2,3,4,5,6,7,8,9},C359&amp;"0123456789"))</f>
        <v>22</v>
      </c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</row>
    <row r="289" spans="1:63" ht="15" hidden="1" customHeight="1" x14ac:dyDescent="0.2">
      <c r="A289" s="11"/>
      <c r="B289" s="11"/>
      <c r="C289" s="46"/>
      <c r="D289" s="47"/>
      <c r="E289" s="22"/>
      <c r="F289" s="45"/>
      <c r="G289" s="11"/>
      <c r="H289" s="11"/>
      <c r="I289" s="11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11"/>
      <c r="X289" s="11"/>
      <c r="Y289" s="11"/>
      <c r="Z289" s="47"/>
      <c r="AA289" s="47"/>
      <c r="AB289" s="47"/>
      <c r="AC289" s="47"/>
      <c r="AD289" s="47"/>
      <c r="AE289" s="47"/>
      <c r="AF289" s="47"/>
      <c r="AG289" s="47"/>
      <c r="AH289" s="47"/>
      <c r="AI289" s="47"/>
      <c r="AJ289" s="47"/>
      <c r="AK289" s="47"/>
      <c r="AL289" s="47"/>
      <c r="AM289" s="11"/>
      <c r="AN289" s="11"/>
      <c r="AO289" s="11"/>
      <c r="AP289" s="47"/>
      <c r="AQ289" s="47"/>
      <c r="AR289" s="47"/>
      <c r="AS289" s="48"/>
      <c r="AT289" s="48"/>
      <c r="AU289" s="47"/>
      <c r="AV289" s="47"/>
      <c r="AW289" s="47"/>
      <c r="AX289" s="48"/>
      <c r="AY289" s="47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</row>
    <row r="290" spans="1:63" ht="15" hidden="1" customHeight="1" x14ac:dyDescent="0.2">
      <c r="A290" s="11"/>
      <c r="B290" s="11"/>
      <c r="C290" s="46" t="str">
        <f>IF(C360="","",IF(RIGHT(D290,1)="-",LEFT(D290,AY290-2),D290))</f>
        <v xml:space="preserve">Occupancy </v>
      </c>
      <c r="D290" s="47" t="str">
        <f>LEFT(C360,AY290-1)</f>
        <v xml:space="preserve">Occupancy </v>
      </c>
      <c r="E290" s="22"/>
      <c r="F290" s="45"/>
      <c r="G290" s="11"/>
      <c r="H290" s="11"/>
      <c r="I290" s="11"/>
      <c r="J290" s="47" t="str">
        <f>IF($C290="","",IF($C290="A vs T% ","",IF($C290="Bev Alch A vs. T% ","",IF($C290="Operating Weeks ","",IF($C290="ToGo Sales ","",IF($C290="Private Dining ","",IF($C290="Overtime Premium $ ","",IF($C290="Overtime Hours ","",(LEFT($S290,FIND("|",SUBSTITUTE($S290," ","|",1))))))))))))</f>
        <v xml:space="preserve">6,048.70 </v>
      </c>
      <c r="K290" s="47"/>
      <c r="L290" s="47" t="str">
        <f>IF($C290="","",IF($C290="Bev Alch A vs. T% ",(LEFT($S290,FIND("|",SUBSTITUTE($S290," ","|",1)))),IF($C290="A vs T% ",(LEFT($S290,FIND("|",SUBSTITUTE($S290," ","|",1)))),IF($C290="Bev Alch A vs. T% ",(LEFT($S290,FIND("|",SUBSTITUTE($S290," ","|",1)))),IF($C290="Average Weekly Sales ","",IF($C290="Total Hours vs. Expectation ","",IF($C290="Wage Rate ","",IF($C290="Operating Weeks ",LEFT($S290,FIND("|",SUBSTITUTE($S290," ","|",1))),IF($C290="ToGo Sales ",LEFT($S290,FIND("|",SUBSTITUTE($S290," ","|",1))),IF($C290="Private Dining ",LEFT($S290,FIND("|",SUBSTITUTE($S290," ","|",1))),IF($C290="Overtime Premium $ ",LEFT($S290,FIND("|",SUBSTITUTE($S290," ","|",1))),IF($C290="Overtime Hours ",LEFT($S290,FIND("|",SUBSTITUTE($S290," ","|",1))),(MID($S290,FIND("|",SUBSTITUTE($S290," ","|",1))+1,LEN($S290)))))))))))))))</f>
        <v xml:space="preserve">24,195 5.1 6,066.43 24,266 5.8 6,651.38 86,468 5.8 6,757.05 87,842 6.1 6,324.45 246,654 5.4 5,868.49 228,871 5.3  </v>
      </c>
      <c r="M290" s="47" t="str">
        <f>IF($C290="","",IF($C290="A vs T% ",(MID($S290,FIND("|",SUBSTITUTE($S290," ","|",1))+1,LEN($S290))),IF($C290="Bev Alch A vs. T% ",(MID($S290,FIND("|",SUBSTITUTE($S290," ","|",1))+1,LEN($S290))),IF($C290="Guest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","|",2))+1,LEN($S290)))))))))))))))</f>
        <v xml:space="preserve">5.1 6,066.43 24,266 5.8 6,651.38 86,468 5.8 6,757.05 87,842 6.1 6,324.45 246,654 5.4 5,868.49 228,871 5.3  </v>
      </c>
      <c r="N290" s="47"/>
      <c r="O290" s="47" t="str">
        <f>IF($C290="","",IF($C290="Bev Alch A vs. T% ","",IF($C290="A vs T% ","",IF($C290="Guest Count ",(MID($S290,FIND("|",SUBSTITUTE($S290," ","|",2))+1,LEN($S290))),IF($C290="Average Weekly Sales ",(MID($S290,FIND("|",SUBSTITUTE($S290," ","|",1))+1,LEN($S290))),IF($C290="Total Hours vs. Expectation ",(MID($S290,FIND("|",SUBSTITUTE($S290," ","|",1))+1,LEN($S290))),IF($C290="Wage Rate ",(MID($S290,FIND("|",SUBSTITUTE($S290," ","|",1))+1,LEN($S290))),IF($C290="Operating Weeks ","",IF($C290="ToGo Sales ","",IF($C290="Private Dining ","",IF($C290="Overtime Premium $ ","",IF($C290="Overtime Hours ","",(MID($S290,FIND("|",SUBSTITUTE($S290," ","|",3))+1,LEN($S290)))))))))))))))</f>
        <v xml:space="preserve">6,066.43 24,266 5.8 6,651.38 86,468 5.8 6,757.05 87,842 6.1 6,324.45 246,654 5.4 5,868.49 228,871 5.3  </v>
      </c>
      <c r="P290" s="47"/>
      <c r="Q290" s="47" t="str">
        <f>IF($C290="","",IF($C290="Bev Alch A vs. T% ",(MID($S290,FIND("|",SUBSTITUTE($S290," ","|",2))+1,LEN($S290))),IF($C290="A vs T% ",(MID($S290,FIND("|",SUBSTITUTE($S290," ","|",2))+1,LEN($S290))),IF($C290="Guest Count ",(MID($S290,FIND("|",SUBSTITUTE($S290," ","|",3))+1,LEN($S290))),IF($C290="Average Weekly Sales ","",IF($C290="Total Hours vs. Expectation ","",IF($C290="Wage Rate ","",IF($C290="Operating Weeks ",(MID($S290,FIND("|",SUBSTITUTE($S290," ","|",1))+1,LEN($S290))),IF($C290="ToGo Sales ",(MID($S290,FIND("|",SUBSTITUTE($S290," ","|",1))+1,LEN($S290))),IF($C290="Private Dining ",(MID($S290,FIND("|",SUBSTITUTE($S290," ","|",1))+1,LEN($S290))),IF($C290="Overtime Premium $ ",(MID($S290,FIND("|",SUBSTITUTE($S290," ","|",1))+1,LEN($S290))),IF($C290="Overtime Hours ",(MID($S290,FIND("|",SUBSTITUTE($S290," ","|",1))+1,LEN($S290))),(MID($S290,FIND("|",SUBSTITUTE($S290," ","|",4))+1,LEN($S290)))))))))))))))</f>
        <v xml:space="preserve">24,266 5.8 6,651.38 86,468 5.8 6,757.05 87,842 6.1 6,324.45 246,654 5.4 5,868.49 228,871 5.3  </v>
      </c>
      <c r="R290" s="47" t="str">
        <f>IF($C290="","",IF($C290="Bev Alch A vs. T% ",(MID($S290,FIND("|",SUBSTITUTE($S290," ","|",3))+1,LEN($S290))),IF($C290="A vs T% ",(MID($S290,FIND("|",SUBSTITUTE($S290," ","|",3))+1,LEN($S290))),IF($C290="Guest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","|",5))+1,LEN($S290)))))))))))))))</f>
        <v xml:space="preserve">5.8 6,651.38 86,468 5.8 6,757.05 87,842 6.1 6,324.45 246,654 5.4 5,868.49 228,871 5.3  </v>
      </c>
      <c r="S290" s="47" t="str">
        <f>(RIGHT(C360,LEN(C360) - LEN(C290)))&amp;" "</f>
        <v xml:space="preserve">6,048.70 24,195 5.1 6,066.43 24,266 5.8 6,651.38 86,468 5.8 6,757.05 87,842 6.1 6,324.45 246,654 5.4 5,868.49 228,871 5.3  </v>
      </c>
      <c r="T290" s="47"/>
      <c r="U290" s="47"/>
      <c r="V290" s="47"/>
      <c r="W290" s="11"/>
      <c r="X290" s="11"/>
      <c r="Y290" s="11"/>
      <c r="Z290" s="47" t="str">
        <f>IF($C290="","",IF($C290="A vs T% ","",IF($C290="Bev Alch A vs. T% ","",IF($C290="Guest Count ",(MID($S290,FIND("|",SUBSTITUTE($S290," ","|",4))+1,LEN($S290))),IF($C290="Average Weekly Sales ",(MID($S290,FIND("|",SUBSTITUTE($S290," ","|",2))+1,LEN($S290))),IF($C290="Total Hours vs. Expectation ",(MID($S290,FIND("|",SUBSTITUTE($S290," ","|",2))+1,LEN($S290))),IF($C290="Wage Rate ",(MID($S290,FIND("|",SUBSTITUTE($S290," ","|",2))+1,LEN($S290))),IF($C290="Operating Weeks ","",IF($C290="ToGo Sales ","",IF($C290="Private Dining ","",IF($C290="Overtime Premium $ ","",IF($C290="Overtime Hours ","",(MID($S290,FIND("|",SUBSTITUTE($S290," ","|",6))+1,LEN($S290)))))))))))))))</f>
        <v xml:space="preserve">6,651.38 86,468 5.8 6,757.05 87,842 6.1 6,324.45 246,654 5.4 5,868.49 228,871 5.3  </v>
      </c>
      <c r="AA290" s="47"/>
      <c r="AB290" s="47" t="str">
        <f>IF($C290="","",IF($C290="Bev Alch A vs. T% ",(MID($S290,FIND("|",SUBSTITUTE($S290," ","|",4))+1,LEN($S290))),IF($C290="A vs T% ",(MID($S290,FIND("|",SUBSTITUTE($S290," ","|",4))+1,LEN($S290))),IF($C290="Guest Count ",(MID($S290,FIND("|",SUBSTITUTE($S290," ","|",5))+1,LEN($S290))),IF($C290="Average Weekly Sales ","",IF($C290="Total Hours vs. Expectation ","",IF($C290="Wage Rate ","",IF($C290="Operating Weeks ",(MID($S290,FIND("|",SUBSTITUTE($S290," ","|",2))+1,LEN($S290))),IF($C290="ToGo Sales ",(MID($S290,FIND("|",SUBSTITUTE($S290," ","|",2))+1,LEN($S290))),IF($C290="Private Dining ",(MID($S290,FIND("|",SUBSTITUTE($S290," ","|",2))+1,LEN($S290))),IF($C290="Overtime Premium $ ",(MID($S290,FIND("|",SUBSTITUTE($S290," ","|",2))+1,LEN($S290))),IF($C290="Overtime Hours ",(MID($S290,FIND("|",SUBSTITUTE($S290," ","|",2))+1,LEN($S290))),(MID($S290,FIND("|",SUBSTITUTE($S290," ","|",7))+1,LEN($S290)))))))))))))))</f>
        <v xml:space="preserve">86,468 5.8 6,757.05 87,842 6.1 6,324.45 246,654 5.4 5,868.49 228,871 5.3  </v>
      </c>
      <c r="AC290" s="47" t="str">
        <f>IF($C290="","",IF($C290="Bev Alch A vs. T% ",(MID($S290,FIND("|",SUBSTITUTE($S290," ","|",5))+1,LEN($S290))),IF($C290="A vs T% ",(MID($S290,FIND("|",SUBSTITUTE($S290," ","|",5))+1,LEN($S290))),IF($C290="Guest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","|",8))+1,LEN($S290)))))))))))))))</f>
        <v xml:space="preserve">5.8 6,757.05 87,842 6.1 6,324.45 246,654 5.4 5,868.49 228,871 5.3  </v>
      </c>
      <c r="AD290" s="47"/>
      <c r="AE290" s="47" t="str">
        <f>IF($C290="","",IF($C290="A vs T% ","",IF($C290="Bev Alch A vs. T% ","",IF($C290="Guest Count ",(MID($S290,FIND("|",SUBSTITUTE($S290," ","|",6))+1,LEN($S290))),IF($C290="Average Weekly Sales ",(MID($S290,FIND("|",SUBSTITUTE($S290," ","|",3))+1,LEN($S290))),IF($C290="Total Hours vs. Expectation ",(MID($S290,FIND("|",SUBSTITUTE($S290," ","|",3))+1,LEN($S290))),IF($C290="Wage Rate ",(MID($S290,FIND("|",SUBSTITUTE($S290," ","|",3))+1,LEN($S290))),IF($C290="Operating Weeks ","",IF($C290="ToGo Sales ","",IF($C290="Private Dining ","",IF($C290="Overtime Premium $ ","",IF($C290="Overtime Hours ","",(MID($S290,FIND("|",SUBSTITUTE($S290," ","|",9))+1,LEN($S290)))))))))))))))</f>
        <v xml:space="preserve">6,757.05 87,842 6.1 6,324.45 246,654 5.4 5,868.49 228,871 5.3  </v>
      </c>
      <c r="AF290" s="47"/>
      <c r="AG290" s="47" t="str">
        <f>IF($C290="","",IF($C290="Bev Alch A vs. T% ",(MID($S290,FIND("|",SUBSTITUTE($S290," ","|",6))+1,LEN($S290))),IF($C290="A vs T% ",(MID($S290,FIND("|",SUBSTITUTE($S290," ","|",6))+1,LEN($S290))),IF($C290="Guest Count ",(MID($S290,FIND("|",SUBSTITUTE($S290," ","|",7))+1,LEN($S290))),IF($C290="Average Weekly Sales ","",IF($C290="Total Hours vs. Expectation ","",IF($C290="Wage Rate ","",IF($C290="Operating Weeks ",(MID($S290,FIND("|",SUBSTITUTE($S290," ","|",3))+1,LEN($S290))),IF($C290="ToGo Sales ",(MID($S290,FIND("|",SUBSTITUTE($S290," ","|",3))+1,LEN($S290))),IF($C290="Private Dining ",(MID($S290,FIND("|",SUBSTITUTE($S290," ","|",3))+1,LEN($S290))),IF($C290="Overtime Premium $ ",(MID($S290,FIND("|",SUBSTITUTE($S290," ","|",3))+1,LEN($S290))),IF($C290="Overtime Hours ",(MID($S290,FIND("|",SUBSTITUTE($S290," ","|",3))+1,LEN($S290))),(MID($S290,FIND("|",SUBSTITUTE($S290," ","|",10))+1,LEN($S290)))))))))))))))</f>
        <v xml:space="preserve">87,842 6.1 6,324.45 246,654 5.4 5,868.49 228,871 5.3  </v>
      </c>
      <c r="AH290" s="47" t="str">
        <f>IF($C290="","",IF($C290="Bev Alch A vs. T% ",(MID($S290,FIND("|",SUBSTITUTE($S290," ","|",7))+1,LEN($S290))),IF($C290="A vs T% ",(MID($S290,FIND("|",SUBSTITUTE($S290," ","|",7))+1,LEN($S290))),IF($C290="Guest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","|",11))+1,LEN($S290)))))))))))))))</f>
        <v xml:space="preserve">6.1 6,324.45 246,654 5.4 5,868.49 228,871 5.3  </v>
      </c>
      <c r="AI290" s="47"/>
      <c r="AJ290" s="47"/>
      <c r="AK290" s="47"/>
      <c r="AL290" s="47"/>
      <c r="AM290" s="11"/>
      <c r="AN290" s="11"/>
      <c r="AO290" s="11"/>
      <c r="AP290" s="47" t="str">
        <f>IF($C290="","",IF($C290="A vs T% ","",IF($C290="Bev Alch A vs. T% ","",IF($C290="Guest Count ",(MID($S290,FIND("|",SUBSTITUTE($S290," ","|",8))+1,LEN($S290))),IF($C290="Average Weekly Sales ",(MID($S290,FIND("|",SUBSTITUTE($S290," ","|",4))+1,LEN($S290))),IF($C290="Total Hours vs. Expectation ",(MID($S290,FIND("|",SUBSTITUTE($S290," ","|",4))+1,LEN($S290))),IF($C290="Wage Rate ",(MID($S290,FIND("|",SUBSTITUTE($S290," ","|",4))+1,LEN($S290))),IF($C290="Operating Weeks ","",IF($C290="ToGo Sales ","",IF($C290="Private Dining ","",IF($C290="Overtime Premium $ ","",IF($C290="Overtime Hours ","",(MID($S290,FIND("|",SUBSTITUTE($S290," ","|",12))+1,LEN($S290)))))))))))))))</f>
        <v xml:space="preserve">6,324.45 246,654 5.4 5,868.49 228,871 5.3  </v>
      </c>
      <c r="AQ290" s="47"/>
      <c r="AR290" s="47" t="str">
        <f>IF($C290="","",IF($C290="Bev Alch A vs. T% ",(MID($S290,FIND("|",SUBSTITUTE($S290," ","|",8))+1,LEN($S290))),IF($C290="A vs T% ",(MID($S290,FIND("|",SUBSTITUTE($S290," ","|",8))+1,LEN($S290))),IF($C290="Guest Count ",(MID($S290,FIND("|",SUBSTITUTE($S290," ","|",9))+1,LEN($S290))),IF($C290="Average Weekly Sales ","",IF($C290="Total Hours vs. Expectation ","",IF($C290="Wage Rate ","",IF($C290="Operating Weeks ",(MID($S290,FIND("|",SUBSTITUTE($S290," ","|",4))+1,LEN($S290))),IF($C290="ToGo Sales ",(MID($S290,FIND("|",SUBSTITUTE($S290," ","|",4))+1,LEN($S290))),IF($C290="Private Dining ",(MID($S290,FIND("|",SUBSTITUTE($S290," ","|",4))+1,LEN($S290))),IF($C290="Overtime Premium $ ",(MID($S290,FIND("|",SUBSTITUTE($S290," ","|",4))+1,LEN($S290))),IF($C290="Overtime Hours ",(MID($S290,FIND("|",SUBSTITUTE($S290," ","|",4))+1,LEN($S290))),(MID($S290,FIND("|",SUBSTITUTE($S290," ","|",13))+1,LEN($S290)))))))))))))))</f>
        <v xml:space="preserve">246,654 5.4 5,868.49 228,871 5.3  </v>
      </c>
      <c r="AS290" s="48" t="str">
        <f>IF($C290="","",IF($C290="Bev Alch A vs. T% ",(MID($S290,FIND("|",SUBSTITUTE($S290," ","|",9))+1,LEN($S290))),IF($C290="A vs T% ",(MID($S290,FIND("|",SUBSTITUTE($S290," ","|",9))+1,LEN($S290))),IF($C290="Guest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","|",14))+1,LEN($S290)))))))))))))))</f>
        <v xml:space="preserve">5.4 5,868.49 228,871 5.3  </v>
      </c>
      <c r="AT290" s="48"/>
      <c r="AU290" s="47" t="str">
        <f>IF($C290="","",IF($C290="A vs T% ","",IF($C290="Bev Alch A vs. T% ","",IF($C290="Guest Count ",(MID($S290,FIND("|",SUBSTITUTE($S290," ","|",10))+1,LEN($S290))),IF($C290="Average Weekly Sales ",(MID($S290,FIND("|",SUBSTITUTE($S290," ","|",5))+1,LEN($S290))),IF($C290="Total Hours vs. Expectation ",(MID($S290,FIND("|",SUBSTITUTE($S290," ","|",5))+1,LEN($S290))),IF($C290="Wage Rate ",(MID($S290,FIND("|",SUBSTITUTE($S290," ","|",5))+1,LEN($S290))),IF($C290="Operating Weeks ","",IF($C290="ToGo Sales ","",IF($C290="Private Dining ","",IF($C290="Overtime Premium $ ","",IF($C290="Overtime Hours ","",(MID($S290,FIND("|",SUBSTITUTE($S290," ","|",15))+1,LEN($S290)))))))))))))))</f>
        <v xml:space="preserve">5,868.49 228,871 5.3  </v>
      </c>
      <c r="AV290" s="47"/>
      <c r="AW290" s="47" t="str">
        <f>IF($C290="","",IF($C290="Bev Alch A vs. T% ",(MID($S290,FIND("|",SUBSTITUTE($S290," ","|",10))+1,LEN($S290))),IF($C290="A vs T% ",(MID($S290,FIND("|",SUBSTITUTE($S290," ","|",10))+1,LEN($S290))),IF($C290="Guest Count ",(MID($S290,FIND("|",SUBSTITUTE($S290," ","|",11))+1,LEN($S290))),IF($C290="Average Weekly Sales ","",IF($C290="Total Hours vs. Expectation ","",IF($C290="Wage Rate ","",IF($C290="Operating Weeks ",(MID($S290,FIND("|",SUBSTITUTE($S290," ","|",5))+1,LEN($S290))),IF($C290="ToGo Sales ",(MID($S290,FIND("|",SUBSTITUTE($S290," ","|",5))+1,LEN($S290))),IF($C290="Private Dining ",(MID($S290,FIND("|",SUBSTITUTE($S290," ","|",5))+1,LEN($S290))),IF($C290="Overtime Premium $ ",(MID($S290,FIND("|",SUBSTITUTE($S290," ","|",5))+1,LEN($S290))),IF($C290="Overtime Hours ",(MID($S290,FIND("|",SUBSTITUTE($S290," ","|",5))+1,LEN($S290))),(MID($S290,FIND("|",SUBSTITUTE($S290," ","|",16))+1,LEN($S290)))))))))))))))</f>
        <v xml:space="preserve">228,871 5.3  </v>
      </c>
      <c r="AX290" s="48" t="str">
        <f>IF($C290="","",IF($C290="Bev Alch A vs. T% ",(MID($S290,FIND("|",SUBSTITUTE($S290," ","|",11))+1,LEN($S290))),IF($C290="A vs T% ",(MID($S290,FIND("|",SUBSTITUTE($S290," ","|",11))+1,LEN($S290))),IF($C290="Guest Count ","",IF($C290="Average Weekly Sales ","",IF($C290="Total Hours vs. Expectation ","",IF($C290="Wage Rate ","",IF($C290="Operating Weeks ","",IF($C290="ToGo Sales ","",IF($C290="Private Dining ","",IF($C290="Overtime Premium $ ","",IF($C290="Overtime Hours ","",(MID($S290,FIND("|",SUBSTITUTE($S290," ","|",17))+1,LEN($S290)))))))))))))))</f>
        <v xml:space="preserve">5.3  </v>
      </c>
      <c r="AY290" s="47">
        <f>MIN(FIND({0,1,2,3,4,5,6,7,8,9},C360&amp;"0123456789"))</f>
        <v>11</v>
      </c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</row>
    <row r="291" spans="1:63" ht="15" hidden="1" customHeight="1" x14ac:dyDescent="0.2">
      <c r="A291" s="11"/>
      <c r="B291" s="11"/>
      <c r="C291" s="46"/>
      <c r="D291" s="47"/>
      <c r="E291" s="22"/>
      <c r="F291" s="45"/>
      <c r="G291" s="11"/>
      <c r="H291" s="11"/>
      <c r="I291" s="11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11"/>
      <c r="X291" s="11"/>
      <c r="Y291" s="11"/>
      <c r="Z291" s="47"/>
      <c r="AA291" s="47"/>
      <c r="AB291" s="47"/>
      <c r="AC291" s="47"/>
      <c r="AD291" s="47"/>
      <c r="AE291" s="47"/>
      <c r="AF291" s="47"/>
      <c r="AG291" s="47"/>
      <c r="AH291" s="47"/>
      <c r="AI291" s="47"/>
      <c r="AJ291" s="47"/>
      <c r="AK291" s="47"/>
      <c r="AL291" s="47"/>
      <c r="AM291" s="11"/>
      <c r="AN291" s="11"/>
      <c r="AO291" s="11"/>
      <c r="AP291" s="47"/>
      <c r="AQ291" s="47"/>
      <c r="AR291" s="47"/>
      <c r="AS291" s="48"/>
      <c r="AT291" s="48"/>
      <c r="AU291" s="47"/>
      <c r="AV291" s="47"/>
      <c r="AW291" s="47"/>
      <c r="AX291" s="48"/>
      <c r="AY291" s="47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</row>
    <row r="292" spans="1:63" ht="15" hidden="1" customHeight="1" x14ac:dyDescent="0.2">
      <c r="A292" s="11"/>
      <c r="B292" s="11"/>
      <c r="C292" s="46" t="str">
        <f>IF(C361="","",IF(RIGHT(D292,1)="-",LEFT(D292,AY292-2),D292))</f>
        <v xml:space="preserve">Restaurant Earnings </v>
      </c>
      <c r="D292" s="47" t="str">
        <f>LEFT(C361,AY292-1)</f>
        <v xml:space="preserve">Restaurant Earnings </v>
      </c>
      <c r="E292" s="22"/>
      <c r="F292" s="45"/>
      <c r="G292" s="11"/>
      <c r="H292" s="11"/>
      <c r="I292" s="11"/>
      <c r="J292" s="47" t="str">
        <f>IF($C292="","",IF($C292="A vs T% ","",IF($C292="Bev Alch A vs. T% ","",IF($C292="Operating Weeks ","",IF($C292="ToGo Sales ","",IF($C292="Private Dining ","",IF($C292="Overtime Premium $ ","",IF($C292="Overtime Hours ","",(LEFT($S292,FIND("|",SUBSTITUTE($S292," ","|",1))))))))))))</f>
        <v xml:space="preserve">7,430.29 </v>
      </c>
      <c r="K292" s="47"/>
      <c r="L292" s="47" t="str">
        <f>IF($C292="","",IF($C292="Bev Alch A vs. T% ",(LEFT($S292,FIND("|",SUBSTITUTE($S292," ","|",1)))),IF($C292="A vs T% ",(LEFT($S292,FIND("|",SUBSTITUTE($S292," ","|",1)))),IF($C292="Bev Alch A vs. T% ",(LEFT($S292,FIND("|",SUBSTITUTE($S292," ","|",1)))),IF($C292="Average Weekly Sales ","",IF($C292="Total Hours vs. Expectation ","",IF($C292="Wage Rate ","",IF($C292="Operating Weeks ",LEFT($S292,FIND("|",SUBSTITUTE($S292," ","|",1))),IF($C292="ToGo Sales ",LEFT($S292,FIND("|",SUBSTITUTE($S292," ","|",1))),IF($C292="Private Dining ",LEFT($S292,FIND("|",SUBSTITUTE($S292," ","|",1))),IF($C292="Overtime Premium $ ",LEFT($S292,FIND("|",SUBSTITUTE($S292," ","|",1))),IF($C292="Overtime Hours ",LEFT($S292,FIND("|",SUBSTITUTE($S292," ","|",1))),(MID($S292,FIND("|",SUBSTITUTE($S292," ","|",1))+1,LEN($S292)))))))))))))))</f>
        <v xml:space="preserve">29,721 6.3 3,416.74 13,667 3.3 5,636.95 73,280 4.9 4,087.03 53,131 3.7 6,336.18 247,111 5.4 4,217.19 164,471 3.8 </v>
      </c>
      <c r="M292" s="47" t="str">
        <f>IF($C292="","",IF($C292="A vs T% ",(MID($S292,FIND("|",SUBSTITUTE($S292," ","|",1))+1,LEN($S292))),IF($C292="Bev Alch A vs. T% ",(MID($S292,FIND("|",SUBSTITUTE($S292," ","|",1))+1,LEN($S292))),IF($C292="Guest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","|",2))+1,LEN($S292)))))))))))))))</f>
        <v xml:space="preserve">6.3 3,416.74 13,667 3.3 5,636.95 73,280 4.9 4,087.03 53,131 3.7 6,336.18 247,111 5.4 4,217.19 164,471 3.8 </v>
      </c>
      <c r="N292" s="47"/>
      <c r="O292" s="47" t="str">
        <f>IF($C292="","",IF($C292="Bev Alch A vs. T% ","",IF($C292="A vs T% ","",IF($C292="Guest Count ",(MID($S292,FIND("|",SUBSTITUTE($S292," ","|",2))+1,LEN($S292))),IF($C292="Average Weekly Sales ",(MID($S292,FIND("|",SUBSTITUTE($S292," ","|",1))+1,LEN($S292))),IF($C292="Total Hours vs. Expectation ",(MID($S292,FIND("|",SUBSTITUTE($S292," ","|",1))+1,LEN($S292))),IF($C292="Wage Rate ",(MID($S292,FIND("|",SUBSTITUTE($S292," ","|",1))+1,LEN($S292))),IF($C292="Operating Weeks ","",IF($C292="ToGo Sales ","",IF($C292="Private Dining ","",IF($C292="Overtime Premium $ ","",IF($C292="Overtime Hours ","",(MID($S292,FIND("|",SUBSTITUTE($S292," ","|",3))+1,LEN($S292)))))))))))))))</f>
        <v xml:space="preserve">3,416.74 13,667 3.3 5,636.95 73,280 4.9 4,087.03 53,131 3.7 6,336.18 247,111 5.4 4,217.19 164,471 3.8 </v>
      </c>
      <c r="P292" s="47"/>
      <c r="Q292" s="47" t="str">
        <f>IF($C292="","",IF($C292="Bev Alch A vs. T% ",(MID($S292,FIND("|",SUBSTITUTE($S292," ","|",2))+1,LEN($S292))),IF($C292="A vs T% ",(MID($S292,FIND("|",SUBSTITUTE($S292," ","|",2))+1,LEN($S292))),IF($C292="Guest Count ",(MID($S292,FIND("|",SUBSTITUTE($S292," ","|",3))+1,LEN($S292))),IF($C292="Average Weekly Sales ","",IF($C292="Total Hours vs. Expectation ","",IF($C292="Wage Rate ","",IF($C292="Operating Weeks ",(MID($S292,FIND("|",SUBSTITUTE($S292," ","|",1))+1,LEN($S292))),IF($C292="ToGo Sales ",(MID($S292,FIND("|",SUBSTITUTE($S292," ","|",1))+1,LEN($S292))),IF($C292="Private Dining ",(MID($S292,FIND("|",SUBSTITUTE($S292," ","|",1))+1,LEN($S292))),IF($C292="Overtime Premium $ ",(MID($S292,FIND("|",SUBSTITUTE($S292," ","|",1))+1,LEN($S292))),IF($C292="Overtime Hours ",(MID($S292,FIND("|",SUBSTITUTE($S292," ","|",1))+1,LEN($S292))),(MID($S292,FIND("|",SUBSTITUTE($S292," ","|",4))+1,LEN($S292)))))))))))))))</f>
        <v xml:space="preserve">13,667 3.3 5,636.95 73,280 4.9 4,087.03 53,131 3.7 6,336.18 247,111 5.4 4,217.19 164,471 3.8 </v>
      </c>
      <c r="R292" s="47" t="str">
        <f>IF($C292="","",IF($C292="Bev Alch A vs. T% ",(MID($S292,FIND("|",SUBSTITUTE($S292," ","|",3))+1,LEN($S292))),IF($C292="A vs T% ",(MID($S292,FIND("|",SUBSTITUTE($S292," ","|",3))+1,LEN($S292))),IF($C292="Guest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","|",5))+1,LEN($S292)))))))))))))))</f>
        <v xml:space="preserve">3.3 5,636.95 73,280 4.9 4,087.03 53,131 3.7 6,336.18 247,111 5.4 4,217.19 164,471 3.8 </v>
      </c>
      <c r="S292" s="47" t="str">
        <f>(RIGHT(C361,LEN(C361) - LEN(C292)))&amp;" "</f>
        <v xml:space="preserve">7,430.29 29,721 6.3 3,416.74 13,667 3.3 5,636.95 73,280 4.9 4,087.03 53,131 3.7 6,336.18 247,111 5.4 4,217.19 164,471 3.8 </v>
      </c>
      <c r="T292" s="47"/>
      <c r="U292" s="47"/>
      <c r="V292" s="47"/>
      <c r="W292" s="11"/>
      <c r="X292" s="11"/>
      <c r="Y292" s="11"/>
      <c r="Z292" s="47" t="str">
        <f>IF($C292="","",IF($C292="A vs T% ","",IF($C292="Bev Alch A vs. T% ","",IF($C292="Guest Count ",(MID($S292,FIND("|",SUBSTITUTE($S292," ","|",4))+1,LEN($S292))),IF($C292="Average Weekly Sales ",(MID($S292,FIND("|",SUBSTITUTE($S292," ","|",2))+1,LEN($S292))),IF($C292="Total Hours vs. Expectation ",(MID($S292,FIND("|",SUBSTITUTE($S292," ","|",2))+1,LEN($S292))),IF($C292="Wage Rate ",(MID($S292,FIND("|",SUBSTITUTE($S292," ","|",2))+1,LEN($S292))),IF($C292="Operating Weeks ","",IF($C292="ToGo Sales ","",IF($C292="Private Dining ","",IF($C292="Overtime Premium $ ","",IF($C292="Overtime Hours ","",(MID($S292,FIND("|",SUBSTITUTE($S292," ","|",6))+1,LEN($S292)))))))))))))))</f>
        <v xml:space="preserve">5,636.95 73,280 4.9 4,087.03 53,131 3.7 6,336.18 247,111 5.4 4,217.19 164,471 3.8 </v>
      </c>
      <c r="AA292" s="47"/>
      <c r="AB292" s="47" t="str">
        <f>IF($C292="","",IF($C292="Bev Alch A vs. T% ",(MID($S292,FIND("|",SUBSTITUTE($S292," ","|",4))+1,LEN($S292))),IF($C292="A vs T% ",(MID($S292,FIND("|",SUBSTITUTE($S292," ","|",4))+1,LEN($S292))),IF($C292="Guest Count ",(MID($S292,FIND("|",SUBSTITUTE($S292," ","|",5))+1,LEN($S292))),IF($C292="Average Weekly Sales ","",IF($C292="Total Hours vs. Expectation ","",IF($C292="Wage Rate ","",IF($C292="Operating Weeks ",(MID($S292,FIND("|",SUBSTITUTE($S292," ","|",2))+1,LEN($S292))),IF($C292="ToGo Sales ",(MID($S292,FIND("|",SUBSTITUTE($S292," ","|",2))+1,LEN($S292))),IF($C292="Private Dining ",(MID($S292,FIND("|",SUBSTITUTE($S292," ","|",2))+1,LEN($S292))),IF($C292="Overtime Premium $ ",(MID($S292,FIND("|",SUBSTITUTE($S292," ","|",2))+1,LEN($S292))),IF($C292="Overtime Hours ",(MID($S292,FIND("|",SUBSTITUTE($S292," ","|",2))+1,LEN($S292))),(MID($S292,FIND("|",SUBSTITUTE($S292," ","|",7))+1,LEN($S292)))))))))))))))</f>
        <v xml:space="preserve">73,280 4.9 4,087.03 53,131 3.7 6,336.18 247,111 5.4 4,217.19 164,471 3.8 </v>
      </c>
      <c r="AC292" s="47" t="str">
        <f>IF($C292="","",IF($C292="Bev Alch A vs. T% ",(MID($S292,FIND("|",SUBSTITUTE($S292," ","|",5))+1,LEN($S292))),IF($C292="A vs T% ",(MID($S292,FIND("|",SUBSTITUTE($S292," ","|",5))+1,LEN($S292))),IF($C292="Guest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","|",8))+1,LEN($S292)))))))))))))))</f>
        <v xml:space="preserve">4.9 4,087.03 53,131 3.7 6,336.18 247,111 5.4 4,217.19 164,471 3.8 </v>
      </c>
      <c r="AD292" s="47"/>
      <c r="AE292" s="47" t="str">
        <f>IF($C292="","",IF($C292="A vs T% ","",IF($C292="Bev Alch A vs. T% ","",IF($C292="Guest Count ",(MID($S292,FIND("|",SUBSTITUTE($S292," ","|",6))+1,LEN($S292))),IF($C292="Average Weekly Sales ",(MID($S292,FIND("|",SUBSTITUTE($S292," ","|",3))+1,LEN($S292))),IF($C292="Total Hours vs. Expectation ",(MID($S292,FIND("|",SUBSTITUTE($S292," ","|",3))+1,LEN($S292))),IF($C292="Wage Rate ",(MID($S292,FIND("|",SUBSTITUTE($S292," ","|",3))+1,LEN($S292))),IF($C292="Operating Weeks ","",IF($C292="ToGo Sales ","",IF($C292="Private Dining ","",IF($C292="Overtime Premium $ ","",IF($C292="Overtime Hours ","",(MID($S292,FIND("|",SUBSTITUTE($S292," ","|",9))+1,LEN($S292)))))))))))))))</f>
        <v xml:space="preserve">4,087.03 53,131 3.7 6,336.18 247,111 5.4 4,217.19 164,471 3.8 </v>
      </c>
      <c r="AF292" s="47"/>
      <c r="AG292" s="47" t="str">
        <f>IF($C292="","",IF($C292="Bev Alch A vs. T% ",(MID($S292,FIND("|",SUBSTITUTE($S292," ","|",6))+1,LEN($S292))),IF($C292="A vs T% ",(MID($S292,FIND("|",SUBSTITUTE($S292," ","|",6))+1,LEN($S292))),IF($C292="Guest Count ",(MID($S292,FIND("|",SUBSTITUTE($S292," ","|",7))+1,LEN($S292))),IF($C292="Average Weekly Sales ","",IF($C292="Total Hours vs. Expectation ","",IF($C292="Wage Rate ","",IF($C292="Operating Weeks ",(MID($S292,FIND("|",SUBSTITUTE($S292," ","|",3))+1,LEN($S292))),IF($C292="ToGo Sales ",(MID($S292,FIND("|",SUBSTITUTE($S292," ","|",3))+1,LEN($S292))),IF($C292="Private Dining ",(MID($S292,FIND("|",SUBSTITUTE($S292," ","|",3))+1,LEN($S292))),IF($C292="Overtime Premium $ ",(MID($S292,FIND("|",SUBSTITUTE($S292," ","|",3))+1,LEN($S292))),IF($C292="Overtime Hours ",(MID($S292,FIND("|",SUBSTITUTE($S292," ","|",3))+1,LEN($S292))),(MID($S292,FIND("|",SUBSTITUTE($S292," ","|",10))+1,LEN($S292)))))))))))))))</f>
        <v xml:space="preserve">53,131 3.7 6,336.18 247,111 5.4 4,217.19 164,471 3.8 </v>
      </c>
      <c r="AH292" s="47" t="str">
        <f>IF($C292="","",IF($C292="Bev Alch A vs. T% ",(MID($S292,FIND("|",SUBSTITUTE($S292," ","|",7))+1,LEN($S292))),IF($C292="A vs T% ",(MID($S292,FIND("|",SUBSTITUTE($S292," ","|",7))+1,LEN($S292))),IF($C292="Guest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","|",11))+1,LEN($S292)))))))))))))))</f>
        <v xml:space="preserve">3.7 6,336.18 247,111 5.4 4,217.19 164,471 3.8 </v>
      </c>
      <c r="AI292" s="47"/>
      <c r="AJ292" s="47"/>
      <c r="AK292" s="47"/>
      <c r="AL292" s="47"/>
      <c r="AM292" s="11"/>
      <c r="AN292" s="11"/>
      <c r="AO292" s="11"/>
      <c r="AP292" s="47" t="str">
        <f>IF($C292="","",IF($C292="A vs T% ","",IF($C292="Bev Alch A vs. T% ","",IF($C292="Guest Count ",(MID($S292,FIND("|",SUBSTITUTE($S292," ","|",8))+1,LEN($S292))),IF($C292="Average Weekly Sales ",(MID($S292,FIND("|",SUBSTITUTE($S292," ","|",4))+1,LEN($S292))),IF($C292="Total Hours vs. Expectation ",(MID($S292,FIND("|",SUBSTITUTE($S292," ","|",4))+1,LEN($S292))),IF($C292="Wage Rate ",(MID($S292,FIND("|",SUBSTITUTE($S292," ","|",4))+1,LEN($S292))),IF($C292="Operating Weeks ","",IF($C292="ToGo Sales ","",IF($C292="Private Dining ","",IF($C292="Overtime Premium $ ","",IF($C292="Overtime Hours ","",(MID($S292,FIND("|",SUBSTITUTE($S292," ","|",12))+1,LEN($S292)))))))))))))))</f>
        <v xml:space="preserve">6,336.18 247,111 5.4 4,217.19 164,471 3.8 </v>
      </c>
      <c r="AQ292" s="47"/>
      <c r="AR292" s="47" t="str">
        <f>IF($C292="","",IF($C292="Bev Alch A vs. T% ",(MID($S292,FIND("|",SUBSTITUTE($S292," ","|",8))+1,LEN($S292))),IF($C292="A vs T% ",(MID($S292,FIND("|",SUBSTITUTE($S292," ","|",8))+1,LEN($S292))),IF($C292="Guest Count ",(MID($S292,FIND("|",SUBSTITUTE($S292," ","|",9))+1,LEN($S292))),IF($C292="Average Weekly Sales ","",IF($C292="Total Hours vs. Expectation ","",IF($C292="Wage Rate ","",IF($C292="Operating Weeks ",(MID($S292,FIND("|",SUBSTITUTE($S292," ","|",4))+1,LEN($S292))),IF($C292="ToGo Sales ",(MID($S292,FIND("|",SUBSTITUTE($S292," ","|",4))+1,LEN($S292))),IF($C292="Private Dining ",(MID($S292,FIND("|",SUBSTITUTE($S292," ","|",4))+1,LEN($S292))),IF($C292="Overtime Premium $ ",(MID($S292,FIND("|",SUBSTITUTE($S292," ","|",4))+1,LEN($S292))),IF($C292="Overtime Hours ",(MID($S292,FIND("|",SUBSTITUTE($S292," ","|",4))+1,LEN($S292))),(MID($S292,FIND("|",SUBSTITUTE($S292," ","|",13))+1,LEN($S292)))))))))))))))</f>
        <v xml:space="preserve">247,111 5.4 4,217.19 164,471 3.8 </v>
      </c>
      <c r="AS292" s="48" t="str">
        <f>IF($C292="","",IF($C292="Bev Alch A vs. T% ",(MID($S292,FIND("|",SUBSTITUTE($S292," ","|",9))+1,LEN($S292))),IF($C292="A vs T% ",(MID($S292,FIND("|",SUBSTITUTE($S292," ","|",9))+1,LEN($S292))),IF($C292="Guest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","|",14))+1,LEN($S292)))))))))))))))</f>
        <v xml:space="preserve">5.4 4,217.19 164,471 3.8 </v>
      </c>
      <c r="AT292" s="48"/>
      <c r="AU292" s="47" t="str">
        <f>IF($C292="","",IF($C292="A vs T% ","",IF($C292="Bev Alch A vs. T% ","",IF($C292="Guest Count ",(MID($S292,FIND("|",SUBSTITUTE($S292," ","|",10))+1,LEN($S292))),IF($C292="Average Weekly Sales ",(MID($S292,FIND("|",SUBSTITUTE($S292," ","|",5))+1,LEN($S292))),IF($C292="Total Hours vs. Expectation ",(MID($S292,FIND("|",SUBSTITUTE($S292," ","|",5))+1,LEN($S292))),IF($C292="Wage Rate ",(MID($S292,FIND("|",SUBSTITUTE($S292," ","|",5))+1,LEN($S292))),IF($C292="Operating Weeks ","",IF($C292="ToGo Sales ","",IF($C292="Private Dining ","",IF($C292="Overtime Premium $ ","",IF($C292="Overtime Hours ","",(MID($S292,FIND("|",SUBSTITUTE($S292," ","|",15))+1,LEN($S292)))))))))))))))</f>
        <v xml:space="preserve">4,217.19 164,471 3.8 </v>
      </c>
      <c r="AV292" s="47"/>
      <c r="AW292" s="47" t="str">
        <f>IF($C292="","",IF($C292="Bev Alch A vs. T% ",(MID($S292,FIND("|",SUBSTITUTE($S292," ","|",10))+1,LEN($S292))),IF($C292="A vs T% ",(MID($S292,FIND("|",SUBSTITUTE($S292," ","|",10))+1,LEN($S292))),IF($C292="Guest Count ",(MID($S292,FIND("|",SUBSTITUTE($S292," ","|",11))+1,LEN($S292))),IF($C292="Average Weekly Sales ","",IF($C292="Total Hours vs. Expectation ","",IF($C292="Wage Rate ","",IF($C292="Operating Weeks ",(MID($S292,FIND("|",SUBSTITUTE($S292," ","|",5))+1,LEN($S292))),IF($C292="ToGo Sales ",(MID($S292,FIND("|",SUBSTITUTE($S292," ","|",5))+1,LEN($S292))),IF($C292="Private Dining ",(MID($S292,FIND("|",SUBSTITUTE($S292," ","|",5))+1,LEN($S292))),IF($C292="Overtime Premium $ ",(MID($S292,FIND("|",SUBSTITUTE($S292," ","|",5))+1,LEN($S292))),IF($C292="Overtime Hours ",(MID($S292,FIND("|",SUBSTITUTE($S292," ","|",5))+1,LEN($S292))),(MID($S292,FIND("|",SUBSTITUTE($S292," ","|",16))+1,LEN($S292)))))))))))))))</f>
        <v xml:space="preserve">164,471 3.8 </v>
      </c>
      <c r="AX292" s="48" t="str">
        <f>IF($C292="","",IF($C292="Bev Alch A vs. T% ",(MID($S292,FIND("|",SUBSTITUTE($S292," ","|",11))+1,LEN($S292))),IF($C292="A vs T% ",(MID($S292,FIND("|",SUBSTITUTE($S292," ","|",11))+1,LEN($S292))),IF($C292="Guest Count ","",IF($C292="Average Weekly Sales ","",IF($C292="Total Hours vs. Expectation ","",IF($C292="Wage Rate ","",IF($C292="Operating Weeks ","",IF($C292="ToGo Sales ","",IF($C292="Private Dining ","",IF($C292="Overtime Premium $ ","",IF($C292="Overtime Hours ","",(MID($S292,FIND("|",SUBSTITUTE($S292," ","|",17))+1,LEN($S292)))))))))))))))</f>
        <v xml:space="preserve">3.8 </v>
      </c>
      <c r="AY292" s="47">
        <f>MIN(FIND({0,1,2,3,4,5,6,7,8,9},C361&amp;"0123456789"))</f>
        <v>21</v>
      </c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</row>
    <row r="293" spans="1:63" ht="15" hidden="1" customHeight="1" x14ac:dyDescent="0.2">
      <c r="A293" s="11"/>
      <c r="B293" s="11"/>
      <c r="C293" s="46"/>
      <c r="D293" s="47"/>
      <c r="E293" s="22"/>
      <c r="F293" s="45"/>
      <c r="G293" s="11"/>
      <c r="H293" s="11"/>
      <c r="I293" s="11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11"/>
      <c r="X293" s="11"/>
      <c r="Y293" s="11"/>
      <c r="Z293" s="47"/>
      <c r="AA293" s="47"/>
      <c r="AB293" s="47"/>
      <c r="AC293" s="47"/>
      <c r="AD293" s="47"/>
      <c r="AE293" s="47"/>
      <c r="AF293" s="47"/>
      <c r="AG293" s="47"/>
      <c r="AH293" s="47"/>
      <c r="AI293" s="47"/>
      <c r="AJ293" s="47"/>
      <c r="AK293" s="47"/>
      <c r="AL293" s="47"/>
      <c r="AM293" s="11"/>
      <c r="AN293" s="11"/>
      <c r="AO293" s="11"/>
      <c r="AP293" s="47"/>
      <c r="AQ293" s="47"/>
      <c r="AR293" s="47"/>
      <c r="AS293" s="48"/>
      <c r="AT293" s="48"/>
      <c r="AU293" s="47"/>
      <c r="AV293" s="47"/>
      <c r="AW293" s="47"/>
      <c r="AX293" s="48"/>
      <c r="AY293" s="47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</row>
    <row r="294" spans="1:63" ht="15" hidden="1" customHeight="1" x14ac:dyDescent="0.2">
      <c r="A294" s="11"/>
      <c r="B294" s="11"/>
      <c r="C294" s="46" t="str">
        <f>IF(C362="","",IF(RIGHT(D294,1)="-",LEFT(D294,AY294-2),D294))</f>
        <v/>
      </c>
      <c r="D294" s="47" t="str">
        <f>LEFT(C362,AY294-1)</f>
        <v/>
      </c>
      <c r="E294" s="22"/>
      <c r="F294" s="45"/>
      <c r="G294" s="11"/>
      <c r="H294" s="11"/>
      <c r="I294" s="11"/>
      <c r="J294" s="47" t="str">
        <f>IF($C294="","",IF($C294="A vs T% ","",IF($C294="Bev Alch A vs. T% ","",IF($C294="Operating Weeks ","",IF($C294="ToGo Sales ","",IF($C294="Private Dining ","",IF($C294="Overtime Premium $ ","",IF($C294="Overtime Hours ","",(LEFT($S294,FIND("|",SUBSTITUTE($S294," ","|",1))))))))))))</f>
        <v/>
      </c>
      <c r="K294" s="47"/>
      <c r="L294" s="47" t="str">
        <f>IF($C294="","",IF($C294="Bev Alch A vs. T% ",(LEFT($S294,FIND("|",SUBSTITUTE($S294," ","|",1)))),IF($C294="A vs T% ",(LEFT($S294,FIND("|",SUBSTITUTE($S294," ","|",1)))),IF($C294="Bev Alch A vs. T% ",(LEFT($S294,FIND("|",SUBSTITUTE($S294," ","|",1)))),IF($C294="Average Weekly Sales ","",IF($C294="Total Hours vs. Expectation ","",IF($C294="Wage Rate ","",IF($C294="Operating Weeks ",LEFT($S294,FIND("|",SUBSTITUTE($S294," ","|",1))),IF($C294="ToGo Sales ",LEFT($S294,FIND("|",SUBSTITUTE($S294," ","|",1))),IF($C294="Private Dining ",LEFT($S294,FIND("|",SUBSTITUTE($S294," ","|",1))),IF($C294="Overtime Premium $ ",LEFT($S294,FIND("|",SUBSTITUTE($S294," ","|",1))),IF($C294="Overtime Hours ",LEFT($S294,FIND("|",SUBSTITUTE($S294," ","|",1))),(MID($S294,FIND("|",SUBSTITUTE($S294," ","|",1))+1,LEN($S294)))))))))))))))</f>
        <v/>
      </c>
      <c r="M294" s="47" t="str">
        <f>IF($C294="","",IF($C294="A vs T% ",(MID($S294,FIND("|",SUBSTITUTE($S294," ","|",1))+1,LEN($S294))),IF($C294="Bev Alch A vs. T% ",(MID($S294,FIND("|",SUBSTITUTE($S294," ","|",1))+1,LEN($S294))),IF($C294="Guest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","|",2))+1,LEN($S294)))))))))))))))</f>
        <v/>
      </c>
      <c r="N294" s="47"/>
      <c r="O294" s="47" t="str">
        <f>IF($C294="","",IF($C294="Bev Alch A vs. T% ","",IF($C294="A vs T% ","",IF($C294="Guest Count ",(MID($S294,FIND("|",SUBSTITUTE($S294," ","|",2))+1,LEN($S294))),IF($C294="Average Weekly Sales ",(MID($S294,FIND("|",SUBSTITUTE($S294," ","|",1))+1,LEN($S294))),IF($C294="Total Hours vs. Expectation ",(MID($S294,FIND("|",SUBSTITUTE($S294," ","|",1))+1,LEN($S294))),IF($C294="Wage Rate ",(MID($S294,FIND("|",SUBSTITUTE($S294," ","|",1))+1,LEN($S294))),IF($C294="Operating Weeks ","",IF($C294="ToGo Sales ","",IF($C294="Private Dining ","",IF($C294="Overtime Premium $ ","",IF($C294="Overtime Hours ","",(MID($S294,FIND("|",SUBSTITUTE($S294," ","|",3))+1,LEN($S294)))))))))))))))</f>
        <v/>
      </c>
      <c r="P294" s="47"/>
      <c r="Q294" s="47" t="str">
        <f>IF($C294="","",IF($C294="Bev Alch A vs. T% ",(MID($S294,FIND("|",SUBSTITUTE($S294," ","|",2))+1,LEN($S294))),IF($C294="A vs T% ",(MID($S294,FIND("|",SUBSTITUTE($S294," ","|",2))+1,LEN($S294))),IF($C294="Guest Count ",(MID($S294,FIND("|",SUBSTITUTE($S294," ","|",3))+1,LEN($S294))),IF($C294="Average Weekly Sales ","",IF($C294="Total Hours vs. Expectation ","",IF($C294="Wage Rate ","",IF($C294="Operating Weeks ",(MID($S294,FIND("|",SUBSTITUTE($S294," ","|",1))+1,LEN($S294))),IF($C294="ToGo Sales ",(MID($S294,FIND("|",SUBSTITUTE($S294," ","|",1))+1,LEN($S294))),IF($C294="Private Dining ",(MID($S294,FIND("|",SUBSTITUTE($S294," ","|",1))+1,LEN($S294))),IF($C294="Overtime Premium $ ",(MID($S294,FIND("|",SUBSTITUTE($S294," ","|",1))+1,LEN($S294))),IF($C294="Overtime Hours ",(MID($S294,FIND("|",SUBSTITUTE($S294," ","|",1))+1,LEN($S294))),(MID($S294,FIND("|",SUBSTITUTE($S294," ","|",4))+1,LEN($S294)))))))))))))))</f>
        <v/>
      </c>
      <c r="R294" s="47" t="str">
        <f>IF($C294="","",IF($C294="Bev Alch A vs. T% ",(MID($S294,FIND("|",SUBSTITUTE($S294," ","|",3))+1,LEN($S294))),IF($C294="A vs T% ",(MID($S294,FIND("|",SUBSTITUTE($S294," ","|",3))+1,LEN($S294))),IF($C294="Guest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","|",5))+1,LEN($S294)))))))))))))))</f>
        <v/>
      </c>
      <c r="S294" s="47" t="str">
        <f>(RIGHT(C362,LEN(C362) - LEN(C294)))&amp;" "</f>
        <v xml:space="preserve">0 </v>
      </c>
      <c r="T294" s="47"/>
      <c r="U294" s="47"/>
      <c r="V294" s="47"/>
      <c r="W294" s="11"/>
      <c r="X294" s="11"/>
      <c r="Y294" s="11"/>
      <c r="Z294" s="47" t="str">
        <f>IF($C294="","",IF($C294="A vs T% ","",IF($C294="Bev Alch A vs. T% ","",IF($C294="Guest Count ",(MID($S294,FIND("|",SUBSTITUTE($S294," ","|",4))+1,LEN($S294))),IF($C294="Average Weekly Sales ",(MID($S294,FIND("|",SUBSTITUTE($S294," ","|",2))+1,LEN($S294))),IF($C294="Total Hours vs. Expectation ",(MID($S294,FIND("|",SUBSTITUTE($S294," ","|",2))+1,LEN($S294))),IF($C294="Wage Rate ",(MID($S294,FIND("|",SUBSTITUTE($S294," ","|",2))+1,LEN($S294))),IF($C294="Operating Weeks ","",IF($C294="ToGo Sales ","",IF($C294="Private Dining ","",IF($C294="Overtime Premium $ ","",IF($C294="Overtime Hours ","",(MID($S294,FIND("|",SUBSTITUTE($S294," ","|",6))+1,LEN($S294)))))))))))))))</f>
        <v/>
      </c>
      <c r="AA294" s="47"/>
      <c r="AB294" s="47" t="str">
        <f>IF($C294="","",IF($C294="Bev Alch A vs. T% ",(MID($S294,FIND("|",SUBSTITUTE($S294," ","|",4))+1,LEN($S294))),IF($C294="A vs T% ",(MID($S294,FIND("|",SUBSTITUTE($S294," ","|",4))+1,LEN($S294))),IF($C294="Guest Count ",(MID($S294,FIND("|",SUBSTITUTE($S294," ","|",5))+1,LEN($S294))),IF($C294="Average Weekly Sales ","",IF($C294="Total Hours vs. Expectation ","",IF($C294="Wage Rate ","",IF($C294="Operating Weeks ",(MID($S294,FIND("|",SUBSTITUTE($S294," ","|",2))+1,LEN($S294))),IF($C294="ToGo Sales ",(MID($S294,FIND("|",SUBSTITUTE($S294," ","|",2))+1,LEN($S294))),IF($C294="Private Dining ",(MID($S294,FIND("|",SUBSTITUTE($S294," ","|",2))+1,LEN($S294))),IF($C294="Overtime Premium $ ",(MID($S294,FIND("|",SUBSTITUTE($S294," ","|",2))+1,LEN($S294))),IF($C294="Overtime Hours ",(MID($S294,FIND("|",SUBSTITUTE($S294," ","|",2))+1,LEN($S294))),(MID($S294,FIND("|",SUBSTITUTE($S294," ","|",7))+1,LEN($S294)))))))))))))))</f>
        <v/>
      </c>
      <c r="AC294" s="47" t="str">
        <f>IF($C294="","",IF($C294="Bev Alch A vs. T% ",(MID($S294,FIND("|",SUBSTITUTE($S294," ","|",5))+1,LEN($S294))),IF($C294="A vs T% ",(MID($S294,FIND("|",SUBSTITUTE($S294," ","|",5))+1,LEN($S294))),IF($C294="Guest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","|",8))+1,LEN($S294)))))))))))))))</f>
        <v/>
      </c>
      <c r="AD294" s="47"/>
      <c r="AE294" s="47" t="str">
        <f>IF($C294="","",IF($C294="A vs T% ","",IF($C294="Bev Alch A vs. T% ","",IF($C294="Guest Count ",(MID($S294,FIND("|",SUBSTITUTE($S294," ","|",6))+1,LEN($S294))),IF($C294="Average Weekly Sales ",(MID($S294,FIND("|",SUBSTITUTE($S294," ","|",3))+1,LEN($S294))),IF($C294="Total Hours vs. Expectation ",(MID($S294,FIND("|",SUBSTITUTE($S294," ","|",3))+1,LEN($S294))),IF($C294="Wage Rate ",(MID($S294,FIND("|",SUBSTITUTE($S294," ","|",3))+1,LEN($S294))),IF($C294="Operating Weeks ","",IF($C294="ToGo Sales ","",IF($C294="Private Dining ","",IF($C294="Overtime Premium $ ","",IF($C294="Overtime Hours ","",(MID($S294,FIND("|",SUBSTITUTE($S294," ","|",9))+1,LEN($S294)))))))))))))))</f>
        <v/>
      </c>
      <c r="AF294" s="47"/>
      <c r="AG294" s="47" t="str">
        <f>IF($C294="","",IF($C294="Bev Alch A vs. T% ",(MID($S294,FIND("|",SUBSTITUTE($S294," ","|",6))+1,LEN($S294))),IF($C294="A vs T% ",(MID($S294,FIND("|",SUBSTITUTE($S294," ","|",6))+1,LEN($S294))),IF($C294="Guest Count ",(MID($S294,FIND("|",SUBSTITUTE($S294," ","|",7))+1,LEN($S294))),IF($C294="Average Weekly Sales ","",IF($C294="Total Hours vs. Expectation ","",IF($C294="Wage Rate ","",IF($C294="Operating Weeks ",(MID($S294,FIND("|",SUBSTITUTE($S294," ","|",3))+1,LEN($S294))),IF($C294="ToGo Sales ",(MID($S294,FIND("|",SUBSTITUTE($S294," ","|",3))+1,LEN($S294))),IF($C294="Private Dining ",(MID($S294,FIND("|",SUBSTITUTE($S294," ","|",3))+1,LEN($S294))),IF($C294="Overtime Premium $ ",(MID($S294,FIND("|",SUBSTITUTE($S294," ","|",3))+1,LEN($S294))),IF($C294="Overtime Hours ",(MID($S294,FIND("|",SUBSTITUTE($S294," ","|",3))+1,LEN($S294))),(MID($S294,FIND("|",SUBSTITUTE($S294," ","|",10))+1,LEN($S294)))))))))))))))</f>
        <v/>
      </c>
      <c r="AH294" s="47" t="str">
        <f>IF($C294="","",IF($C294="Bev Alch A vs. T% ",(MID($S294,FIND("|",SUBSTITUTE($S294," ","|",7))+1,LEN($S294))),IF($C294="A vs T% ",(MID($S294,FIND("|",SUBSTITUTE($S294," ","|",7))+1,LEN($S294))),IF($C294="Guest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","|",11))+1,LEN($S294)))))))))))))))</f>
        <v/>
      </c>
      <c r="AI294" s="47"/>
      <c r="AJ294" s="47"/>
      <c r="AK294" s="47"/>
      <c r="AL294" s="47"/>
      <c r="AM294" s="11"/>
      <c r="AN294" s="11"/>
      <c r="AO294" s="11"/>
      <c r="AP294" s="47" t="str">
        <f>IF($C294="","",IF($C294="A vs T% ","",IF($C294="Bev Alch A vs. T% ","",IF($C294="Guest Count ",(MID($S294,FIND("|",SUBSTITUTE($S294," ","|",8))+1,LEN($S294))),IF($C294="Average Weekly Sales ",(MID($S294,FIND("|",SUBSTITUTE($S294," ","|",4))+1,LEN($S294))),IF($C294="Total Hours vs. Expectation ",(MID($S294,FIND("|",SUBSTITUTE($S294," ","|",4))+1,LEN($S294))),IF($C294="Wage Rate ",(MID($S294,FIND("|",SUBSTITUTE($S294," ","|",4))+1,LEN($S294))),IF($C294="Operating Weeks ","",IF($C294="ToGo Sales ","",IF($C294="Private Dining ","",IF($C294="Overtime Premium $ ","",IF($C294="Overtime Hours ","",(MID($S294,FIND("|",SUBSTITUTE($S294," ","|",12))+1,LEN($S294)))))))))))))))</f>
        <v/>
      </c>
      <c r="AQ294" s="47"/>
      <c r="AR294" s="47" t="str">
        <f>IF($C294="","",IF($C294="Bev Alch A vs. T% ",(MID($S294,FIND("|",SUBSTITUTE($S294," ","|",8))+1,LEN($S294))),IF($C294="A vs T% ",(MID($S294,FIND("|",SUBSTITUTE($S294," ","|",8))+1,LEN($S294))),IF($C294="Guest Count ",(MID($S294,FIND("|",SUBSTITUTE($S294," ","|",9))+1,LEN($S294))),IF($C294="Average Weekly Sales ","",IF($C294="Total Hours vs. Expectation ","",IF($C294="Wage Rate ","",IF($C294="Operating Weeks ",(MID($S294,FIND("|",SUBSTITUTE($S294," ","|",4))+1,LEN($S294))),IF($C294="ToGo Sales ",(MID($S294,FIND("|",SUBSTITUTE($S294," ","|",4))+1,LEN($S294))),IF($C294="Private Dining ",(MID($S294,FIND("|",SUBSTITUTE($S294," ","|",4))+1,LEN($S294))),IF($C294="Overtime Premium $ ",(MID($S294,FIND("|",SUBSTITUTE($S294," ","|",4))+1,LEN($S294))),IF($C294="Overtime Hours ",(MID($S294,FIND("|",SUBSTITUTE($S294," ","|",4))+1,LEN($S294))),(MID($S294,FIND("|",SUBSTITUTE($S294," ","|",13))+1,LEN($S294)))))))))))))))</f>
        <v/>
      </c>
      <c r="AS294" s="48" t="str">
        <f>IF($C294="","",IF($C294="Bev Alch A vs. T% ",(MID($S294,FIND("|",SUBSTITUTE($S294," ","|",9))+1,LEN($S294))),IF($C294="A vs T% ",(MID($S294,FIND("|",SUBSTITUTE($S294," ","|",9))+1,LEN($S294))),IF($C294="Guest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","|",14))+1,LEN($S294)))))))))))))))</f>
        <v/>
      </c>
      <c r="AT294" s="48"/>
      <c r="AU294" s="47" t="str">
        <f>IF($C294="","",IF($C294="A vs T% ","",IF($C294="Bev Alch A vs. T% ","",IF($C294="Guest Count ",(MID($S294,FIND("|",SUBSTITUTE($S294," ","|",10))+1,LEN($S294))),IF($C294="Average Weekly Sales ",(MID($S294,FIND("|",SUBSTITUTE($S294," ","|",5))+1,LEN($S294))),IF($C294="Total Hours vs. Expectation ",(MID($S294,FIND("|",SUBSTITUTE($S294," ","|",5))+1,LEN($S294))),IF($C294="Wage Rate ",(MID($S294,FIND("|",SUBSTITUTE($S294," ","|",5))+1,LEN($S294))),IF($C294="Operating Weeks ","",IF($C294="ToGo Sales ","",IF($C294="Private Dining ","",IF($C294="Overtime Premium $ ","",IF($C294="Overtime Hours ","",(MID($S294,FIND("|",SUBSTITUTE($S294," ","|",15))+1,LEN($S294)))))))))))))))</f>
        <v/>
      </c>
      <c r="AV294" s="47"/>
      <c r="AW294" s="47" t="str">
        <f>IF($C294="","",IF($C294="Bev Alch A vs. T% ",(MID($S294,FIND("|",SUBSTITUTE($S294," ","|",10))+1,LEN($S294))),IF($C294="A vs T% ",(MID($S294,FIND("|",SUBSTITUTE($S294," ","|",10))+1,LEN($S294))),IF($C294="Guest Count ",(MID($S294,FIND("|",SUBSTITUTE($S294," ","|",11))+1,LEN($S294))),IF($C294="Average Weekly Sales ","",IF($C294="Total Hours vs. Expectation ","",IF($C294="Wage Rate ","",IF($C294="Operating Weeks ",(MID($S294,FIND("|",SUBSTITUTE($S294," ","|",5))+1,LEN($S294))),IF($C294="ToGo Sales ",(MID($S294,FIND("|",SUBSTITUTE($S294," ","|",5))+1,LEN($S294))),IF($C294="Private Dining ",(MID($S294,FIND("|",SUBSTITUTE($S294," ","|",5))+1,LEN($S294))),IF($C294="Overtime Premium $ ",(MID($S294,FIND("|",SUBSTITUTE($S294," ","|",5))+1,LEN($S294))),IF($C294="Overtime Hours ",(MID($S294,FIND("|",SUBSTITUTE($S294," ","|",5))+1,LEN($S294))),(MID($S294,FIND("|",SUBSTITUTE($S294," ","|",16))+1,LEN($S294)))))))))))))))</f>
        <v/>
      </c>
      <c r="AX294" s="48" t="str">
        <f>IF($C294="","",IF($C294="Bev Alch A vs. T% ",(MID($S294,FIND("|",SUBSTITUTE($S294," ","|",11))+1,LEN($S294))),IF($C294="A vs T% ",(MID($S294,FIND("|",SUBSTITUTE($S294," ","|",11))+1,LEN($S294))),IF($C294="Guest Count ","",IF($C294="Average Weekly Sales ","",IF($C294="Total Hours vs. Expectation ","",IF($C294="Wage Rate ","",IF($C294="Operating Weeks ","",IF($C294="ToGo Sales ","",IF($C294="Private Dining ","",IF($C294="Overtime Premium $ ","",IF($C294="Overtime Hours ","",(MID($S294,FIND("|",SUBSTITUTE($S294," ","|",17))+1,LEN($S294)))))))))))))))</f>
        <v/>
      </c>
      <c r="AY294" s="47">
        <f>MIN(FIND({0,1,2,3,4,5,6,7,8,9},C362&amp;"0123456789"))</f>
        <v>1</v>
      </c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</row>
    <row r="295" spans="1:63" ht="15" hidden="1" customHeight="1" x14ac:dyDescent="0.2">
      <c r="A295" s="11"/>
      <c r="B295" s="11"/>
      <c r="C295" s="11" t="s">
        <v>0</v>
      </c>
      <c r="D295" s="11"/>
      <c r="E295" s="22"/>
      <c r="F295" s="45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</row>
    <row r="296" spans="1:63" ht="15" hidden="1" customHeight="1" x14ac:dyDescent="0.2">
      <c r="A296" s="11"/>
      <c r="B296" s="11"/>
      <c r="C296" s="11" t="s">
        <v>1</v>
      </c>
      <c r="D296" s="11"/>
      <c r="E296" s="22"/>
      <c r="F296" s="45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</row>
    <row r="297" spans="1:63" ht="15" hidden="1" customHeight="1" x14ac:dyDescent="0.2">
      <c r="A297" s="11"/>
      <c r="B297" s="11"/>
      <c r="C297" s="11" t="s">
        <v>2</v>
      </c>
      <c r="D297" s="11"/>
      <c r="E297" s="22"/>
      <c r="F297" s="45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</row>
    <row r="298" spans="1:63" ht="15" hidden="1" customHeight="1" x14ac:dyDescent="0.2">
      <c r="A298" s="11"/>
      <c r="B298" s="11"/>
      <c r="C298" s="11" t="s">
        <v>3</v>
      </c>
      <c r="D298" s="11"/>
      <c r="E298" s="22"/>
      <c r="F298" s="45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</row>
    <row r="299" spans="1:63" ht="15" hidden="1" customHeight="1" x14ac:dyDescent="0.2">
      <c r="A299" s="11"/>
      <c r="B299" s="11"/>
      <c r="C299" s="11" t="s">
        <v>4</v>
      </c>
      <c r="D299" s="11"/>
      <c r="E299" s="22"/>
      <c r="F299" s="45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</row>
    <row r="300" spans="1:63" ht="15" hidden="1" customHeight="1" x14ac:dyDescent="0.2">
      <c r="A300" s="11"/>
      <c r="B300" s="11"/>
      <c r="C300" s="11" t="s">
        <v>5</v>
      </c>
      <c r="D300" s="29"/>
      <c r="E300" s="22"/>
      <c r="F300" s="45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25"/>
      <c r="AT300" s="25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</row>
    <row r="301" spans="1:63" ht="15" hidden="1" customHeight="1" x14ac:dyDescent="0.2">
      <c r="A301" s="11"/>
      <c r="B301" s="11"/>
      <c r="C301" s="11" t="s">
        <v>6</v>
      </c>
      <c r="D301" s="29"/>
      <c r="E301" s="22"/>
      <c r="F301" s="45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25"/>
      <c r="AT301" s="25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</row>
    <row r="302" spans="1:63" ht="15" hidden="1" customHeight="1" x14ac:dyDescent="0.2">
      <c r="A302" s="11"/>
      <c r="B302" s="11"/>
      <c r="C302" s="11" t="s">
        <v>7</v>
      </c>
      <c r="D302" s="29"/>
      <c r="E302" s="22"/>
      <c r="F302" s="45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25"/>
      <c r="AT302" s="25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</row>
    <row r="303" spans="1:63" ht="15" hidden="1" customHeight="1" x14ac:dyDescent="0.2">
      <c r="A303" s="11"/>
      <c r="B303" s="11"/>
      <c r="C303" s="11" t="s">
        <v>14</v>
      </c>
      <c r="D303" s="29"/>
      <c r="E303" s="22"/>
      <c r="F303" s="45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25"/>
      <c r="AT303" s="25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</row>
    <row r="304" spans="1:63" ht="15" hidden="1" customHeight="1" x14ac:dyDescent="0.2">
      <c r="A304" s="11"/>
      <c r="B304" s="11"/>
      <c r="C304" s="11" t="s">
        <v>13</v>
      </c>
      <c r="D304" s="29"/>
      <c r="E304" s="22"/>
      <c r="F304" s="45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25"/>
      <c r="AT304" s="25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</row>
    <row r="305" spans="1:63" ht="15" hidden="1" customHeight="1" x14ac:dyDescent="0.2">
      <c r="A305" s="11"/>
      <c r="B305" s="11"/>
      <c r="C305" s="11" t="s">
        <v>8</v>
      </c>
      <c r="D305" s="29"/>
      <c r="E305" s="22"/>
      <c r="F305" s="45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25"/>
      <c r="AT305" s="25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</row>
    <row r="306" spans="1:63" ht="15" hidden="1" customHeight="1" x14ac:dyDescent="0.2">
      <c r="A306" s="11"/>
      <c r="B306" s="11"/>
      <c r="C306" s="51">
        <v>43252</v>
      </c>
      <c r="D306" s="29"/>
      <c r="E306" s="22"/>
      <c r="F306" s="45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25"/>
      <c r="AT306" s="25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</row>
    <row r="307" spans="1:63" ht="15" hidden="1" customHeight="1" x14ac:dyDescent="0.2">
      <c r="A307" s="11"/>
      <c r="B307" s="11"/>
      <c r="C307" s="11" t="s">
        <v>9</v>
      </c>
      <c r="D307" s="29"/>
      <c r="E307" s="22"/>
      <c r="F307" s="45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25"/>
      <c r="AT307" s="25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</row>
    <row r="308" spans="1:63" ht="15" hidden="1" customHeight="1" x14ac:dyDescent="0.2">
      <c r="A308" s="11"/>
      <c r="B308" s="11"/>
      <c r="C308" s="51">
        <v>43252</v>
      </c>
      <c r="D308" s="29"/>
      <c r="E308" s="22"/>
      <c r="F308" s="45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25"/>
      <c r="AT308" s="25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</row>
    <row r="309" spans="1:63" ht="15" hidden="1" customHeight="1" x14ac:dyDescent="0.2">
      <c r="A309" s="11"/>
      <c r="B309" s="11"/>
      <c r="C309" s="11" t="s">
        <v>10</v>
      </c>
      <c r="D309" s="29"/>
      <c r="E309" s="22"/>
      <c r="F309" s="45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25"/>
      <c r="AT309" s="25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</row>
    <row r="310" spans="1:63" ht="15" hidden="1" customHeight="1" x14ac:dyDescent="0.2">
      <c r="A310" s="11"/>
      <c r="B310" s="11"/>
      <c r="C310" s="51">
        <v>42887</v>
      </c>
      <c r="D310" s="29"/>
      <c r="E310" s="22"/>
      <c r="F310" s="45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25"/>
      <c r="AT310" s="25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</row>
    <row r="311" spans="1:63" ht="15" hidden="1" customHeight="1" x14ac:dyDescent="0.2">
      <c r="A311" s="11"/>
      <c r="B311" s="11"/>
      <c r="C311" s="11" t="s">
        <v>9</v>
      </c>
      <c r="D311" s="29"/>
      <c r="E311" s="22"/>
      <c r="F311" s="45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25"/>
      <c r="AT311" s="25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</row>
    <row r="312" spans="1:63" ht="15" hidden="1" customHeight="1" x14ac:dyDescent="0.2">
      <c r="A312" s="11"/>
      <c r="B312" s="11"/>
      <c r="C312" s="51">
        <v>42887</v>
      </c>
      <c r="D312" s="29"/>
      <c r="E312" s="22"/>
      <c r="F312" s="45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25"/>
      <c r="AT312" s="25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</row>
    <row r="313" spans="1:63" ht="15" hidden="1" customHeight="1" x14ac:dyDescent="0.2">
      <c r="A313" s="11"/>
      <c r="B313" s="11"/>
      <c r="C313" s="11" t="s">
        <v>10</v>
      </c>
      <c r="D313" s="29"/>
      <c r="E313" s="22"/>
      <c r="F313" s="45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25"/>
      <c r="AT313" s="25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</row>
    <row r="314" spans="1:63" ht="15" hidden="1" customHeight="1" x14ac:dyDescent="0.2">
      <c r="A314" s="11"/>
      <c r="B314" s="11"/>
      <c r="C314" s="51">
        <v>43252</v>
      </c>
      <c r="D314" s="29"/>
      <c r="E314" s="22"/>
      <c r="F314" s="45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25"/>
      <c r="AT314" s="25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</row>
    <row r="315" spans="1:63" ht="15" hidden="1" customHeight="1" x14ac:dyDescent="0.2">
      <c r="A315" s="11"/>
      <c r="B315" s="11"/>
      <c r="C315" s="11" t="s">
        <v>9</v>
      </c>
      <c r="D315" s="29"/>
      <c r="E315" s="22"/>
      <c r="F315" s="45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25"/>
      <c r="AT315" s="25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</row>
    <row r="316" spans="1:63" ht="15" hidden="1" customHeight="1" x14ac:dyDescent="0.2">
      <c r="A316" s="11"/>
      <c r="B316" s="11"/>
      <c r="C316" s="51">
        <v>43252</v>
      </c>
      <c r="D316" s="29"/>
      <c r="E316" s="22"/>
      <c r="F316" s="45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25"/>
      <c r="AT316" s="25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</row>
    <row r="317" spans="1:63" ht="15" hidden="1" customHeight="1" x14ac:dyDescent="0.2">
      <c r="A317" s="11"/>
      <c r="B317" s="11"/>
      <c r="C317" s="11" t="s">
        <v>10</v>
      </c>
      <c r="D317" s="29"/>
      <c r="E317" s="22"/>
      <c r="F317" s="45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25"/>
      <c r="AT317" s="25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</row>
    <row r="318" spans="1:63" ht="15" hidden="1" customHeight="1" x14ac:dyDescent="0.2">
      <c r="A318" s="11"/>
      <c r="B318" s="11"/>
      <c r="C318" s="51">
        <v>42887</v>
      </c>
      <c r="D318" s="29"/>
      <c r="E318" s="22"/>
      <c r="F318" s="45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25"/>
      <c r="AT318" s="25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</row>
    <row r="319" spans="1:63" ht="15" hidden="1" customHeight="1" x14ac:dyDescent="0.2">
      <c r="A319" s="11"/>
      <c r="B319" s="11"/>
      <c r="C319" s="11" t="s">
        <v>9</v>
      </c>
      <c r="D319" s="29"/>
      <c r="E319" s="22"/>
      <c r="F319" s="45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25"/>
      <c r="AT319" s="25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</row>
    <row r="320" spans="1:63" ht="15" hidden="1" customHeight="1" x14ac:dyDescent="0.2">
      <c r="A320" s="11"/>
      <c r="B320" s="11"/>
      <c r="C320" s="51">
        <v>42887</v>
      </c>
      <c r="D320" s="29"/>
      <c r="E320" s="22"/>
      <c r="F320" s="45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25"/>
      <c r="AT320" s="25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</row>
    <row r="321" spans="1:63" ht="15" hidden="1" customHeight="1" x14ac:dyDescent="0.2">
      <c r="A321" s="11"/>
      <c r="B321" s="11"/>
      <c r="C321" s="11" t="s">
        <v>10</v>
      </c>
      <c r="D321" s="29"/>
      <c r="E321" s="22"/>
      <c r="F321" s="45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25"/>
      <c r="AT321" s="25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</row>
    <row r="322" spans="1:63" ht="15" hidden="1" customHeight="1" x14ac:dyDescent="0.2">
      <c r="A322" s="11"/>
      <c r="B322" s="11"/>
      <c r="C322" s="51">
        <v>43252</v>
      </c>
      <c r="D322" s="29"/>
      <c r="E322" s="22"/>
      <c r="F322" s="45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25"/>
      <c r="AT322" s="25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</row>
    <row r="323" spans="1:63" ht="15" hidden="1" customHeight="1" x14ac:dyDescent="0.2">
      <c r="A323" s="11"/>
      <c r="B323" s="11"/>
      <c r="C323" s="11" t="s">
        <v>9</v>
      </c>
      <c r="D323" s="47"/>
      <c r="E323" s="22"/>
      <c r="F323" s="45"/>
      <c r="G323" s="11"/>
      <c r="H323" s="11"/>
      <c r="I323" s="11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11"/>
      <c r="X323" s="11"/>
      <c r="Y323" s="11"/>
      <c r="Z323" s="47"/>
      <c r="AA323" s="47"/>
      <c r="AB323" s="47"/>
      <c r="AC323" s="47"/>
      <c r="AD323" s="47"/>
      <c r="AE323" s="47"/>
      <c r="AF323" s="47"/>
      <c r="AG323" s="47"/>
      <c r="AH323" s="47"/>
      <c r="AI323" s="47"/>
      <c r="AJ323" s="47"/>
      <c r="AK323" s="47"/>
      <c r="AL323" s="47"/>
      <c r="AM323" s="11"/>
      <c r="AN323" s="11"/>
      <c r="AO323" s="11"/>
      <c r="AP323" s="47"/>
      <c r="AQ323" s="47"/>
      <c r="AR323" s="47"/>
      <c r="AS323" s="48"/>
      <c r="AT323" s="48"/>
      <c r="AU323" s="47"/>
      <c r="AV323" s="47"/>
      <c r="AW323" s="47"/>
      <c r="AX323" s="48"/>
      <c r="AY323" s="47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</row>
    <row r="324" spans="1:63" ht="15" hidden="1" customHeight="1" x14ac:dyDescent="0.2">
      <c r="A324" s="11"/>
      <c r="B324" s="11"/>
      <c r="C324" s="51">
        <v>43252</v>
      </c>
      <c r="D324" s="47"/>
      <c r="E324" s="22"/>
      <c r="F324" s="45"/>
      <c r="G324" s="11"/>
      <c r="H324" s="11"/>
      <c r="I324" s="11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11"/>
      <c r="X324" s="11"/>
      <c r="Y324" s="11"/>
      <c r="Z324" s="47"/>
      <c r="AA324" s="47"/>
      <c r="AB324" s="47"/>
      <c r="AC324" s="47"/>
      <c r="AD324" s="47"/>
      <c r="AE324" s="47"/>
      <c r="AF324" s="47"/>
      <c r="AG324" s="47"/>
      <c r="AH324" s="47"/>
      <c r="AI324" s="47"/>
      <c r="AJ324" s="47"/>
      <c r="AK324" s="47"/>
      <c r="AL324" s="47"/>
      <c r="AM324" s="11"/>
      <c r="AN324" s="11"/>
      <c r="AO324" s="11"/>
      <c r="AP324" s="47"/>
      <c r="AQ324" s="47"/>
      <c r="AR324" s="47"/>
      <c r="AS324" s="48"/>
      <c r="AT324" s="48"/>
      <c r="AU324" s="47"/>
      <c r="AV324" s="47"/>
      <c r="AW324" s="47"/>
      <c r="AX324" s="48"/>
      <c r="AY324" s="47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</row>
    <row r="325" spans="1:63" ht="15" hidden="1" customHeight="1" x14ac:dyDescent="0.2">
      <c r="A325" s="11"/>
      <c r="B325" s="11"/>
      <c r="C325" s="11" t="s">
        <v>10</v>
      </c>
      <c r="D325" s="47"/>
      <c r="E325" s="22"/>
      <c r="F325" s="45"/>
      <c r="G325" s="11"/>
      <c r="H325" s="11"/>
      <c r="I325" s="11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11"/>
      <c r="X325" s="11"/>
      <c r="Y325" s="11"/>
      <c r="Z325" s="47"/>
      <c r="AA325" s="47"/>
      <c r="AB325" s="47"/>
      <c r="AC325" s="47"/>
      <c r="AD325" s="47"/>
      <c r="AE325" s="47"/>
      <c r="AF325" s="47"/>
      <c r="AG325" s="47"/>
      <c r="AH325" s="47"/>
      <c r="AI325" s="47"/>
      <c r="AJ325" s="47"/>
      <c r="AK325" s="47"/>
      <c r="AL325" s="47"/>
      <c r="AM325" s="11"/>
      <c r="AN325" s="11"/>
      <c r="AO325" s="11"/>
      <c r="AP325" s="47"/>
      <c r="AQ325" s="47"/>
      <c r="AR325" s="47"/>
      <c r="AS325" s="48"/>
      <c r="AT325" s="48"/>
      <c r="AU325" s="47"/>
      <c r="AV325" s="47"/>
      <c r="AW325" s="47"/>
      <c r="AX325" s="48"/>
      <c r="AY325" s="47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</row>
    <row r="326" spans="1:63" ht="15" hidden="1" customHeight="1" x14ac:dyDescent="0.2">
      <c r="A326" s="11"/>
      <c r="B326" s="11"/>
      <c r="C326" s="51">
        <v>42887</v>
      </c>
      <c r="D326" s="47"/>
      <c r="E326" s="22"/>
      <c r="F326" s="45"/>
      <c r="G326" s="11"/>
      <c r="H326" s="11"/>
      <c r="I326" s="11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11"/>
      <c r="X326" s="11"/>
      <c r="Y326" s="11"/>
      <c r="Z326" s="47"/>
      <c r="AA326" s="47"/>
      <c r="AB326" s="47"/>
      <c r="AC326" s="47"/>
      <c r="AD326" s="47"/>
      <c r="AE326" s="47"/>
      <c r="AF326" s="47"/>
      <c r="AG326" s="47"/>
      <c r="AH326" s="47"/>
      <c r="AI326" s="47"/>
      <c r="AJ326" s="47"/>
      <c r="AK326" s="47"/>
      <c r="AL326" s="47"/>
      <c r="AM326" s="11"/>
      <c r="AN326" s="11"/>
      <c r="AO326" s="11"/>
      <c r="AP326" s="47"/>
      <c r="AQ326" s="47"/>
      <c r="AR326" s="47"/>
      <c r="AS326" s="48"/>
      <c r="AT326" s="48"/>
      <c r="AU326" s="47"/>
      <c r="AV326" s="47"/>
      <c r="AW326" s="47"/>
      <c r="AX326" s="48"/>
      <c r="AY326" s="47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</row>
    <row r="327" spans="1:63" ht="15" hidden="1" customHeight="1" x14ac:dyDescent="0.2">
      <c r="A327" s="11"/>
      <c r="B327" s="11"/>
      <c r="C327" s="11" t="s">
        <v>9</v>
      </c>
      <c r="D327" s="47"/>
      <c r="E327" s="22"/>
      <c r="F327" s="45"/>
      <c r="G327" s="11"/>
      <c r="H327" s="11"/>
      <c r="I327" s="11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11"/>
      <c r="X327" s="11"/>
      <c r="Y327" s="11"/>
      <c r="Z327" s="47"/>
      <c r="AA327" s="47"/>
      <c r="AB327" s="47"/>
      <c r="AC327" s="47"/>
      <c r="AD327" s="47"/>
      <c r="AE327" s="47"/>
      <c r="AF327" s="47"/>
      <c r="AG327" s="47"/>
      <c r="AH327" s="47"/>
      <c r="AI327" s="47"/>
      <c r="AJ327" s="47"/>
      <c r="AK327" s="47"/>
      <c r="AL327" s="47"/>
      <c r="AM327" s="11"/>
      <c r="AN327" s="11"/>
      <c r="AO327" s="11"/>
      <c r="AP327" s="47"/>
      <c r="AQ327" s="47"/>
      <c r="AR327" s="47"/>
      <c r="AS327" s="48"/>
      <c r="AT327" s="48"/>
      <c r="AU327" s="47"/>
      <c r="AV327" s="47"/>
      <c r="AW327" s="47"/>
      <c r="AX327" s="48"/>
      <c r="AY327" s="47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</row>
    <row r="328" spans="1:63" ht="15" hidden="1" customHeight="1" x14ac:dyDescent="0.2">
      <c r="A328" s="11"/>
      <c r="B328" s="11"/>
      <c r="C328" s="51">
        <v>42887</v>
      </c>
      <c r="D328" s="47"/>
      <c r="E328" s="22"/>
      <c r="F328" s="45"/>
      <c r="G328" s="11"/>
      <c r="H328" s="11"/>
      <c r="I328" s="11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11"/>
      <c r="X328" s="11"/>
      <c r="Y328" s="11"/>
      <c r="Z328" s="47"/>
      <c r="AA328" s="47"/>
      <c r="AB328" s="47"/>
      <c r="AC328" s="47"/>
      <c r="AD328" s="47"/>
      <c r="AE328" s="47"/>
      <c r="AF328" s="47"/>
      <c r="AG328" s="47"/>
      <c r="AH328" s="47"/>
      <c r="AI328" s="47"/>
      <c r="AJ328" s="47"/>
      <c r="AK328" s="47"/>
      <c r="AL328" s="47"/>
      <c r="AM328" s="11"/>
      <c r="AN328" s="11"/>
      <c r="AO328" s="11"/>
      <c r="AP328" s="47"/>
      <c r="AQ328" s="47"/>
      <c r="AR328" s="47"/>
      <c r="AS328" s="48"/>
      <c r="AT328" s="48"/>
      <c r="AU328" s="47"/>
      <c r="AV328" s="47"/>
      <c r="AW328" s="47"/>
      <c r="AX328" s="48"/>
      <c r="AY328" s="47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</row>
    <row r="329" spans="1:63" ht="15" hidden="1" customHeight="1" x14ac:dyDescent="0.2">
      <c r="A329" s="11"/>
      <c r="B329" s="11"/>
      <c r="C329" s="11" t="s">
        <v>11</v>
      </c>
      <c r="D329" s="47"/>
      <c r="E329" s="22"/>
      <c r="F329" s="45"/>
      <c r="G329" s="11"/>
      <c r="H329" s="11"/>
      <c r="I329" s="11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11"/>
      <c r="X329" s="11"/>
      <c r="Y329" s="11"/>
      <c r="Z329" s="47"/>
      <c r="AA329" s="47"/>
      <c r="AB329" s="47"/>
      <c r="AC329" s="47"/>
      <c r="AD329" s="47"/>
      <c r="AE329" s="47"/>
      <c r="AF329" s="47"/>
      <c r="AG329" s="47"/>
      <c r="AH329" s="47"/>
      <c r="AI329" s="47"/>
      <c r="AJ329" s="47"/>
      <c r="AK329" s="47"/>
      <c r="AL329" s="47"/>
      <c r="AM329" s="11"/>
      <c r="AN329" s="11"/>
      <c r="AO329" s="11"/>
      <c r="AP329" s="47"/>
      <c r="AQ329" s="47"/>
      <c r="AR329" s="47"/>
      <c r="AS329" s="48"/>
      <c r="AT329" s="48"/>
      <c r="AU329" s="47"/>
      <c r="AV329" s="47"/>
      <c r="AW329" s="47"/>
      <c r="AX329" s="48"/>
      <c r="AY329" s="47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</row>
    <row r="330" spans="1:63" ht="15" hidden="1" customHeight="1" x14ac:dyDescent="0.2">
      <c r="A330" s="11"/>
      <c r="B330" s="11"/>
      <c r="C330" s="11">
        <v>2</v>
      </c>
      <c r="D330" s="47"/>
      <c r="E330" s="22"/>
      <c r="F330" s="45"/>
      <c r="G330" s="11"/>
      <c r="H330" s="11"/>
      <c r="I330" s="11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11"/>
      <c r="X330" s="11"/>
      <c r="Y330" s="11"/>
      <c r="Z330" s="47"/>
      <c r="AA330" s="47"/>
      <c r="AB330" s="47"/>
      <c r="AC330" s="47"/>
      <c r="AD330" s="47"/>
      <c r="AE330" s="47"/>
      <c r="AF330" s="47"/>
      <c r="AG330" s="47"/>
      <c r="AH330" s="47"/>
      <c r="AI330" s="47"/>
      <c r="AJ330" s="47"/>
      <c r="AK330" s="47"/>
      <c r="AL330" s="47"/>
      <c r="AM330" s="11"/>
      <c r="AN330" s="11"/>
      <c r="AO330" s="11"/>
      <c r="AP330" s="47"/>
      <c r="AQ330" s="47"/>
      <c r="AR330" s="47"/>
      <c r="AS330" s="48"/>
      <c r="AT330" s="48"/>
      <c r="AU330" s="47"/>
      <c r="AV330" s="47"/>
      <c r="AW330" s="47"/>
      <c r="AX330" s="48"/>
      <c r="AY330" s="47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</row>
    <row r="331" spans="1:63" ht="15" hidden="1" customHeight="1" x14ac:dyDescent="0.2">
      <c r="A331" s="11"/>
      <c r="B331" s="11"/>
      <c r="C331" s="51">
        <v>43288</v>
      </c>
      <c r="D331" s="47"/>
      <c r="E331" s="22"/>
      <c r="F331" s="45"/>
      <c r="G331" s="11"/>
      <c r="H331" s="11"/>
      <c r="I331" s="11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11"/>
      <c r="X331" s="11"/>
      <c r="Y331" s="11"/>
      <c r="Z331" s="47"/>
      <c r="AA331" s="47"/>
      <c r="AB331" s="47"/>
      <c r="AC331" s="47"/>
      <c r="AD331" s="47"/>
      <c r="AE331" s="47"/>
      <c r="AF331" s="47"/>
      <c r="AG331" s="47"/>
      <c r="AH331" s="47"/>
      <c r="AI331" s="47"/>
      <c r="AJ331" s="47"/>
      <c r="AK331" s="47"/>
      <c r="AL331" s="47"/>
      <c r="AM331" s="11"/>
      <c r="AN331" s="11"/>
      <c r="AO331" s="11"/>
      <c r="AP331" s="47"/>
      <c r="AQ331" s="47"/>
      <c r="AR331" s="47"/>
      <c r="AS331" s="48"/>
      <c r="AT331" s="48"/>
      <c r="AU331" s="47"/>
      <c r="AV331" s="47"/>
      <c r="AW331" s="47"/>
      <c r="AX331" s="48"/>
      <c r="AY331" s="47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</row>
    <row r="332" spans="1:63" ht="15" hidden="1" customHeight="1" x14ac:dyDescent="0.2">
      <c r="A332" s="11"/>
      <c r="B332" s="11"/>
      <c r="C332" s="49">
        <v>0.1173611111111111</v>
      </c>
      <c r="D332" s="47"/>
      <c r="E332" s="22"/>
      <c r="F332" s="45"/>
      <c r="G332" s="11"/>
      <c r="H332" s="11"/>
      <c r="I332" s="11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11"/>
      <c r="X332" s="11"/>
      <c r="Y332" s="11"/>
      <c r="Z332" s="47"/>
      <c r="AA332" s="47"/>
      <c r="AB332" s="47"/>
      <c r="AC332" s="47"/>
      <c r="AD332" s="47"/>
      <c r="AE332" s="47"/>
      <c r="AF332" s="47"/>
      <c r="AG332" s="47"/>
      <c r="AH332" s="47"/>
      <c r="AI332" s="47"/>
      <c r="AJ332" s="47"/>
      <c r="AK332" s="47"/>
      <c r="AL332" s="47"/>
      <c r="AM332" s="11"/>
      <c r="AN332" s="11"/>
      <c r="AO332" s="11"/>
      <c r="AP332" s="47"/>
      <c r="AQ332" s="47"/>
      <c r="AR332" s="47"/>
      <c r="AS332" s="48"/>
      <c r="AT332" s="48"/>
      <c r="AU332" s="47"/>
      <c r="AV332" s="47"/>
      <c r="AW332" s="47"/>
      <c r="AX332" s="48"/>
      <c r="AY332" s="47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</row>
    <row r="333" spans="1:63" ht="15" hidden="1" customHeight="1" x14ac:dyDescent="0.2">
      <c r="A333" s="11"/>
      <c r="B333" s="11"/>
      <c r="C333" s="11" t="str">
        <f>'FedWay Data'!A106</f>
        <v xml:space="preserve">- Smallwares 0.21 4,482 0.9 0.20 4,090 1.0 0.23 15,814 1.1 0.18 12,639 0.9 0.22 47,553 1.0 0.21 43,971 1.0 </v>
      </c>
      <c r="D333" s="47"/>
      <c r="E333" s="22"/>
      <c r="F333" s="45"/>
      <c r="G333" s="11"/>
      <c r="H333" s="11"/>
      <c r="I333" s="11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11"/>
      <c r="X333" s="11"/>
      <c r="Y333" s="11"/>
      <c r="Z333" s="47"/>
      <c r="AA333" s="47"/>
      <c r="AB333" s="47"/>
      <c r="AC333" s="47"/>
      <c r="AD333" s="47"/>
      <c r="AE333" s="47"/>
      <c r="AF333" s="47"/>
      <c r="AG333" s="47"/>
      <c r="AH333" s="47"/>
      <c r="AI333" s="47"/>
      <c r="AJ333" s="47"/>
      <c r="AK333" s="47"/>
      <c r="AL333" s="47"/>
      <c r="AM333" s="11"/>
      <c r="AN333" s="11"/>
      <c r="AO333" s="11"/>
      <c r="AP333" s="47"/>
      <c r="AQ333" s="47"/>
      <c r="AR333" s="47"/>
      <c r="AS333" s="48"/>
      <c r="AT333" s="48"/>
      <c r="AU333" s="47"/>
      <c r="AV333" s="47"/>
      <c r="AW333" s="47"/>
      <c r="AX333" s="48"/>
      <c r="AY333" s="47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</row>
    <row r="334" spans="1:63" ht="15" hidden="1" customHeight="1" x14ac:dyDescent="0.2">
      <c r="A334" s="11"/>
      <c r="B334" s="11"/>
      <c r="C334" s="11" t="str">
        <f>'FedWay Data'!A107</f>
        <v xml:space="preserve">- Linen/Paper Napkins 0.08 1,727 0.4 0.10 1,994 0.5 0.08 5,695 0.4 0.10 6,604 0.5 0.09 18,782 0.4 0.10 20,906 0.5 </v>
      </c>
      <c r="D334" s="47"/>
      <c r="E334" s="22"/>
      <c r="F334" s="45"/>
      <c r="G334" s="11"/>
      <c r="H334" s="11"/>
      <c r="I334" s="11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11"/>
      <c r="X334" s="11"/>
      <c r="Y334" s="11"/>
      <c r="Z334" s="47"/>
      <c r="AA334" s="47"/>
      <c r="AB334" s="47"/>
      <c r="AC334" s="47"/>
      <c r="AD334" s="47"/>
      <c r="AE334" s="47"/>
      <c r="AF334" s="47"/>
      <c r="AG334" s="47"/>
      <c r="AH334" s="47"/>
      <c r="AI334" s="47"/>
      <c r="AJ334" s="47"/>
      <c r="AK334" s="47"/>
      <c r="AL334" s="47"/>
      <c r="AM334" s="11"/>
      <c r="AN334" s="11"/>
      <c r="AO334" s="11"/>
      <c r="AP334" s="47"/>
      <c r="AQ334" s="47"/>
      <c r="AR334" s="47"/>
      <c r="AS334" s="48"/>
      <c r="AT334" s="48"/>
      <c r="AU334" s="47"/>
      <c r="AV334" s="47"/>
      <c r="AW334" s="47"/>
      <c r="AX334" s="48"/>
      <c r="AY334" s="47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</row>
    <row r="335" spans="1:63" ht="15" hidden="1" customHeight="1" x14ac:dyDescent="0.2">
      <c r="A335" s="11"/>
      <c r="B335" s="11"/>
      <c r="C335" s="11" t="str">
        <f>'FedWay Data'!A108</f>
        <v xml:space="preserve">- Cleaning Supplies 0.11 2,395 0.5 0.12 2,486 0.6 0.13 9,269 0.6 0.13 8,832 0.6 0.11 22,774 0.5 0.11 22,129 0.5 </v>
      </c>
      <c r="D335" s="47"/>
      <c r="E335" s="22"/>
      <c r="F335" s="45"/>
      <c r="G335" s="11"/>
      <c r="H335" s="11"/>
      <c r="I335" s="11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11"/>
      <c r="X335" s="11"/>
      <c r="Y335" s="11"/>
      <c r="Z335" s="47"/>
      <c r="AA335" s="47"/>
      <c r="AB335" s="47"/>
      <c r="AC335" s="47"/>
      <c r="AD335" s="47"/>
      <c r="AE335" s="47"/>
      <c r="AF335" s="47"/>
      <c r="AG335" s="47"/>
      <c r="AH335" s="47"/>
      <c r="AI335" s="47"/>
      <c r="AJ335" s="47"/>
      <c r="AK335" s="47"/>
      <c r="AL335" s="47"/>
      <c r="AM335" s="11"/>
      <c r="AN335" s="11"/>
      <c r="AO335" s="11"/>
      <c r="AP335" s="47"/>
      <c r="AQ335" s="47"/>
      <c r="AR335" s="47"/>
      <c r="AS335" s="48"/>
      <c r="AT335" s="48"/>
      <c r="AU335" s="47"/>
      <c r="AV335" s="47"/>
      <c r="AW335" s="47"/>
      <c r="AX335" s="48"/>
      <c r="AY335" s="47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</row>
    <row r="336" spans="1:63" ht="15" hidden="1" customHeight="1" x14ac:dyDescent="0.2">
      <c r="A336" s="11"/>
      <c r="B336" s="11"/>
      <c r="C336" s="11" t="str">
        <f>'FedWay Data'!A109</f>
        <v xml:space="preserve">- Credit/Gift Card 0.41 8,789 1.9 0.35 6,967 1.7 0.39 27,340 1.8 0.31 21,647 1.5 0.37 78,795 1.7 0.37 77,406 1.8 </v>
      </c>
      <c r="D336" s="47"/>
      <c r="E336" s="22"/>
      <c r="F336" s="45"/>
      <c r="G336" s="11"/>
      <c r="H336" s="11"/>
      <c r="I336" s="11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11"/>
      <c r="X336" s="11"/>
      <c r="Y336" s="11"/>
      <c r="Z336" s="47"/>
      <c r="AA336" s="47"/>
      <c r="AB336" s="47"/>
      <c r="AC336" s="47"/>
      <c r="AD336" s="47"/>
      <c r="AE336" s="47"/>
      <c r="AF336" s="47"/>
      <c r="AG336" s="47"/>
      <c r="AH336" s="47"/>
      <c r="AI336" s="47"/>
      <c r="AJ336" s="47"/>
      <c r="AK336" s="47"/>
      <c r="AL336" s="47"/>
      <c r="AM336" s="11"/>
      <c r="AN336" s="11"/>
      <c r="AO336" s="11"/>
      <c r="AP336" s="47"/>
      <c r="AQ336" s="47"/>
      <c r="AR336" s="47"/>
      <c r="AS336" s="48"/>
      <c r="AT336" s="48"/>
      <c r="AU336" s="47"/>
      <c r="AV336" s="47"/>
      <c r="AW336" s="47"/>
      <c r="AX336" s="48"/>
      <c r="AY336" s="47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</row>
    <row r="337" spans="1:63" ht="15" hidden="1" customHeight="1" x14ac:dyDescent="0.2">
      <c r="A337" s="11"/>
      <c r="B337" s="11"/>
      <c r="C337" s="11" t="str">
        <f>'FedWay Data'!A110</f>
        <v xml:space="preserve">- Cash Short 0.06 1,254 0.3 0.05 1,017 0.2 0.07 4,715 0.3 0.06 4,135 0.3 0.06 12,069 0.3 0.06 11,817 0.3 </v>
      </c>
      <c r="D337" s="29"/>
      <c r="E337" s="22"/>
      <c r="F337" s="45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25"/>
      <c r="AT337" s="25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</row>
    <row r="338" spans="1:63" ht="15" hidden="1" customHeight="1" x14ac:dyDescent="0.2">
      <c r="A338" s="11"/>
      <c r="B338" s="11"/>
      <c r="C338" s="11" t="str">
        <f>'FedWay Data'!A111</f>
        <v xml:space="preserve">- Other 0.11 2,291 0.5 0.10 2,098 0.5 0.13 8,785 0.6 0.12 8,117 0.6 0.11 22,859 0.5 0.10 21,169 0.5 </v>
      </c>
      <c r="D338" s="29"/>
      <c r="E338" s="22"/>
      <c r="F338" s="45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25"/>
      <c r="AT338" s="25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</row>
    <row r="339" spans="1:63" ht="15" hidden="1" customHeight="1" x14ac:dyDescent="0.2">
      <c r="A339" s="11"/>
      <c r="B339" s="11"/>
      <c r="C339" s="11" t="str">
        <f>'FedWay Data'!A112</f>
        <v xml:space="preserve">Margin after Variable Exp 8.30 179,991 38.1 7.85 157,267 37.6 8.08 566,624 37.8 7.90 545,130 37.9 8.20 1,735,886 38.2 7.77 1,620,355 37.6 </v>
      </c>
      <c r="D339" s="29"/>
      <c r="E339" s="22"/>
      <c r="F339" s="45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25"/>
      <c r="AT339" s="25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</row>
    <row r="340" spans="1:63" ht="15" hidden="1" customHeight="1" x14ac:dyDescent="0.2">
      <c r="A340" s="11"/>
      <c r="B340" s="11"/>
      <c r="C340" s="11" t="str">
        <f>'FedWay Data'!A113</f>
        <v xml:space="preserve">Other Restaurant Exp 2,661.64 10,647 2.3 2,994.76 11,979 2.9 2,829.78 36,787 2.5 3,488.95 45,356 3.2 3,427.97 133,691 2.9 3,356.06 130,886 3.0 </v>
      </c>
      <c r="D340" s="29"/>
      <c r="E340" s="22"/>
      <c r="F340" s="45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25"/>
      <c r="AT340" s="25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</row>
    <row r="341" spans="1:63" ht="15" hidden="1" customHeight="1" x14ac:dyDescent="0.2">
      <c r="A341" s="11"/>
      <c r="B341" s="11"/>
      <c r="C341" s="11" t="str">
        <f>'FedWay Data'!A114</f>
        <v xml:space="preserve">- Ofc Supplies/Postage 159.40 638 0.1 159.40 638 0.2 171.66 2,232 0.1 172.64 2,244 0.2 154.73 6,035 0.1 174.46 6,804 0.2 </v>
      </c>
      <c r="D341" s="29"/>
      <c r="E341" s="22"/>
      <c r="F341" s="45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25"/>
      <c r="AT341" s="25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</row>
    <row r="342" spans="1:63" ht="15" hidden="1" customHeight="1" x14ac:dyDescent="0.2">
      <c r="A342" s="11"/>
      <c r="B342" s="11"/>
      <c r="C342" s="11" t="str">
        <f>'FedWay Data'!A115</f>
        <v xml:space="preserve">- Work Comp/Pub Liab 2,285.29 9,141 1.9 2,595.46 10,382 2.5 2,425.98 31,538 2.1 3,075.44 39,981 2.8 2,983.73 116,365 2.6 2,921.63 113,944 2.6 </v>
      </c>
      <c r="D342" s="29"/>
      <c r="E342" s="22"/>
      <c r="F342" s="45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25"/>
      <c r="AT342" s="25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</row>
    <row r="343" spans="1:63" ht="15" hidden="1" customHeight="1" x14ac:dyDescent="0.2">
      <c r="A343" s="11"/>
      <c r="B343" s="11"/>
      <c r="C343" s="11" t="str">
        <f>'FedWay Data'!A116</f>
        <v xml:space="preserve">- Employee Incentives 56.29 225 0.0 64.85 259 0.1 52.42 681 0.0 49.13 639 0.0 60.46 2,358 0.1 49.77 1,941 0.0 </v>
      </c>
      <c r="D343" s="29"/>
      <c r="E343" s="22"/>
      <c r="F343" s="45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25"/>
      <c r="AT343" s="25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</row>
    <row r="344" spans="1:63" ht="15" hidden="1" customHeight="1" x14ac:dyDescent="0.2">
      <c r="A344" s="11"/>
      <c r="B344" s="11"/>
      <c r="C344" s="11" t="str">
        <f>'FedWay Data'!A117</f>
        <v xml:space="preserve">- Other 160.66 643 0.1 175.05 700 0.2 179.72 2,336 0.2 191.75 2,493 0.2 229.05 8,933 0.2 210.20 8,198 0.2 </v>
      </c>
      <c r="D344" s="29"/>
      <c r="E344" s="22"/>
      <c r="F344" s="45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25"/>
      <c r="AT344" s="25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</row>
    <row r="345" spans="1:63" ht="15" hidden="1" customHeight="1" x14ac:dyDescent="0.2">
      <c r="A345" s="11"/>
      <c r="B345" s="11"/>
      <c r="C345" s="11" t="str">
        <f>'FedWay Data'!A118</f>
        <v xml:space="preserve">Site/Bldg/Equip Maint 9,426.29 37,705 8.0 8,648.14 34,593 8.3 9,354.65 121,611 8.1 9,422.94 122,498 8.5 9,421.62 367,443 8.1 9,201.91 358,875 8.3 </v>
      </c>
      <c r="D345" s="29"/>
      <c r="E345" s="22"/>
      <c r="F345" s="45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25"/>
      <c r="AT345" s="25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</row>
    <row r="346" spans="1:63" ht="15" hidden="1" customHeight="1" x14ac:dyDescent="0.2">
      <c r="A346" s="11"/>
      <c r="B346" s="11"/>
      <c r="C346" s="11" t="str">
        <f>'FedWay Data'!A119</f>
        <v xml:space="preserve">- Utilities 3,307.07 13,228 2.8 3,269.11 13,076 3.1 3,383.05 43,980 2.9 3,487.32 45,335 3.2 3,447.13 134,438 3.0 3,360.20 131,048 3.0 </v>
      </c>
      <c r="D346" s="29"/>
      <c r="E346" s="22"/>
      <c r="F346" s="45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25"/>
      <c r="AT346" s="25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</row>
    <row r="347" spans="1:63" ht="15" hidden="1" customHeight="1" x14ac:dyDescent="0.2">
      <c r="A347" s="11"/>
      <c r="B347" s="11"/>
      <c r="C347" s="11" t="str">
        <f>'FedWay Data'!A120</f>
        <v xml:space="preserve">- Building/Site Repair 1,360.33 5,441 1.2 1,267.91 5,072 1.2 1,269.94 16,509 1.1 1,196.24 15,551 1.1 1,402.86 54,711 1.2 1,202.59 46,901 1.1 </v>
      </c>
      <c r="D347" s="29"/>
      <c r="E347" s="22"/>
      <c r="F347" s="45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25"/>
      <c r="AT347" s="25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</row>
    <row r="348" spans="1:63" ht="15" hidden="1" customHeight="1" x14ac:dyDescent="0.2">
      <c r="A348" s="11"/>
      <c r="B348" s="11"/>
      <c r="C348" s="11" t="str">
        <f>'FedWay Data'!A121</f>
        <v xml:space="preserve">- Equipment Repairs 944.44 3,778 0.8 814.20 3,257 0.8 1,152.28 14,980 1.0 1,004.41 13,057 0.9 821.34 32,032 0.7 682.97 26,636 0.6 </v>
      </c>
      <c r="D348" s="29"/>
      <c r="E348" s="22"/>
      <c r="F348" s="45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25"/>
      <c r="AT348" s="25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</row>
    <row r="349" spans="1:63" ht="15" hidden="1" customHeight="1" x14ac:dyDescent="0.2">
      <c r="A349" s="11"/>
      <c r="B349" s="11"/>
      <c r="C349" s="11" t="str">
        <f>'FedWay Data'!A122</f>
        <v xml:space="preserve">- Contract Services 1,483.80 5,935 1.3 1,090.27 4,361 1.0 1,249.08 16,238 1.1 1,149.50 14,943 1.0 1,268.96 49,490 1.1 1,343.92 52,413 1.2 </v>
      </c>
      <c r="D349" s="29"/>
      <c r="E349" s="22"/>
      <c r="F349" s="45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25"/>
      <c r="AT349" s="25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</row>
    <row r="350" spans="1:63" ht="15" hidden="1" customHeight="1" x14ac:dyDescent="0.2">
      <c r="A350" s="11"/>
      <c r="B350" s="11"/>
      <c r="C350" s="11" t="str">
        <f>'FedWay Data'!A123</f>
        <v xml:space="preserve">- Depreciation 2,330.66 9,323 2.0 2,206.64 8,827 2.1 2,300.31 29,904 2.0 2,585.47 33,611 2.3 2,481.33 96,772 2.1 2,612.23 101,877 2.4 </v>
      </c>
      <c r="D350" s="29"/>
      <c r="E350" s="22"/>
      <c r="F350" s="45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25"/>
      <c r="AT350" s="25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</row>
    <row r="351" spans="1:63" ht="15" hidden="1" customHeight="1" x14ac:dyDescent="0.2">
      <c r="A351" s="11"/>
      <c r="B351" s="11"/>
      <c r="C351" s="11" t="str">
        <f>'FedWay Data'!A124</f>
        <v xml:space="preserve">Indirect Labor 12,858.05 51,432 10.9 12,639.94 50,560 12.1 12,900.39 167,705 11.2 12,273.74 159,559 11.1 12,855.22 501,354 11.0 12,887.61 502,617 11.6 </v>
      </c>
      <c r="D351" s="29"/>
      <c r="E351" s="22"/>
      <c r="F351" s="45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25"/>
      <c r="AT351" s="25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</row>
    <row r="352" spans="1:63" ht="15" hidden="1" customHeight="1" x14ac:dyDescent="0.2">
      <c r="A352" s="11"/>
      <c r="B352" s="11"/>
      <c r="C352" s="11" t="str">
        <f>'FedWay Data'!A125</f>
        <v xml:space="preserve">- Salary 4,800.00 19,200 4.1 4,800.00 19,200 4.6 4,800.00 62,400 4.2 4,800.00 62,400 4.3 4,800.00 187,200 4.1 4,800.00 187,200 4.3 </v>
      </c>
      <c r="D352" s="29"/>
      <c r="E352" s="22"/>
      <c r="F352" s="45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25"/>
      <c r="AT352" s="25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</row>
    <row r="353" spans="1:63" ht="15" hidden="1" customHeight="1" x14ac:dyDescent="0.2">
      <c r="A353" s="11"/>
      <c r="B353" s="11"/>
      <c r="C353" s="11" t="str">
        <f>'FedWay Data'!A126</f>
        <v xml:space="preserve">- Bonus 30.82 123 0.0 499.92 2,000 0.5 212.23 2,759 0.2 261.05 3,394 0.2 191.20 7,457 0.2 516.79 20,155 0.5 </v>
      </c>
      <c r="D353" s="29"/>
      <c r="E353" s="22"/>
      <c r="F353" s="45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25"/>
      <c r="AT353" s="25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</row>
    <row r="354" spans="1:63" ht="15" hidden="1" customHeight="1" x14ac:dyDescent="0.2">
      <c r="A354" s="11"/>
      <c r="B354" s="11"/>
      <c r="C354" s="11" t="str">
        <f>'FedWay Data'!A127</f>
        <v xml:space="preserve">- Other 8,027.23 32,109 6.8 7,340.03 29,360 7.0 7,888.16 102,546 6.8 7,212.69 93,765 6.5 7,864.02 306,697 6.8 7,570.82 295,262 6.8 </v>
      </c>
      <c r="D354" s="29"/>
      <c r="E354" s="22"/>
      <c r="F354" s="45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25"/>
      <c r="AT354" s="25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</row>
    <row r="355" spans="1:63" ht="15" hidden="1" customHeight="1" x14ac:dyDescent="0.2">
      <c r="A355" s="11"/>
      <c r="B355" s="11"/>
      <c r="C355" s="11" t="str">
        <f>'FedWay Data'!A128</f>
        <v xml:space="preserve">Indirect Operating Expenses 478.59 1,914 0.4 446.42 1,786 0.4 366.00 4,758 0.3 333.21 4,332 0.3 450.73 17,578 0.4 408.51 15,932 0.4 </v>
      </c>
      <c r="D355" s="29"/>
      <c r="E355" s="22"/>
      <c r="F355" s="45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25"/>
      <c r="AT355" s="25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</row>
    <row r="356" spans="1:63" ht="15" hidden="1" customHeight="1" x14ac:dyDescent="0.2">
      <c r="A356" s="11"/>
      <c r="B356" s="11"/>
      <c r="C356" s="11" t="str">
        <f>'FedWay Data'!A129</f>
        <v xml:space="preserve">- Pre-Opening/Closing 0.00 0 0.0 0.00 0 0.0 0.00 0 0.0 0.00 0 0.0 0.00 0 0.0 0.00 0 0.0 </v>
      </c>
      <c r="D356" s="29"/>
      <c r="E356" s="22"/>
      <c r="F356" s="45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25"/>
      <c r="AT356" s="25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</row>
    <row r="357" spans="1:63" ht="15" hidden="1" customHeight="1" x14ac:dyDescent="0.2">
      <c r="A357" s="11"/>
      <c r="B357" s="11"/>
      <c r="C357" s="11" t="str">
        <f>'FedWay Data'!A130</f>
        <v xml:space="preserve">- Other 478.59 1,914 0.4 446.42 1,786 0.4 366.00 4,758 0.3 333.21 4,332 0.3 450.73 17,578 0.4 408.51 15,932 0.4 </v>
      </c>
      <c r="D357" s="29"/>
      <c r="E357" s="22"/>
      <c r="F357" s="45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25"/>
      <c r="AT357" s="25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</row>
    <row r="358" spans="1:63" ht="15" hidden="1" customHeight="1" x14ac:dyDescent="0.2">
      <c r="A358" s="11"/>
      <c r="B358" s="11"/>
      <c r="C358" s="11" t="str">
        <f>'FedWay Data'!A131</f>
        <v xml:space="preserve">Marketing Expenses 6,094.10 24,376 5.2 5,104.40 20,418 4.9 5,847.28 76,015 5.1 5,570.16 72,412 5.0 5,693.72 222,055 4.9 5,607.78 218,703 5.1 </v>
      </c>
      <c r="D358" s="29"/>
      <c r="E358" s="22"/>
      <c r="F358" s="45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25"/>
      <c r="AT358" s="25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</row>
    <row r="359" spans="1:63" ht="15" hidden="1" customHeight="1" x14ac:dyDescent="0.2">
      <c r="A359" s="11"/>
      <c r="B359" s="11"/>
      <c r="C359" s="11" t="str">
        <f>'FedWay Data'!A132</f>
        <v xml:space="preserve">Performance Earnings 13,478.99 53,916 11.4 9,483.17 37,933 9.1 12,288.33 159,748 10.7 10,844.09 140,973 9.8 12,660.63 493,765 10.9 10,085.69 393,342 9.1 </v>
      </c>
      <c r="D359" s="29"/>
      <c r="E359" s="22"/>
      <c r="F359" s="45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25"/>
      <c r="AT359" s="25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</row>
    <row r="360" spans="1:63" ht="15" hidden="1" customHeight="1" x14ac:dyDescent="0.2">
      <c r="A360" s="11"/>
      <c r="B360" s="11"/>
      <c r="C360" s="11" t="str">
        <f>'FedWay Data'!A133</f>
        <v xml:space="preserve">Occupancy 6,048.70 24,195 5.1 6,066.43 24,266 5.8 6,651.38 86,468 5.8 6,757.05 87,842 6.1 6,324.45 246,654 5.4 5,868.49 228,871 5.3 </v>
      </c>
      <c r="D360" s="29"/>
      <c r="E360" s="22"/>
      <c r="F360" s="45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25"/>
      <c r="AT360" s="25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</row>
    <row r="361" spans="1:63" ht="15" hidden="1" customHeight="1" x14ac:dyDescent="0.2">
      <c r="A361" s="11"/>
      <c r="B361" s="11"/>
      <c r="C361" s="11" t="str">
        <f>'FedWay Data'!A134</f>
        <v>Restaurant Earnings 7,430.29 29,721 6.3 3,416.74 13,667 3.3 5,636.95 73,280 4.9 4,087.03 53,131 3.7 6,336.18 247,111 5.4 4,217.19 164,471 3.8</v>
      </c>
      <c r="D361" s="29"/>
      <c r="E361" s="22"/>
      <c r="F361" s="45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25"/>
      <c r="AT361" s="25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</row>
    <row r="362" spans="1:63" ht="15" hidden="1" customHeight="1" x14ac:dyDescent="0.2">
      <c r="A362" s="11"/>
      <c r="B362" s="11"/>
      <c r="C362" s="11">
        <f>'FedWay Data'!A135</f>
        <v>0</v>
      </c>
      <c r="D362" s="29"/>
      <c r="E362" s="22"/>
      <c r="F362" s="45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25"/>
      <c r="AT362" s="25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</row>
    <row r="363" spans="1:63" ht="15" hidden="1" customHeight="1" x14ac:dyDescent="0.2">
      <c r="A363" s="11"/>
      <c r="B363" s="11"/>
      <c r="C363" s="11"/>
      <c r="D363" s="29"/>
      <c r="E363" s="22"/>
      <c r="F363" s="45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25"/>
      <c r="AT363" s="25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</row>
    <row r="364" spans="1:63" ht="15" customHeight="1" x14ac:dyDescent="0.2">
      <c r="A364" s="11"/>
      <c r="B364" s="11"/>
      <c r="C364" s="11"/>
      <c r="D364" s="29"/>
      <c r="E364" s="22"/>
      <c r="F364" s="45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25"/>
      <c r="AT364" s="25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</row>
    <row r="365" spans="1:63" ht="15" customHeight="1" x14ac:dyDescent="0.2">
      <c r="A365" s="11"/>
      <c r="B365" s="11"/>
      <c r="C365" s="11"/>
      <c r="D365" s="29"/>
      <c r="E365" s="22"/>
      <c r="F365" s="45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25"/>
      <c r="AT365" s="25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</row>
    <row r="366" spans="1:63" ht="15" customHeight="1" x14ac:dyDescent="0.2">
      <c r="W366" s="62" t="e">
        <f>U102:W102,U98:W98,U92:W92,U87:W87,U80:W80,U74:W74,U72:W72,U59:W59,U65:W65,U54:W54,U49:W49,U43:W43,U40:W40,U35:W35,U29:W29,U24:W24,U20:W20,U13:W13,U7:W9</f>
        <v>#VALUE!</v>
      </c>
    </row>
  </sheetData>
  <sheetProtection formatCells="0" formatColumns="0" formatRows="0"/>
  <mergeCells count="12">
    <mergeCell ref="E4:E5"/>
    <mergeCell ref="F4:F5"/>
    <mergeCell ref="G4:G5"/>
    <mergeCell ref="U4:U5"/>
    <mergeCell ref="V4:V5"/>
    <mergeCell ref="AL4:AL5"/>
    <mergeCell ref="AM4:AM5"/>
    <mergeCell ref="I3:R3"/>
    <mergeCell ref="Y3:AH3"/>
    <mergeCell ref="AO3:AX3"/>
    <mergeCell ref="W4:W5"/>
    <mergeCell ref="AK4:AK5"/>
  </mergeCells>
  <conditionalFormatting sqref="AM10:AN18 AM20:AN21 AM24:AN29 AM31:AN40 AM43:AN49 AM51:AN54 AM59:AN59 AM65:AN72 AM74:AN78 AM80:AN85 AM87:AN90 AM92:AN94 AM96:AN96 AM98:AN98 AM100:AN100 AM102:AN102">
    <cfRule type="dataBar" priority="2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{0F14CD76-8DF2-4C29-B3C5-19511363D578}</x14:id>
        </ext>
      </extLst>
    </cfRule>
  </conditionalFormatting>
  <conditionalFormatting sqref="F10:F18 F7 F20:F21 F24:F29 F31:F40 F43:F47 F51:F54 F59 F65:F72 F74:F78 F80:F85 F87:F90 F92:F94 F96 F98 F100 F102 F49">
    <cfRule type="dataBar" priority="2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{052024E2-F276-4C12-B707-028C481807E3}</x14:id>
        </ext>
      </extLst>
    </cfRule>
  </conditionalFormatting>
  <conditionalFormatting sqref="E7:E8 E10:E18 E20:E21 E24:E29 E31:E40 E43:E49 E51:E54 E59 E65:E72 E74:E78 E80:E85 E87:E90 E92:E94 E96 E98 E102">
    <cfRule type="colorScale" priority="27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L10:AL18 AL7 AL20:AL21 AL24:AL29 AL31:AL40 AL43:AL47 AL51:AL54 AL59 AL65:AL72 AL74:AL78 AL80:AL85 AL87:AL90 AL92:AL94 AL96 AL98 AL100 AL102 AL49">
    <cfRule type="dataBar" priority="2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{62215E66-1249-4EA3-9677-09F5592BBD61}</x14:id>
        </ext>
      </extLst>
    </cfRule>
  </conditionalFormatting>
  <conditionalFormatting sqref="AK10:AK18 AK20:AK21 AK24:AK27 AK31:AK40 AK43:AK49 AK51:AK54 AK59 AK65:AK72 AK74:AK78 AK80:AK85 AK87:AK90 AK92:AK94 AK96 AK98 AK102 AK29">
    <cfRule type="colorScale" priority="2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I10:I18 I20 I24:I29 I31:I40 I43:I47 I49 I51:I54 I57:I59 I65:I72 I74:I78 I80:I85 I87:I90 I92:I94 I96 I98 I100 I102">
    <cfRule type="dataBar" priority="2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{AB979954-3E7B-43D0-9A33-121B501FC18C}</x14:id>
        </ext>
      </extLst>
    </cfRule>
  </conditionalFormatting>
  <conditionalFormatting sqref="N10:N18 N20 N24:N29 N31:N40 N43:N47 N49 N51:N54 N57:N59 N65:N72 N74:N78 N80:N85 N87:N90 N92:N94 N96 N98 N100 N102">
    <cfRule type="dataBar" priority="2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{01D85CE9-AB00-46A7-9227-F3D7096D949A}</x14:id>
        </ext>
      </extLst>
    </cfRule>
  </conditionalFormatting>
  <conditionalFormatting sqref="K31:K40 K43:K47 K49 K51:K54 K59 K65:K72 K74:K78 K80:K85 K87:K90 K92:K94 K96 K100 K102 K10:K18 K20 K24:K29 K98">
    <cfRule type="dataBar" priority="3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{3FEA2ED8-C1B7-4502-9FB6-17072201A5A1}</x14:id>
        </ext>
      </extLst>
    </cfRule>
  </conditionalFormatting>
  <conditionalFormatting sqref="Y10:Y18 Y20 Y24:Y29 Y31:Y40 Y43:Y47 Y49 Y51:Y54 Y57:Y59 Y65:Y72 Y74:Y78 Y80:Y85 Y87:Y90 Y92:Y94 Y96 Y98 Y100 Y102">
    <cfRule type="dataBar" priority="1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{F9A48534-2C1F-4CB5-A16A-0203BA7B7F66}</x14:id>
        </ext>
      </extLst>
    </cfRule>
  </conditionalFormatting>
  <conditionalFormatting sqref="X31:X40 AF31:AF40 X43:X47 AF43:AF47 X49 AF49 X51:X54 AF51:AF54 X57:X59 AF57:AF59 X65:X72 AF65:AF72 X74:X78 AF74:AF78 X80:X85 AF80:AF85 X87:X90 AF87:AF90 X92:X94 AF92:AF94 X96 AF96 X100 AF100 X102 AF102 X10:X18 AF10:AF18 X20 AF20 X24:X29 AF24:AF29 X98 AF98">
    <cfRule type="dataBar" priority="18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{7A9AFA31-ADD0-4511-9D11-8A9B48CEFB20}</x14:id>
        </ext>
      </extLst>
    </cfRule>
  </conditionalFormatting>
  <conditionalFormatting sqref="AD10:AD18 AD20 AD24:AD29 AD31:AD40 AD43:AD47 AD49 AD51:AD54 AD57:AD59 AD65:AD72 AD74:AD78 AD80:AD85 AD87:AD90 AD92:AD94 AD96 AD98 AD100 AD102">
    <cfRule type="dataBar" priority="1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{A2850831-FD2E-4381-B2B7-0DCE9CDE8495}</x14:id>
        </ext>
      </extLst>
    </cfRule>
  </conditionalFormatting>
  <conditionalFormatting sqref="AA31:AA40 AA43:AA47 AA49 AA51:AA54 AA57:AA59 AA65:AA72 AA74:AA78 AA80:AA85 AA87:AA90 AA92:AA94 AA96 AA100 AA102 AA10:AA18 AA20 AA24:AA29 AA98">
    <cfRule type="dataBar" priority="20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{DBEE8928-85BC-41E5-A965-725948C78CA0}</x14:id>
        </ext>
      </extLst>
    </cfRule>
  </conditionalFormatting>
  <conditionalFormatting sqref="AO10:AO18 AO20 AO24:AO29 AO31:AO40 AO43:AO47 AO49 AO51:AO54 AO57:AO59 AO65:AO72 AO74:AO78 AO80:AO85 AO87:AO90 AO92:AO94 AO96 AO98 AO100 AO102">
    <cfRule type="dataBar" priority="1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{56AB187E-9FC2-445C-95A3-C9B4D5F1F3B4}</x14:id>
        </ext>
      </extLst>
    </cfRule>
  </conditionalFormatting>
  <conditionalFormatting sqref="AV31:AV40 AV43:AV47 AV49 AV51:AV54 AV57:AV59 AV65:AV72 AV74:AV78 AV80:AV85 AV87:AV90 AV92:AV94 AV96 AV100 AV102 AV10:AV18 AV20 AV24:AV29 AV98">
    <cfRule type="dataBar" priority="14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{CF03992B-A971-4CBD-AC9B-81AD3BD7CEB5}</x14:id>
        </ext>
      </extLst>
    </cfRule>
  </conditionalFormatting>
  <conditionalFormatting sqref="AT10:AT18 AT20 AT24:AT29 AT31:AT40 AT43:AT47 AT49 AT51:AT54 AT57:AT59 AT65:AT72 AT74:AT78 AT80:AT85 AT87:AT90 AT92:AT94 AT96 AT98 AT100 AT102">
    <cfRule type="dataBar" priority="13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{AF413AAE-DFF0-4830-A03A-85610CFE2598}</x14:id>
        </ext>
      </extLst>
    </cfRule>
  </conditionalFormatting>
  <conditionalFormatting sqref="AQ31:AQ40 AQ43:AQ47 AQ49 AQ51:AQ54 AQ57:AQ59 AQ65:AQ72 AQ74:AQ78 AQ80:AQ85 AQ87:AQ90 AQ92:AQ94 AQ96 AQ100 AQ102 AQ10:AQ18 AQ20 AQ24:AQ29 AQ98">
    <cfRule type="dataBar" priority="16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{FAE8A6A4-CF15-464F-89E1-031A3F793A15}</x14:id>
        </ext>
      </extLst>
    </cfRule>
  </conditionalFormatting>
  <conditionalFormatting sqref="P31:P40 P43:P47 P49 P51:P54 P57:P59 P65:P72 P74:P78 P80:P85 P87:P90 P92:P94 P96 P100 P102 P10:P18 P20 P24:P29 P98">
    <cfRule type="dataBar" priority="31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{77DEEAC8-2AB6-44DF-8144-1E375B0F45DD}</x14:id>
        </ext>
      </extLst>
    </cfRule>
  </conditionalFormatting>
  <conditionalFormatting sqref="G10:G18 G20:G21 G24:G29 G31:G40 G43:G47 G49 G51:G54 G59 G65:G72 G74:G78 G80:G85 G87:G90 G92:G94 G96 G98 G100 G102">
    <cfRule type="dataBar" priority="12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{B2FA5A50-FAEE-4AEC-BFB9-0AAA33D278B0}</x14:id>
        </ext>
      </extLst>
    </cfRule>
  </conditionalFormatting>
  <conditionalFormatting sqref="AK7:AK8">
    <cfRule type="colorScale" priority="1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V10:V18 V7 V20:V21 V24:V29 V31:V40 V43:V47 V51:V54 V59 V65:V72 V74:V78 V80:V85 V87:V90 V92:V94 V96 V98 V100 V102 V49">
    <cfRule type="dataBar" priority="9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{CCAA13CC-A785-4787-9C98-F7C4A3458A03}</x14:id>
        </ext>
      </extLst>
    </cfRule>
  </conditionalFormatting>
  <conditionalFormatting sqref="U7:U8 U10:U18 U20:U21 U24:U29 U31:U40 U43:U49 U51:U54 U59 U65:U72 U74:U78 U80:U85 U87:U90 U92:U94 U96 U98 U102">
    <cfRule type="colorScale" priority="8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W10:W18 W20:W21 W24:W29 W31:W40 W43:W47 W49 W51:W54 W59 W65:W72 W74:W78 W80:W85 W87:W90 W92:W94 W96 W98 W100 W102">
    <cfRule type="dataBar" priority="7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{8143C88B-937E-43E9-AD43-20B59BB8710E}</x14:id>
        </ext>
      </extLst>
    </cfRule>
  </conditionalFormatting>
  <conditionalFormatting sqref="U100">
    <cfRule type="colorScale" priority="2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E100">
    <cfRule type="colorScale" priority="3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conditionalFormatting sqref="AK100">
    <cfRule type="colorScale" priority="1">
      <colorScale>
        <cfvo type="num" val="-0.1"/>
        <cfvo type="num" val="0"/>
        <cfvo type="num" val="0.1"/>
        <color rgb="FFFF9F9F"/>
        <color theme="0"/>
        <color rgb="FF99FF99"/>
      </colorScale>
    </cfRule>
  </conditionalFormatting>
  <pageMargins left="0" right="0" top="0" bottom="0" header="0" footer="0"/>
  <pageSetup orientation="landscape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4CD76-8DF2-4C29-B3C5-19511363D57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AM10:AN18 AM20:AN21 AM24:AN29 AM31:AN40 AM43:AN49 AM51:AN54 AM59:AN59 AM65:AN72 AM74:AN78 AM80:AN85 AM87:AN90 AM92:AN94 AM96:AN96 AM98:AN98 AM100:AN100 AM102:AN102</xm:sqref>
        </x14:conditionalFormatting>
        <x14:conditionalFormatting xmlns:xm="http://schemas.microsoft.com/office/excel/2006/main">
          <x14:cfRule type="dataBar" id="{052024E2-F276-4C12-B707-028C481807E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F10:F18 F7 F20:F21 F24:F29 F31:F40 F43:F47 F51:F54 F59 F65:F72 F74:F78 F80:F85 F87:F90 F92:F94 F96 F98 F100 F102 F49</xm:sqref>
        </x14:conditionalFormatting>
        <x14:conditionalFormatting xmlns:xm="http://schemas.microsoft.com/office/excel/2006/main">
          <x14:cfRule type="dataBar" id="{62215E66-1249-4EA3-9677-09F5592BBD61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AL10:AL18 AL7 AL20:AL21 AL24:AL29 AL31:AL40 AL43:AL47 AL51:AL54 AL59 AL65:AL72 AL74:AL78 AL80:AL85 AL87:AL90 AL92:AL94 AL96 AL98 AL100 AL102 AL49</xm:sqref>
        </x14:conditionalFormatting>
        <x14:conditionalFormatting xmlns:xm="http://schemas.microsoft.com/office/excel/2006/main">
          <x14:cfRule type="dataBar" id="{AB979954-3E7B-43D0-9A33-121B501FC18C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I10:I18 I20 I24:I29 I31:I40 I43:I47 I49 I51:I54 I57:I59 I65:I72 I74:I78 I80:I85 I87:I90 I92:I94 I96 I98 I100 I102</xm:sqref>
        </x14:conditionalFormatting>
        <x14:conditionalFormatting xmlns:xm="http://schemas.microsoft.com/office/excel/2006/main">
          <x14:cfRule type="dataBar" id="{01D85CE9-AB00-46A7-9227-F3D7096D949A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N10:N18 N20 N24:N29 N31:N40 N43:N47 N49 N51:N54 N57:N59 N65:N72 N74:N78 N80:N85 N87:N90 N92:N94 N96 N98 N100 N102</xm:sqref>
        </x14:conditionalFormatting>
        <x14:conditionalFormatting xmlns:xm="http://schemas.microsoft.com/office/excel/2006/main">
          <x14:cfRule type="dataBar" id="{3FEA2ED8-C1B7-4502-9FB6-17072201A5A1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K31:K40 K43:K47 K49 K51:K54 K59 K65:K72 K74:K78 K80:K85 K87:K90 K92:K94 K96 K100 K102 K10:K18 K20 K24:K29 K98</xm:sqref>
        </x14:conditionalFormatting>
        <x14:conditionalFormatting xmlns:xm="http://schemas.microsoft.com/office/excel/2006/main">
          <x14:cfRule type="dataBar" id="{F9A48534-2C1F-4CB5-A16A-0203BA7B7F66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Y10:Y18 Y20 Y24:Y29 Y31:Y40 Y43:Y47 Y49 Y51:Y54 Y57:Y59 Y65:Y72 Y74:Y78 Y80:Y85 Y87:Y90 Y92:Y94 Y96 Y98 Y100 Y102</xm:sqref>
        </x14:conditionalFormatting>
        <x14:conditionalFormatting xmlns:xm="http://schemas.microsoft.com/office/excel/2006/main">
          <x14:cfRule type="dataBar" id="{7A9AFA31-ADD0-4511-9D11-8A9B48CEFB20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X31:X40 AF31:AF40 X43:X47 AF43:AF47 X49 AF49 X51:X54 AF51:AF54 X57:X59 AF57:AF59 X65:X72 AF65:AF72 X74:X78 AF74:AF78 X80:X85 AF80:AF85 X87:X90 AF87:AF90 X92:X94 AF92:AF94 X96 AF96 X100 AF100 X102 AF102 X10:X18 AF10:AF18 X20 AF20 X24:X29 AF24:AF29 X98 AF98</xm:sqref>
        </x14:conditionalFormatting>
        <x14:conditionalFormatting xmlns:xm="http://schemas.microsoft.com/office/excel/2006/main">
          <x14:cfRule type="dataBar" id="{A2850831-FD2E-4381-B2B7-0DCE9CDE8495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AD10:AD18 AD20 AD24:AD29 AD31:AD40 AD43:AD47 AD49 AD51:AD54 AD57:AD59 AD65:AD72 AD74:AD78 AD80:AD85 AD87:AD90 AD92:AD94 AD96 AD98 AD100 AD102</xm:sqref>
        </x14:conditionalFormatting>
        <x14:conditionalFormatting xmlns:xm="http://schemas.microsoft.com/office/excel/2006/main">
          <x14:cfRule type="dataBar" id="{DBEE8928-85BC-41E5-A965-725948C78CA0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AA31:AA40 AA43:AA47 AA49 AA51:AA54 AA57:AA59 AA65:AA72 AA74:AA78 AA80:AA85 AA87:AA90 AA92:AA94 AA96 AA100 AA102 AA10:AA18 AA20 AA24:AA29 AA98</xm:sqref>
        </x14:conditionalFormatting>
        <x14:conditionalFormatting xmlns:xm="http://schemas.microsoft.com/office/excel/2006/main">
          <x14:cfRule type="dataBar" id="{56AB187E-9FC2-445C-95A3-C9B4D5F1F3B4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AO10:AO18 AO20 AO24:AO29 AO31:AO40 AO43:AO47 AO49 AO51:AO54 AO57:AO59 AO65:AO72 AO74:AO78 AO80:AO85 AO87:AO90 AO92:AO94 AO96 AO98 AO100 AO102</xm:sqref>
        </x14:conditionalFormatting>
        <x14:conditionalFormatting xmlns:xm="http://schemas.microsoft.com/office/excel/2006/main">
          <x14:cfRule type="dataBar" id="{CF03992B-A971-4CBD-AC9B-81AD3BD7CEB5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AV31:AV40 AV43:AV47 AV49 AV51:AV54 AV57:AV59 AV65:AV72 AV74:AV78 AV80:AV85 AV87:AV90 AV92:AV94 AV96 AV100 AV102 AV10:AV18 AV20 AV24:AV29 AV98</xm:sqref>
        </x14:conditionalFormatting>
        <x14:conditionalFormatting xmlns:xm="http://schemas.microsoft.com/office/excel/2006/main">
          <x14:cfRule type="dataBar" id="{AF413AAE-DFF0-4830-A03A-85610CFE2598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AT10:AT18 AT20 AT24:AT29 AT31:AT40 AT43:AT47 AT49 AT51:AT54 AT57:AT59 AT65:AT72 AT74:AT78 AT80:AT85 AT87:AT90 AT92:AT94 AT96 AT98 AT100 AT102</xm:sqref>
        </x14:conditionalFormatting>
        <x14:conditionalFormatting xmlns:xm="http://schemas.microsoft.com/office/excel/2006/main">
          <x14:cfRule type="dataBar" id="{FAE8A6A4-CF15-464F-89E1-031A3F793A15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AQ31:AQ40 AQ43:AQ47 AQ49 AQ51:AQ54 AQ57:AQ59 AQ65:AQ72 AQ74:AQ78 AQ80:AQ85 AQ87:AQ90 AQ92:AQ94 AQ96 AQ100 AQ102 AQ10:AQ18 AQ20 AQ24:AQ29 AQ98</xm:sqref>
        </x14:conditionalFormatting>
        <x14:conditionalFormatting xmlns:xm="http://schemas.microsoft.com/office/excel/2006/main">
          <x14:cfRule type="dataBar" id="{77DEEAC8-2AB6-44DF-8144-1E375B0F45DD}">
            <x14:dataBar minLength="0" maxLength="100" gradient="0">
              <x14:cfvo type="min"/>
              <x14:cfvo type="max"/>
              <x14:negativeFillColor rgb="FFFFCCCC"/>
              <x14:axisColor theme="0" tint="-0.499984740745262"/>
            </x14:dataBar>
          </x14:cfRule>
          <xm:sqref>P31:P40 P43:P47 P49 P51:P54 P57:P59 P65:P72 P74:P78 P80:P85 P87:P90 P92:P94 P96 P100 P102 P10:P18 P20 P24:P29 P98</xm:sqref>
        </x14:conditionalFormatting>
        <x14:conditionalFormatting xmlns:xm="http://schemas.microsoft.com/office/excel/2006/main">
          <x14:cfRule type="dataBar" id="{B2FA5A50-FAEE-4AEC-BFB9-0AAA33D278B0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G10:G18 G20:G21 G24:G29 G31:G40 G43:G47 G49 G51:G54 G59 G65:G72 G74:G78 G80:G85 G87:G90 G92:G94 G96 G98 G100 G102</xm:sqref>
        </x14:conditionalFormatting>
        <x14:conditionalFormatting xmlns:xm="http://schemas.microsoft.com/office/excel/2006/main">
          <x14:cfRule type="dataBar" id="{CCAA13CC-A785-4787-9C98-F7C4A3458A03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V10:V18 V7 V20:V21 V24:V29 V31:V40 V43:V47 V51:V54 V59 V65:V72 V74:V78 V80:V85 V87:V90 V92:V94 V96 V98 V100 V102 V49</xm:sqref>
        </x14:conditionalFormatting>
        <x14:conditionalFormatting xmlns:xm="http://schemas.microsoft.com/office/excel/2006/main">
          <x14:cfRule type="dataBar" id="{8143C88B-937E-43E9-AD43-20B59BB8710E}">
            <x14:dataBar minLength="0" maxLength="100" gradient="0">
              <x14:cfvo type="autoMin"/>
              <x14:cfvo type="autoMax"/>
              <x14:negativeFillColor rgb="FFFFCCCC"/>
              <x14:axisColor theme="0" tint="-0.499984740745262"/>
            </x14:dataBar>
          </x14:cfRule>
          <xm:sqref>W10:W18 W20:W21 W24:W29 W31:W40 W43:W47 W49 W51:W54 W59 W65:W72 W74:W78 W80:W85 W87:W90 W92:W94 W96 W98 W100 W102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06BEA-68FC-4C32-8836-52FB287BAA44}">
  <sheetPr codeName="Sheet5">
    <tabColor theme="0"/>
  </sheetPr>
  <dimension ref="A1:KY98"/>
  <sheetViews>
    <sheetView showGridLines="0" zoomScaleNormal="100" workbookViewId="0">
      <pane xSplit="1" ySplit="4" topLeftCell="B5" activePane="bottomRight" state="frozen"/>
      <selection activeCell="BG6" sqref="BG6"/>
      <selection pane="topRight" activeCell="BG6" sqref="BG6"/>
      <selection pane="bottomLeft" activeCell="BG6" sqref="BG6"/>
      <selection pane="bottomRight"/>
    </sheetView>
  </sheetViews>
  <sheetFormatPr baseColWidth="10" defaultColWidth="9.1640625" defaultRowHeight="11" x14ac:dyDescent="0.15"/>
  <cols>
    <col min="1" max="1" width="26" style="6" customWidth="1"/>
    <col min="2" max="2" width="0.5" style="6" customWidth="1"/>
    <col min="3" max="3" width="10.83203125" style="6" customWidth="1"/>
    <col min="4" max="4" width="1.6640625" style="187" hidden="1" customWidth="1"/>
    <col min="5" max="5" width="3.6640625" style="6" hidden="1" customWidth="1"/>
    <col min="6" max="6" width="10.6640625" style="6" hidden="1" customWidth="1"/>
    <col min="7" max="8" width="3.6640625" style="6" hidden="1" customWidth="1"/>
    <col min="9" max="9" width="10.6640625" style="6" hidden="1" customWidth="1"/>
    <col min="10" max="11" width="3.6640625" style="6" hidden="1" customWidth="1"/>
    <col min="12" max="12" width="10.83203125" style="6" customWidth="1"/>
    <col min="13" max="13" width="1.6640625" style="187" hidden="1" customWidth="1"/>
    <col min="14" max="14" width="3.6640625" style="6" hidden="1" customWidth="1"/>
    <col min="15" max="15" width="10.83203125" style="6" hidden="1" customWidth="1"/>
    <col min="16" max="17" width="3.6640625" style="6" hidden="1" customWidth="1"/>
    <col min="18" max="18" width="10.83203125" style="6" hidden="1" customWidth="1"/>
    <col min="19" max="20" width="3.6640625" style="6" hidden="1" customWidth="1"/>
    <col min="21" max="21" width="10.83203125" style="6" hidden="1" customWidth="1"/>
    <col min="22" max="23" width="3.6640625" style="6" hidden="1" customWidth="1"/>
    <col min="24" max="24" width="10.83203125" style="6" hidden="1" customWidth="1"/>
    <col min="25" max="29" width="3.6640625" style="6" hidden="1" customWidth="1"/>
    <col min="30" max="30" width="10.83203125" style="6" customWidth="1"/>
    <col min="31" max="31" width="1.6640625" style="187" hidden="1" customWidth="1"/>
    <col min="32" max="32" width="3.6640625" style="6" hidden="1" customWidth="1"/>
    <col min="33" max="33" width="10.83203125" style="6" customWidth="1"/>
    <col min="34" max="34" width="1.6640625" style="187" hidden="1" customWidth="1"/>
    <col min="35" max="38" width="3.6640625" style="6" hidden="1" customWidth="1"/>
    <col min="39" max="39" width="10.6640625" style="6" hidden="1" customWidth="1"/>
    <col min="40" max="41" width="3.6640625" style="6" hidden="1" customWidth="1"/>
    <col min="42" max="42" width="10.6640625" style="6" hidden="1" customWidth="1"/>
    <col min="43" max="44" width="3.6640625" style="6" hidden="1" customWidth="1"/>
    <col min="45" max="45" width="10.6640625" style="6" hidden="1" customWidth="1"/>
    <col min="46" max="47" width="3.6640625" style="6" hidden="1" customWidth="1"/>
    <col min="48" max="48" width="10.6640625" style="6" hidden="1" customWidth="1"/>
    <col min="49" max="50" width="3.6640625" style="6" hidden="1" customWidth="1"/>
    <col min="51" max="51" width="10.6640625" style="6" hidden="1" customWidth="1"/>
    <col min="52" max="53" width="3.6640625" style="6" hidden="1" customWidth="1"/>
    <col min="54" max="54" width="10.83203125" style="6" customWidth="1"/>
    <col min="55" max="55" width="1.6640625" style="187" hidden="1" customWidth="1"/>
    <col min="56" max="83" width="3.6640625" style="6" hidden="1" customWidth="1"/>
    <col min="84" max="84" width="10.6640625" style="6" hidden="1" customWidth="1"/>
    <col min="85" max="86" width="3.6640625" style="6" hidden="1" customWidth="1"/>
    <col min="87" max="87" width="10.6640625" style="6" hidden="1" customWidth="1"/>
    <col min="88" max="101" width="3.6640625" style="6" hidden="1" customWidth="1"/>
    <col min="102" max="102" width="10.83203125" style="6" customWidth="1"/>
    <col min="103" max="103" width="1.6640625" style="187" hidden="1" customWidth="1"/>
    <col min="104" max="104" width="3.6640625" style="6" hidden="1" customWidth="1"/>
    <col min="105" max="105" width="10.6640625" style="6" hidden="1" customWidth="1"/>
    <col min="106" max="107" width="3.6640625" style="6" hidden="1" customWidth="1"/>
    <col min="108" max="108" width="10.6640625" style="6" hidden="1" customWidth="1"/>
    <col min="109" max="110" width="3.6640625" style="6" hidden="1" customWidth="1"/>
    <col min="111" max="111" width="10.6640625" style="6" hidden="1" customWidth="1"/>
    <col min="112" max="113" width="3.6640625" style="6" hidden="1" customWidth="1"/>
    <col min="114" max="114" width="10.83203125" style="6" customWidth="1"/>
    <col min="115" max="115" width="1.6640625" style="187" hidden="1" customWidth="1"/>
    <col min="116" max="122" width="3.6640625" style="6" hidden="1" customWidth="1"/>
    <col min="123" max="123" width="10.83203125" style="6" customWidth="1"/>
    <col min="124" max="124" width="1.6640625" style="187" hidden="1" customWidth="1"/>
    <col min="125" max="125" width="3.6640625" style="6" hidden="1" customWidth="1"/>
    <col min="126" max="126" width="10.83203125" style="6" customWidth="1"/>
    <col min="127" max="127" width="1.6640625" style="187" hidden="1" customWidth="1"/>
    <col min="128" max="128" width="3.6640625" style="6" hidden="1" customWidth="1"/>
    <col min="129" max="129" width="10.6640625" style="6" hidden="1" customWidth="1"/>
    <col min="130" max="131" width="3.6640625" style="6" hidden="1" customWidth="1"/>
    <col min="132" max="132" width="10.6640625" style="6" hidden="1" customWidth="1"/>
    <col min="133" max="134" width="3.6640625" style="6" hidden="1" customWidth="1"/>
    <col min="135" max="135" width="10.6640625" style="6" hidden="1" customWidth="1"/>
    <col min="136" max="137" width="3.6640625" style="6" hidden="1" customWidth="1"/>
    <col min="138" max="138" width="10.6640625" style="6" hidden="1" customWidth="1"/>
    <col min="139" max="140" width="3.6640625" style="6" hidden="1" customWidth="1"/>
    <col min="141" max="141" width="10.6640625" style="6" hidden="1" customWidth="1"/>
    <col min="142" max="143" width="3.6640625" style="6" hidden="1" customWidth="1"/>
    <col min="144" max="144" width="10.6640625" style="6" hidden="1" customWidth="1"/>
    <col min="145" max="146" width="3.6640625" style="6" hidden="1" customWidth="1"/>
    <col min="147" max="147" width="10.83203125" style="6" customWidth="1"/>
    <col min="148" max="148" width="1.6640625" style="187" hidden="1" customWidth="1"/>
    <col min="149" max="164" width="3.6640625" style="6" hidden="1" customWidth="1"/>
    <col min="165" max="165" width="10.83203125" style="6" customWidth="1"/>
    <col min="166" max="166" width="1.6640625" style="187" hidden="1" customWidth="1"/>
    <col min="167" max="206" width="3.6640625" style="6" hidden="1" customWidth="1"/>
    <col min="207" max="207" width="10.83203125" style="6" customWidth="1"/>
    <col min="208" max="208" width="1.6640625" style="187" hidden="1" customWidth="1"/>
    <col min="209" max="212" width="3.6640625" style="6" hidden="1" customWidth="1"/>
    <col min="213" max="213" width="10.83203125" style="6" customWidth="1"/>
    <col min="214" max="214" width="1.6640625" style="6" hidden="1" customWidth="1"/>
    <col min="215" max="215" width="6.6640625" style="6" hidden="1" customWidth="1"/>
    <col min="216" max="216" width="8.6640625" style="6" customWidth="1"/>
    <col min="217" max="217" width="10.83203125" style="6" hidden="1" customWidth="1"/>
    <col min="218" max="218" width="10.83203125" style="185" hidden="1" customWidth="1"/>
    <col min="219" max="219" width="1.6640625" style="6" customWidth="1"/>
    <col min="220" max="220" width="10.83203125" style="6" hidden="1" customWidth="1"/>
    <col min="221" max="221" width="10.83203125" style="185" hidden="1" customWidth="1"/>
    <col min="222" max="222" width="1.6640625" style="184" customWidth="1"/>
    <col min="223" max="223" width="10.83203125" style="6" hidden="1" customWidth="1"/>
    <col min="224" max="224" width="10.83203125" style="185" hidden="1" customWidth="1"/>
    <col min="225" max="225" width="1.6640625" style="184" customWidth="1"/>
    <col min="226" max="226" width="10.83203125" style="6" hidden="1" customWidth="1"/>
    <col min="227" max="227" width="10.83203125" style="185" hidden="1" customWidth="1"/>
    <col min="228" max="228" width="1.6640625" style="184" customWidth="1"/>
    <col min="229" max="229" width="10.83203125" style="6" hidden="1" customWidth="1"/>
    <col min="230" max="230" width="10.83203125" style="185" hidden="1" customWidth="1"/>
    <col min="231" max="16384" width="9.1640625" style="6"/>
  </cols>
  <sheetData>
    <row r="1" spans="1:311" ht="11.25" customHeight="1" x14ac:dyDescent="0.15">
      <c r="A1" s="195"/>
      <c r="B1" s="184"/>
      <c r="C1" s="184"/>
      <c r="D1" s="192"/>
      <c r="E1" s="184"/>
      <c r="F1" s="184"/>
      <c r="G1" s="184"/>
      <c r="H1" s="184"/>
      <c r="I1" s="184"/>
      <c r="J1" s="184"/>
      <c r="K1" s="184"/>
      <c r="L1" s="184"/>
      <c r="M1" s="192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92"/>
      <c r="AF1" s="184"/>
      <c r="AG1" s="184"/>
      <c r="AH1" s="192"/>
      <c r="AI1" s="184"/>
      <c r="AJ1" s="184"/>
      <c r="AK1" s="184"/>
      <c r="AL1" s="184"/>
      <c r="AM1" s="184"/>
      <c r="AN1" s="184"/>
      <c r="AO1" s="184"/>
      <c r="AP1" s="184"/>
      <c r="AQ1" s="184"/>
      <c r="AR1" s="184"/>
      <c r="AS1" s="184"/>
      <c r="AT1" s="184"/>
      <c r="AU1" s="184"/>
      <c r="AV1" s="184"/>
      <c r="AW1" s="184"/>
      <c r="AX1" s="184"/>
      <c r="AY1" s="184"/>
      <c r="AZ1" s="184"/>
      <c r="BA1" s="184"/>
      <c r="BB1" s="184"/>
      <c r="BC1" s="192"/>
      <c r="BD1" s="184"/>
      <c r="BE1" s="184"/>
      <c r="BF1" s="184"/>
      <c r="BG1" s="184"/>
      <c r="BH1" s="184"/>
      <c r="BI1" s="184"/>
      <c r="BJ1" s="184"/>
      <c r="BK1" s="184"/>
      <c r="BL1" s="184"/>
      <c r="BM1" s="184"/>
      <c r="BN1" s="184"/>
      <c r="BO1" s="184"/>
      <c r="BP1" s="184"/>
      <c r="BQ1" s="184"/>
      <c r="BR1" s="184"/>
      <c r="BS1" s="184"/>
      <c r="BT1" s="184"/>
      <c r="BU1" s="184"/>
      <c r="BV1" s="184"/>
      <c r="BW1" s="184"/>
      <c r="BX1" s="184"/>
      <c r="BY1" s="184"/>
      <c r="BZ1" s="184"/>
      <c r="CA1" s="184"/>
      <c r="CB1" s="184"/>
      <c r="CC1" s="184"/>
      <c r="CD1" s="184"/>
      <c r="CE1" s="184"/>
      <c r="CF1" s="184"/>
      <c r="CG1" s="184"/>
      <c r="CH1" s="184"/>
      <c r="CI1" s="184"/>
      <c r="CJ1" s="184"/>
      <c r="CK1" s="184"/>
      <c r="CL1" s="184"/>
      <c r="CM1" s="184"/>
      <c r="CN1" s="184"/>
      <c r="CO1" s="184"/>
      <c r="CP1" s="184"/>
      <c r="CQ1" s="184"/>
      <c r="CR1" s="184"/>
      <c r="CS1" s="184"/>
      <c r="CT1" s="184"/>
      <c r="CU1" s="184"/>
      <c r="CV1" s="184"/>
      <c r="CW1" s="184"/>
      <c r="CX1" s="184"/>
      <c r="CY1" s="192"/>
      <c r="CZ1" s="184"/>
      <c r="DA1" s="184"/>
      <c r="DB1" s="184"/>
      <c r="DC1" s="184"/>
      <c r="DD1" s="184"/>
      <c r="DE1" s="184"/>
      <c r="DF1" s="184"/>
      <c r="DG1" s="184"/>
      <c r="DH1" s="184"/>
      <c r="DI1" s="184"/>
      <c r="DJ1" s="184"/>
      <c r="DK1" s="192"/>
      <c r="DL1" s="184"/>
      <c r="DM1" s="184"/>
      <c r="DN1" s="184"/>
      <c r="DO1" s="184"/>
      <c r="DP1" s="184"/>
      <c r="DQ1" s="184"/>
      <c r="DR1" s="184"/>
      <c r="DS1" s="184"/>
      <c r="DT1" s="192"/>
      <c r="DU1" s="184"/>
      <c r="DV1" s="184"/>
      <c r="DW1" s="192"/>
      <c r="DX1" s="184"/>
      <c r="DY1" s="184"/>
      <c r="DZ1" s="184"/>
      <c r="EA1" s="184"/>
      <c r="EB1" s="184"/>
      <c r="EC1" s="184"/>
      <c r="ED1" s="184"/>
      <c r="EE1" s="184"/>
      <c r="EF1" s="184"/>
      <c r="EG1" s="184"/>
      <c r="EH1" s="184"/>
      <c r="EI1" s="184"/>
      <c r="EJ1" s="184"/>
      <c r="EK1" s="184"/>
      <c r="EL1" s="184"/>
      <c r="EM1" s="184"/>
      <c r="EN1" s="184"/>
      <c r="EO1" s="184"/>
      <c r="EP1" s="184"/>
      <c r="EQ1" s="184"/>
      <c r="ER1" s="192"/>
      <c r="ES1" s="184"/>
      <c r="ET1" s="184"/>
      <c r="EU1" s="184"/>
      <c r="EV1" s="184"/>
      <c r="EW1" s="184"/>
      <c r="EX1" s="184"/>
      <c r="EY1" s="184"/>
      <c r="EZ1" s="184"/>
      <c r="FA1" s="184"/>
      <c r="FB1" s="184"/>
      <c r="FC1" s="184"/>
      <c r="FD1" s="184"/>
      <c r="FE1" s="184"/>
      <c r="FF1" s="184"/>
      <c r="FG1" s="184"/>
      <c r="FH1" s="184"/>
      <c r="FI1" s="184"/>
      <c r="FJ1" s="192"/>
      <c r="FK1" s="184"/>
      <c r="FL1" s="184"/>
      <c r="FM1" s="184"/>
      <c r="FN1" s="184"/>
      <c r="FO1" s="184"/>
      <c r="FP1" s="184"/>
      <c r="FQ1" s="184"/>
      <c r="FR1" s="184"/>
      <c r="FS1" s="184"/>
      <c r="FT1" s="184"/>
      <c r="FU1" s="184"/>
      <c r="FV1" s="184"/>
      <c r="FW1" s="184"/>
      <c r="FX1" s="184"/>
      <c r="FY1" s="184"/>
      <c r="FZ1" s="184"/>
      <c r="GA1" s="184"/>
      <c r="GB1" s="184"/>
      <c r="GC1" s="184"/>
      <c r="GD1" s="184"/>
      <c r="GE1" s="184"/>
      <c r="GF1" s="184"/>
      <c r="GG1" s="184"/>
      <c r="GH1" s="184"/>
      <c r="GI1" s="184"/>
      <c r="GJ1" s="184"/>
      <c r="GK1" s="184"/>
      <c r="GL1" s="184"/>
      <c r="GM1" s="184"/>
      <c r="GN1" s="184"/>
      <c r="GO1" s="184"/>
      <c r="GP1" s="184"/>
      <c r="GQ1" s="184"/>
      <c r="GR1" s="184"/>
      <c r="GS1" s="184"/>
      <c r="GT1" s="184"/>
      <c r="GU1" s="184"/>
      <c r="GV1" s="184"/>
      <c r="GW1" s="184"/>
      <c r="GX1" s="184"/>
      <c r="GY1" s="184"/>
      <c r="GZ1" s="192"/>
      <c r="HA1" s="184"/>
      <c r="HB1" s="184"/>
      <c r="HC1" s="184"/>
      <c r="HD1" s="184"/>
      <c r="HE1" s="184"/>
      <c r="HF1" s="184"/>
      <c r="HG1" s="184"/>
      <c r="HH1" s="184"/>
      <c r="HI1" s="184"/>
      <c r="HJ1" s="203"/>
      <c r="HK1" s="184"/>
      <c r="HL1" s="184"/>
      <c r="HM1" s="203"/>
      <c r="HO1" s="184"/>
      <c r="HP1" s="203"/>
      <c r="HR1" s="184"/>
      <c r="HS1" s="203"/>
      <c r="HU1" s="184"/>
      <c r="HV1" s="203"/>
      <c r="HW1" s="184"/>
      <c r="HX1" s="184"/>
      <c r="HY1" s="184"/>
      <c r="HZ1" s="184"/>
      <c r="IA1" s="184"/>
      <c r="IB1" s="184"/>
      <c r="IC1" s="184"/>
      <c r="ID1" s="184"/>
      <c r="IE1" s="184"/>
      <c r="IF1" s="184"/>
      <c r="IG1" s="184"/>
      <c r="IH1" s="184"/>
      <c r="II1" s="184"/>
      <c r="IJ1" s="184"/>
      <c r="IK1" s="184"/>
      <c r="IL1" s="184"/>
      <c r="IM1" s="184"/>
      <c r="IN1" s="184"/>
      <c r="IO1" s="184"/>
      <c r="IP1" s="184"/>
      <c r="IQ1" s="184"/>
      <c r="IR1" s="184"/>
      <c r="IS1" s="184"/>
      <c r="IT1" s="184"/>
      <c r="IU1" s="184"/>
      <c r="IV1" s="184"/>
      <c r="IW1" s="184"/>
      <c r="IX1" s="184"/>
      <c r="IY1" s="184"/>
      <c r="IZ1" s="184"/>
      <c r="JA1" s="184"/>
      <c r="JB1" s="184"/>
      <c r="JC1" s="184"/>
      <c r="JD1" s="184"/>
      <c r="JE1" s="184"/>
      <c r="JF1" s="184"/>
      <c r="JG1" s="184"/>
      <c r="JH1" s="184"/>
      <c r="JI1" s="184"/>
      <c r="JJ1" s="184"/>
      <c r="JK1" s="184"/>
      <c r="JL1" s="184"/>
      <c r="JM1" s="184"/>
      <c r="JN1" s="184"/>
      <c r="JO1" s="184"/>
      <c r="JP1" s="184"/>
      <c r="JQ1" s="184"/>
      <c r="JR1" s="184"/>
      <c r="JS1" s="184"/>
      <c r="JT1" s="184"/>
      <c r="JU1" s="184"/>
      <c r="JV1" s="184"/>
      <c r="JW1" s="184"/>
      <c r="JX1" s="184"/>
      <c r="JY1" s="184"/>
      <c r="JZ1" s="184"/>
      <c r="KA1" s="184"/>
      <c r="KB1" s="184"/>
      <c r="KC1" s="184"/>
      <c r="KD1" s="184"/>
      <c r="KE1" s="184"/>
      <c r="KF1" s="184"/>
      <c r="KG1" s="184"/>
      <c r="KH1" s="184"/>
      <c r="KI1" s="184"/>
      <c r="KJ1" s="184"/>
      <c r="KK1" s="184"/>
      <c r="KL1" s="184"/>
      <c r="KM1" s="184"/>
      <c r="KN1" s="184"/>
      <c r="KO1" s="184"/>
      <c r="KP1" s="184"/>
      <c r="KQ1" s="184"/>
      <c r="KR1" s="184"/>
      <c r="KS1" s="184"/>
      <c r="KT1" s="184"/>
      <c r="KU1" s="184"/>
      <c r="KV1" s="184"/>
      <c r="KW1" s="184"/>
      <c r="KX1" s="184"/>
      <c r="KY1" s="184"/>
    </row>
    <row r="2" spans="1:311" ht="11.25" customHeight="1" x14ac:dyDescent="0.15">
      <c r="A2" s="190"/>
      <c r="B2" s="190"/>
      <c r="C2" s="184"/>
      <c r="D2" s="192"/>
      <c r="E2" s="184"/>
      <c r="F2" s="184"/>
      <c r="G2" s="184"/>
      <c r="H2" s="184"/>
      <c r="I2" s="184"/>
      <c r="J2" s="184"/>
      <c r="K2" s="184"/>
      <c r="L2" s="184"/>
      <c r="M2" s="192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92"/>
      <c r="AF2" s="184"/>
      <c r="AG2" s="184"/>
      <c r="AH2" s="192"/>
      <c r="AI2" s="184"/>
      <c r="AJ2" s="184"/>
      <c r="AK2" s="184"/>
      <c r="AL2" s="184"/>
      <c r="AM2" s="184"/>
      <c r="AN2" s="184"/>
      <c r="AO2" s="184"/>
      <c r="AP2" s="184"/>
      <c r="AQ2" s="184"/>
      <c r="AR2" s="184"/>
      <c r="AS2" s="184"/>
      <c r="AT2" s="184"/>
      <c r="AU2" s="184"/>
      <c r="AV2" s="184"/>
      <c r="AW2" s="184"/>
      <c r="AX2" s="184"/>
      <c r="AY2" s="184"/>
      <c r="AZ2" s="184"/>
      <c r="BA2" s="184"/>
      <c r="BB2" s="184"/>
      <c r="BC2" s="192"/>
      <c r="BD2" s="184"/>
      <c r="BE2" s="184"/>
      <c r="BF2" s="184"/>
      <c r="BG2" s="184"/>
      <c r="BH2" s="184"/>
      <c r="BI2" s="184"/>
      <c r="BJ2" s="184"/>
      <c r="BK2" s="184"/>
      <c r="BL2" s="184"/>
      <c r="BM2" s="184"/>
      <c r="BN2" s="184"/>
      <c r="BO2" s="184"/>
      <c r="BP2" s="184"/>
      <c r="BQ2" s="184"/>
      <c r="BR2" s="184"/>
      <c r="BS2" s="184"/>
      <c r="BT2" s="184"/>
      <c r="BU2" s="184"/>
      <c r="BV2" s="184"/>
      <c r="BW2" s="184"/>
      <c r="BX2" s="184"/>
      <c r="BY2" s="184"/>
      <c r="BZ2" s="184"/>
      <c r="CA2" s="184"/>
      <c r="CB2" s="184"/>
      <c r="CC2" s="184"/>
      <c r="CD2" s="184"/>
      <c r="CE2" s="184"/>
      <c r="CF2" s="184"/>
      <c r="CG2" s="184"/>
      <c r="CH2" s="184"/>
      <c r="CI2" s="184"/>
      <c r="CJ2" s="184"/>
      <c r="CK2" s="184"/>
      <c r="CL2" s="184"/>
      <c r="CM2" s="184"/>
      <c r="CN2" s="184"/>
      <c r="CO2" s="184"/>
      <c r="CP2" s="184"/>
      <c r="CQ2" s="184"/>
      <c r="CR2" s="184"/>
      <c r="CS2" s="184"/>
      <c r="CT2" s="184"/>
      <c r="CU2" s="184"/>
      <c r="CV2" s="184"/>
      <c r="CW2" s="184"/>
      <c r="CX2" s="184"/>
      <c r="CY2" s="192"/>
      <c r="CZ2" s="184"/>
      <c r="DA2" s="184"/>
      <c r="DB2" s="184"/>
      <c r="DC2" s="184"/>
      <c r="DD2" s="184"/>
      <c r="DE2" s="184"/>
      <c r="DF2" s="184"/>
      <c r="DG2" s="184"/>
      <c r="DH2" s="184"/>
      <c r="DI2" s="184"/>
      <c r="DJ2" s="184"/>
      <c r="DK2" s="192"/>
      <c r="DL2" s="184"/>
      <c r="DM2" s="184"/>
      <c r="DN2" s="184"/>
      <c r="DO2" s="184"/>
      <c r="DP2" s="184"/>
      <c r="DQ2" s="184"/>
      <c r="DR2" s="184"/>
      <c r="DS2" s="184"/>
      <c r="DT2" s="192"/>
      <c r="DU2" s="184"/>
      <c r="DV2" s="184"/>
      <c r="DW2" s="192"/>
      <c r="DX2" s="184"/>
      <c r="DY2" s="184"/>
      <c r="DZ2" s="184"/>
      <c r="EA2" s="184"/>
      <c r="EB2" s="184"/>
      <c r="EC2" s="184"/>
      <c r="ED2" s="184"/>
      <c r="EE2" s="184"/>
      <c r="EF2" s="184"/>
      <c r="EG2" s="184"/>
      <c r="EH2" s="184"/>
      <c r="EI2" s="184"/>
      <c r="EJ2" s="184"/>
      <c r="EK2" s="184"/>
      <c r="EL2" s="184"/>
      <c r="EM2" s="184"/>
      <c r="EN2" s="184"/>
      <c r="EO2" s="184"/>
      <c r="EP2" s="184"/>
      <c r="EQ2" s="184"/>
      <c r="ER2" s="192"/>
      <c r="ES2" s="184"/>
      <c r="ET2" s="184"/>
      <c r="EU2" s="184"/>
      <c r="EV2" s="184"/>
      <c r="EW2" s="184"/>
      <c r="EX2" s="184"/>
      <c r="EY2" s="184"/>
      <c r="EZ2" s="184"/>
      <c r="FA2" s="184"/>
      <c r="FB2" s="184"/>
      <c r="FC2" s="184"/>
      <c r="FD2" s="184"/>
      <c r="FE2" s="184"/>
      <c r="FF2" s="184"/>
      <c r="FG2" s="184"/>
      <c r="FH2" s="184"/>
      <c r="FI2" s="184"/>
      <c r="FJ2" s="192"/>
      <c r="FK2" s="184"/>
      <c r="FL2" s="184"/>
      <c r="FM2" s="184"/>
      <c r="FN2" s="184"/>
      <c r="FO2" s="184"/>
      <c r="FP2" s="184"/>
      <c r="FQ2" s="184"/>
      <c r="FR2" s="184"/>
      <c r="FS2" s="184"/>
      <c r="FT2" s="184"/>
      <c r="FU2" s="184"/>
      <c r="FV2" s="184"/>
      <c r="FW2" s="184"/>
      <c r="FX2" s="184"/>
      <c r="FY2" s="184"/>
      <c r="FZ2" s="184"/>
      <c r="GA2" s="184"/>
      <c r="GB2" s="184"/>
      <c r="GC2" s="184"/>
      <c r="GD2" s="184"/>
      <c r="GE2" s="184"/>
      <c r="GF2" s="184"/>
      <c r="GG2" s="184"/>
      <c r="GH2" s="184"/>
      <c r="GI2" s="184"/>
      <c r="GJ2" s="184"/>
      <c r="GK2" s="184"/>
      <c r="GL2" s="184"/>
      <c r="GM2" s="184"/>
      <c r="GN2" s="184"/>
      <c r="GO2" s="184"/>
      <c r="GP2" s="184"/>
      <c r="GQ2" s="184"/>
      <c r="GR2" s="184"/>
      <c r="GS2" s="184"/>
      <c r="GT2" s="184"/>
      <c r="GU2" s="184"/>
      <c r="GV2" s="184"/>
      <c r="GW2" s="184"/>
      <c r="GX2" s="184"/>
      <c r="GY2" s="184"/>
      <c r="GZ2" s="192"/>
      <c r="HA2" s="184"/>
      <c r="HB2" s="184"/>
      <c r="HC2" s="184"/>
      <c r="HD2" s="184"/>
      <c r="HE2" s="184"/>
      <c r="HF2" s="184"/>
      <c r="HG2" s="184"/>
      <c r="HH2" s="184"/>
      <c r="HK2" s="184"/>
      <c r="HW2" s="184"/>
      <c r="HX2" s="184"/>
      <c r="HY2" s="184"/>
      <c r="HZ2" s="184"/>
      <c r="IA2" s="184"/>
      <c r="IB2" s="184"/>
      <c r="IC2" s="184"/>
      <c r="ID2" s="184"/>
      <c r="IE2" s="184"/>
      <c r="IF2" s="184"/>
      <c r="IG2" s="184"/>
      <c r="IH2" s="184"/>
      <c r="II2" s="184"/>
      <c r="IJ2" s="184"/>
      <c r="IK2" s="184"/>
      <c r="IL2" s="184"/>
      <c r="IM2" s="184"/>
      <c r="IN2" s="184"/>
      <c r="IO2" s="184"/>
      <c r="IP2" s="184"/>
      <c r="IQ2" s="184"/>
      <c r="IR2" s="184"/>
      <c r="IS2" s="184"/>
      <c r="IT2" s="184"/>
      <c r="IU2" s="184"/>
      <c r="IV2" s="184"/>
      <c r="IW2" s="184"/>
      <c r="IX2" s="184"/>
      <c r="IY2" s="184"/>
      <c r="IZ2" s="184"/>
      <c r="JA2" s="184"/>
      <c r="JB2" s="184"/>
      <c r="JC2" s="184"/>
      <c r="JD2" s="184"/>
      <c r="JE2" s="184"/>
      <c r="JF2" s="184"/>
      <c r="JG2" s="184"/>
      <c r="JH2" s="184"/>
      <c r="JI2" s="184"/>
      <c r="JJ2" s="184"/>
      <c r="JK2" s="184"/>
      <c r="JL2" s="184"/>
      <c r="JM2" s="184"/>
      <c r="JN2" s="184"/>
      <c r="JO2" s="184"/>
      <c r="JP2" s="184"/>
      <c r="JQ2" s="184"/>
      <c r="JR2" s="184"/>
      <c r="JS2" s="184"/>
      <c r="JT2" s="184"/>
      <c r="JU2" s="184"/>
      <c r="JV2" s="184"/>
      <c r="JW2" s="184"/>
      <c r="JX2" s="184"/>
      <c r="JY2" s="184"/>
      <c r="JZ2" s="184"/>
      <c r="KA2" s="184"/>
      <c r="KB2" s="184"/>
      <c r="KC2" s="184"/>
      <c r="KD2" s="184"/>
      <c r="KE2" s="184"/>
      <c r="KF2" s="184"/>
      <c r="KG2" s="184"/>
      <c r="KH2" s="184"/>
      <c r="KI2" s="184"/>
      <c r="KJ2" s="184"/>
      <c r="KK2" s="184"/>
      <c r="KL2" s="184"/>
      <c r="KM2" s="184"/>
      <c r="KN2" s="184"/>
      <c r="KO2" s="184"/>
      <c r="KP2" s="184"/>
      <c r="KQ2" s="184"/>
      <c r="KR2" s="184"/>
      <c r="KS2" s="184"/>
      <c r="KT2" s="184"/>
      <c r="KU2" s="184"/>
      <c r="KV2" s="184"/>
      <c r="KW2" s="184"/>
      <c r="KX2" s="184"/>
      <c r="KY2" s="184"/>
    </row>
    <row r="3" spans="1:311" s="7" customFormat="1" ht="33.75" customHeight="1" thickBot="1" x14ac:dyDescent="0.2">
      <c r="A3" s="191"/>
      <c r="B3" s="191"/>
      <c r="C3" s="196"/>
      <c r="D3" s="197"/>
      <c r="E3" s="198"/>
      <c r="F3" s="196"/>
      <c r="G3" s="196"/>
      <c r="H3" s="196"/>
      <c r="I3" s="196"/>
      <c r="J3" s="196"/>
      <c r="K3" s="196"/>
      <c r="L3" s="199"/>
      <c r="M3" s="200"/>
      <c r="N3" s="199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9"/>
      <c r="AE3" s="200"/>
      <c r="AF3" s="199"/>
      <c r="AG3" s="196"/>
      <c r="AH3" s="201"/>
      <c r="AI3" s="196"/>
      <c r="AJ3" s="196"/>
      <c r="AK3" s="196"/>
      <c r="AL3" s="196"/>
      <c r="AM3" s="199"/>
      <c r="AN3" s="199"/>
      <c r="AO3" s="199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9"/>
      <c r="BC3" s="200"/>
      <c r="BD3" s="199"/>
      <c r="BE3" s="196"/>
      <c r="BF3" s="196"/>
      <c r="BG3" s="196"/>
      <c r="BH3" s="196"/>
      <c r="BI3" s="196"/>
      <c r="BJ3" s="196"/>
      <c r="BK3" s="196"/>
      <c r="BL3" s="196"/>
      <c r="BM3" s="196"/>
      <c r="BN3" s="196"/>
      <c r="BO3" s="196"/>
      <c r="BP3" s="196"/>
      <c r="BQ3" s="199"/>
      <c r="BR3" s="199"/>
      <c r="BS3" s="199"/>
      <c r="BT3" s="196"/>
      <c r="BU3" s="196"/>
      <c r="BV3" s="196"/>
      <c r="BW3" s="196"/>
      <c r="BX3" s="196"/>
      <c r="BY3" s="196"/>
      <c r="BZ3" s="196"/>
      <c r="CA3" s="196"/>
      <c r="CB3" s="196"/>
      <c r="CC3" s="196"/>
      <c r="CD3" s="196"/>
      <c r="CE3" s="196"/>
      <c r="CF3" s="199"/>
      <c r="CG3" s="199"/>
      <c r="CH3" s="199"/>
      <c r="CI3" s="199"/>
      <c r="CJ3" s="199"/>
      <c r="CK3" s="199"/>
      <c r="CL3" s="196"/>
      <c r="CM3" s="196"/>
      <c r="CN3" s="196"/>
      <c r="CO3" s="196"/>
      <c r="CP3" s="196"/>
      <c r="CQ3" s="196"/>
      <c r="CR3" s="196"/>
      <c r="CS3" s="196"/>
      <c r="CT3" s="196"/>
      <c r="CU3" s="196"/>
      <c r="CV3" s="196"/>
      <c r="CW3" s="196"/>
      <c r="CX3" s="199"/>
      <c r="CY3" s="200"/>
      <c r="CZ3" s="199"/>
      <c r="DA3" s="196"/>
      <c r="DB3" s="196"/>
      <c r="DC3" s="196"/>
      <c r="DD3" s="196"/>
      <c r="DE3" s="196"/>
      <c r="DF3" s="196"/>
      <c r="DG3" s="196"/>
      <c r="DH3" s="196"/>
      <c r="DI3" s="196"/>
      <c r="DJ3" s="199"/>
      <c r="DK3" s="200"/>
      <c r="DL3" s="199"/>
      <c r="DM3" s="196"/>
      <c r="DN3" s="196"/>
      <c r="DO3" s="196"/>
      <c r="DP3" s="196"/>
      <c r="DQ3" s="196"/>
      <c r="DR3" s="196"/>
      <c r="DS3" s="199"/>
      <c r="DT3" s="200"/>
      <c r="DU3" s="199"/>
      <c r="DV3" s="199"/>
      <c r="DW3" s="200"/>
      <c r="DX3" s="199"/>
      <c r="DY3" s="196"/>
      <c r="DZ3" s="196"/>
      <c r="EA3" s="196"/>
      <c r="EB3" s="196"/>
      <c r="EC3" s="196"/>
      <c r="ED3" s="196"/>
      <c r="EE3" s="196"/>
      <c r="EF3" s="196"/>
      <c r="EG3" s="196"/>
      <c r="EH3" s="196"/>
      <c r="EI3" s="196"/>
      <c r="EJ3" s="196"/>
      <c r="EK3" s="196"/>
      <c r="EL3" s="196"/>
      <c r="EM3" s="196"/>
      <c r="EN3" s="196"/>
      <c r="EO3" s="196"/>
      <c r="EP3" s="196"/>
      <c r="EQ3" s="199"/>
      <c r="ER3" s="200"/>
      <c r="ES3" s="199"/>
      <c r="ET3" s="199"/>
      <c r="EU3" s="199"/>
      <c r="EV3" s="199"/>
      <c r="EW3" s="196"/>
      <c r="EX3" s="196"/>
      <c r="EY3" s="196"/>
      <c r="EZ3" s="196"/>
      <c r="FA3" s="196"/>
      <c r="FB3" s="196"/>
      <c r="FC3" s="196"/>
      <c r="FD3" s="196"/>
      <c r="FE3" s="196"/>
      <c r="FF3" s="196"/>
      <c r="FG3" s="196"/>
      <c r="FH3" s="196"/>
      <c r="FI3" s="199"/>
      <c r="FJ3" s="200"/>
      <c r="FK3" s="199"/>
      <c r="FL3" s="196"/>
      <c r="FM3" s="196"/>
      <c r="FN3" s="196"/>
      <c r="FO3" s="196"/>
      <c r="FP3" s="196"/>
      <c r="FQ3" s="196"/>
      <c r="FR3" s="196"/>
      <c r="FS3" s="196"/>
      <c r="FT3" s="196"/>
      <c r="FU3" s="196"/>
      <c r="FV3" s="196"/>
      <c r="FW3" s="196"/>
      <c r="FX3" s="196"/>
      <c r="FY3" s="196"/>
      <c r="FZ3" s="196"/>
      <c r="GA3" s="199"/>
      <c r="GB3" s="199"/>
      <c r="GC3" s="199"/>
      <c r="GD3" s="196"/>
      <c r="GE3" s="196"/>
      <c r="GF3" s="196"/>
      <c r="GG3" s="196"/>
      <c r="GH3" s="196"/>
      <c r="GI3" s="196"/>
      <c r="GJ3" s="196"/>
      <c r="GK3" s="196"/>
      <c r="GL3" s="196"/>
      <c r="GM3" s="199"/>
      <c r="GN3" s="199"/>
      <c r="GO3" s="199"/>
      <c r="GP3" s="196"/>
      <c r="GQ3" s="196"/>
      <c r="GR3" s="196"/>
      <c r="GS3" s="196"/>
      <c r="GT3" s="196"/>
      <c r="GU3" s="196"/>
      <c r="GV3" s="196"/>
      <c r="GW3" s="196"/>
      <c r="GX3" s="196"/>
      <c r="GY3" s="199"/>
      <c r="GZ3" s="200"/>
      <c r="HA3" s="199"/>
      <c r="HB3" s="196"/>
      <c r="HC3" s="196"/>
      <c r="HD3" s="196"/>
      <c r="HE3" s="199"/>
      <c r="HF3" s="199"/>
      <c r="HG3" s="199"/>
      <c r="HH3" s="184"/>
      <c r="HJ3" s="186"/>
      <c r="HK3" s="202"/>
      <c r="HM3" s="186"/>
      <c r="HN3" s="202"/>
      <c r="HP3" s="186"/>
      <c r="HQ3" s="202"/>
      <c r="HS3" s="186"/>
      <c r="HT3" s="202"/>
      <c r="HV3" s="186"/>
      <c r="HW3" s="202"/>
      <c r="HX3" s="202"/>
      <c r="HY3" s="202"/>
      <c r="HZ3" s="202"/>
      <c r="IA3" s="202"/>
      <c r="IB3" s="202"/>
      <c r="IC3" s="202"/>
      <c r="ID3" s="202"/>
      <c r="IE3" s="202"/>
      <c r="IF3" s="202"/>
      <c r="IG3" s="202"/>
      <c r="IH3" s="202"/>
      <c r="II3" s="202"/>
      <c r="IJ3" s="202"/>
      <c r="IK3" s="202"/>
      <c r="IL3" s="202"/>
      <c r="IM3" s="202"/>
      <c r="IN3" s="202"/>
      <c r="IO3" s="202"/>
      <c r="IP3" s="202"/>
      <c r="IQ3" s="202"/>
      <c r="IR3" s="202"/>
      <c r="IS3" s="202"/>
      <c r="IT3" s="202"/>
      <c r="IU3" s="202"/>
      <c r="IV3" s="202"/>
      <c r="IW3" s="202"/>
      <c r="IX3" s="202"/>
      <c r="IY3" s="202"/>
      <c r="IZ3" s="202"/>
      <c r="JA3" s="202"/>
      <c r="JB3" s="202"/>
      <c r="JC3" s="202"/>
      <c r="JD3" s="202"/>
      <c r="JE3" s="202"/>
      <c r="JF3" s="202"/>
      <c r="JG3" s="202"/>
      <c r="JH3" s="202"/>
      <c r="JI3" s="202"/>
      <c r="JJ3" s="202"/>
      <c r="JK3" s="202"/>
      <c r="JL3" s="202"/>
      <c r="JM3" s="202"/>
      <c r="JN3" s="202"/>
      <c r="JO3" s="202"/>
      <c r="JP3" s="202"/>
      <c r="JQ3" s="202"/>
      <c r="JR3" s="202"/>
      <c r="JS3" s="202"/>
      <c r="JT3" s="202"/>
      <c r="JU3" s="202"/>
      <c r="JV3" s="202"/>
      <c r="JW3" s="202"/>
      <c r="JX3" s="202"/>
      <c r="JY3" s="202"/>
      <c r="JZ3" s="202"/>
      <c r="KA3" s="202"/>
      <c r="KB3" s="202"/>
      <c r="KC3" s="202"/>
      <c r="KD3" s="202"/>
      <c r="KE3" s="202"/>
      <c r="KF3" s="202"/>
      <c r="KG3" s="202"/>
      <c r="KH3" s="202"/>
      <c r="KI3" s="202"/>
      <c r="KJ3" s="202"/>
      <c r="KK3" s="202"/>
      <c r="KL3" s="202"/>
      <c r="KM3" s="202"/>
      <c r="KN3" s="202"/>
      <c r="KO3" s="202"/>
      <c r="KP3" s="202"/>
      <c r="KQ3" s="202"/>
      <c r="KR3" s="202"/>
      <c r="KS3" s="202"/>
      <c r="KT3" s="202"/>
      <c r="KU3" s="202"/>
      <c r="KV3" s="202"/>
      <c r="KW3" s="202"/>
      <c r="KX3" s="202"/>
      <c r="KY3" s="202"/>
    </row>
    <row r="4" spans="1:311" ht="13.5" hidden="1" customHeight="1" x14ac:dyDescent="0.15">
      <c r="A4" s="184" t="e">
        <f>F4,I4,O4,R4,U4,X4,AA4,AG4,AJ4,AP4,AS4,AV4,AY4,AM4,BE4,BH4,BK4,BN4,BQ4,BT4,BW4,BZ4,CC4,CF4,CI4,CL4,CO4,CR4,CU4,DA4,DD4,DG4,DM4,DP4,DY4,EB4,EE4,EH4,EK4,EN4,ET4,EW4,EZ4,FC4,FF4,FL4,FO4,FR4,FU4,FX4,GA4,GD4,GG4,GJ4,GM4,GP4,GS4,GV4,HB4</f>
        <v>#VALUE!</v>
      </c>
      <c r="B4" s="1" t="e">
        <f>D4:E4,L4:N4,AD4:AF4,BB4:BD4,CX4:CZ4,DJ4:DL4,DV4:DX4,EQ4:ES4,FI4:FK4,GY4:HA4,HE4:HG4</f>
        <v>#VALUE!</v>
      </c>
      <c r="C4" s="213" t="str">
        <f>'Federal Way'!$E$1</f>
        <v>E</v>
      </c>
      <c r="D4" s="188" t="str">
        <f>Vancouver!$J$1</f>
        <v>J</v>
      </c>
      <c r="E4" s="9" t="str">
        <f>Vancouver!$L$1</f>
        <v>L</v>
      </c>
      <c r="HH4" s="184"/>
      <c r="HK4" s="184"/>
      <c r="HW4" s="184"/>
      <c r="HX4" s="184"/>
      <c r="HY4" s="184"/>
      <c r="HZ4" s="184"/>
      <c r="IA4" s="184"/>
      <c r="IB4" s="190"/>
      <c r="IC4" s="190" t="s">
        <v>42</v>
      </c>
      <c r="ID4" s="190"/>
      <c r="IE4" s="184"/>
      <c r="IF4" s="184"/>
      <c r="IG4" s="184"/>
      <c r="IH4" s="193" t="s">
        <v>15</v>
      </c>
      <c r="II4" s="184"/>
      <c r="IJ4" s="184"/>
      <c r="IK4" s="184"/>
      <c r="IL4" s="184" t="s">
        <v>43</v>
      </c>
      <c r="IM4" s="212"/>
      <c r="IN4" s="184"/>
      <c r="IO4" s="184"/>
      <c r="IP4" s="184"/>
      <c r="IQ4" s="184"/>
      <c r="IR4" s="184"/>
      <c r="IS4" s="184"/>
      <c r="IT4" s="184"/>
      <c r="IU4" s="184"/>
      <c r="IV4" s="184"/>
      <c r="IW4" s="184"/>
      <c r="IX4" s="184"/>
      <c r="IY4" s="184"/>
      <c r="IZ4" s="184"/>
      <c r="JA4" s="184"/>
      <c r="JB4" s="184"/>
      <c r="JC4" s="184"/>
      <c r="JD4" s="184"/>
      <c r="JE4" s="184"/>
      <c r="JF4" s="184"/>
      <c r="JG4" s="184"/>
      <c r="JH4" s="184"/>
      <c r="JI4" s="184"/>
      <c r="JJ4" s="184"/>
      <c r="JK4" s="184"/>
      <c r="JL4" s="184"/>
      <c r="JM4" s="184"/>
      <c r="JN4" s="184"/>
      <c r="JO4" s="184"/>
      <c r="JP4" s="184"/>
      <c r="JQ4" s="184"/>
      <c r="JR4" s="184"/>
      <c r="JS4" s="184"/>
      <c r="JT4" s="184"/>
      <c r="JU4" s="184"/>
      <c r="JV4" s="184"/>
      <c r="JW4" s="184"/>
      <c r="JX4" s="184"/>
      <c r="JY4" s="184"/>
      <c r="JZ4" s="184"/>
      <c r="KA4" s="184"/>
      <c r="KB4" s="184"/>
      <c r="KC4" s="184"/>
      <c r="KD4" s="184"/>
      <c r="KE4" s="184"/>
      <c r="KF4" s="184"/>
      <c r="KG4" s="184"/>
      <c r="KH4" s="184"/>
      <c r="KI4" s="184"/>
      <c r="KJ4" s="184"/>
      <c r="KK4" s="184"/>
      <c r="KL4" s="184"/>
      <c r="KM4" s="184"/>
      <c r="KN4" s="184"/>
      <c r="KO4" s="184"/>
      <c r="KP4" s="184"/>
      <c r="KQ4" s="184"/>
      <c r="KR4" s="184"/>
      <c r="KS4" s="184"/>
      <c r="KT4" s="184"/>
      <c r="KU4" s="184"/>
      <c r="KV4" s="184"/>
      <c r="KW4" s="184"/>
      <c r="KX4" s="184"/>
      <c r="KY4" s="184"/>
    </row>
    <row r="5" spans="1:311" ht="9.75" customHeight="1" thickTop="1" thickBot="1" x14ac:dyDescent="0.2">
      <c r="A5" s="12"/>
      <c r="B5" s="217"/>
      <c r="C5" s="218"/>
      <c r="D5" s="219"/>
      <c r="E5" s="218"/>
      <c r="F5" s="218"/>
      <c r="G5" s="218"/>
      <c r="H5" s="218"/>
      <c r="I5" s="218"/>
      <c r="J5" s="218"/>
      <c r="K5" s="218"/>
      <c r="L5" s="218"/>
      <c r="M5" s="219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9"/>
      <c r="AF5" s="218"/>
      <c r="AG5" s="218"/>
      <c r="AH5" s="219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9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  <c r="BR5" s="218"/>
      <c r="BS5" s="218"/>
      <c r="BT5" s="218"/>
      <c r="BU5" s="218"/>
      <c r="BV5" s="218"/>
      <c r="BW5" s="218"/>
      <c r="BX5" s="218"/>
      <c r="BY5" s="218"/>
      <c r="BZ5" s="218"/>
      <c r="CA5" s="218"/>
      <c r="CB5" s="218"/>
      <c r="CC5" s="218"/>
      <c r="CD5" s="218"/>
      <c r="CE5" s="218"/>
      <c r="CF5" s="218"/>
      <c r="CG5" s="218"/>
      <c r="CH5" s="218"/>
      <c r="CI5" s="218"/>
      <c r="CJ5" s="218"/>
      <c r="CK5" s="218"/>
      <c r="CL5" s="218"/>
      <c r="CM5" s="218"/>
      <c r="CN5" s="218"/>
      <c r="CO5" s="218"/>
      <c r="CP5" s="218"/>
      <c r="CQ5" s="218"/>
      <c r="CR5" s="218"/>
      <c r="CS5" s="218"/>
      <c r="CT5" s="218"/>
      <c r="CU5" s="218"/>
      <c r="CV5" s="218"/>
      <c r="CW5" s="218"/>
      <c r="CX5" s="218"/>
      <c r="CY5" s="219"/>
      <c r="CZ5" s="218"/>
      <c r="DA5" s="218"/>
      <c r="DB5" s="218"/>
      <c r="DC5" s="218"/>
      <c r="DD5" s="218"/>
      <c r="DE5" s="218"/>
      <c r="DF5" s="218"/>
      <c r="DG5" s="218"/>
      <c r="DH5" s="218"/>
      <c r="DI5" s="218"/>
      <c r="DJ5" s="218"/>
      <c r="DK5" s="219"/>
      <c r="DL5" s="218"/>
      <c r="DM5" s="218"/>
      <c r="DN5" s="218"/>
      <c r="DO5" s="218"/>
      <c r="DP5" s="218"/>
      <c r="DQ5" s="218"/>
      <c r="DR5" s="218"/>
      <c r="DS5" s="218"/>
      <c r="DT5" s="219"/>
      <c r="DU5" s="218"/>
      <c r="DV5" s="218"/>
      <c r="DW5" s="219"/>
      <c r="DX5" s="218"/>
      <c r="DY5" s="218"/>
      <c r="DZ5" s="218"/>
      <c r="EA5" s="218"/>
      <c r="EB5" s="218"/>
      <c r="EC5" s="218"/>
      <c r="ED5" s="218"/>
      <c r="EE5" s="218"/>
      <c r="EF5" s="218"/>
      <c r="EG5" s="218"/>
      <c r="EH5" s="218"/>
      <c r="EI5" s="218"/>
      <c r="EJ5" s="218"/>
      <c r="EK5" s="218"/>
      <c r="EL5" s="218"/>
      <c r="EM5" s="218"/>
      <c r="EN5" s="218"/>
      <c r="EO5" s="218"/>
      <c r="EP5" s="218"/>
      <c r="EQ5" s="218"/>
      <c r="ER5" s="219"/>
      <c r="ES5" s="218"/>
      <c r="ET5" s="218"/>
      <c r="EU5" s="218"/>
      <c r="EV5" s="218"/>
      <c r="EW5" s="218"/>
      <c r="EX5" s="218"/>
      <c r="EY5" s="218"/>
      <c r="EZ5" s="218"/>
      <c r="FA5" s="218"/>
      <c r="FB5" s="218"/>
      <c r="FC5" s="218"/>
      <c r="FD5" s="218"/>
      <c r="FE5" s="218"/>
      <c r="FF5" s="218"/>
      <c r="FG5" s="218"/>
      <c r="FH5" s="218"/>
      <c r="FI5" s="218"/>
      <c r="FJ5" s="219"/>
      <c r="FK5" s="218"/>
      <c r="FL5" s="218"/>
      <c r="FM5" s="218"/>
      <c r="FN5" s="218"/>
      <c r="FO5" s="218"/>
      <c r="FP5" s="218"/>
      <c r="FQ5" s="218"/>
      <c r="FR5" s="218"/>
      <c r="FS5" s="218"/>
      <c r="FT5" s="218"/>
      <c r="FU5" s="218"/>
      <c r="FV5" s="218"/>
      <c r="FW5" s="218"/>
      <c r="FX5" s="218"/>
      <c r="FY5" s="218"/>
      <c r="FZ5" s="218"/>
      <c r="GA5" s="218"/>
      <c r="GB5" s="218"/>
      <c r="GC5" s="218"/>
      <c r="GD5" s="218"/>
      <c r="GE5" s="218"/>
      <c r="GF5" s="218"/>
      <c r="GG5" s="218"/>
      <c r="GH5" s="218"/>
      <c r="GI5" s="218"/>
      <c r="GJ5" s="218"/>
      <c r="GK5" s="218"/>
      <c r="GL5" s="218"/>
      <c r="GM5" s="218"/>
      <c r="GN5" s="218"/>
      <c r="GO5" s="218"/>
      <c r="GP5" s="218"/>
      <c r="GQ5" s="218"/>
      <c r="GR5" s="218"/>
      <c r="GS5" s="218"/>
      <c r="GT5" s="218"/>
      <c r="GU5" s="218"/>
      <c r="GV5" s="218"/>
      <c r="GW5" s="218"/>
      <c r="GX5" s="218"/>
      <c r="GY5" s="218"/>
      <c r="GZ5" s="219"/>
      <c r="HA5" s="218"/>
      <c r="HB5" s="218"/>
      <c r="HC5" s="218"/>
      <c r="HD5" s="218"/>
      <c r="HE5" s="218"/>
      <c r="HF5" s="218"/>
      <c r="HG5" s="218"/>
      <c r="HH5" s="218"/>
      <c r="HI5" s="271"/>
      <c r="HJ5" s="272"/>
      <c r="HK5" s="271"/>
      <c r="HL5" s="271"/>
      <c r="HM5" s="272"/>
      <c r="HN5" s="271"/>
      <c r="HO5" s="184"/>
      <c r="HP5" s="203"/>
      <c r="HR5" s="184"/>
      <c r="HS5" s="203"/>
      <c r="HU5" s="184"/>
      <c r="HV5" s="203"/>
      <c r="HW5" s="184"/>
      <c r="HX5" s="184"/>
      <c r="HY5" s="184"/>
      <c r="HZ5" s="184"/>
      <c r="IA5" s="184"/>
      <c r="IB5" s="190"/>
      <c r="IC5" s="190"/>
      <c r="ID5" s="184"/>
      <c r="IE5" s="184"/>
      <c r="IF5" s="184"/>
      <c r="IG5" s="190"/>
      <c r="IH5" s="190"/>
      <c r="II5" s="184"/>
      <c r="IJ5" s="195"/>
      <c r="IK5" s="195"/>
      <c r="IL5" s="184"/>
      <c r="IM5" s="212"/>
      <c r="IN5" s="184"/>
      <c r="IO5" s="184"/>
      <c r="IP5" s="184"/>
      <c r="IQ5" s="184"/>
      <c r="IR5" s="184"/>
      <c r="IS5" s="184"/>
      <c r="IT5" s="184"/>
      <c r="IU5" s="184"/>
      <c r="IV5" s="184"/>
      <c r="IW5" s="184"/>
      <c r="IX5" s="184"/>
      <c r="IY5" s="184"/>
      <c r="IZ5" s="184"/>
      <c r="JA5" s="184"/>
      <c r="JB5" s="184"/>
      <c r="JC5" s="184"/>
      <c r="JD5" s="184"/>
      <c r="JE5" s="184"/>
      <c r="JF5" s="184"/>
      <c r="JG5" s="184"/>
      <c r="JH5" s="184"/>
      <c r="JI5" s="184"/>
      <c r="JJ5" s="184"/>
      <c r="JK5" s="184"/>
      <c r="JL5" s="184"/>
      <c r="JM5" s="184"/>
      <c r="JN5" s="184"/>
      <c r="JO5" s="184"/>
      <c r="JP5" s="184"/>
      <c r="JQ5" s="184"/>
      <c r="JR5" s="184"/>
      <c r="JS5" s="184"/>
      <c r="JT5" s="184"/>
      <c r="JU5" s="184"/>
      <c r="JV5" s="184"/>
      <c r="JW5" s="184"/>
      <c r="JX5" s="184"/>
      <c r="JY5" s="184"/>
      <c r="JZ5" s="184"/>
      <c r="KA5" s="184"/>
      <c r="KB5" s="184"/>
      <c r="KC5" s="184"/>
      <c r="KD5" s="184"/>
      <c r="KE5" s="184"/>
      <c r="KF5" s="184"/>
      <c r="KG5" s="184"/>
      <c r="KH5" s="184"/>
      <c r="KI5" s="184"/>
      <c r="KJ5" s="184"/>
      <c r="KK5" s="184"/>
      <c r="KL5" s="184"/>
      <c r="KM5" s="184"/>
      <c r="KN5" s="184"/>
      <c r="KO5" s="184"/>
      <c r="KP5" s="184"/>
      <c r="KQ5" s="184"/>
      <c r="KR5" s="184"/>
      <c r="KS5" s="184"/>
      <c r="KT5" s="184"/>
      <c r="KU5" s="184"/>
      <c r="KV5" s="184"/>
      <c r="KW5" s="184"/>
      <c r="KX5" s="184"/>
      <c r="KY5" s="184"/>
    </row>
    <row r="6" spans="1:311" ht="20" customHeight="1" thickTop="1" thickBot="1" x14ac:dyDescent="0.2">
      <c r="A6" s="52">
        <v>1</v>
      </c>
      <c r="B6" s="222"/>
      <c r="C6" s="223">
        <f>Vancouver!$E$10</f>
        <v>8.3769602360612053E-2</v>
      </c>
      <c r="D6" s="224" t="str">
        <f>Vancouver!$J$10</f>
        <v>15.02</v>
      </c>
      <c r="E6" s="225" t="str">
        <f>Vancouver!$L$10</f>
        <v>364,346</v>
      </c>
      <c r="F6" s="223">
        <f>Vancouver!$E$11</f>
        <v>9.8516645998282928E-2</v>
      </c>
      <c r="G6" s="225" t="str">
        <f>Vancouver!$J$11</f>
        <v>1.90</v>
      </c>
      <c r="H6" s="225" t="str">
        <f>Vancouver!$L$11</f>
        <v>46,063</v>
      </c>
      <c r="I6" s="223">
        <f>Vancouver!$E$12</f>
        <v>0.15922004132231404</v>
      </c>
      <c r="J6" s="225" t="str">
        <f>Vancouver!$J$12</f>
        <v>0.74</v>
      </c>
      <c r="K6" s="225" t="str">
        <f>Vancouver!$L$12</f>
        <v>17,954</v>
      </c>
      <c r="L6" s="223">
        <f>Vancouver!$E$13</f>
        <v>8.5220304507792166E-2</v>
      </c>
      <c r="M6" s="224" t="str">
        <f>Vancouver!$J$13</f>
        <v>1.50</v>
      </c>
      <c r="N6" s="225" t="str">
        <f>Vancouver!$L$13</f>
        <v>36,280</v>
      </c>
      <c r="O6" s="223">
        <f>Vancouver!$E$14</f>
        <v>9.5814781834372212E-2</v>
      </c>
      <c r="P6" s="225" t="str">
        <f>Vancouver!$J$14</f>
        <v>0.51</v>
      </c>
      <c r="Q6" s="225" t="str">
        <f>Vancouver!$L$14</f>
        <v>12,306</v>
      </c>
      <c r="R6" s="223">
        <f>Vancouver!$E$15</f>
        <v>0.11517241379310345</v>
      </c>
      <c r="S6" s="225" t="str">
        <f>Vancouver!$J$15</f>
        <v>0.27</v>
      </c>
      <c r="T6" s="225" t="str">
        <f>Vancouver!$L$15</f>
        <v>6,468</v>
      </c>
      <c r="U6" s="223">
        <f>Vancouver!$E$16</f>
        <v>6.7312968721419425E-2</v>
      </c>
      <c r="V6" s="225" t="str">
        <f>Vancouver!$J$16</f>
        <v>0.72</v>
      </c>
      <c r="W6" s="225" t="str">
        <f>Vancouver!$L$16</f>
        <v>17,505</v>
      </c>
      <c r="X6" s="223">
        <f>Vancouver!$E$17</f>
        <v>8.8548679819682688E-2</v>
      </c>
      <c r="Y6" s="225" t="str">
        <f>Vancouver!$J$17</f>
        <v>1.53</v>
      </c>
      <c r="Z6" s="225" t="str">
        <f>Vancouver!$L$17</f>
        <v>37,187</v>
      </c>
      <c r="AA6" s="223">
        <f>Vancouver!$E$18</f>
        <v>0.12897148240130171</v>
      </c>
      <c r="AB6" s="225" t="str">
        <f>Vancouver!$J$18</f>
        <v>1.09</v>
      </c>
      <c r="AC6" s="225" t="str">
        <f>Vancouver!$L$18</f>
        <v>26,366</v>
      </c>
      <c r="AD6" s="223">
        <f>Vancouver!$E$20</f>
        <v>0.10434864660843308</v>
      </c>
      <c r="AE6" s="224" t="str">
        <f>Vancouver!$J$20</f>
        <v>6.75</v>
      </c>
      <c r="AF6" s="225" t="str">
        <f>Vancouver!$L$20</f>
        <v>163,850</v>
      </c>
      <c r="AG6" s="223">
        <f>Vancouver!$E$21</f>
        <v>0.3740500072920549</v>
      </c>
      <c r="AH6" s="224" t="str">
        <f>Vancouver!$J$21</f>
        <v/>
      </c>
      <c r="AI6" s="225" t="str">
        <f>Vancouver!$L$21</f>
        <v>84,794</v>
      </c>
      <c r="AJ6" s="223">
        <f>Vancouver!$E$22</f>
        <v>0</v>
      </c>
      <c r="AK6" s="225">
        <f>Vancouver!$J$22</f>
        <v>0</v>
      </c>
      <c r="AL6" s="225" t="str">
        <f>Vancouver!$L$22</f>
        <v>0</v>
      </c>
      <c r="AM6" s="223">
        <f>Vancouver!$E$24</f>
        <v>9.0070828311512488E-2</v>
      </c>
      <c r="AN6" s="225" t="str">
        <f>Vancouver!$J$24</f>
        <v>21.77</v>
      </c>
      <c r="AO6" s="225" t="str">
        <f>Vancouver!$L$24</f>
        <v>528,196</v>
      </c>
      <c r="AP6" s="223">
        <f>Vancouver!$E$25</f>
        <v>-9.0010976948408344E-2</v>
      </c>
      <c r="AQ6" s="225" t="str">
        <f>Vancouver!$J$25</f>
        <v>-0.33</v>
      </c>
      <c r="AR6" s="225" t="str">
        <f>Vancouver!$L$25</f>
        <v>-7,944</v>
      </c>
      <c r="AS6" s="223">
        <f>Vancouver!$E$26</f>
        <v>-9.0010976948408344E-2</v>
      </c>
      <c r="AT6" s="225" t="str">
        <f>Vancouver!$J$26</f>
        <v>-0.12</v>
      </c>
      <c r="AU6" s="225" t="str">
        <f>Vancouver!$L$26</f>
        <v>-2,979</v>
      </c>
      <c r="AV6" s="223">
        <f>Vancouver!$E$27</f>
        <v>-9.0096447894613033E-2</v>
      </c>
      <c r="AW6" s="225" t="str">
        <f>Vancouver!$J$27</f>
        <v>-0.57</v>
      </c>
      <c r="AX6" s="225" t="str">
        <f>Vancouver!$L$27</f>
        <v>-13,902</v>
      </c>
      <c r="AY6" s="223" t="str">
        <f>Vancouver!$E$28</f>
        <v/>
      </c>
      <c r="AZ6" s="225" t="str">
        <f>Vancouver!$J$28</f>
        <v>-0.00</v>
      </c>
      <c r="BA6" s="225" t="str">
        <f>Vancouver!$L$28</f>
        <v>0</v>
      </c>
      <c r="BB6" s="223">
        <f>Vancouver!$E$29</f>
        <v>9.0071419599894328E-2</v>
      </c>
      <c r="BC6" s="224" t="str">
        <f>Vancouver!$J$29</f>
        <v>20.75</v>
      </c>
      <c r="BD6" s="225" t="str">
        <f>Vancouver!$L$29</f>
        <v>503,371</v>
      </c>
      <c r="BE6" s="223">
        <f>Vancouver!$E$31</f>
        <v>-4.1149192473748736E-2</v>
      </c>
      <c r="BF6" s="225" t="str">
        <f>Vancouver!$J$31</f>
        <v>0.81</v>
      </c>
      <c r="BG6" s="225" t="str">
        <f>Vancouver!$L$31</f>
        <v>19,533</v>
      </c>
      <c r="BH6" s="223">
        <f>Vancouver!$E$32</f>
        <v>-8.0191972076788826E-2</v>
      </c>
      <c r="BI6" s="225" t="str">
        <f>Vancouver!$J$32</f>
        <v>0.51</v>
      </c>
      <c r="BJ6" s="225" t="str">
        <f>Vancouver!$L$32</f>
        <v>12,379</v>
      </c>
      <c r="BK6" s="223" t="str">
        <f>Vancouver!$E$33</f>
        <v/>
      </c>
      <c r="BL6" s="225" t="str">
        <f>Vancouver!$J$33</f>
        <v>0.00</v>
      </c>
      <c r="BM6" s="225" t="str">
        <f>Vancouver!$L$33</f>
        <v>0</v>
      </c>
      <c r="BN6" s="223" t="str">
        <f>Vancouver!$E$34</f>
        <v/>
      </c>
      <c r="BO6" s="225" t="str">
        <f>Vancouver!$J$34</f>
        <v>0.00</v>
      </c>
      <c r="BP6" s="225" t="str">
        <f>Vancouver!$L$34</f>
        <v>0</v>
      </c>
      <c r="BQ6" s="223">
        <f>Vancouver!$E$35</f>
        <v>-5.5954468746897849E-2</v>
      </c>
      <c r="BR6" s="225" t="str">
        <f>Vancouver!$J$35</f>
        <v>1.32</v>
      </c>
      <c r="BS6" s="225" t="str">
        <f>Vancouver!$L$35</f>
        <v>31,912</v>
      </c>
      <c r="BT6" s="223">
        <f>Vancouver!$E$36</f>
        <v>-0.10061912188666761</v>
      </c>
      <c r="BU6" s="225" t="str">
        <f>Vancouver!$J$36</f>
        <v>0.96</v>
      </c>
      <c r="BV6" s="225" t="str">
        <f>Vancouver!$L$36</f>
        <v>23,288</v>
      </c>
      <c r="BW6" s="223">
        <f>Vancouver!$E$37</f>
        <v>-2.4805531547104579E-2</v>
      </c>
      <c r="BX6" s="225" t="str">
        <f>Vancouver!$J$37</f>
        <v>0.49</v>
      </c>
      <c r="BY6" s="225" t="str">
        <f>Vancouver!$L$37</f>
        <v>11,857</v>
      </c>
      <c r="BZ6" s="223">
        <f>Vancouver!$E$38</f>
        <v>-1.0736485213787908E-2</v>
      </c>
      <c r="CA6" s="225" t="str">
        <f>Vancouver!$J$38</f>
        <v>0.22</v>
      </c>
      <c r="CB6" s="225" t="str">
        <f>Vancouver!$L$38</f>
        <v>5,366</v>
      </c>
      <c r="CC6" s="223">
        <f>Vancouver!$E$39</f>
        <v>-0.1087423274141807</v>
      </c>
      <c r="CD6" s="225" t="str">
        <f>Vancouver!$J$39</f>
        <v>1.81</v>
      </c>
      <c r="CE6" s="225" t="str">
        <f>Vancouver!$L$39</f>
        <v>43,894</v>
      </c>
      <c r="CF6" s="223">
        <f>Vancouver!$E$40</f>
        <v>-7.8517186065702974E-2</v>
      </c>
      <c r="CG6" s="225" t="str">
        <f>Vancouver!$J$40</f>
        <v>4.79</v>
      </c>
      <c r="CH6" s="225" t="str">
        <f>Vancouver!$L$40</f>
        <v>116,317</v>
      </c>
      <c r="CI6" s="223">
        <f>Vancouver!$E$43</f>
        <v>-0.11074197120708748</v>
      </c>
      <c r="CJ6" s="225" t="str">
        <f>Vancouver!$J$43</f>
        <v>0.54</v>
      </c>
      <c r="CK6" s="225" t="str">
        <f>Vancouver!$L$43</f>
        <v>13,039</v>
      </c>
      <c r="CL6" s="223">
        <f>Vancouver!$E$44</f>
        <v>-0.27185244587008822</v>
      </c>
      <c r="CM6" s="225" t="str">
        <f>Vancouver!$J$44</f>
        <v>0.07</v>
      </c>
      <c r="CN6" s="225" t="str">
        <f>Vancouver!$L$44</f>
        <v>1,586</v>
      </c>
      <c r="CO6" s="223">
        <f>Vancouver!$E$45</f>
        <v>-3.1204644412191583E-2</v>
      </c>
      <c r="CP6" s="225" t="str">
        <f>Vancouver!$J$45</f>
        <v>0.06</v>
      </c>
      <c r="CQ6" s="225" t="str">
        <f>Vancouver!$L$45</f>
        <v>1,421</v>
      </c>
      <c r="CR6" s="223">
        <f>Vancouver!$E$46</f>
        <v>-4.4165504416550441E-2</v>
      </c>
      <c r="CS6" s="225" t="str">
        <f>Vancouver!$J$46</f>
        <v>0.19</v>
      </c>
      <c r="CT6" s="225" t="str">
        <f>Vancouver!$L$46</f>
        <v>4,492</v>
      </c>
      <c r="CU6" s="223">
        <f>Vancouver!$E$47</f>
        <v>-0.15104924163723249</v>
      </c>
      <c r="CV6" s="225" t="str">
        <f>Vancouver!$J$47</f>
        <v>0.23</v>
      </c>
      <c r="CW6" s="225" t="str">
        <f>Vancouver!$L$47</f>
        <v>5,540</v>
      </c>
      <c r="CX6" s="223">
        <f>Vancouver!$E$49</f>
        <v>-8.1680436164163622E-2</v>
      </c>
      <c r="CY6" s="224" t="str">
        <f>Vancouver!$J$49</f>
        <v>5.33</v>
      </c>
      <c r="CZ6" s="225" t="str">
        <f>Vancouver!$L$49</f>
        <v>129,356</v>
      </c>
      <c r="DA6" s="223">
        <f>Vancouver!$E$51</f>
        <v>-9.5393728222996521E-2</v>
      </c>
      <c r="DB6" s="225" t="str">
        <f>Vancouver!$J$51</f>
        <v>6.48</v>
      </c>
      <c r="DC6" s="225" t="str">
        <f>Vancouver!$L$51</f>
        <v>157,189</v>
      </c>
      <c r="DD6" s="223">
        <f>Vancouver!$E$52</f>
        <v>-5.5269481634054242E-2</v>
      </c>
      <c r="DE6" s="225">
        <f>Vancouver!$F$52</f>
        <v>-161</v>
      </c>
      <c r="DF6" s="225" t="str">
        <f>Vancouver!$L$52</f>
        <v>3,074</v>
      </c>
      <c r="DG6" s="223">
        <f>Vancouver!$E$57</f>
        <v>1.0284017078151104</v>
      </c>
      <c r="DH6" s="225">
        <f>Vancouver!$F$53</f>
        <v>0</v>
      </c>
      <c r="DI6" s="225" t="str">
        <f>Vancouver!$L$53</f>
        <v>0</v>
      </c>
      <c r="DJ6" s="223">
        <f>Vancouver!$E$54</f>
        <v>-9.4587949239826788E-2</v>
      </c>
      <c r="DK6" s="224">
        <f>Vancouver!$F$54</f>
        <v>-13849</v>
      </c>
      <c r="DL6" s="225" t="str">
        <f>Vancouver!$L$54</f>
        <v>160,263</v>
      </c>
      <c r="DM6" s="223">
        <f>Vancouver!$E$55</f>
        <v>-5.5150884495317375E-2</v>
      </c>
      <c r="DN6" s="225">
        <f>Vancouver!$F$55</f>
        <v>-53</v>
      </c>
      <c r="DO6" s="225" t="str">
        <f>Vancouver!$L$55</f>
        <v>1,014</v>
      </c>
      <c r="DP6" s="223">
        <f>Vancouver!$E$56</f>
        <v>-5.8823529411764705E-2</v>
      </c>
      <c r="DQ6" s="225">
        <f>Vancouver!$F$56</f>
        <v>-9</v>
      </c>
      <c r="DR6" s="225" t="str">
        <f>Vancouver!$L$56</f>
        <v>162</v>
      </c>
      <c r="DS6" s="223">
        <f>Vancouver!$E$59</f>
        <v>9.1819221967963383E-2</v>
      </c>
      <c r="DT6" s="224">
        <f>Vancouver!$F$59</f>
        <v>17976</v>
      </c>
      <c r="DU6" s="225" t="str">
        <f>Vancouver!$L$59</f>
        <v>213,752</v>
      </c>
      <c r="DV6" s="223">
        <f>Vancouver!$E$65</f>
        <v>-0.48758465011286684</v>
      </c>
      <c r="DW6" s="224">
        <f>Vancouver!$F$65</f>
        <v>-1728</v>
      </c>
      <c r="DX6" s="225" t="str">
        <f>Vancouver!$L$65</f>
        <v>5,272</v>
      </c>
      <c r="DY6" s="223">
        <f>Vancouver!$E$66</f>
        <v>-0.14110150204824762</v>
      </c>
      <c r="DZ6" s="225">
        <f>Vancouver!$F$66</f>
        <v>-310</v>
      </c>
      <c r="EA6" s="225" t="str">
        <f>Vancouver!$L$66</f>
        <v>2,507</v>
      </c>
      <c r="EB6" s="223">
        <f>Vancouver!$E$67</f>
        <v>8.560447239692523E-2</v>
      </c>
      <c r="EC6" s="225">
        <f>Vancouver!$F$67</f>
        <v>245</v>
      </c>
      <c r="ED6" s="225" t="str">
        <f>Vancouver!$L$67</f>
        <v>2,617</v>
      </c>
      <c r="EE6" s="223">
        <f>Vancouver!$E$68</f>
        <v>-0.21246973365617433</v>
      </c>
      <c r="EF6" s="225">
        <f>Vancouver!$F$68</f>
        <v>-1755</v>
      </c>
      <c r="EG6" s="225" t="str">
        <f>Vancouver!$L$68</f>
        <v>10,015</v>
      </c>
      <c r="EH6" s="223">
        <f>Vancouver!$E$69</f>
        <v>-0.4177777777777778</v>
      </c>
      <c r="EI6" s="225">
        <f>Vancouver!$F$69</f>
        <v>-470</v>
      </c>
      <c r="EJ6" s="225" t="str">
        <f>Vancouver!$L$69</f>
        <v>1,595</v>
      </c>
      <c r="EK6" s="223">
        <f>Vancouver!$E$70</f>
        <v>-4.4178554993097099E-2</v>
      </c>
      <c r="EL6" s="225">
        <f>Vancouver!$F$70</f>
        <v>-96</v>
      </c>
      <c r="EM6" s="225" t="str">
        <f>Vancouver!$L$70</f>
        <v>2,269</v>
      </c>
      <c r="EN6" s="223">
        <f>Vancouver!$E$71</f>
        <v>-7.8934481305590665E-2</v>
      </c>
      <c r="EO6" s="225">
        <f>Vancouver!$F$71</f>
        <v>-13862</v>
      </c>
      <c r="EP6" s="225" t="str">
        <f>Vancouver!$L$71</f>
        <v>189,476</v>
      </c>
      <c r="EQ6" s="223">
        <f>Vancouver!$E$72</f>
        <v>8.3341446791938473E-2</v>
      </c>
      <c r="ER6" s="224">
        <f>Vancouver!$F$72</f>
        <v>856</v>
      </c>
      <c r="ES6" s="225" t="str">
        <f>Vancouver!$L$72</f>
        <v>11,127</v>
      </c>
      <c r="ET6" s="223">
        <f>Vancouver!$E$74</f>
        <v>-0.12606232294617564</v>
      </c>
      <c r="EU6" s="225">
        <f>Vancouver!$F$74</f>
        <v>-89</v>
      </c>
      <c r="EV6" s="225" t="str">
        <f>Vancouver!$L$74</f>
        <v>795</v>
      </c>
      <c r="EW6" s="223">
        <f>Vancouver!$E$75</f>
        <v>-7.8541858325666972E-2</v>
      </c>
      <c r="EX6" s="225">
        <f>Vancouver!$F$75</f>
        <v>-683</v>
      </c>
      <c r="EY6" s="225" t="str">
        <f>Vancouver!$L$75</f>
        <v>9,379</v>
      </c>
      <c r="EZ6" s="223">
        <f>Vancouver!$E$76</f>
        <v>-0.11538461538461539</v>
      </c>
      <c r="FA6" s="225">
        <f>Vancouver!$F$76</f>
        <v>-21</v>
      </c>
      <c r="FB6" s="225" t="str">
        <f>Vancouver!$L$76</f>
        <v>203</v>
      </c>
      <c r="FC6" s="223">
        <f>Vancouver!$E$77</f>
        <v>-9.3158660844250368E-2</v>
      </c>
      <c r="FD6" s="225">
        <f>Vancouver!$F$77</f>
        <v>-64</v>
      </c>
      <c r="FE6" s="225" t="str">
        <f>Vancouver!$L$77</f>
        <v>751</v>
      </c>
      <c r="FF6" s="223">
        <f>Vancouver!$E$78</f>
        <v>-6.8124517622845382E-2</v>
      </c>
      <c r="FG6" s="225">
        <f>Vancouver!$F$78</f>
        <v>-2648</v>
      </c>
      <c r="FH6" s="225" t="str">
        <f>Vancouver!$L$78</f>
        <v>41,518</v>
      </c>
      <c r="FI6" s="223">
        <f>Vancouver!$E$80</f>
        <v>-4.7305551784987104E-2</v>
      </c>
      <c r="FJ6" s="224">
        <f>Vancouver!$F$80</f>
        <v>-697</v>
      </c>
      <c r="FK6" s="225" t="str">
        <f>Vancouver!$L$80</f>
        <v>15,431</v>
      </c>
      <c r="FL6" s="223">
        <f>Vancouver!$E$81</f>
        <v>-0.34191555097837278</v>
      </c>
      <c r="FM6" s="225">
        <f>Vancouver!$F$81</f>
        <v>-1660</v>
      </c>
      <c r="FN6" s="225" t="str">
        <f>Vancouver!$L$81</f>
        <v>6,515</v>
      </c>
      <c r="FO6" s="223">
        <f>Vancouver!$E$82</f>
        <v>-0.50763105507631057</v>
      </c>
      <c r="FP6" s="225">
        <f>Vancouver!$F$82</f>
        <v>-1530</v>
      </c>
      <c r="FQ6" s="225" t="str">
        <f>Vancouver!$L$82</f>
        <v>4,544</v>
      </c>
      <c r="FR6" s="223">
        <f>Vancouver!$E$83</f>
        <v>7.0203359858532266E-2</v>
      </c>
      <c r="FS6" s="225">
        <f>Vancouver!$F$83</f>
        <v>397</v>
      </c>
      <c r="FT6" s="225" t="str">
        <f>Vancouver!$L$83</f>
        <v>5,258</v>
      </c>
      <c r="FU6" s="223">
        <f>Vancouver!$E$84</f>
        <v>7.9257374422768825E-2</v>
      </c>
      <c r="FV6" s="225">
        <f>Vancouver!$F$84</f>
        <v>841</v>
      </c>
      <c r="FW6" s="225" t="str">
        <f>Vancouver!$L$84</f>
        <v>9,770</v>
      </c>
      <c r="FX6" s="223">
        <f>Vancouver!$E$85</f>
        <v>-3.1652167320558745E-3</v>
      </c>
      <c r="FY6" s="225">
        <f>Vancouver!$F$85</f>
        <v>-167</v>
      </c>
      <c r="FZ6" s="225" t="str">
        <f>Vancouver!$L$85</f>
        <v>52,928</v>
      </c>
      <c r="GA6" s="223">
        <f>Vancouver!$E$87</f>
        <v>0</v>
      </c>
      <c r="GB6" s="225">
        <f>Vancouver!$F$87</f>
        <v>0</v>
      </c>
      <c r="GC6" s="225" t="str">
        <f>Vancouver!$L$87</f>
        <v>19,200</v>
      </c>
      <c r="GD6" s="223">
        <f>Vancouver!$E$88</f>
        <v>-3.1262135922330097</v>
      </c>
      <c r="GE6" s="225">
        <f>Vancouver!$F$88</f>
        <v>-644</v>
      </c>
      <c r="GF6" s="225" t="str">
        <f>Vancouver!$L$88</f>
        <v>850</v>
      </c>
      <c r="GG6" s="223">
        <f>Vancouver!$E$89</f>
        <v>1.4270724029380902E-2</v>
      </c>
      <c r="GH6" s="225">
        <f>Vancouver!$F$89</f>
        <v>476</v>
      </c>
      <c r="GI6" s="225" t="str">
        <f>Vancouver!$L$89</f>
        <v>32,879</v>
      </c>
      <c r="GJ6" s="223">
        <f>Vancouver!$E$90</f>
        <v>6.3901345291479825E-2</v>
      </c>
      <c r="GK6" s="225">
        <f>Vancouver!$F$90</f>
        <v>114</v>
      </c>
      <c r="GL6" s="225" t="str">
        <f>Vancouver!$L$90</f>
        <v>1,670</v>
      </c>
      <c r="GM6" s="223" t="str">
        <f>Vancouver!$E$92</f>
        <v/>
      </c>
      <c r="GN6" s="225">
        <f>Vancouver!$F$92</f>
        <v>0</v>
      </c>
      <c r="GO6" s="225" t="str">
        <f>Vancouver!$L$92</f>
        <v>0</v>
      </c>
      <c r="GP6" s="223">
        <f>Vancouver!$E$93</f>
        <v>6.3901345291479825E-2</v>
      </c>
      <c r="GQ6" s="225">
        <f>Vancouver!$F$93</f>
        <v>114</v>
      </c>
      <c r="GR6" s="225" t="str">
        <f>Vancouver!$L$93</f>
        <v>1,670</v>
      </c>
      <c r="GS6" s="223">
        <f>Vancouver!$E$94</f>
        <v>-8.8936627282491951E-2</v>
      </c>
      <c r="GT6" s="225">
        <f>Vancouver!$F$94</f>
        <v>-2070</v>
      </c>
      <c r="GU6" s="225" t="str">
        <f>Vancouver!$L$94</f>
        <v>25,345</v>
      </c>
      <c r="GV6" s="223">
        <f>Vancouver!$E$96</f>
        <v>-0.16923930692865805</v>
      </c>
      <c r="GW6" s="225">
        <f>Vancouver!$F$96</f>
        <v>-8234</v>
      </c>
      <c r="GX6" s="225" t="str">
        <f>Vancouver!$L$96</f>
        <v>56,887</v>
      </c>
      <c r="GY6" s="223">
        <f>Vancouver!$E$98</f>
        <v>-5.3761837297740658E-2</v>
      </c>
      <c r="GZ6" s="224">
        <f>Vancouver!$F$98</f>
        <v>-1442</v>
      </c>
      <c r="HA6" s="225" t="str">
        <f>Vancouver!$L$98</f>
        <v>25,380</v>
      </c>
      <c r="HB6" s="223">
        <f>Vancouver!$E$100</f>
        <v>-0.44326874627822821</v>
      </c>
      <c r="HC6" s="225">
        <f>Vancouver!$F$100</f>
        <v>-9677</v>
      </c>
      <c r="HD6" s="225" t="str">
        <f>Vancouver!$L$100</f>
        <v>31,508</v>
      </c>
      <c r="HE6" s="223" t="str">
        <f>Vancouver!$E$102</f>
        <v/>
      </c>
      <c r="HF6" s="225" t="str">
        <f>Vancouver!$F$102</f>
        <v/>
      </c>
      <c r="HG6" s="225" t="str">
        <f>Vancouver!$L$102</f>
        <v/>
      </c>
      <c r="HH6" s="226"/>
      <c r="HI6" s="227">
        <f>(Vancouver!$AB$29-Vancouver!$AG$29)*0.035+Vancouver!$AB$98*0.035</f>
        <v>6867.8400000000011</v>
      </c>
      <c r="HJ6" s="228">
        <f>HI6*0.35</f>
        <v>2403.7440000000001</v>
      </c>
      <c r="HK6" s="229"/>
      <c r="HL6" s="227">
        <f>(Vancouver!$AB$29-Vancouver!$AG$29)*0.035+Vancouver!$AB$98*0.0225</f>
        <v>5758.3525000000009</v>
      </c>
      <c r="HM6" s="228">
        <f>HL6*0.35</f>
        <v>2015.4233750000001</v>
      </c>
      <c r="HN6" s="229"/>
      <c r="HO6" s="227">
        <f>(Vancouver!$AB$29-Vancouver!$AG$29)*0.035+Vancouver!$AB$98*0.015</f>
        <v>5092.6600000000008</v>
      </c>
      <c r="HP6" s="228">
        <f>HO6*0.35</f>
        <v>1782.4310000000003</v>
      </c>
      <c r="HQ6" s="229"/>
      <c r="HR6" s="227">
        <f>(Vancouver!$AB$29-Vancouver!$AG$29)*0.035+Vancouver!$AB$98*0.01</f>
        <v>4648.8650000000007</v>
      </c>
      <c r="HS6" s="228">
        <f>HR6*0.35</f>
        <v>1627.1027500000002</v>
      </c>
      <c r="HT6" s="229"/>
      <c r="HU6" s="227">
        <f>(Vancouver!$AB$29-Vancouver!$AG$29)*0.035+Vancouver!$AB$98*0.0075</f>
        <v>4426.9675000000007</v>
      </c>
      <c r="HV6" s="228">
        <f>HU6*0.35</f>
        <v>1549.4386250000002</v>
      </c>
      <c r="HW6" s="229"/>
      <c r="HX6" s="184"/>
      <c r="HY6" s="184"/>
      <c r="HZ6" s="184"/>
      <c r="IA6" s="184"/>
      <c r="IB6" s="190"/>
      <c r="IC6" s="190"/>
      <c r="ID6" s="190"/>
      <c r="IE6" s="184"/>
      <c r="IF6" s="184"/>
      <c r="IG6" s="184"/>
      <c r="IH6" s="193"/>
      <c r="II6" s="184"/>
      <c r="IJ6" s="184"/>
      <c r="IK6" s="184"/>
      <c r="IL6" s="184"/>
      <c r="IM6" s="212"/>
      <c r="IN6" s="184"/>
      <c r="IO6" s="184"/>
      <c r="IP6" s="184"/>
      <c r="IQ6" s="184"/>
      <c r="IR6" s="184"/>
      <c r="IS6" s="184"/>
      <c r="IT6" s="184"/>
      <c r="IU6" s="184"/>
      <c r="IV6" s="184"/>
      <c r="IW6" s="184"/>
      <c r="IX6" s="184"/>
      <c r="IY6" s="184"/>
      <c r="IZ6" s="184"/>
      <c r="JA6" s="184"/>
      <c r="JB6" s="184"/>
      <c r="JC6" s="184"/>
      <c r="JD6" s="184"/>
      <c r="JE6" s="184"/>
      <c r="JF6" s="184"/>
      <c r="JG6" s="184"/>
      <c r="JH6" s="184"/>
      <c r="JI6" s="184"/>
      <c r="JJ6" s="184"/>
      <c r="JK6" s="184"/>
      <c r="JL6" s="184"/>
      <c r="JM6" s="184"/>
      <c r="JN6" s="184"/>
      <c r="JO6" s="184"/>
      <c r="JP6" s="184"/>
      <c r="JQ6" s="184"/>
      <c r="JR6" s="184"/>
      <c r="JS6" s="184"/>
      <c r="JT6" s="184"/>
      <c r="JU6" s="184"/>
      <c r="JV6" s="184"/>
      <c r="JW6" s="184"/>
      <c r="JX6" s="184"/>
      <c r="JY6" s="184"/>
      <c r="JZ6" s="184"/>
      <c r="KA6" s="184"/>
      <c r="KB6" s="184"/>
      <c r="KC6" s="184"/>
      <c r="KD6" s="184"/>
      <c r="KE6" s="184"/>
      <c r="KF6" s="184"/>
      <c r="KG6" s="184"/>
      <c r="KH6" s="184"/>
      <c r="KI6" s="184"/>
      <c r="KJ6" s="184"/>
      <c r="KK6" s="184"/>
      <c r="KL6" s="184"/>
      <c r="KM6" s="184"/>
      <c r="KN6" s="184"/>
      <c r="KO6" s="184"/>
      <c r="KP6" s="184"/>
      <c r="KQ6" s="184"/>
      <c r="KR6" s="184"/>
      <c r="KS6" s="184"/>
      <c r="KT6" s="184"/>
      <c r="KU6" s="184"/>
      <c r="KV6" s="184"/>
      <c r="KW6" s="184"/>
      <c r="KX6" s="184"/>
      <c r="KY6" s="184"/>
    </row>
    <row r="7" spans="1:311" s="8" customFormat="1" ht="10" customHeight="1" thickTop="1" thickBot="1" x14ac:dyDescent="0.2">
      <c r="A7" s="214"/>
      <c r="B7" s="230"/>
      <c r="C7" s="231"/>
      <c r="D7" s="232"/>
      <c r="E7" s="233"/>
      <c r="F7" s="231"/>
      <c r="G7" s="233"/>
      <c r="H7" s="233"/>
      <c r="I7" s="231"/>
      <c r="J7" s="233"/>
      <c r="K7" s="233"/>
      <c r="L7" s="231"/>
      <c r="M7" s="232"/>
      <c r="N7" s="233"/>
      <c r="O7" s="231"/>
      <c r="P7" s="233"/>
      <c r="Q7" s="233"/>
      <c r="R7" s="231"/>
      <c r="S7" s="233"/>
      <c r="T7" s="233"/>
      <c r="U7" s="231"/>
      <c r="V7" s="233"/>
      <c r="W7" s="233"/>
      <c r="X7" s="231"/>
      <c r="Y7" s="233"/>
      <c r="Z7" s="233"/>
      <c r="AA7" s="231"/>
      <c r="AB7" s="233"/>
      <c r="AC7" s="233"/>
      <c r="AD7" s="231"/>
      <c r="AE7" s="232"/>
      <c r="AF7" s="233"/>
      <c r="AG7" s="231"/>
      <c r="AH7" s="232"/>
      <c r="AI7" s="233"/>
      <c r="AJ7" s="231"/>
      <c r="AK7" s="233"/>
      <c r="AL7" s="233"/>
      <c r="AM7" s="231"/>
      <c r="AN7" s="233"/>
      <c r="AO7" s="233"/>
      <c r="AP7" s="231"/>
      <c r="AQ7" s="233"/>
      <c r="AR7" s="233"/>
      <c r="AS7" s="231"/>
      <c r="AT7" s="233"/>
      <c r="AU7" s="233"/>
      <c r="AV7" s="231"/>
      <c r="AW7" s="233"/>
      <c r="AX7" s="233"/>
      <c r="AY7" s="231"/>
      <c r="AZ7" s="233"/>
      <c r="BA7" s="233"/>
      <c r="BB7" s="231"/>
      <c r="BC7" s="232"/>
      <c r="BD7" s="233"/>
      <c r="BE7" s="231"/>
      <c r="BF7" s="233"/>
      <c r="BG7" s="233"/>
      <c r="BH7" s="231"/>
      <c r="BI7" s="233"/>
      <c r="BJ7" s="233"/>
      <c r="BK7" s="231"/>
      <c r="BL7" s="233"/>
      <c r="BM7" s="233"/>
      <c r="BN7" s="231"/>
      <c r="BO7" s="233"/>
      <c r="BP7" s="233"/>
      <c r="BQ7" s="231"/>
      <c r="BR7" s="233"/>
      <c r="BS7" s="233"/>
      <c r="BT7" s="231"/>
      <c r="BU7" s="233"/>
      <c r="BV7" s="233"/>
      <c r="BW7" s="231"/>
      <c r="BX7" s="233"/>
      <c r="BY7" s="233"/>
      <c r="BZ7" s="231"/>
      <c r="CA7" s="233"/>
      <c r="CB7" s="233"/>
      <c r="CC7" s="231"/>
      <c r="CD7" s="233"/>
      <c r="CE7" s="233"/>
      <c r="CF7" s="231"/>
      <c r="CG7" s="233"/>
      <c r="CH7" s="233"/>
      <c r="CI7" s="231"/>
      <c r="CJ7" s="233"/>
      <c r="CK7" s="233"/>
      <c r="CL7" s="231"/>
      <c r="CM7" s="233"/>
      <c r="CN7" s="233"/>
      <c r="CO7" s="231"/>
      <c r="CP7" s="233"/>
      <c r="CQ7" s="233"/>
      <c r="CR7" s="231"/>
      <c r="CS7" s="233"/>
      <c r="CT7" s="233"/>
      <c r="CU7" s="231"/>
      <c r="CV7" s="233"/>
      <c r="CW7" s="233"/>
      <c r="CX7" s="231"/>
      <c r="CY7" s="232"/>
      <c r="CZ7" s="233"/>
      <c r="DA7" s="231"/>
      <c r="DB7" s="233"/>
      <c r="DC7" s="233"/>
      <c r="DD7" s="231"/>
      <c r="DE7" s="233"/>
      <c r="DF7" s="233"/>
      <c r="DG7" s="231"/>
      <c r="DH7" s="233"/>
      <c r="DI7" s="233"/>
      <c r="DJ7" s="231"/>
      <c r="DK7" s="232"/>
      <c r="DL7" s="233"/>
      <c r="DM7" s="231"/>
      <c r="DN7" s="233"/>
      <c r="DO7" s="233"/>
      <c r="DP7" s="231"/>
      <c r="DQ7" s="233"/>
      <c r="DR7" s="233"/>
      <c r="DS7" s="231"/>
      <c r="DT7" s="232"/>
      <c r="DU7" s="233"/>
      <c r="DV7" s="231"/>
      <c r="DW7" s="232"/>
      <c r="DX7" s="233"/>
      <c r="DY7" s="231"/>
      <c r="DZ7" s="233"/>
      <c r="EA7" s="233"/>
      <c r="EB7" s="231"/>
      <c r="EC7" s="233"/>
      <c r="ED7" s="233"/>
      <c r="EE7" s="231"/>
      <c r="EF7" s="233"/>
      <c r="EG7" s="233"/>
      <c r="EH7" s="231"/>
      <c r="EI7" s="233"/>
      <c r="EJ7" s="233"/>
      <c r="EK7" s="231"/>
      <c r="EL7" s="233"/>
      <c r="EM7" s="233"/>
      <c r="EN7" s="231"/>
      <c r="EO7" s="233"/>
      <c r="EP7" s="233"/>
      <c r="EQ7" s="231"/>
      <c r="ER7" s="232"/>
      <c r="ES7" s="233"/>
      <c r="ET7" s="231"/>
      <c r="EU7" s="233"/>
      <c r="EV7" s="233"/>
      <c r="EW7" s="231"/>
      <c r="EX7" s="233"/>
      <c r="EY7" s="233"/>
      <c r="EZ7" s="231"/>
      <c r="FA7" s="233"/>
      <c r="FB7" s="233"/>
      <c r="FC7" s="231"/>
      <c r="FD7" s="233"/>
      <c r="FE7" s="233"/>
      <c r="FF7" s="231"/>
      <c r="FG7" s="233"/>
      <c r="FH7" s="233"/>
      <c r="FI7" s="231"/>
      <c r="FJ7" s="232"/>
      <c r="FK7" s="233"/>
      <c r="FL7" s="231"/>
      <c r="FM7" s="233"/>
      <c r="FN7" s="233"/>
      <c r="FO7" s="231"/>
      <c r="FP7" s="233"/>
      <c r="FQ7" s="233"/>
      <c r="FR7" s="231"/>
      <c r="FS7" s="233"/>
      <c r="FT7" s="233"/>
      <c r="FU7" s="231"/>
      <c r="FV7" s="233"/>
      <c r="FW7" s="233"/>
      <c r="FX7" s="231"/>
      <c r="FY7" s="233"/>
      <c r="FZ7" s="233"/>
      <c r="GA7" s="231"/>
      <c r="GB7" s="233"/>
      <c r="GC7" s="233"/>
      <c r="GD7" s="231"/>
      <c r="GE7" s="233"/>
      <c r="GF7" s="233"/>
      <c r="GG7" s="231"/>
      <c r="GH7" s="233"/>
      <c r="GI7" s="233"/>
      <c r="GJ7" s="231"/>
      <c r="GK7" s="233"/>
      <c r="GL7" s="233"/>
      <c r="GM7" s="231"/>
      <c r="GN7" s="233"/>
      <c r="GO7" s="233"/>
      <c r="GP7" s="231"/>
      <c r="GQ7" s="233"/>
      <c r="GR7" s="233"/>
      <c r="GS7" s="231"/>
      <c r="GT7" s="233"/>
      <c r="GU7" s="233"/>
      <c r="GV7" s="231"/>
      <c r="GW7" s="233"/>
      <c r="GX7" s="233"/>
      <c r="GY7" s="231"/>
      <c r="GZ7" s="232"/>
      <c r="HA7" s="233"/>
      <c r="HB7" s="231"/>
      <c r="HC7" s="233"/>
      <c r="HD7" s="233"/>
      <c r="HE7" s="231"/>
      <c r="HF7" s="230"/>
      <c r="HG7" s="230"/>
      <c r="HH7" s="234"/>
      <c r="HI7" s="235"/>
      <c r="HJ7" s="236"/>
      <c r="HK7" s="237"/>
      <c r="HL7" s="235"/>
      <c r="HM7" s="236"/>
      <c r="HN7" s="237"/>
      <c r="HO7" s="235"/>
      <c r="HP7" s="236"/>
      <c r="HQ7" s="237"/>
      <c r="HR7" s="235"/>
      <c r="HS7" s="236"/>
      <c r="HT7" s="237"/>
      <c r="HU7" s="235"/>
      <c r="HV7" s="236"/>
      <c r="HW7" s="237"/>
      <c r="HX7" s="270"/>
      <c r="HY7" s="195"/>
      <c r="HZ7" s="195"/>
      <c r="IA7" s="195"/>
      <c r="IB7" s="190"/>
      <c r="IC7" s="190"/>
      <c r="ID7" s="190"/>
      <c r="IE7" s="195"/>
      <c r="IF7" s="195"/>
      <c r="IG7" s="195"/>
      <c r="IH7" s="193"/>
      <c r="II7" s="184"/>
      <c r="IJ7" s="184"/>
      <c r="IK7" s="184"/>
      <c r="IL7" s="184"/>
      <c r="IM7" s="212"/>
      <c r="IN7" s="195"/>
      <c r="IO7" s="195"/>
      <c r="IP7" s="195"/>
      <c r="IQ7" s="195"/>
      <c r="IR7" s="195"/>
      <c r="IS7" s="195"/>
      <c r="IT7" s="195"/>
      <c r="IU7" s="195"/>
      <c r="IV7" s="195"/>
      <c r="IW7" s="195"/>
      <c r="IX7" s="195"/>
      <c r="IY7" s="195"/>
      <c r="IZ7" s="195"/>
      <c r="JA7" s="195"/>
      <c r="JB7" s="195"/>
      <c r="JC7" s="195"/>
      <c r="JD7" s="195"/>
      <c r="JE7" s="195"/>
      <c r="JF7" s="195"/>
      <c r="JG7" s="195"/>
      <c r="JH7" s="195"/>
      <c r="JI7" s="195"/>
      <c r="JJ7" s="195"/>
      <c r="JK7" s="195"/>
      <c r="JL7" s="195"/>
      <c r="JM7" s="195"/>
      <c r="JN7" s="195"/>
      <c r="JO7" s="195"/>
      <c r="JP7" s="195"/>
      <c r="JQ7" s="195"/>
      <c r="JR7" s="195"/>
      <c r="JS7" s="195"/>
      <c r="JT7" s="195"/>
      <c r="JU7" s="195"/>
      <c r="JV7" s="195"/>
      <c r="JW7" s="195"/>
      <c r="JX7" s="195"/>
      <c r="JY7" s="195"/>
      <c r="JZ7" s="195"/>
      <c r="KA7" s="195"/>
      <c r="KB7" s="195"/>
      <c r="KC7" s="195"/>
      <c r="KD7" s="195"/>
      <c r="KE7" s="195"/>
      <c r="KF7" s="195"/>
      <c r="KG7" s="195"/>
      <c r="KH7" s="195"/>
      <c r="KI7" s="195"/>
      <c r="KJ7" s="195"/>
      <c r="KK7" s="195"/>
      <c r="KL7" s="195"/>
      <c r="KM7" s="195"/>
      <c r="KN7" s="195"/>
      <c r="KO7" s="195"/>
      <c r="KP7" s="195"/>
      <c r="KQ7" s="195"/>
      <c r="KR7" s="195"/>
      <c r="KS7" s="195"/>
      <c r="KT7" s="195"/>
      <c r="KU7" s="195"/>
      <c r="KV7" s="195"/>
      <c r="KW7" s="195"/>
      <c r="KX7" s="195"/>
      <c r="KY7" s="195"/>
    </row>
    <row r="8" spans="1:311" ht="20" customHeight="1" thickTop="1" thickBot="1" x14ac:dyDescent="0.2">
      <c r="A8" s="12">
        <v>2</v>
      </c>
      <c r="B8" s="238"/>
      <c r="C8" s="223">
        <f>Tacoma!$E$10</f>
        <v>6.2888395090955063E-2</v>
      </c>
      <c r="D8" s="224" t="str">
        <f>Tacoma!$J$10</f>
        <v>15.23</v>
      </c>
      <c r="E8" s="225" t="str">
        <f>Tacoma!$L$10</f>
        <v>395,099</v>
      </c>
      <c r="F8" s="223">
        <f>Tacoma!$E$11</f>
        <v>6.7923693891088904E-2</v>
      </c>
      <c r="G8" s="225"/>
      <c r="H8" s="225"/>
      <c r="I8" s="223">
        <f>Tacoma!$E$12</f>
        <v>9.9937926753569217E-2</v>
      </c>
      <c r="J8" s="225"/>
      <c r="K8" s="225"/>
      <c r="L8" s="223">
        <f>Tacoma!$E$13</f>
        <v>7.0914156547337431E-2</v>
      </c>
      <c r="M8" s="224" t="str">
        <f>Tacoma!$J$13</f>
        <v>1.57</v>
      </c>
      <c r="N8" s="225" t="str">
        <f>Tacoma!$L$13</f>
        <v>40,744</v>
      </c>
      <c r="O8" s="223">
        <f>Tacoma!$E$14</f>
        <v>4.0778210116731516E-2</v>
      </c>
      <c r="P8" s="225"/>
      <c r="Q8" s="225"/>
      <c r="R8" s="223">
        <f>Tacoma!$E$15</f>
        <v>9.1434823382306976E-2</v>
      </c>
      <c r="S8" s="225"/>
      <c r="T8" s="225"/>
      <c r="U8" s="223">
        <f>Tacoma!$E$16</f>
        <v>8.4530269177572087E-2</v>
      </c>
      <c r="V8" s="225"/>
      <c r="W8" s="225"/>
      <c r="X8" s="223">
        <f>Tacoma!$E$17</f>
        <v>8.9149221191983402E-2</v>
      </c>
      <c r="Y8" s="225"/>
      <c r="Z8" s="225"/>
      <c r="AA8" s="223">
        <f>Tacoma!$E$18</f>
        <v>0.13088661386903613</v>
      </c>
      <c r="AB8" s="225"/>
      <c r="AC8" s="225"/>
      <c r="AD8" s="223">
        <f>Tacoma!$E$20</f>
        <v>8.6340274622497326E-2</v>
      </c>
      <c r="AE8" s="224" t="str">
        <f>Tacoma!$J$20</f>
        <v>7.10</v>
      </c>
      <c r="AF8" s="225" t="str">
        <f>Tacoma!$L$20</f>
        <v>184,101</v>
      </c>
      <c r="AG8" s="223">
        <f>Tacoma!$E$21</f>
        <v>-9.8525807603729208E-5</v>
      </c>
      <c r="AH8" s="224"/>
      <c r="AI8" s="225"/>
      <c r="AJ8" s="223">
        <f>Tacoma!$E$22</f>
        <v>0</v>
      </c>
      <c r="AK8" s="225"/>
      <c r="AL8" s="225"/>
      <c r="AM8" s="223">
        <f>Tacoma!$E$24</f>
        <v>7.0232136158953129E-2</v>
      </c>
      <c r="AN8" s="225"/>
      <c r="AO8" s="225"/>
      <c r="AP8" s="223">
        <f>Tacoma!$E$25</f>
        <v>-7.0147420147420148E-2</v>
      </c>
      <c r="AQ8" s="225"/>
      <c r="AR8" s="225"/>
      <c r="AS8" s="223">
        <f>Tacoma!$E$26</f>
        <v>-7.044560943643513E-2</v>
      </c>
      <c r="AT8" s="225"/>
      <c r="AU8" s="225"/>
      <c r="AV8" s="223">
        <f>Tacoma!$E$27</f>
        <v>-7.0275203594495933E-2</v>
      </c>
      <c r="AW8" s="225"/>
      <c r="AX8" s="225"/>
      <c r="AY8" s="223" t="str">
        <f>Tacoma!$E$28</f>
        <v/>
      </c>
      <c r="AZ8" s="225"/>
      <c r="BA8" s="225"/>
      <c r="BB8" s="223">
        <f>Tacoma!$E$29</f>
        <v>7.0231020542699543E-2</v>
      </c>
      <c r="BC8" s="224" t="str">
        <f>Tacoma!$J$29</f>
        <v>21.28</v>
      </c>
      <c r="BD8" s="225" t="str">
        <f>Tacoma!$L$29</f>
        <v>551,977</v>
      </c>
      <c r="BE8" s="223">
        <f>Tacoma!$E$31</f>
        <v>-0.15651476412493107</v>
      </c>
      <c r="BF8" s="225"/>
      <c r="BG8" s="225"/>
      <c r="BH8" s="223">
        <f>Tacoma!$E$32</f>
        <v>1.7523633848282223E-2</v>
      </c>
      <c r="BI8" s="225"/>
      <c r="BJ8" s="225"/>
      <c r="BK8" s="223" t="str">
        <f>Tacoma!$E$33</f>
        <v/>
      </c>
      <c r="BL8" s="225"/>
      <c r="BM8" s="225"/>
      <c r="BN8" s="223" t="str">
        <f>Tacoma!$E$34</f>
        <v/>
      </c>
      <c r="BO8" s="225"/>
      <c r="BP8" s="225"/>
      <c r="BQ8" s="223">
        <f>Tacoma!$E$35</f>
        <v>-8.7808726257661271E-2</v>
      </c>
      <c r="BR8" s="225"/>
      <c r="BS8" s="225"/>
      <c r="BT8" s="223">
        <f>Tacoma!$E$36</f>
        <v>-7.2742643210820815E-2</v>
      </c>
      <c r="BU8" s="225"/>
      <c r="BV8" s="225"/>
      <c r="BW8" s="223">
        <f>Tacoma!$E$37</f>
        <v>-6.852624643092467E-2</v>
      </c>
      <c r="BX8" s="225"/>
      <c r="BY8" s="225"/>
      <c r="BZ8" s="223">
        <f>Tacoma!$E$38</f>
        <v>-4.3189933684747495E-2</v>
      </c>
      <c r="CA8" s="225"/>
      <c r="CB8" s="225"/>
      <c r="CC8" s="223">
        <f>Tacoma!$E$39</f>
        <v>-8.7047821098434827E-2</v>
      </c>
      <c r="CD8" s="225"/>
      <c r="CE8" s="225"/>
      <c r="CF8" s="223">
        <f>Tacoma!$E$40</f>
        <v>-8.0229574283794611E-2</v>
      </c>
      <c r="CG8" s="225"/>
      <c r="CH8" s="225"/>
      <c r="CI8" s="223">
        <f>Tacoma!$E$43</f>
        <v>-1.3873596124201719E-2</v>
      </c>
      <c r="CJ8" s="225"/>
      <c r="CK8" s="225"/>
      <c r="CL8" s="223">
        <f>Tacoma!$E$44</f>
        <v>4.6826863832409117E-2</v>
      </c>
      <c r="CM8" s="225"/>
      <c r="CN8" s="225"/>
      <c r="CO8" s="223">
        <f>Tacoma!$E$45</f>
        <v>-0.14798206278026907</v>
      </c>
      <c r="CP8" s="225"/>
      <c r="CQ8" s="225"/>
      <c r="CR8" s="223">
        <f>Tacoma!$E$46</f>
        <v>-3.8854396154616465E-2</v>
      </c>
      <c r="CS8" s="225"/>
      <c r="CT8" s="225"/>
      <c r="CU8" s="223">
        <f>Tacoma!$E$47</f>
        <v>2.2402540130534485E-2</v>
      </c>
      <c r="CV8" s="225"/>
      <c r="CW8" s="225"/>
      <c r="CX8" s="223">
        <f>Tacoma!$E$49</f>
        <v>-7.3638776283939458E-2</v>
      </c>
      <c r="CY8" s="224" t="s">
        <v>69</v>
      </c>
      <c r="CZ8" s="225" t="str">
        <f>Tacoma!$L$49</f>
        <v>147,256</v>
      </c>
      <c r="DA8" s="223">
        <f>Tacoma!$E$51</f>
        <v>-8.5555880140966753E-2</v>
      </c>
      <c r="DB8" s="225"/>
      <c r="DC8" s="225"/>
      <c r="DD8" s="223">
        <f>Tacoma!$E$52</f>
        <v>0.29303201506591336</v>
      </c>
      <c r="DE8" s="225"/>
      <c r="DF8" s="225"/>
      <c r="DG8" s="223">
        <f>Tacoma!$E$57</f>
        <v>0.47018572825024441</v>
      </c>
      <c r="DH8" s="225"/>
      <c r="DI8" s="225"/>
      <c r="DJ8" s="223">
        <f>Tacoma!$E$54</f>
        <v>-7.940982243310668E-2</v>
      </c>
      <c r="DK8" s="224">
        <f>Tacoma!$F$54</f>
        <v>-12987</v>
      </c>
      <c r="DL8" s="225" t="str">
        <f>Tacoma!$L$54</f>
        <v>176,531</v>
      </c>
      <c r="DM8" s="223">
        <f>Tacoma!$E$55</f>
        <v>0.29223744292237441</v>
      </c>
      <c r="DN8" s="225"/>
      <c r="DO8" s="225"/>
      <c r="DP8" s="223">
        <f>Tacoma!$E$56</f>
        <v>0.29285714285714287</v>
      </c>
      <c r="DQ8" s="225"/>
      <c r="DR8" s="225"/>
      <c r="DS8" s="223">
        <f>Tacoma!$E$59</f>
        <v>6.1082048778219523E-2</v>
      </c>
      <c r="DT8" s="224">
        <f>Tacoma!$F$59</f>
        <v>13136</v>
      </c>
      <c r="DU8" s="225" t="str">
        <f>Tacoma!$L$59</f>
        <v>228,191</v>
      </c>
      <c r="DV8" s="223">
        <f>Tacoma!$E$65</f>
        <v>-0.21643663739021329</v>
      </c>
      <c r="DW8" s="224">
        <f>Tacoma!$F$65</f>
        <v>-1035</v>
      </c>
      <c r="DX8" s="225" t="str">
        <f>Tacoma!$L$65</f>
        <v>5,817</v>
      </c>
      <c r="DY8" s="223">
        <f>Tacoma!$E$66</f>
        <v>8.0515297906602254E-4</v>
      </c>
      <c r="DZ8" s="225"/>
      <c r="EA8" s="225"/>
      <c r="EB8" s="223">
        <f>Tacoma!$E$67</f>
        <v>-7.1174377224199295E-2</v>
      </c>
      <c r="EC8" s="225"/>
      <c r="ED8" s="225"/>
      <c r="EE8" s="223">
        <f>Tacoma!$E$68</f>
        <v>-0.37698103403481426</v>
      </c>
      <c r="EF8" s="225"/>
      <c r="EG8" s="225"/>
      <c r="EH8" s="223">
        <f>Tacoma!$E$69</f>
        <v>9.8360655737704916E-2</v>
      </c>
      <c r="EI8" s="225"/>
      <c r="EJ8" s="225"/>
      <c r="EK8" s="223">
        <f>Tacoma!$E$70</f>
        <v>-0.11796246648793565</v>
      </c>
      <c r="EL8" s="225"/>
      <c r="EM8" s="225"/>
      <c r="EN8" s="223">
        <f>Tacoma!$E$71</f>
        <v>-4.6051136950370719E-2</v>
      </c>
      <c r="EO8" s="225"/>
      <c r="EP8" s="225"/>
      <c r="EQ8" s="223">
        <f>Tacoma!$E$72</f>
        <v>-0.10805860805860806</v>
      </c>
      <c r="ER8" s="224">
        <f>Tacoma!$F$72</f>
        <v>-1534</v>
      </c>
      <c r="ES8" s="225" t="str">
        <f>Tacoma!$L$72</f>
        <v>12,662</v>
      </c>
      <c r="ET8" s="223">
        <f>Tacoma!$E$74</f>
        <v>-3.3227848101265819E-2</v>
      </c>
      <c r="EU8" s="225"/>
      <c r="EV8" s="225"/>
      <c r="EW8" s="223">
        <f>Tacoma!$E$75</f>
        <v>0.12903483541067434</v>
      </c>
      <c r="EX8" s="225"/>
      <c r="EY8" s="225"/>
      <c r="EZ8" s="223">
        <f>Tacoma!$E$76</f>
        <v>-0.12133891213389121</v>
      </c>
      <c r="FA8" s="225"/>
      <c r="FB8" s="225"/>
      <c r="FC8" s="223">
        <f>Tacoma!$E$77</f>
        <v>-3.8271604938271607E-2</v>
      </c>
      <c r="FD8" s="225"/>
      <c r="FE8" s="225"/>
      <c r="FF8" s="223">
        <f>Tacoma!$E$78</f>
        <v>-0.13308283602249565</v>
      </c>
      <c r="FG8" s="225"/>
      <c r="FH8" s="225"/>
      <c r="FI8" s="223">
        <f>Tacoma!$E$80</f>
        <v>-0.11499570418346441</v>
      </c>
      <c r="FJ8" s="224">
        <f>Tacoma!$F$80</f>
        <v>-1740</v>
      </c>
      <c r="FK8" s="225" t="str">
        <f>Tacoma!$L$80</f>
        <v>16,871</v>
      </c>
      <c r="FL8" s="223">
        <f>Tacoma!$E$81</f>
        <v>-3.303349875930521E-2</v>
      </c>
      <c r="FM8" s="225"/>
      <c r="FN8" s="225"/>
      <c r="FO8" s="223">
        <f>Tacoma!$E$82</f>
        <v>-0.30692167577413482</v>
      </c>
      <c r="FP8" s="225"/>
      <c r="FQ8" s="225"/>
      <c r="FR8" s="223">
        <f>Tacoma!$E$83</f>
        <v>-0.133505737837401</v>
      </c>
      <c r="FS8" s="225"/>
      <c r="FT8" s="225"/>
      <c r="FU8" s="223">
        <f>Tacoma!$E$84</f>
        <v>-0.16865099906822653</v>
      </c>
      <c r="FV8" s="225"/>
      <c r="FW8" s="225"/>
      <c r="FX8" s="223">
        <f>Tacoma!$E$85</f>
        <v>-3.2160731385621623E-2</v>
      </c>
      <c r="FY8" s="225"/>
      <c r="FZ8" s="225"/>
      <c r="GA8" s="223">
        <f>Tacoma!$E$87</f>
        <v>0</v>
      </c>
      <c r="GB8" s="225"/>
      <c r="GC8" s="225"/>
      <c r="GD8" s="223">
        <f>Tacoma!$E$88</f>
        <v>9.2518560822387214E-2</v>
      </c>
      <c r="GE8" s="225"/>
      <c r="GF8" s="225"/>
      <c r="GG8" s="223">
        <f>Tacoma!$E$89</f>
        <v>-5.6430980346551925E-2</v>
      </c>
      <c r="GH8" s="225"/>
      <c r="GI8" s="225"/>
      <c r="GJ8" s="223">
        <f>Tacoma!$E$90</f>
        <v>-0.1486344537815126</v>
      </c>
      <c r="GK8" s="225"/>
      <c r="GL8" s="225"/>
      <c r="GM8" s="223" t="str">
        <f>Tacoma!$E$92</f>
        <v/>
      </c>
      <c r="GN8" s="225"/>
      <c r="GO8" s="225"/>
      <c r="GP8" s="223">
        <f>Tacoma!$E$93</f>
        <v>-0.1486344537815126</v>
      </c>
      <c r="GQ8" s="225"/>
      <c r="GR8" s="225"/>
      <c r="GS8" s="223">
        <f>Tacoma!$E$94</f>
        <v>-0.10078064012490243</v>
      </c>
      <c r="GT8" s="225"/>
      <c r="GU8" s="225"/>
      <c r="GV8" s="223">
        <f>Tacoma!$E$96</f>
        <v>-6.942083698627686E-3</v>
      </c>
      <c r="GW8" s="225"/>
      <c r="GX8" s="225"/>
      <c r="GY8" s="223">
        <f>Tacoma!$E$98</f>
        <v>4.087285249092338E-2</v>
      </c>
      <c r="GZ8" s="224">
        <f>Tacoma!$F$98</f>
        <v>1092</v>
      </c>
      <c r="HA8" s="225" t="str">
        <f>Tacoma!$L$98</f>
        <v>27,809</v>
      </c>
      <c r="HB8" s="223">
        <f>Tacoma!$E$100</f>
        <v>2.4131075615273875E-2</v>
      </c>
      <c r="HC8" s="225"/>
      <c r="HD8" s="225"/>
      <c r="HE8" s="223" t="str">
        <f>Tacoma!$E$102</f>
        <v/>
      </c>
      <c r="HF8" s="225" t="str">
        <f>Tacoma!$F$102</f>
        <v/>
      </c>
      <c r="HG8" s="225" t="str">
        <f>Tacoma!$L$102</f>
        <v/>
      </c>
      <c r="HH8" s="226"/>
      <c r="HI8" s="227">
        <f>(Tacoma!$AB$29-Tacoma!$AG$29)*0.035+Tacoma!$AB$98*0.035</f>
        <v>9510.9700000000012</v>
      </c>
      <c r="HJ8" s="228">
        <f>HI8*0.35</f>
        <v>3328.8395</v>
      </c>
      <c r="HK8" s="229"/>
      <c r="HL8" s="227">
        <f>(Tacoma!$AB$29-Tacoma!$AG$29)*0.035+Tacoma!$AB$98*0.0225</f>
        <v>8220.5450000000001</v>
      </c>
      <c r="HM8" s="228">
        <f>HL8*0.35</f>
        <v>2877.1907499999998</v>
      </c>
      <c r="HN8" s="229"/>
      <c r="HO8" s="227">
        <f>(Tacoma!$AB$29-Tacoma!$AG$29)*0.035+Tacoma!$AB$98*0.015</f>
        <v>7446.2900000000009</v>
      </c>
      <c r="HP8" s="228">
        <f>HO8*0.35</f>
        <v>2606.2015000000001</v>
      </c>
      <c r="HQ8" s="229"/>
      <c r="HR8" s="227">
        <f>(Tacoma!$AB$29-Tacoma!$AG$29)*0.035+Tacoma!$AB$98*0.01</f>
        <v>6930.1200000000008</v>
      </c>
      <c r="HS8" s="228">
        <f>HR8*0.35</f>
        <v>2425.5419999999999</v>
      </c>
      <c r="HT8" s="229"/>
      <c r="HU8" s="227">
        <f>(Tacoma!$AB$29-Tacoma!$AG$29)*0.035+Tacoma!$AB$98*0.0075</f>
        <v>6672.0350000000008</v>
      </c>
      <c r="HV8" s="228">
        <f>HU8*0.35</f>
        <v>2335.21225</v>
      </c>
      <c r="HW8" s="229"/>
      <c r="HX8" s="184"/>
      <c r="HY8" s="184"/>
      <c r="HZ8" s="184"/>
      <c r="IA8" s="184"/>
      <c r="IB8" s="207"/>
      <c r="IC8" s="207"/>
      <c r="ID8" s="207"/>
      <c r="IE8" s="193"/>
      <c r="IF8" s="193"/>
      <c r="IG8" s="193"/>
      <c r="IH8" s="193"/>
      <c r="II8" s="184"/>
      <c r="IJ8" s="184"/>
      <c r="IK8" s="184"/>
      <c r="IL8" s="184"/>
      <c r="IM8" s="212"/>
      <c r="IN8" s="184"/>
      <c r="IO8" s="184"/>
      <c r="IP8" s="184"/>
      <c r="IQ8" s="184"/>
      <c r="IR8" s="184"/>
      <c r="IS8" s="184"/>
      <c r="IT8" s="184"/>
      <c r="IU8" s="184"/>
      <c r="IV8" s="184"/>
      <c r="IW8" s="184"/>
      <c r="IX8" s="184"/>
      <c r="IY8" s="184"/>
      <c r="IZ8" s="184"/>
      <c r="JA8" s="184"/>
      <c r="JB8" s="184"/>
      <c r="JC8" s="184"/>
      <c r="JD8" s="184"/>
      <c r="JE8" s="184"/>
      <c r="JF8" s="184"/>
      <c r="JG8" s="184"/>
      <c r="JH8" s="184"/>
      <c r="JI8" s="184"/>
      <c r="JJ8" s="184"/>
      <c r="JK8" s="184"/>
      <c r="JL8" s="184"/>
      <c r="JM8" s="184"/>
      <c r="JN8" s="184"/>
      <c r="JO8" s="184"/>
      <c r="JP8" s="184"/>
      <c r="JQ8" s="184"/>
      <c r="JR8" s="184"/>
      <c r="JS8" s="184"/>
      <c r="JT8" s="184"/>
      <c r="JU8" s="184"/>
      <c r="JV8" s="184"/>
      <c r="JW8" s="184"/>
      <c r="JX8" s="184"/>
      <c r="JY8" s="184"/>
      <c r="JZ8" s="184"/>
      <c r="KA8" s="184"/>
      <c r="KB8" s="184"/>
      <c r="KC8" s="184"/>
      <c r="KD8" s="184"/>
      <c r="KE8" s="184"/>
      <c r="KF8" s="184"/>
      <c r="KG8" s="184"/>
      <c r="KH8" s="184"/>
      <c r="KI8" s="184"/>
      <c r="KJ8" s="184"/>
      <c r="KK8" s="184"/>
      <c r="KL8" s="184"/>
      <c r="KM8" s="184"/>
      <c r="KN8" s="184"/>
      <c r="KO8" s="184"/>
      <c r="KP8" s="184"/>
      <c r="KQ8" s="184"/>
      <c r="KR8" s="184"/>
      <c r="KS8" s="184"/>
      <c r="KT8" s="184"/>
      <c r="KU8" s="184"/>
      <c r="KV8" s="184"/>
      <c r="KW8" s="184"/>
      <c r="KX8" s="184"/>
      <c r="KY8" s="184"/>
    </row>
    <row r="9" spans="1:311" ht="10" customHeight="1" thickTop="1" thickBot="1" x14ac:dyDescent="0.2">
      <c r="A9" s="215"/>
      <c r="B9" s="239"/>
      <c r="C9" s="240"/>
      <c r="D9" s="232"/>
      <c r="E9" s="233"/>
      <c r="F9" s="240"/>
      <c r="G9" s="230"/>
      <c r="H9" s="230"/>
      <c r="I9" s="240"/>
      <c r="J9" s="230"/>
      <c r="K9" s="230"/>
      <c r="L9" s="240"/>
      <c r="M9" s="241"/>
      <c r="N9" s="230"/>
      <c r="O9" s="240"/>
      <c r="P9" s="230"/>
      <c r="Q9" s="230"/>
      <c r="R9" s="240"/>
      <c r="S9" s="230"/>
      <c r="T9" s="230"/>
      <c r="U9" s="240"/>
      <c r="V9" s="230"/>
      <c r="W9" s="230"/>
      <c r="X9" s="240"/>
      <c r="Y9" s="230"/>
      <c r="Z9" s="230"/>
      <c r="AA9" s="240"/>
      <c r="AB9" s="230"/>
      <c r="AC9" s="230"/>
      <c r="AD9" s="240"/>
      <c r="AE9" s="241"/>
      <c r="AF9" s="230"/>
      <c r="AG9" s="240"/>
      <c r="AH9" s="241"/>
      <c r="AI9" s="230"/>
      <c r="AJ9" s="240"/>
      <c r="AK9" s="230"/>
      <c r="AL9" s="230"/>
      <c r="AM9" s="240"/>
      <c r="AN9" s="230"/>
      <c r="AO9" s="230"/>
      <c r="AP9" s="240"/>
      <c r="AQ9" s="230"/>
      <c r="AR9" s="230"/>
      <c r="AS9" s="240"/>
      <c r="AT9" s="230"/>
      <c r="AU9" s="230"/>
      <c r="AV9" s="240"/>
      <c r="AW9" s="230"/>
      <c r="AX9" s="230"/>
      <c r="AY9" s="240"/>
      <c r="AZ9" s="230"/>
      <c r="BA9" s="230"/>
      <c r="BB9" s="240"/>
      <c r="BC9" s="241"/>
      <c r="BD9" s="230"/>
      <c r="BE9" s="240"/>
      <c r="BF9" s="230"/>
      <c r="BG9" s="230"/>
      <c r="BH9" s="240"/>
      <c r="BI9" s="230"/>
      <c r="BJ9" s="230"/>
      <c r="BK9" s="240"/>
      <c r="BL9" s="230"/>
      <c r="BM9" s="230"/>
      <c r="BN9" s="240"/>
      <c r="BO9" s="230"/>
      <c r="BP9" s="230"/>
      <c r="BQ9" s="240"/>
      <c r="BR9" s="230"/>
      <c r="BS9" s="230"/>
      <c r="BT9" s="240"/>
      <c r="BU9" s="230"/>
      <c r="BV9" s="230"/>
      <c r="BW9" s="240"/>
      <c r="BX9" s="230"/>
      <c r="BY9" s="230"/>
      <c r="BZ9" s="240"/>
      <c r="CA9" s="230"/>
      <c r="CB9" s="230"/>
      <c r="CC9" s="240"/>
      <c r="CD9" s="230"/>
      <c r="CE9" s="230"/>
      <c r="CF9" s="240"/>
      <c r="CG9" s="230"/>
      <c r="CH9" s="230"/>
      <c r="CI9" s="240"/>
      <c r="CJ9" s="230"/>
      <c r="CK9" s="230"/>
      <c r="CL9" s="240"/>
      <c r="CM9" s="230"/>
      <c r="CN9" s="230"/>
      <c r="CO9" s="240"/>
      <c r="CP9" s="230"/>
      <c r="CQ9" s="230"/>
      <c r="CR9" s="240"/>
      <c r="CS9" s="230"/>
      <c r="CT9" s="230"/>
      <c r="CU9" s="240"/>
      <c r="CV9" s="230"/>
      <c r="CW9" s="230"/>
      <c r="CX9" s="240"/>
      <c r="CY9" s="241"/>
      <c r="CZ9" s="230"/>
      <c r="DA9" s="240"/>
      <c r="DB9" s="230"/>
      <c r="DC9" s="230"/>
      <c r="DD9" s="240"/>
      <c r="DE9" s="230"/>
      <c r="DF9" s="230"/>
      <c r="DG9" s="240"/>
      <c r="DH9" s="230"/>
      <c r="DI9" s="230"/>
      <c r="DJ9" s="240"/>
      <c r="DK9" s="241"/>
      <c r="DL9" s="230"/>
      <c r="DM9" s="240"/>
      <c r="DN9" s="230"/>
      <c r="DO9" s="230"/>
      <c r="DP9" s="240"/>
      <c r="DQ9" s="230"/>
      <c r="DR9" s="230"/>
      <c r="DS9" s="240"/>
      <c r="DT9" s="241"/>
      <c r="DU9" s="230"/>
      <c r="DV9" s="240"/>
      <c r="DW9" s="241"/>
      <c r="DX9" s="230"/>
      <c r="DY9" s="240"/>
      <c r="DZ9" s="230"/>
      <c r="EA9" s="230"/>
      <c r="EB9" s="240"/>
      <c r="EC9" s="230"/>
      <c r="ED9" s="230"/>
      <c r="EE9" s="240"/>
      <c r="EF9" s="230"/>
      <c r="EG9" s="230"/>
      <c r="EH9" s="240"/>
      <c r="EI9" s="230"/>
      <c r="EJ9" s="230"/>
      <c r="EK9" s="240"/>
      <c r="EL9" s="230"/>
      <c r="EM9" s="230"/>
      <c r="EN9" s="240"/>
      <c r="EO9" s="230"/>
      <c r="EP9" s="230"/>
      <c r="EQ9" s="240"/>
      <c r="ER9" s="241"/>
      <c r="ES9" s="230"/>
      <c r="ET9" s="240"/>
      <c r="EU9" s="230"/>
      <c r="EV9" s="230"/>
      <c r="EW9" s="240"/>
      <c r="EX9" s="230"/>
      <c r="EY9" s="230"/>
      <c r="EZ9" s="240"/>
      <c r="FA9" s="230"/>
      <c r="FB9" s="230"/>
      <c r="FC9" s="240"/>
      <c r="FD9" s="230"/>
      <c r="FE9" s="230"/>
      <c r="FF9" s="240"/>
      <c r="FG9" s="230"/>
      <c r="FH9" s="230"/>
      <c r="FI9" s="240"/>
      <c r="FJ9" s="241"/>
      <c r="FK9" s="230"/>
      <c r="FL9" s="240"/>
      <c r="FM9" s="230"/>
      <c r="FN9" s="230"/>
      <c r="FO9" s="240"/>
      <c r="FP9" s="230"/>
      <c r="FQ9" s="230"/>
      <c r="FR9" s="240"/>
      <c r="FS9" s="230"/>
      <c r="FT9" s="230"/>
      <c r="FU9" s="240"/>
      <c r="FV9" s="230"/>
      <c r="FW9" s="230"/>
      <c r="FX9" s="240"/>
      <c r="FY9" s="230"/>
      <c r="FZ9" s="230"/>
      <c r="GA9" s="240"/>
      <c r="GB9" s="230"/>
      <c r="GC9" s="230"/>
      <c r="GD9" s="240"/>
      <c r="GE9" s="230"/>
      <c r="GF9" s="230"/>
      <c r="GG9" s="240"/>
      <c r="GH9" s="230"/>
      <c r="GI9" s="230"/>
      <c r="GJ9" s="240"/>
      <c r="GK9" s="230"/>
      <c r="GL9" s="230"/>
      <c r="GM9" s="240"/>
      <c r="GN9" s="230"/>
      <c r="GO9" s="230"/>
      <c r="GP9" s="240"/>
      <c r="GQ9" s="230"/>
      <c r="GR9" s="230"/>
      <c r="GS9" s="240"/>
      <c r="GT9" s="230"/>
      <c r="GU9" s="230"/>
      <c r="GV9" s="240"/>
      <c r="GW9" s="230"/>
      <c r="GX9" s="230"/>
      <c r="GY9" s="240"/>
      <c r="GZ9" s="241"/>
      <c r="HA9" s="230"/>
      <c r="HB9" s="240"/>
      <c r="HC9" s="230"/>
      <c r="HD9" s="230"/>
      <c r="HE9" s="240"/>
      <c r="HF9" s="242"/>
      <c r="HG9" s="242"/>
      <c r="HH9" s="243"/>
      <c r="HI9" s="244"/>
      <c r="HJ9" s="245"/>
      <c r="HK9" s="246"/>
      <c r="HL9" s="244"/>
      <c r="HM9" s="245"/>
      <c r="HN9" s="246"/>
      <c r="HO9" s="244"/>
      <c r="HP9" s="245"/>
      <c r="HQ9" s="246"/>
      <c r="HR9" s="244"/>
      <c r="HS9" s="245"/>
      <c r="HT9" s="246"/>
      <c r="HU9" s="244"/>
      <c r="HV9" s="245"/>
      <c r="HW9" s="246"/>
      <c r="HX9" s="184"/>
      <c r="HY9" s="184"/>
      <c r="HZ9" s="184"/>
      <c r="IA9" s="184"/>
      <c r="IB9" s="207"/>
      <c r="IC9" s="190"/>
      <c r="ID9" s="190"/>
      <c r="IE9" s="193"/>
      <c r="IF9" s="193"/>
      <c r="IG9" s="193"/>
      <c r="IH9" s="193"/>
      <c r="II9" s="184"/>
      <c r="IJ9" s="184"/>
      <c r="IK9" s="184"/>
      <c r="IL9" s="184"/>
      <c r="IM9" s="212"/>
      <c r="IN9" s="184"/>
      <c r="IO9" s="184"/>
      <c r="IP9" s="184"/>
      <c r="IQ9" s="184"/>
      <c r="IR9" s="184"/>
      <c r="IS9" s="184"/>
      <c r="IT9" s="184"/>
      <c r="IU9" s="184"/>
      <c r="IV9" s="184"/>
      <c r="IW9" s="184"/>
      <c r="IX9" s="184"/>
      <c r="IY9" s="184"/>
      <c r="IZ9" s="184"/>
      <c r="JA9" s="184"/>
      <c r="JB9" s="184"/>
      <c r="JC9" s="184"/>
      <c r="JD9" s="184"/>
      <c r="JE9" s="184"/>
      <c r="JF9" s="184"/>
      <c r="JG9" s="184"/>
      <c r="JH9" s="184"/>
      <c r="JI9" s="184"/>
      <c r="JJ9" s="184"/>
      <c r="JK9" s="184"/>
      <c r="JL9" s="184"/>
      <c r="JM9" s="184"/>
      <c r="JN9" s="184"/>
      <c r="JO9" s="184"/>
      <c r="JP9" s="184"/>
      <c r="JQ9" s="184"/>
      <c r="JR9" s="184"/>
      <c r="JS9" s="184"/>
      <c r="JT9" s="184"/>
      <c r="JU9" s="184"/>
      <c r="JV9" s="184"/>
      <c r="JW9" s="184"/>
      <c r="JX9" s="184"/>
      <c r="JY9" s="184"/>
      <c r="JZ9" s="184"/>
      <c r="KA9" s="184"/>
      <c r="KB9" s="184"/>
      <c r="KC9" s="184"/>
      <c r="KD9" s="184"/>
      <c r="KE9" s="184"/>
      <c r="KF9" s="184"/>
      <c r="KG9" s="184"/>
      <c r="KH9" s="184"/>
      <c r="KI9" s="184"/>
      <c r="KJ9" s="184"/>
      <c r="KK9" s="184"/>
      <c r="KL9" s="184"/>
      <c r="KM9" s="184"/>
      <c r="KN9" s="184"/>
      <c r="KO9" s="184"/>
      <c r="KP9" s="184"/>
      <c r="KQ9" s="184"/>
      <c r="KR9" s="184"/>
      <c r="KS9" s="184"/>
      <c r="KT9" s="184"/>
      <c r="KU9" s="184"/>
      <c r="KV9" s="184"/>
      <c r="KW9" s="184"/>
      <c r="KX9" s="184"/>
      <c r="KY9" s="184"/>
    </row>
    <row r="10" spans="1:311" ht="20" customHeight="1" thickTop="1" thickBot="1" x14ac:dyDescent="0.2">
      <c r="A10" s="12">
        <v>3</v>
      </c>
      <c r="B10" s="238"/>
      <c r="C10" s="223">
        <f>Silverdale!$E$10</f>
        <v>5.9103817232320437E-2</v>
      </c>
      <c r="D10" s="224" t="str">
        <f>Silverdale!$J$10</f>
        <v>14.36</v>
      </c>
      <c r="E10" s="225" t="str">
        <f>Silverdale!$L$10</f>
        <v>298,734</v>
      </c>
      <c r="F10" s="223">
        <f>Silverdale!$E$11</f>
        <v>7.3805964277283809E-2</v>
      </c>
      <c r="G10" s="225"/>
      <c r="H10" s="225"/>
      <c r="I10" s="223">
        <f>Silverdale!$E$12</f>
        <v>0.12295458021104144</v>
      </c>
      <c r="J10" s="225"/>
      <c r="K10" s="225"/>
      <c r="L10" s="223">
        <f>Silverdale!$E$13</f>
        <v>0.11000140666760444</v>
      </c>
      <c r="M10" s="224" t="str">
        <f>Silverdale!$J$13</f>
        <v>1.52</v>
      </c>
      <c r="N10" s="225" t="str">
        <f>Silverdale!$L$13</f>
        <v>31,564</v>
      </c>
      <c r="O10" s="223">
        <f>Silverdale!$E$14</f>
        <v>0.12457496136012365</v>
      </c>
      <c r="P10" s="225"/>
      <c r="Q10" s="225"/>
      <c r="R10" s="223">
        <f>Silverdale!$E$15</f>
        <v>0.10286885245901639</v>
      </c>
      <c r="S10" s="225"/>
      <c r="T10" s="225"/>
      <c r="U10" s="223">
        <f>Silverdale!$E$16</f>
        <v>0.1023826714801444</v>
      </c>
      <c r="V10" s="225"/>
      <c r="W10" s="225"/>
      <c r="X10" s="223">
        <f>Silverdale!$E$17</f>
        <v>0.10554694107696645</v>
      </c>
      <c r="Y10" s="225"/>
      <c r="Z10" s="225"/>
      <c r="AA10" s="223">
        <f>Silverdale!$E$18</f>
        <v>7.1123687113327894E-2</v>
      </c>
      <c r="AB10" s="225"/>
      <c r="AC10" s="225"/>
      <c r="AD10" s="223">
        <f>Silverdale!$E$20</f>
        <v>9.3327332407328378E-2</v>
      </c>
      <c r="AE10" s="224" t="str">
        <f>Silverdale!$J$20</f>
        <v>6.77</v>
      </c>
      <c r="AF10" s="225" t="str">
        <f>Silverdale!$L$20</f>
        <v>140,896</v>
      </c>
      <c r="AG10" s="223">
        <f>Silverdale!$E$21</f>
        <v>5.0878560524862775E-2</v>
      </c>
      <c r="AH10" s="224"/>
      <c r="AI10" s="225"/>
      <c r="AJ10" s="223">
        <f>Silverdale!$E$22</f>
        <v>0</v>
      </c>
      <c r="AK10" s="225"/>
      <c r="AL10" s="225"/>
      <c r="AM10" s="223">
        <f>Silverdale!$E$24</f>
        <v>6.9836371954483958E-2</v>
      </c>
      <c r="AN10" s="225"/>
      <c r="AO10" s="225"/>
      <c r="AP10" s="223">
        <f>Silverdale!$E$25</f>
        <v>-6.9902912621359226E-2</v>
      </c>
      <c r="AQ10" s="225"/>
      <c r="AR10" s="225"/>
      <c r="AS10" s="223">
        <f>Silverdale!$E$26</f>
        <v>-6.9887834339948232E-2</v>
      </c>
      <c r="AT10" s="225"/>
      <c r="AU10" s="225"/>
      <c r="AV10" s="223">
        <f>Silverdale!$E$27</f>
        <v>-6.9803994082840243E-2</v>
      </c>
      <c r="AW10" s="225"/>
      <c r="AX10" s="225"/>
      <c r="AY10" s="223" t="str">
        <f>Silverdale!$E$28</f>
        <v/>
      </c>
      <c r="AZ10" s="225"/>
      <c r="BA10" s="225"/>
      <c r="BB10" s="223">
        <f>Silverdale!$E$29</f>
        <v>6.9835911526027916E-2</v>
      </c>
      <c r="BC10" s="224" t="str">
        <f>Silverdale!$J$29</f>
        <v>20.13</v>
      </c>
      <c r="BD10" s="225" t="str">
        <f>Silverdale!$L$29</f>
        <v>418,967</v>
      </c>
      <c r="BE10" s="223">
        <f>Silverdale!$E$31</f>
        <v>-4.5931758530183726E-2</v>
      </c>
      <c r="BF10" s="225"/>
      <c r="BG10" s="225"/>
      <c r="BH10" s="223">
        <f>Silverdale!$E$32</f>
        <v>-1.4360313315926894E-2</v>
      </c>
      <c r="BI10" s="225"/>
      <c r="BJ10" s="225"/>
      <c r="BK10" s="223" t="str">
        <f>Silverdale!$E$33</f>
        <v/>
      </c>
      <c r="BL10" s="225"/>
      <c r="BM10" s="225"/>
      <c r="BN10" s="223" t="str">
        <f>Silverdale!$E$34</f>
        <v/>
      </c>
      <c r="BO10" s="225"/>
      <c r="BP10" s="225"/>
      <c r="BQ10" s="223">
        <f>Silverdale!$E$35</f>
        <v>-3.34550361139773E-2</v>
      </c>
      <c r="BR10" s="225"/>
      <c r="BS10" s="225"/>
      <c r="BT10" s="223">
        <f>Silverdale!$E$36</f>
        <v>-8.8077858880778584E-2</v>
      </c>
      <c r="BU10" s="225"/>
      <c r="BV10" s="225"/>
      <c r="BW10" s="223">
        <f>Silverdale!$E$37</f>
        <v>-7.5302138208862723E-2</v>
      </c>
      <c r="BX10" s="225"/>
      <c r="BY10" s="225"/>
      <c r="BZ10" s="223">
        <f>Silverdale!$E$38</f>
        <v>-9.6901017576318221E-2</v>
      </c>
      <c r="CA10" s="225"/>
      <c r="CB10" s="225"/>
      <c r="CC10" s="223">
        <f>Silverdale!$E$39</f>
        <v>-0.11936215846569892</v>
      </c>
      <c r="CD10" s="225"/>
      <c r="CE10" s="225"/>
      <c r="CF10" s="223">
        <f>Silverdale!$E$40</f>
        <v>-8.301063782436463E-2</v>
      </c>
      <c r="CG10" s="225"/>
      <c r="CH10" s="225"/>
      <c r="CI10" s="223">
        <f>Silverdale!$E$43</f>
        <v>-9.9065804332204091E-2</v>
      </c>
      <c r="CJ10" s="225"/>
      <c r="CK10" s="225"/>
      <c r="CL10" s="223">
        <f>Silverdale!$E$44</f>
        <v>-0.10704483074107959</v>
      </c>
      <c r="CM10" s="225"/>
      <c r="CN10" s="225"/>
      <c r="CO10" s="223">
        <f>Silverdale!$E$45</f>
        <v>-9.6474953617810763E-2</v>
      </c>
      <c r="CP10" s="225"/>
      <c r="CQ10" s="225"/>
      <c r="CR10" s="223">
        <f>Silverdale!$E$46</f>
        <v>-3.5002692514808833E-3</v>
      </c>
      <c r="CS10" s="225"/>
      <c r="CT10" s="225"/>
      <c r="CU10" s="223">
        <f>Silverdale!$E$47</f>
        <v>-0.18988326848249026</v>
      </c>
      <c r="CV10" s="225"/>
      <c r="CW10" s="225"/>
      <c r="CX10" s="223">
        <f>Silverdale!$E$49</f>
        <v>-8.458071057836139E-2</v>
      </c>
      <c r="CY10" s="224" t="str">
        <f>Silverdale!$J$49</f>
        <v>5.19</v>
      </c>
      <c r="CZ10" s="225" t="str">
        <f>Silverdale!$L$49</f>
        <v>108,034</v>
      </c>
      <c r="DA10" s="223">
        <f>Silverdale!$E$51</f>
        <v>-5.8321189869501862E-2</v>
      </c>
      <c r="DB10" s="225"/>
      <c r="DC10" s="225"/>
      <c r="DD10" s="223">
        <f>Silverdale!$E$52</f>
        <v>-0.25593471810089019</v>
      </c>
      <c r="DE10" s="225"/>
      <c r="DF10" s="225"/>
      <c r="DG10" s="223">
        <f>Silverdale!$E$57</f>
        <v>0.36263967952772508</v>
      </c>
      <c r="DH10" s="225"/>
      <c r="DI10" s="225"/>
      <c r="DJ10" s="223">
        <f>Silverdale!$E$54</f>
        <v>-6.0466239884043968E-2</v>
      </c>
      <c r="DK10" s="224">
        <f>Silverdale!$F$54</f>
        <v>-7509</v>
      </c>
      <c r="DL10" s="225" t="str">
        <f>Silverdale!$L$54</f>
        <v>131,694</v>
      </c>
      <c r="DM10" s="223">
        <f>Silverdale!$E$55</f>
        <v>-0.25617977528089886</v>
      </c>
      <c r="DN10" s="225"/>
      <c r="DO10" s="225"/>
      <c r="DP10" s="223">
        <f>Silverdale!$E$56</f>
        <v>-0.25352112676056338</v>
      </c>
      <c r="DQ10" s="225"/>
      <c r="DR10" s="225"/>
      <c r="DS10" s="223">
        <f>Silverdale!$E$59</f>
        <v>6.8017685194012772E-2</v>
      </c>
      <c r="DT10" s="224">
        <f>Silverdale!$F$59</f>
        <v>11415</v>
      </c>
      <c r="DU10" s="225" t="str">
        <f>Silverdale!$L$59</f>
        <v>179,239</v>
      </c>
      <c r="DV10" s="223">
        <f>Silverdale!$E$65</f>
        <v>-0.35096002518098834</v>
      </c>
      <c r="DW10" s="224">
        <f>Silverdale!$F$65</f>
        <v>-1115</v>
      </c>
      <c r="DX10" s="225" t="str">
        <f>Silverdale!$L$65</f>
        <v>4,292</v>
      </c>
      <c r="DY10" s="223">
        <f>Silverdale!$E$66</f>
        <v>-0.16165865384615385</v>
      </c>
      <c r="DZ10" s="225"/>
      <c r="EA10" s="225"/>
      <c r="EB10" s="223">
        <f>Silverdale!$E$67</f>
        <v>-0.25039957378795952</v>
      </c>
      <c r="EC10" s="225"/>
      <c r="ED10" s="225"/>
      <c r="EE10" s="223">
        <f>Silverdale!$E$68</f>
        <v>-0.10501796885398643</v>
      </c>
      <c r="EF10" s="225"/>
      <c r="EG10" s="225"/>
      <c r="EH10" s="223">
        <f>Silverdale!$E$69</f>
        <v>8.1395348837209308E-2</v>
      </c>
      <c r="EI10" s="225"/>
      <c r="EJ10" s="225"/>
      <c r="EK10" s="223">
        <f>Silverdale!$E$70</f>
        <v>-0.4296381390005744</v>
      </c>
      <c r="EL10" s="225"/>
      <c r="EM10" s="225"/>
      <c r="EN10" s="223">
        <f>Silverdale!$E$71</f>
        <v>-5.4004689129322998E-2</v>
      </c>
      <c r="EO10" s="225"/>
      <c r="EP10" s="225"/>
      <c r="EQ10" s="223">
        <f>Silverdale!$E$72</f>
        <v>2.6125816431763493E-2</v>
      </c>
      <c r="ER10" s="224">
        <f>Silverdale!$F$72</f>
        <v>304</v>
      </c>
      <c r="ES10" s="225" t="str">
        <f>Silverdale!$L$72</f>
        <v>11,940</v>
      </c>
      <c r="ET10" s="223">
        <f>Silverdale!$E$74</f>
        <v>-4.3478260869565216E-2</v>
      </c>
      <c r="EU10" s="225"/>
      <c r="EV10" s="225"/>
      <c r="EW10" s="223">
        <f>Silverdale!$E$75</f>
        <v>-2.0931870785951493E-2</v>
      </c>
      <c r="EX10" s="225"/>
      <c r="EY10" s="225"/>
      <c r="EZ10" s="223">
        <f>Silverdale!$E$76</f>
        <v>0.22348484848484848</v>
      </c>
      <c r="FA10" s="225"/>
      <c r="FB10" s="225"/>
      <c r="FC10" s="223">
        <f>Silverdale!$E$77</f>
        <v>-0.17899408284023668</v>
      </c>
      <c r="FD10" s="225"/>
      <c r="FE10" s="225"/>
      <c r="FF10" s="223">
        <f>Silverdale!$E$78</f>
        <v>-9.4624E-2</v>
      </c>
      <c r="FG10" s="225"/>
      <c r="FH10" s="225"/>
      <c r="FI10" s="223">
        <f>Silverdale!$E$80</f>
        <v>-0.12157488693801544</v>
      </c>
      <c r="FJ10" s="224">
        <f>Silverdale!$F$80</f>
        <v>-1371</v>
      </c>
      <c r="FK10" s="225" t="str">
        <f>Silverdale!$L$80</f>
        <v>12,648</v>
      </c>
      <c r="FL10" s="223">
        <f>Silverdale!$E$81</f>
        <v>5.6040081647801075E-2</v>
      </c>
      <c r="FM10" s="225"/>
      <c r="FN10" s="225"/>
      <c r="FO10" s="223">
        <f>Silverdale!$E$82</f>
        <v>-2.7075812274368231E-2</v>
      </c>
      <c r="FP10" s="225"/>
      <c r="FQ10" s="225"/>
      <c r="FR10" s="223">
        <f>Silverdale!$E$83</f>
        <v>-0.19608778625954199</v>
      </c>
      <c r="FS10" s="225"/>
      <c r="FT10" s="225"/>
      <c r="FU10" s="223">
        <f>Silverdale!$E$84</f>
        <v>-0.12988716872212017</v>
      </c>
      <c r="FV10" s="225"/>
      <c r="FW10" s="225"/>
      <c r="FX10" s="223">
        <f>Silverdale!$E$85</f>
        <v>-6.7664843075151164E-3</v>
      </c>
      <c r="FY10" s="225"/>
      <c r="FZ10" s="225"/>
      <c r="GA10" s="223">
        <f>Silverdale!$E$87</f>
        <v>0</v>
      </c>
      <c r="GB10" s="225"/>
      <c r="GC10" s="225"/>
      <c r="GD10" s="223">
        <f>Silverdale!$E$88</f>
        <v>0.26336975273145485</v>
      </c>
      <c r="GE10" s="225"/>
      <c r="GF10" s="225"/>
      <c r="GG10" s="223">
        <f>Silverdale!$E$89</f>
        <v>-2.8428999747137234E-2</v>
      </c>
      <c r="GH10" s="225"/>
      <c r="GI10" s="225"/>
      <c r="GJ10" s="223">
        <f>Silverdale!$E$90</f>
        <v>-0.2894915254237288</v>
      </c>
      <c r="GK10" s="225"/>
      <c r="GL10" s="225"/>
      <c r="GM10" s="223" t="str">
        <f>Silverdale!$E$92</f>
        <v/>
      </c>
      <c r="GN10" s="225"/>
      <c r="GO10" s="225"/>
      <c r="GP10" s="223">
        <f>Silverdale!$E$93</f>
        <v>-0.2894915254237288</v>
      </c>
      <c r="GQ10" s="225"/>
      <c r="GR10" s="225"/>
      <c r="GS10" s="223">
        <f>Silverdale!$E$94</f>
        <v>-4.8870677593443934E-2</v>
      </c>
      <c r="GT10" s="225"/>
      <c r="GU10" s="225"/>
      <c r="GV10" s="223">
        <f>Silverdale!$E$96</f>
        <v>-8.3506362135974024E-2</v>
      </c>
      <c r="GW10" s="225"/>
      <c r="GX10" s="225"/>
      <c r="GY10" s="223">
        <f>Silverdale!$E$98</f>
        <v>0.14114361580368998</v>
      </c>
      <c r="GZ10" s="224">
        <f>Silverdale!$F$98</f>
        <v>3083</v>
      </c>
      <c r="HA10" s="225" t="str">
        <f>Silverdale!$L$98</f>
        <v>24,926</v>
      </c>
      <c r="HB10" s="223">
        <f>Silverdale!$E$100</f>
        <v>-3.4344590726960505E-3</v>
      </c>
      <c r="HC10" s="225"/>
      <c r="HD10" s="225"/>
      <c r="HE10" s="223" t="str">
        <f>Silverdale!$E$102</f>
        <v/>
      </c>
      <c r="HF10" s="225" t="str">
        <f>Silverdale!$F$102</f>
        <v/>
      </c>
      <c r="HG10" s="225" t="str">
        <f>Silverdale!$L$102</f>
        <v/>
      </c>
      <c r="HH10" s="247"/>
      <c r="HI10" s="227">
        <f>(Silverdale!$AB$29-Silverdale!$AG$29)*0.035+Silverdale!$AB$98*0.035</f>
        <v>7074.795000000001</v>
      </c>
      <c r="HJ10" s="228">
        <f>HI10*0.35</f>
        <v>2476.1782500000004</v>
      </c>
      <c r="HK10" s="229"/>
      <c r="HL10" s="227">
        <f>(Silverdale!$AB$29-Silverdale!$AG$29)*0.035+Silverdale!$AB$98*0.0225</f>
        <v>6030.52</v>
      </c>
      <c r="HM10" s="228">
        <f>HL10*0.35</f>
        <v>2110.6820000000002</v>
      </c>
      <c r="HN10" s="229"/>
      <c r="HO10" s="227">
        <f>(Silverdale!$AB$29-Silverdale!$AG$29)*0.035+Silverdale!$AB$98*0.015</f>
        <v>5403.9550000000008</v>
      </c>
      <c r="HP10" s="228">
        <f>HO10*0.35</f>
        <v>1891.3842500000001</v>
      </c>
      <c r="HQ10" s="229"/>
      <c r="HR10" s="227">
        <f>(Silverdale!$AB$29-Silverdale!$AG$29)*0.035+Silverdale!$AB$98*0.01</f>
        <v>4986.2450000000008</v>
      </c>
      <c r="HS10" s="228">
        <f>HR10*0.35</f>
        <v>1745.1857500000001</v>
      </c>
      <c r="HT10" s="229"/>
      <c r="HU10" s="227">
        <f>(Silverdale!$AB$29-Silverdale!$AG$29)*0.035+Silverdale!$AB$98*0.0075</f>
        <v>4777.3900000000003</v>
      </c>
      <c r="HV10" s="228">
        <f>HU10*0.35</f>
        <v>1672.0865000000001</v>
      </c>
      <c r="HW10" s="229"/>
      <c r="HX10" s="184"/>
      <c r="HY10" s="184"/>
      <c r="HZ10" s="184"/>
      <c r="IA10" s="184"/>
      <c r="IB10" s="207"/>
      <c r="IC10" s="190"/>
      <c r="ID10" s="190"/>
      <c r="IE10" s="193"/>
      <c r="IF10" s="193"/>
      <c r="IG10" s="193"/>
      <c r="IH10" s="193"/>
      <c r="II10" s="184"/>
      <c r="IJ10" s="184"/>
      <c r="IK10" s="184"/>
      <c r="IL10" s="184"/>
      <c r="IM10" s="212"/>
      <c r="IN10" s="184"/>
      <c r="IO10" s="184"/>
      <c r="IP10" s="184"/>
      <c r="IQ10" s="184"/>
      <c r="IR10" s="184"/>
      <c r="IS10" s="184"/>
      <c r="IT10" s="184"/>
      <c r="IU10" s="184"/>
      <c r="IV10" s="184"/>
      <c r="IW10" s="184"/>
      <c r="IX10" s="184"/>
      <c r="IY10" s="184"/>
      <c r="IZ10" s="184"/>
      <c r="JA10" s="184"/>
      <c r="JB10" s="184"/>
      <c r="JC10" s="184"/>
      <c r="JD10" s="184"/>
      <c r="JE10" s="184"/>
      <c r="JF10" s="184"/>
      <c r="JG10" s="184"/>
      <c r="JH10" s="184"/>
      <c r="JI10" s="184"/>
      <c r="JJ10" s="184"/>
      <c r="JK10" s="184"/>
      <c r="JL10" s="184"/>
      <c r="JM10" s="184"/>
      <c r="JN10" s="184"/>
      <c r="JO10" s="184"/>
      <c r="JP10" s="184"/>
      <c r="JQ10" s="184"/>
      <c r="JR10" s="184"/>
      <c r="JS10" s="184"/>
      <c r="JT10" s="184"/>
      <c r="JU10" s="184"/>
      <c r="JV10" s="184"/>
      <c r="JW10" s="184"/>
      <c r="JX10" s="184"/>
      <c r="JY10" s="184"/>
      <c r="JZ10" s="184"/>
      <c r="KA10" s="184"/>
      <c r="KB10" s="184"/>
      <c r="KC10" s="184"/>
      <c r="KD10" s="184"/>
      <c r="KE10" s="184"/>
      <c r="KF10" s="184"/>
      <c r="KG10" s="184"/>
      <c r="KH10" s="184"/>
      <c r="KI10" s="184"/>
      <c r="KJ10" s="184"/>
      <c r="KK10" s="184"/>
      <c r="KL10" s="184"/>
      <c r="KM10" s="184"/>
      <c r="KN10" s="184"/>
      <c r="KO10" s="184"/>
      <c r="KP10" s="184"/>
      <c r="KQ10" s="184"/>
      <c r="KR10" s="184"/>
      <c r="KS10" s="184"/>
      <c r="KT10" s="184"/>
      <c r="KU10" s="184"/>
      <c r="KV10" s="184"/>
      <c r="KW10" s="184"/>
      <c r="KX10" s="184"/>
      <c r="KY10" s="184"/>
    </row>
    <row r="11" spans="1:311" ht="10" customHeight="1" thickTop="1" thickBot="1" x14ac:dyDescent="0.2">
      <c r="A11" s="215"/>
      <c r="B11" s="239"/>
      <c r="C11" s="240"/>
      <c r="D11" s="232"/>
      <c r="E11" s="233"/>
      <c r="F11" s="240"/>
      <c r="G11" s="230"/>
      <c r="H11" s="230"/>
      <c r="I11" s="240"/>
      <c r="J11" s="230"/>
      <c r="K11" s="230"/>
      <c r="L11" s="240"/>
      <c r="M11" s="241"/>
      <c r="N11" s="230"/>
      <c r="O11" s="240"/>
      <c r="P11" s="230"/>
      <c r="Q11" s="230"/>
      <c r="R11" s="240"/>
      <c r="S11" s="230"/>
      <c r="T11" s="230"/>
      <c r="U11" s="240"/>
      <c r="V11" s="230"/>
      <c r="W11" s="230"/>
      <c r="X11" s="240"/>
      <c r="Y11" s="230"/>
      <c r="Z11" s="230"/>
      <c r="AA11" s="240"/>
      <c r="AB11" s="230"/>
      <c r="AC11" s="230"/>
      <c r="AD11" s="240"/>
      <c r="AE11" s="241"/>
      <c r="AF11" s="230"/>
      <c r="AG11" s="240"/>
      <c r="AH11" s="241"/>
      <c r="AI11" s="230"/>
      <c r="AJ11" s="240"/>
      <c r="AK11" s="230"/>
      <c r="AL11" s="230"/>
      <c r="AM11" s="240"/>
      <c r="AN11" s="230"/>
      <c r="AO11" s="230"/>
      <c r="AP11" s="240"/>
      <c r="AQ11" s="230"/>
      <c r="AR11" s="230"/>
      <c r="AS11" s="240"/>
      <c r="AT11" s="230"/>
      <c r="AU11" s="230"/>
      <c r="AV11" s="240"/>
      <c r="AW11" s="230"/>
      <c r="AX11" s="230"/>
      <c r="AY11" s="240"/>
      <c r="AZ11" s="230"/>
      <c r="BA11" s="230"/>
      <c r="BB11" s="240"/>
      <c r="BC11" s="241"/>
      <c r="BD11" s="230"/>
      <c r="BE11" s="240"/>
      <c r="BF11" s="230"/>
      <c r="BG11" s="230"/>
      <c r="BH11" s="240"/>
      <c r="BI11" s="230"/>
      <c r="BJ11" s="230"/>
      <c r="BK11" s="240"/>
      <c r="BL11" s="230"/>
      <c r="BM11" s="230"/>
      <c r="BN11" s="240"/>
      <c r="BO11" s="230"/>
      <c r="BP11" s="230"/>
      <c r="BQ11" s="240"/>
      <c r="BR11" s="230"/>
      <c r="BS11" s="230"/>
      <c r="BT11" s="240"/>
      <c r="BU11" s="230"/>
      <c r="BV11" s="230"/>
      <c r="BW11" s="240"/>
      <c r="BX11" s="230"/>
      <c r="BY11" s="230"/>
      <c r="BZ11" s="240"/>
      <c r="CA11" s="230"/>
      <c r="CB11" s="230"/>
      <c r="CC11" s="240"/>
      <c r="CD11" s="230"/>
      <c r="CE11" s="230"/>
      <c r="CF11" s="240"/>
      <c r="CG11" s="230"/>
      <c r="CH11" s="230"/>
      <c r="CI11" s="240"/>
      <c r="CJ11" s="230"/>
      <c r="CK11" s="230"/>
      <c r="CL11" s="240"/>
      <c r="CM11" s="230"/>
      <c r="CN11" s="230"/>
      <c r="CO11" s="240"/>
      <c r="CP11" s="230"/>
      <c r="CQ11" s="230"/>
      <c r="CR11" s="240"/>
      <c r="CS11" s="230"/>
      <c r="CT11" s="230"/>
      <c r="CU11" s="240"/>
      <c r="CV11" s="230"/>
      <c r="CW11" s="230"/>
      <c r="CX11" s="240"/>
      <c r="CY11" s="241"/>
      <c r="CZ11" s="230"/>
      <c r="DA11" s="240"/>
      <c r="DB11" s="230"/>
      <c r="DC11" s="230"/>
      <c r="DD11" s="240"/>
      <c r="DE11" s="230"/>
      <c r="DF11" s="230"/>
      <c r="DG11" s="240"/>
      <c r="DH11" s="230"/>
      <c r="DI11" s="230"/>
      <c r="DJ11" s="240"/>
      <c r="DK11" s="241"/>
      <c r="DL11" s="230"/>
      <c r="DM11" s="240"/>
      <c r="DN11" s="230"/>
      <c r="DO11" s="230"/>
      <c r="DP11" s="240"/>
      <c r="DQ11" s="230"/>
      <c r="DR11" s="230"/>
      <c r="DS11" s="240"/>
      <c r="DT11" s="241"/>
      <c r="DU11" s="230"/>
      <c r="DV11" s="240"/>
      <c r="DW11" s="241"/>
      <c r="DX11" s="230"/>
      <c r="DY11" s="240"/>
      <c r="DZ11" s="230"/>
      <c r="EA11" s="230"/>
      <c r="EB11" s="240"/>
      <c r="EC11" s="230"/>
      <c r="ED11" s="230"/>
      <c r="EE11" s="240"/>
      <c r="EF11" s="230"/>
      <c r="EG11" s="230"/>
      <c r="EH11" s="240"/>
      <c r="EI11" s="230"/>
      <c r="EJ11" s="230"/>
      <c r="EK11" s="240"/>
      <c r="EL11" s="230"/>
      <c r="EM11" s="230"/>
      <c r="EN11" s="240"/>
      <c r="EO11" s="230"/>
      <c r="EP11" s="230"/>
      <c r="EQ11" s="240"/>
      <c r="ER11" s="241"/>
      <c r="ES11" s="230"/>
      <c r="ET11" s="240"/>
      <c r="EU11" s="230"/>
      <c r="EV11" s="230"/>
      <c r="EW11" s="240"/>
      <c r="EX11" s="230"/>
      <c r="EY11" s="230"/>
      <c r="EZ11" s="240"/>
      <c r="FA11" s="230"/>
      <c r="FB11" s="230"/>
      <c r="FC11" s="240"/>
      <c r="FD11" s="230"/>
      <c r="FE11" s="230"/>
      <c r="FF11" s="240"/>
      <c r="FG11" s="230"/>
      <c r="FH11" s="230"/>
      <c r="FI11" s="240"/>
      <c r="FJ11" s="241"/>
      <c r="FK11" s="230"/>
      <c r="FL11" s="240"/>
      <c r="FM11" s="230"/>
      <c r="FN11" s="230"/>
      <c r="FO11" s="240"/>
      <c r="FP11" s="230"/>
      <c r="FQ11" s="230"/>
      <c r="FR11" s="240"/>
      <c r="FS11" s="230"/>
      <c r="FT11" s="230"/>
      <c r="FU11" s="240"/>
      <c r="FV11" s="230"/>
      <c r="FW11" s="230"/>
      <c r="FX11" s="240"/>
      <c r="FY11" s="230"/>
      <c r="FZ11" s="230"/>
      <c r="GA11" s="240"/>
      <c r="GB11" s="230"/>
      <c r="GC11" s="230"/>
      <c r="GD11" s="240"/>
      <c r="GE11" s="230"/>
      <c r="GF11" s="230"/>
      <c r="GG11" s="240"/>
      <c r="GH11" s="230"/>
      <c r="GI11" s="230"/>
      <c r="GJ11" s="240"/>
      <c r="GK11" s="230"/>
      <c r="GL11" s="230"/>
      <c r="GM11" s="240"/>
      <c r="GN11" s="230"/>
      <c r="GO11" s="230"/>
      <c r="GP11" s="240"/>
      <c r="GQ11" s="230"/>
      <c r="GR11" s="230"/>
      <c r="GS11" s="240"/>
      <c r="GT11" s="230"/>
      <c r="GU11" s="230"/>
      <c r="GV11" s="240"/>
      <c r="GW11" s="230"/>
      <c r="GX11" s="230"/>
      <c r="GY11" s="240"/>
      <c r="GZ11" s="241"/>
      <c r="HA11" s="230"/>
      <c r="HB11" s="240"/>
      <c r="HC11" s="230"/>
      <c r="HD11" s="230"/>
      <c r="HE11" s="240"/>
      <c r="HF11" s="242"/>
      <c r="HG11" s="242"/>
      <c r="HH11" s="243"/>
      <c r="HI11" s="244"/>
      <c r="HJ11" s="245"/>
      <c r="HK11" s="246"/>
      <c r="HL11" s="244"/>
      <c r="HM11" s="245"/>
      <c r="HN11" s="246"/>
      <c r="HO11" s="244"/>
      <c r="HP11" s="245"/>
      <c r="HQ11" s="246"/>
      <c r="HR11" s="244"/>
      <c r="HS11" s="245"/>
      <c r="HT11" s="246"/>
      <c r="HU11" s="244"/>
      <c r="HV11" s="245"/>
      <c r="HW11" s="246"/>
      <c r="HX11" s="184"/>
      <c r="HY11" s="184"/>
      <c r="HZ11" s="184"/>
      <c r="IA11" s="184"/>
      <c r="IB11" s="207"/>
      <c r="IC11" s="190"/>
      <c r="ID11" s="190"/>
      <c r="IE11" s="193"/>
      <c r="IF11" s="193"/>
      <c r="IG11" s="193"/>
      <c r="IH11" s="193"/>
      <c r="II11" s="184"/>
      <c r="IJ11" s="184"/>
      <c r="IK11" s="184"/>
      <c r="IL11" s="184"/>
      <c r="IM11" s="212"/>
      <c r="IN11" s="184"/>
      <c r="IO11" s="184"/>
      <c r="IP11" s="184"/>
      <c r="IQ11" s="184"/>
      <c r="IR11" s="184"/>
      <c r="IS11" s="184"/>
      <c r="IT11" s="184"/>
      <c r="IU11" s="184"/>
      <c r="IV11" s="184"/>
      <c r="IW11" s="184"/>
      <c r="IX11" s="184"/>
      <c r="IY11" s="184"/>
      <c r="IZ11" s="184"/>
      <c r="JA11" s="184"/>
      <c r="JB11" s="184"/>
      <c r="JC11" s="184"/>
      <c r="JD11" s="184"/>
      <c r="JE11" s="184"/>
      <c r="JF11" s="184"/>
      <c r="JG11" s="184"/>
      <c r="JH11" s="184"/>
      <c r="JI11" s="184"/>
      <c r="JJ11" s="184"/>
      <c r="JK11" s="184"/>
      <c r="JL11" s="184"/>
      <c r="JM11" s="184"/>
      <c r="JN11" s="184"/>
      <c r="JO11" s="184"/>
      <c r="JP11" s="184"/>
      <c r="JQ11" s="184"/>
      <c r="JR11" s="184"/>
      <c r="JS11" s="184"/>
      <c r="JT11" s="184"/>
      <c r="JU11" s="184"/>
      <c r="JV11" s="184"/>
      <c r="JW11" s="184"/>
      <c r="JX11" s="184"/>
      <c r="JY11" s="184"/>
      <c r="JZ11" s="184"/>
      <c r="KA11" s="184"/>
      <c r="KB11" s="184"/>
      <c r="KC11" s="184"/>
      <c r="KD11" s="184"/>
      <c r="KE11" s="184"/>
      <c r="KF11" s="184"/>
      <c r="KG11" s="184"/>
      <c r="KH11" s="184"/>
      <c r="KI11" s="184"/>
      <c r="KJ11" s="184"/>
      <c r="KK11" s="184"/>
      <c r="KL11" s="184"/>
      <c r="KM11" s="184"/>
      <c r="KN11" s="184"/>
      <c r="KO11" s="184"/>
      <c r="KP11" s="184"/>
      <c r="KQ11" s="184"/>
      <c r="KR11" s="184"/>
      <c r="KS11" s="184"/>
      <c r="KT11" s="184"/>
      <c r="KU11" s="184"/>
      <c r="KV11" s="184"/>
      <c r="KW11" s="184"/>
      <c r="KX11" s="184"/>
      <c r="KY11" s="184"/>
    </row>
    <row r="12" spans="1:311" ht="20" customHeight="1" thickTop="1" thickBot="1" x14ac:dyDescent="0.2">
      <c r="A12" s="12">
        <v>4</v>
      </c>
      <c r="B12" s="238"/>
      <c r="C12" s="223">
        <f>Olympia!$E$10</f>
        <v>0.11436649779816739</v>
      </c>
      <c r="D12" s="224" t="str">
        <f>Olympia!$J$10</f>
        <v>14.69</v>
      </c>
      <c r="E12" s="225" t="str">
        <f>Olympia!$L$10</f>
        <v>363,386</v>
      </c>
      <c r="F12" s="223">
        <f>Olympia!$E$11</f>
        <v>0.12419882879144188</v>
      </c>
      <c r="G12" s="225"/>
      <c r="H12" s="225"/>
      <c r="I12" s="223">
        <f>Olympia!$E$12</f>
        <v>4.2113750542702971E-2</v>
      </c>
      <c r="J12" s="225"/>
      <c r="K12" s="225"/>
      <c r="L12" s="223">
        <f>Olympia!$E$13</f>
        <v>6.9997351928678606E-2</v>
      </c>
      <c r="M12" s="224" t="str">
        <f>Olympia!$J$13</f>
        <v>1.47</v>
      </c>
      <c r="N12" s="225" t="str">
        <f>Olympia!$L$13</f>
        <v>36,366</v>
      </c>
      <c r="O12" s="223">
        <f>Olympia!$E$14</f>
        <v>6.4727396444671265E-2</v>
      </c>
      <c r="P12" s="225"/>
      <c r="Q12" s="225"/>
      <c r="R12" s="223">
        <f>Olympia!$E$15</f>
        <v>0.11501426533523537</v>
      </c>
      <c r="S12" s="225"/>
      <c r="T12" s="225"/>
      <c r="U12" s="223">
        <f>Olympia!$E$16</f>
        <v>5.8536878835278548E-2</v>
      </c>
      <c r="V12" s="225"/>
      <c r="W12" s="225"/>
      <c r="X12" s="223">
        <f>Olympia!$E$17</f>
        <v>0.14539344554808778</v>
      </c>
      <c r="Y12" s="225"/>
      <c r="Z12" s="225"/>
      <c r="AA12" s="223">
        <f>Olympia!$E$18</f>
        <v>9.6169998320174699E-2</v>
      </c>
      <c r="AB12" s="225"/>
      <c r="AC12" s="225"/>
      <c r="AD12" s="223">
        <f>Olympia!$E$20</f>
        <v>0.10352367448085766</v>
      </c>
      <c r="AE12" s="224" t="str">
        <f>Olympia!$J$20</f>
        <v>6.73</v>
      </c>
      <c r="AF12" s="225" t="str">
        <f>Olympia!$L$20</f>
        <v>166,546</v>
      </c>
      <c r="AG12" s="223">
        <f>Olympia!$E$21</f>
        <v>0.10850065491685043</v>
      </c>
      <c r="AH12" s="224"/>
      <c r="AI12" s="225"/>
      <c r="AJ12" s="223">
        <f>Olympia!$E$22</f>
        <v>0</v>
      </c>
      <c r="AK12" s="225"/>
      <c r="AL12" s="225"/>
      <c r="AM12" s="223">
        <f>Olympia!$E$24</f>
        <v>0.11093594737261381</v>
      </c>
      <c r="AN12" s="225"/>
      <c r="AO12" s="225"/>
      <c r="AP12" s="223">
        <f>Olympia!$E$25</f>
        <v>-0.11095623083356565</v>
      </c>
      <c r="AQ12" s="225"/>
      <c r="AR12" s="225"/>
      <c r="AS12" s="223">
        <f>Olympia!$E$26</f>
        <v>-0.11115241635687732</v>
      </c>
      <c r="AT12" s="225"/>
      <c r="AU12" s="225"/>
      <c r="AV12" s="223">
        <f>Olympia!$E$27</f>
        <v>-0.11095181202708085</v>
      </c>
      <c r="AW12" s="225"/>
      <c r="AX12" s="225"/>
      <c r="AY12" s="223" t="str">
        <f>Olympia!$E$28</f>
        <v/>
      </c>
      <c r="AZ12" s="225"/>
      <c r="BA12" s="225"/>
      <c r="BB12" s="223">
        <f>Olympia!$E$29</f>
        <v>0.11093390820400577</v>
      </c>
      <c r="BC12" s="224" t="str">
        <f>Olympia!$J$29</f>
        <v>20.42</v>
      </c>
      <c r="BD12" s="225" t="str">
        <f>Olympia!$L$29</f>
        <v>505,025</v>
      </c>
      <c r="BE12" s="223">
        <f>Olympia!$E$31</f>
        <v>-0.10802228412256268</v>
      </c>
      <c r="BF12" s="225"/>
      <c r="BG12" s="225"/>
      <c r="BH12" s="223">
        <f>Olympia!$E$32</f>
        <v>-4.5594354984620951E-2</v>
      </c>
      <c r="BI12" s="225"/>
      <c r="BJ12" s="225"/>
      <c r="BK12" s="223" t="str">
        <f>Olympia!$E$33</f>
        <v/>
      </c>
      <c r="BL12" s="225"/>
      <c r="BM12" s="225"/>
      <c r="BN12" s="223" t="str">
        <f>Olympia!$E$34</f>
        <v/>
      </c>
      <c r="BO12" s="225"/>
      <c r="BP12" s="225"/>
      <c r="BQ12" s="223">
        <f>Olympia!$E$35</f>
        <v>-8.4229761412219009E-2</v>
      </c>
      <c r="BR12" s="225"/>
      <c r="BS12" s="225"/>
      <c r="BT12" s="223">
        <f>Olympia!$E$36</f>
        <v>-4.056268779022125E-2</v>
      </c>
      <c r="BU12" s="225"/>
      <c r="BV12" s="225"/>
      <c r="BW12" s="223">
        <f>Olympia!$E$37</f>
        <v>-0.12400885118937857</v>
      </c>
      <c r="BX12" s="225"/>
      <c r="BY12" s="225"/>
      <c r="BZ12" s="223">
        <f>Olympia!$E$38</f>
        <v>-3.6385208621712475E-2</v>
      </c>
      <c r="CA12" s="225"/>
      <c r="CB12" s="225"/>
      <c r="CC12" s="223">
        <f>Olympia!$E$39</f>
        <v>-0.19352111187443852</v>
      </c>
      <c r="CD12" s="225"/>
      <c r="CE12" s="225"/>
      <c r="CF12" s="223">
        <f>Olympia!$E$40</f>
        <v>-0.11637811667414701</v>
      </c>
      <c r="CG12" s="225"/>
      <c r="CH12" s="225"/>
      <c r="CI12" s="223">
        <f>Olympia!$E$43</f>
        <v>-4.9402593000593173E-2</v>
      </c>
      <c r="CJ12" s="225"/>
      <c r="CK12" s="225"/>
      <c r="CL12" s="223">
        <f>Olympia!$E$44</f>
        <v>8.2562747688243066E-2</v>
      </c>
      <c r="CM12" s="225"/>
      <c r="CN12" s="225"/>
      <c r="CO12" s="223">
        <f>Olympia!$E$45</f>
        <v>-0.12539936102236421</v>
      </c>
      <c r="CP12" s="225"/>
      <c r="CQ12" s="225"/>
      <c r="CR12" s="223">
        <f>Olympia!$E$46</f>
        <v>-1.8352833218628125E-2</v>
      </c>
      <c r="CS12" s="225"/>
      <c r="CT12" s="225"/>
      <c r="CU12" s="223">
        <f>Olympia!$E$47</f>
        <v>-0.10094097519247219</v>
      </c>
      <c r="CV12" s="225"/>
      <c r="CW12" s="225"/>
      <c r="CX12" s="223">
        <f>Olympia!$E$49</f>
        <v>-0.10958539662378455</v>
      </c>
      <c r="CY12" s="224" t="str">
        <f>Olympia!$J$49</f>
        <v>5.23</v>
      </c>
      <c r="CZ12" s="225" t="str">
        <f>Olympia!$L$49</f>
        <v>129,290</v>
      </c>
      <c r="DA12" s="223">
        <f>Olympia!$E$51</f>
        <v>-0.13696501990707621</v>
      </c>
      <c r="DB12" s="225"/>
      <c r="DC12" s="225"/>
      <c r="DD12" s="223">
        <f>Olympia!$E$52</f>
        <v>-0.50318021201413432</v>
      </c>
      <c r="DE12" s="225"/>
      <c r="DF12" s="225"/>
      <c r="DG12" s="223">
        <f>Olympia!$E$57</f>
        <v>1.0597490166697883</v>
      </c>
      <c r="DH12" s="225"/>
      <c r="DI12" s="225"/>
      <c r="DJ12" s="223">
        <f>Olympia!$E$54</f>
        <v>-0.14066433966582742</v>
      </c>
      <c r="DK12" s="224">
        <f>Olympia!$F$54</f>
        <v>-19666</v>
      </c>
      <c r="DL12" s="225" t="str">
        <f>Olympia!$L$54</f>
        <v>159,474</v>
      </c>
      <c r="DM12" s="223">
        <f>Olympia!$E$55</f>
        <v>-0.50321199143468953</v>
      </c>
      <c r="DN12" s="225"/>
      <c r="DO12" s="225"/>
      <c r="DP12" s="223">
        <f>Olympia!$E$56</f>
        <v>-0.51351351351351349</v>
      </c>
      <c r="DQ12" s="225"/>
      <c r="DR12" s="225"/>
      <c r="DS12" s="223">
        <f>Olympia!$E$59</f>
        <v>9.0762363503391924E-2</v>
      </c>
      <c r="DT12" s="224">
        <f>Olympia!$F$59</f>
        <v>17995</v>
      </c>
      <c r="DU12" s="225" t="str">
        <f>Olympia!$L$59</f>
        <v>216,260</v>
      </c>
      <c r="DV12" s="223">
        <f>Olympia!$E$65</f>
        <v>-9.1520861372812914E-2</v>
      </c>
      <c r="DW12" s="224">
        <f>Olympia!$F$65</f>
        <v>-340</v>
      </c>
      <c r="DX12" s="225" t="str">
        <f>Olympia!$L$65</f>
        <v>4,055</v>
      </c>
      <c r="DY12" s="223">
        <f>Olympia!$E$66</f>
        <v>-0.16173913043478261</v>
      </c>
      <c r="DZ12" s="225"/>
      <c r="EA12" s="225"/>
      <c r="EB12" s="223">
        <f>Olympia!$E$67</f>
        <v>3.6577181208053693E-2</v>
      </c>
      <c r="EC12" s="225"/>
      <c r="ED12" s="225"/>
      <c r="EE12" s="223">
        <f>Olympia!$E$68</f>
        <v>8.3426028921023354E-2</v>
      </c>
      <c r="EF12" s="225"/>
      <c r="EG12" s="225"/>
      <c r="EH12" s="223">
        <f>Olympia!$E$69</f>
        <v>-0.11101836393989983</v>
      </c>
      <c r="EI12" s="225"/>
      <c r="EJ12" s="225"/>
      <c r="EK12" s="223">
        <f>Olympia!$E$70</f>
        <v>-0.40562833575934015</v>
      </c>
      <c r="EL12" s="225"/>
      <c r="EM12" s="225"/>
      <c r="EN12" s="223">
        <f>Olympia!$E$71</f>
        <v>-9.721502736548121E-2</v>
      </c>
      <c r="EO12" s="225"/>
      <c r="EP12" s="225"/>
      <c r="EQ12" s="223">
        <f>Olympia!$E$72</f>
        <v>-0.14876760563380281</v>
      </c>
      <c r="ER12" s="224">
        <f>Olympia!$F$72</f>
        <v>-2028</v>
      </c>
      <c r="ES12" s="225" t="str">
        <f>Olympia!$L$72</f>
        <v>11,604</v>
      </c>
      <c r="ET12" s="223">
        <f>Olympia!$E$74</f>
        <v>-0.13455657492354739</v>
      </c>
      <c r="EU12" s="225"/>
      <c r="EV12" s="225"/>
      <c r="EW12" s="223">
        <f>Olympia!$E$75</f>
        <v>0.17679697351828499</v>
      </c>
      <c r="EX12" s="225"/>
      <c r="EY12" s="225"/>
      <c r="EZ12" s="223">
        <f>Olympia!$E$76</f>
        <v>0.14919354838709678</v>
      </c>
      <c r="FA12" s="225"/>
      <c r="FB12" s="225"/>
      <c r="FC12" s="223">
        <f>Olympia!$E$77</f>
        <v>-2.9976019184652279E-2</v>
      </c>
      <c r="FD12" s="225"/>
      <c r="FE12" s="225"/>
      <c r="FF12" s="223">
        <f>Olympia!$E$78</f>
        <v>-3.3777753738810611E-2</v>
      </c>
      <c r="FG12" s="225"/>
      <c r="FH12" s="225"/>
      <c r="FI12" s="223">
        <f>Olympia!$E$80</f>
        <v>-7.4000986679822398E-3</v>
      </c>
      <c r="FJ12" s="224">
        <f>Olympia!$F$80</f>
        <v>-105</v>
      </c>
      <c r="FK12" s="225" t="str">
        <f>Olympia!$L$80</f>
        <v>14,294</v>
      </c>
      <c r="FL12" s="223">
        <f>Olympia!$E$81</f>
        <v>-0.17453036260375709</v>
      </c>
      <c r="FM12" s="225"/>
      <c r="FN12" s="225"/>
      <c r="FO12" s="223">
        <f>Olympia!$E$82</f>
        <v>0.16707021791767554</v>
      </c>
      <c r="FP12" s="225"/>
      <c r="FQ12" s="225"/>
      <c r="FR12" s="223">
        <f>Olympia!$E$83</f>
        <v>-0.21127946127946129</v>
      </c>
      <c r="FS12" s="225"/>
      <c r="FT12" s="225"/>
      <c r="FU12" s="223">
        <f>Olympia!$E$84</f>
        <v>4.0032847464586329E-3</v>
      </c>
      <c r="FV12" s="225"/>
      <c r="FW12" s="225"/>
      <c r="FX12" s="223">
        <f>Olympia!$E$85</f>
        <v>-7.6856282803334369E-2</v>
      </c>
      <c r="FY12" s="225"/>
      <c r="FZ12" s="225"/>
      <c r="GA12" s="223">
        <f>Olympia!$E$87</f>
        <v>0</v>
      </c>
      <c r="GB12" s="225"/>
      <c r="GC12" s="225"/>
      <c r="GD12" s="223">
        <f>Olympia!$E$88</f>
        <v>0.62411847672778564</v>
      </c>
      <c r="GE12" s="225"/>
      <c r="GF12" s="225"/>
      <c r="GG12" s="223">
        <f>Olympia!$E$89</f>
        <v>-0.15599564186374415</v>
      </c>
      <c r="GH12" s="225"/>
      <c r="GI12" s="225"/>
      <c r="GJ12" s="223">
        <f>Olympia!$E$90</f>
        <v>-3.0420711974110032E-2</v>
      </c>
      <c r="GK12" s="225"/>
      <c r="GL12" s="225"/>
      <c r="GM12" s="223" t="str">
        <f>Olympia!$E$92</f>
        <v/>
      </c>
      <c r="GN12" s="225"/>
      <c r="GO12" s="225"/>
      <c r="GP12" s="223">
        <f>Olympia!$E$93</f>
        <v>-3.0420711974110032E-2</v>
      </c>
      <c r="GQ12" s="225"/>
      <c r="GR12" s="225"/>
      <c r="GS12" s="223">
        <f>Olympia!$E$94</f>
        <v>-0.13668341708542714</v>
      </c>
      <c r="GT12" s="225"/>
      <c r="GU12" s="225"/>
      <c r="GV12" s="223">
        <f>Olympia!$E$96</f>
        <v>-0.2130954222084751</v>
      </c>
      <c r="GW12" s="225"/>
      <c r="GX12" s="225"/>
      <c r="GY12" s="223">
        <f>Olympia!$E$98</f>
        <v>8.99226075918267E-2</v>
      </c>
      <c r="GZ12" s="224">
        <f>Olympia!$F$98</f>
        <v>2196</v>
      </c>
      <c r="HA12" s="225" t="str">
        <f>Olympia!$L$98</f>
        <v>26,617</v>
      </c>
      <c r="HB12" s="223">
        <f>Olympia!$E$100</f>
        <v>-0.32321382795620168</v>
      </c>
      <c r="HC12" s="225"/>
      <c r="HD12" s="225"/>
      <c r="HE12" s="223" t="str">
        <f>Olympia!$E$102</f>
        <v/>
      </c>
      <c r="HF12" s="225" t="str">
        <f>Olympia!$F$102</f>
        <v/>
      </c>
      <c r="HG12" s="225" t="str">
        <f>Olympia!$L$102</f>
        <v/>
      </c>
      <c r="HH12" s="247"/>
      <c r="HI12" s="227">
        <f>(Olympia!$AB$29-Olympia!$AG$29)*0.035+Olympia!$AB$98*0.035</f>
        <v>6956.9850000000006</v>
      </c>
      <c r="HJ12" s="228">
        <f>HI12*0.35</f>
        <v>2434.9447500000001</v>
      </c>
      <c r="HK12" s="229"/>
      <c r="HL12" s="227">
        <f>(Olympia!$AB$29-Olympia!$AG$29)*0.035+Olympia!$AB$98*0.0225</f>
        <v>5810.8600000000006</v>
      </c>
      <c r="HM12" s="228">
        <f>HL12*0.35</f>
        <v>2033.8010000000002</v>
      </c>
      <c r="HN12" s="229"/>
      <c r="HO12" s="227">
        <f>(Olympia!$AB$29-Olympia!$AG$29)*0.035+Olympia!$AB$98*0.015</f>
        <v>5123.1850000000004</v>
      </c>
      <c r="HP12" s="228">
        <f>HO12*0.35</f>
        <v>1793.11475</v>
      </c>
      <c r="HQ12" s="229"/>
      <c r="HR12" s="227">
        <f>(Olympia!$AB$29-Olympia!$AG$29)*0.035+Olympia!$AB$98*0.01</f>
        <v>4664.7350000000006</v>
      </c>
      <c r="HS12" s="228">
        <f>HR12*0.35</f>
        <v>1632.6572500000002</v>
      </c>
      <c r="HT12" s="229"/>
      <c r="HU12" s="227">
        <f>(Olympia!$AB$29-Olympia!$AG$29)*0.035+Olympia!$AB$98*0.0075</f>
        <v>4435.51</v>
      </c>
      <c r="HV12" s="228">
        <f>HU12*0.35</f>
        <v>1552.4285</v>
      </c>
      <c r="HW12" s="229"/>
      <c r="HX12" s="184"/>
      <c r="HY12" s="184"/>
      <c r="HZ12" s="184"/>
      <c r="IA12" s="184"/>
      <c r="IB12" s="190"/>
      <c r="IC12" s="190"/>
      <c r="ID12" s="190"/>
      <c r="IE12" s="193"/>
      <c r="IF12" s="193"/>
      <c r="IG12" s="193"/>
      <c r="IH12" s="193"/>
      <c r="II12" s="184"/>
      <c r="IJ12" s="184"/>
      <c r="IK12" s="184"/>
      <c r="IL12" s="184"/>
      <c r="IM12" s="212"/>
      <c r="IN12" s="184"/>
      <c r="IO12" s="184"/>
      <c r="IP12" s="184"/>
      <c r="IQ12" s="184"/>
      <c r="IR12" s="184"/>
      <c r="IS12" s="184"/>
      <c r="IT12" s="184"/>
      <c r="IU12" s="184"/>
      <c r="IV12" s="184"/>
      <c r="IW12" s="184"/>
      <c r="IX12" s="184"/>
      <c r="IY12" s="184"/>
      <c r="IZ12" s="184"/>
      <c r="JA12" s="184"/>
      <c r="JB12" s="184"/>
      <c r="JC12" s="184"/>
      <c r="JD12" s="184"/>
      <c r="JE12" s="184"/>
      <c r="JF12" s="184"/>
      <c r="JG12" s="184"/>
      <c r="JH12" s="184"/>
      <c r="JI12" s="184"/>
      <c r="JJ12" s="184"/>
      <c r="JK12" s="184"/>
      <c r="JL12" s="184"/>
      <c r="JM12" s="184"/>
      <c r="JN12" s="184"/>
      <c r="JO12" s="184"/>
      <c r="JP12" s="184"/>
      <c r="JQ12" s="184"/>
      <c r="JR12" s="184"/>
      <c r="JS12" s="184"/>
      <c r="JT12" s="184"/>
      <c r="JU12" s="184"/>
      <c r="JV12" s="184"/>
      <c r="JW12" s="184"/>
      <c r="JX12" s="184"/>
      <c r="JY12" s="184"/>
      <c r="JZ12" s="184"/>
      <c r="KA12" s="184"/>
      <c r="KB12" s="184"/>
      <c r="KC12" s="184"/>
      <c r="KD12" s="184"/>
      <c r="KE12" s="184"/>
      <c r="KF12" s="184"/>
      <c r="KG12" s="184"/>
      <c r="KH12" s="184"/>
      <c r="KI12" s="184"/>
      <c r="KJ12" s="184"/>
      <c r="KK12" s="184"/>
      <c r="KL12" s="184"/>
      <c r="KM12" s="184"/>
      <c r="KN12" s="184"/>
      <c r="KO12" s="184"/>
      <c r="KP12" s="184"/>
      <c r="KQ12" s="184"/>
      <c r="KR12" s="184"/>
      <c r="KS12" s="184"/>
      <c r="KT12" s="184"/>
      <c r="KU12" s="184"/>
      <c r="KV12" s="184"/>
      <c r="KW12" s="184"/>
      <c r="KX12" s="184"/>
      <c r="KY12" s="184"/>
    </row>
    <row r="13" spans="1:311" ht="10" customHeight="1" thickTop="1" thickBot="1" x14ac:dyDescent="0.2">
      <c r="A13" s="216"/>
      <c r="B13" s="248"/>
      <c r="C13" s="240"/>
      <c r="D13" s="232"/>
      <c r="E13" s="233"/>
      <c r="F13" s="240"/>
      <c r="G13" s="230"/>
      <c r="H13" s="230"/>
      <c r="I13" s="240"/>
      <c r="J13" s="230"/>
      <c r="K13" s="230"/>
      <c r="L13" s="240"/>
      <c r="M13" s="241"/>
      <c r="N13" s="230"/>
      <c r="O13" s="240"/>
      <c r="P13" s="230"/>
      <c r="Q13" s="230"/>
      <c r="R13" s="240"/>
      <c r="S13" s="230"/>
      <c r="T13" s="230"/>
      <c r="U13" s="240"/>
      <c r="V13" s="230"/>
      <c r="W13" s="230"/>
      <c r="X13" s="240"/>
      <c r="Y13" s="230"/>
      <c r="Z13" s="230"/>
      <c r="AA13" s="240"/>
      <c r="AB13" s="230"/>
      <c r="AC13" s="230"/>
      <c r="AD13" s="240"/>
      <c r="AE13" s="241"/>
      <c r="AF13" s="230"/>
      <c r="AG13" s="240"/>
      <c r="AH13" s="241"/>
      <c r="AI13" s="230"/>
      <c r="AJ13" s="240"/>
      <c r="AK13" s="230"/>
      <c r="AL13" s="230"/>
      <c r="AM13" s="240"/>
      <c r="AN13" s="230"/>
      <c r="AO13" s="230"/>
      <c r="AP13" s="240"/>
      <c r="AQ13" s="230"/>
      <c r="AR13" s="230"/>
      <c r="AS13" s="240"/>
      <c r="AT13" s="230"/>
      <c r="AU13" s="230"/>
      <c r="AV13" s="240"/>
      <c r="AW13" s="230"/>
      <c r="AX13" s="230"/>
      <c r="AY13" s="240"/>
      <c r="AZ13" s="230"/>
      <c r="BA13" s="230"/>
      <c r="BB13" s="240"/>
      <c r="BC13" s="241"/>
      <c r="BD13" s="230"/>
      <c r="BE13" s="240"/>
      <c r="BF13" s="230"/>
      <c r="BG13" s="230"/>
      <c r="BH13" s="240"/>
      <c r="BI13" s="230"/>
      <c r="BJ13" s="230"/>
      <c r="BK13" s="240"/>
      <c r="BL13" s="230"/>
      <c r="BM13" s="230"/>
      <c r="BN13" s="240"/>
      <c r="BO13" s="230"/>
      <c r="BP13" s="230"/>
      <c r="BQ13" s="240"/>
      <c r="BR13" s="230"/>
      <c r="BS13" s="230"/>
      <c r="BT13" s="240"/>
      <c r="BU13" s="230"/>
      <c r="BV13" s="230"/>
      <c r="BW13" s="240"/>
      <c r="BX13" s="230"/>
      <c r="BY13" s="230"/>
      <c r="BZ13" s="240"/>
      <c r="CA13" s="230"/>
      <c r="CB13" s="230"/>
      <c r="CC13" s="240"/>
      <c r="CD13" s="230"/>
      <c r="CE13" s="230"/>
      <c r="CF13" s="240"/>
      <c r="CG13" s="230"/>
      <c r="CH13" s="230"/>
      <c r="CI13" s="240"/>
      <c r="CJ13" s="230"/>
      <c r="CK13" s="230"/>
      <c r="CL13" s="240"/>
      <c r="CM13" s="230"/>
      <c r="CN13" s="230"/>
      <c r="CO13" s="240"/>
      <c r="CP13" s="230"/>
      <c r="CQ13" s="230"/>
      <c r="CR13" s="240"/>
      <c r="CS13" s="230"/>
      <c r="CT13" s="230"/>
      <c r="CU13" s="240"/>
      <c r="CV13" s="230"/>
      <c r="CW13" s="230"/>
      <c r="CX13" s="240"/>
      <c r="CY13" s="241"/>
      <c r="CZ13" s="230"/>
      <c r="DA13" s="240"/>
      <c r="DB13" s="230"/>
      <c r="DC13" s="230"/>
      <c r="DD13" s="240"/>
      <c r="DE13" s="230"/>
      <c r="DF13" s="230"/>
      <c r="DG13" s="240"/>
      <c r="DH13" s="230"/>
      <c r="DI13" s="230"/>
      <c r="DJ13" s="240"/>
      <c r="DK13" s="241"/>
      <c r="DL13" s="230"/>
      <c r="DM13" s="240"/>
      <c r="DN13" s="230"/>
      <c r="DO13" s="230"/>
      <c r="DP13" s="240"/>
      <c r="DQ13" s="230"/>
      <c r="DR13" s="230"/>
      <c r="DS13" s="240"/>
      <c r="DT13" s="241"/>
      <c r="DU13" s="230"/>
      <c r="DV13" s="240"/>
      <c r="DW13" s="241"/>
      <c r="DX13" s="230"/>
      <c r="DY13" s="240"/>
      <c r="DZ13" s="230"/>
      <c r="EA13" s="230"/>
      <c r="EB13" s="240"/>
      <c r="EC13" s="230"/>
      <c r="ED13" s="230"/>
      <c r="EE13" s="240"/>
      <c r="EF13" s="230"/>
      <c r="EG13" s="230"/>
      <c r="EH13" s="240"/>
      <c r="EI13" s="230"/>
      <c r="EJ13" s="230"/>
      <c r="EK13" s="240"/>
      <c r="EL13" s="230"/>
      <c r="EM13" s="230"/>
      <c r="EN13" s="240"/>
      <c r="EO13" s="230"/>
      <c r="EP13" s="230"/>
      <c r="EQ13" s="240"/>
      <c r="ER13" s="241"/>
      <c r="ES13" s="230"/>
      <c r="ET13" s="240"/>
      <c r="EU13" s="230"/>
      <c r="EV13" s="230"/>
      <c r="EW13" s="240"/>
      <c r="EX13" s="230"/>
      <c r="EY13" s="230"/>
      <c r="EZ13" s="240"/>
      <c r="FA13" s="230"/>
      <c r="FB13" s="230"/>
      <c r="FC13" s="240"/>
      <c r="FD13" s="230"/>
      <c r="FE13" s="230"/>
      <c r="FF13" s="240"/>
      <c r="FG13" s="230"/>
      <c r="FH13" s="230"/>
      <c r="FI13" s="240"/>
      <c r="FJ13" s="241"/>
      <c r="FK13" s="230"/>
      <c r="FL13" s="240"/>
      <c r="FM13" s="230"/>
      <c r="FN13" s="230"/>
      <c r="FO13" s="240"/>
      <c r="FP13" s="230"/>
      <c r="FQ13" s="230"/>
      <c r="FR13" s="240"/>
      <c r="FS13" s="230"/>
      <c r="FT13" s="230"/>
      <c r="FU13" s="240"/>
      <c r="FV13" s="230"/>
      <c r="FW13" s="230"/>
      <c r="FX13" s="240"/>
      <c r="FY13" s="230"/>
      <c r="FZ13" s="230"/>
      <c r="GA13" s="240"/>
      <c r="GB13" s="230"/>
      <c r="GC13" s="230"/>
      <c r="GD13" s="240"/>
      <c r="GE13" s="230"/>
      <c r="GF13" s="230"/>
      <c r="GG13" s="240"/>
      <c r="GH13" s="230"/>
      <c r="GI13" s="230"/>
      <c r="GJ13" s="240"/>
      <c r="GK13" s="230"/>
      <c r="GL13" s="230"/>
      <c r="GM13" s="240"/>
      <c r="GN13" s="230"/>
      <c r="GO13" s="230"/>
      <c r="GP13" s="240"/>
      <c r="GQ13" s="230"/>
      <c r="GR13" s="230"/>
      <c r="GS13" s="240"/>
      <c r="GT13" s="230"/>
      <c r="GU13" s="230"/>
      <c r="GV13" s="240"/>
      <c r="GW13" s="230"/>
      <c r="GX13" s="230"/>
      <c r="GY13" s="240"/>
      <c r="GZ13" s="241"/>
      <c r="HA13" s="230"/>
      <c r="HB13" s="240"/>
      <c r="HC13" s="230"/>
      <c r="HD13" s="230"/>
      <c r="HE13" s="240"/>
      <c r="HF13" s="242"/>
      <c r="HG13" s="242"/>
      <c r="HH13" s="243"/>
      <c r="HI13" s="244"/>
      <c r="HJ13" s="245"/>
      <c r="HK13" s="246"/>
      <c r="HL13" s="244"/>
      <c r="HM13" s="245"/>
      <c r="HN13" s="246"/>
      <c r="HO13" s="244"/>
      <c r="HP13" s="245"/>
      <c r="HQ13" s="246"/>
      <c r="HR13" s="244"/>
      <c r="HS13" s="245"/>
      <c r="HT13" s="246"/>
      <c r="HU13" s="244"/>
      <c r="HV13" s="245"/>
      <c r="HW13" s="246"/>
      <c r="HX13" s="184"/>
      <c r="HY13" s="184"/>
      <c r="HZ13" s="184"/>
      <c r="IA13" s="184"/>
      <c r="IB13" s="207"/>
      <c r="IC13" s="190"/>
      <c r="ID13" s="190"/>
      <c r="IE13" s="193"/>
      <c r="IF13" s="193"/>
      <c r="IG13" s="193"/>
      <c r="IH13" s="193"/>
      <c r="II13" s="184"/>
      <c r="IJ13" s="184"/>
      <c r="IK13" s="184"/>
      <c r="IL13" s="184"/>
      <c r="IM13" s="212"/>
      <c r="IN13" s="184"/>
      <c r="IO13" s="184"/>
      <c r="IP13" s="184"/>
      <c r="IQ13" s="184"/>
      <c r="IR13" s="184"/>
      <c r="IS13" s="184"/>
      <c r="IT13" s="184"/>
      <c r="IU13" s="184"/>
      <c r="IV13" s="184"/>
      <c r="IW13" s="184"/>
      <c r="IX13" s="184"/>
      <c r="IY13" s="184"/>
      <c r="IZ13" s="184"/>
      <c r="JA13" s="184"/>
      <c r="JB13" s="184"/>
      <c r="JC13" s="184"/>
      <c r="JD13" s="184"/>
      <c r="JE13" s="184"/>
      <c r="JF13" s="184"/>
      <c r="JG13" s="184"/>
      <c r="JH13" s="184"/>
      <c r="JI13" s="184"/>
      <c r="JJ13" s="184"/>
      <c r="JK13" s="184"/>
      <c r="JL13" s="184"/>
      <c r="JM13" s="184"/>
      <c r="JN13" s="184"/>
      <c r="JO13" s="184"/>
      <c r="JP13" s="184"/>
      <c r="JQ13" s="184"/>
      <c r="JR13" s="184"/>
      <c r="JS13" s="184"/>
      <c r="JT13" s="184"/>
      <c r="JU13" s="184"/>
      <c r="JV13" s="184"/>
      <c r="JW13" s="184"/>
      <c r="JX13" s="184"/>
      <c r="JY13" s="184"/>
      <c r="JZ13" s="184"/>
      <c r="KA13" s="184"/>
      <c r="KB13" s="184"/>
      <c r="KC13" s="184"/>
      <c r="KD13" s="184"/>
      <c r="KE13" s="184"/>
      <c r="KF13" s="184"/>
      <c r="KG13" s="184"/>
      <c r="KH13" s="184"/>
      <c r="KI13" s="184"/>
      <c r="KJ13" s="184"/>
      <c r="KK13" s="184"/>
      <c r="KL13" s="184"/>
      <c r="KM13" s="184"/>
      <c r="KN13" s="184"/>
      <c r="KO13" s="184"/>
      <c r="KP13" s="184"/>
      <c r="KQ13" s="184"/>
      <c r="KR13" s="184"/>
      <c r="KS13" s="184"/>
      <c r="KT13" s="184"/>
      <c r="KU13" s="184"/>
      <c r="KV13" s="184"/>
      <c r="KW13" s="184"/>
      <c r="KX13" s="184"/>
      <c r="KY13" s="184"/>
    </row>
    <row r="14" spans="1:311" ht="20" customHeight="1" thickTop="1" thickBot="1" x14ac:dyDescent="0.2">
      <c r="A14" s="12">
        <v>5</v>
      </c>
      <c r="B14" s="238"/>
      <c r="C14" s="223">
        <f>'Federal Way'!$E$10</f>
        <v>0.11850421000495295</v>
      </c>
      <c r="D14" s="224" t="str">
        <f>'Federal Way'!$J$10</f>
        <v>15.62</v>
      </c>
      <c r="E14" s="225" t="str">
        <f>'Federal Way'!$L$10</f>
        <v>338,739</v>
      </c>
      <c r="F14" s="223">
        <f>'Federal Way'!$E$11</f>
        <v>0.17376187900795798</v>
      </c>
      <c r="G14" s="225"/>
      <c r="H14" s="225"/>
      <c r="I14" s="223">
        <f>'Federal Way'!$E$12</f>
        <v>0.16469337114498406</v>
      </c>
      <c r="J14" s="225"/>
      <c r="K14" s="225"/>
      <c r="L14" s="223">
        <f>'Federal Way'!$E$13</f>
        <v>0.17035012022001911</v>
      </c>
      <c r="M14" s="224" t="str">
        <f>'Federal Way'!$J$13</f>
        <v>1.64</v>
      </c>
      <c r="N14" s="225" t="str">
        <f>'Federal Way'!$L$13</f>
        <v>35,533</v>
      </c>
      <c r="O14" s="223">
        <f>'Federal Way'!$E$14</f>
        <v>0.20705491498925152</v>
      </c>
      <c r="P14" s="225"/>
      <c r="Q14" s="225"/>
      <c r="R14" s="223">
        <f>'Federal Way'!$E$15</f>
        <v>0.12385152517456817</v>
      </c>
      <c r="S14" s="225"/>
      <c r="T14" s="225"/>
      <c r="U14" s="223">
        <f>'Federal Way'!$E$16</f>
        <v>0.1620811767910651</v>
      </c>
      <c r="V14" s="225"/>
      <c r="W14" s="225"/>
      <c r="X14" s="223">
        <f>'Federal Way'!$E$17</f>
        <v>0.12282696994313566</v>
      </c>
      <c r="Y14" s="225"/>
      <c r="Z14" s="225"/>
      <c r="AA14" s="223">
        <f>'Federal Way'!$E$18</f>
        <v>0.12725334816256545</v>
      </c>
      <c r="AB14" s="225"/>
      <c r="AC14" s="225"/>
      <c r="AD14" s="223">
        <f>'Federal Way'!$E$20</f>
        <v>0.15310839003604892</v>
      </c>
      <c r="AE14" s="224" t="str">
        <f>'Federal Way'!$J$20</f>
        <v>7.21</v>
      </c>
      <c r="AF14" s="225" t="str">
        <f>'Federal Way'!$L$20</f>
        <v>156,418</v>
      </c>
      <c r="AG14" s="223">
        <f>'Federal Way'!$E$21</f>
        <v>0.16740088105726872</v>
      </c>
      <c r="AH14" s="224"/>
      <c r="AI14" s="225"/>
      <c r="AJ14" s="223">
        <f>'Federal Way'!$E$22</f>
        <v>0</v>
      </c>
      <c r="AK14" s="225"/>
      <c r="AL14" s="225"/>
      <c r="AM14" s="223">
        <f>'Federal Way'!$E$24</f>
        <v>0.12921153574246633</v>
      </c>
      <c r="AN14" s="225"/>
      <c r="AO14" s="225"/>
      <c r="AP14" s="223">
        <f>'Federal Way'!$E$25</f>
        <v>-0.12918877937831691</v>
      </c>
      <c r="AQ14" s="225"/>
      <c r="AR14" s="225"/>
      <c r="AS14" s="223">
        <f>'Federal Way'!$E$26</f>
        <v>-0.12939749292357461</v>
      </c>
      <c r="AT14" s="225"/>
      <c r="AU14" s="225"/>
      <c r="AV14" s="223">
        <f>'Federal Way'!$E$27</f>
        <v>-0.1292782254570661</v>
      </c>
      <c r="AW14" s="225"/>
      <c r="AX14" s="225"/>
      <c r="AY14" s="223" t="str">
        <f>'Federal Way'!$E$28</f>
        <v/>
      </c>
      <c r="AZ14" s="225"/>
      <c r="BA14" s="225"/>
      <c r="BB14" s="223">
        <f>'Federal Way'!$E$29</f>
        <v>0.12921134559655795</v>
      </c>
      <c r="BC14" s="224" t="str">
        <f>'Federal Way'!$J$29</f>
        <v>21.77</v>
      </c>
      <c r="BD14" s="225" t="str">
        <f>'Federal Way'!$L$29</f>
        <v>471,885</v>
      </c>
      <c r="BE14" s="223">
        <f>'Federal Way'!$E$31</f>
        <v>-0.18981596617756777</v>
      </c>
      <c r="BF14" s="225"/>
      <c r="BG14" s="225"/>
      <c r="BH14" s="223">
        <f>'Federal Way'!$E$32</f>
        <v>-7.8587367808285638E-2</v>
      </c>
      <c r="BI14" s="225"/>
      <c r="BJ14" s="225"/>
      <c r="BK14" s="223" t="str">
        <f>'Federal Way'!$E$33</f>
        <v/>
      </c>
      <c r="BL14" s="225"/>
      <c r="BM14" s="225"/>
      <c r="BN14" s="223" t="str">
        <f>'Federal Way'!$E$34</f>
        <v/>
      </c>
      <c r="BO14" s="225"/>
      <c r="BP14" s="225"/>
      <c r="BQ14" s="223">
        <f>'Federal Way'!$E$35</f>
        <v>-0.14637565836838315</v>
      </c>
      <c r="BR14" s="225"/>
      <c r="BS14" s="225"/>
      <c r="BT14" s="223">
        <f>'Federal Way'!$E$36</f>
        <v>-7.1752073685817513E-2</v>
      </c>
      <c r="BU14" s="225"/>
      <c r="BV14" s="225"/>
      <c r="BW14" s="223">
        <f>'Federal Way'!$E$37</f>
        <v>-0.17711929420790179</v>
      </c>
      <c r="BX14" s="225"/>
      <c r="BY14" s="225"/>
      <c r="BZ14" s="223">
        <f>'Federal Way'!$E$38</f>
        <v>-0.10240833152527663</v>
      </c>
      <c r="CA14" s="225"/>
      <c r="CB14" s="225"/>
      <c r="CC14" s="223">
        <f>'Federal Way'!$E$39</f>
        <v>-0.10382062167013305</v>
      </c>
      <c r="CD14" s="225"/>
      <c r="CE14" s="225"/>
      <c r="CF14" s="223">
        <f>'Federal Way'!$E$40</f>
        <v>-0.11682505354654911</v>
      </c>
      <c r="CG14" s="225"/>
      <c r="CH14" s="225"/>
      <c r="CI14" s="223">
        <f>'Federal Way'!$E$43</f>
        <v>-0.10219873549117675</v>
      </c>
      <c r="CJ14" s="225"/>
      <c r="CK14" s="225"/>
      <c r="CL14" s="223">
        <f>'Federal Way'!$E$44</f>
        <v>-0.25758889852558542</v>
      </c>
      <c r="CM14" s="225"/>
      <c r="CN14" s="225"/>
      <c r="CO14" s="223">
        <f>'Federal Way'!$E$45</f>
        <v>-0.2728888888888889</v>
      </c>
      <c r="CP14" s="225"/>
      <c r="CQ14" s="225"/>
      <c r="CR14" s="223">
        <f>'Federal Way'!$E$46</f>
        <v>-8.7669094693028096E-2</v>
      </c>
      <c r="CS14" s="225"/>
      <c r="CT14" s="225"/>
      <c r="CU14" s="223">
        <f>'Federal Way'!$E$47</f>
        <v>-3.1955307262569829E-2</v>
      </c>
      <c r="CV14" s="225"/>
      <c r="CW14" s="225"/>
      <c r="CX14" s="223">
        <f>'Federal Way'!$E$49</f>
        <v>-0.11538281432919691</v>
      </c>
      <c r="CY14" s="224" t="str">
        <f>'Federal Way'!$J$49</f>
        <v>5.49</v>
      </c>
      <c r="CZ14" s="225" t="str">
        <f>'Federal Way'!$L$49</f>
        <v>119,095</v>
      </c>
      <c r="DA14" s="223">
        <f>'Federal Way'!$E$51</f>
        <v>-0.12946128835142617</v>
      </c>
      <c r="DB14" s="225"/>
      <c r="DC14" s="225"/>
      <c r="DD14" s="223">
        <f>'Federal Way'!$E$52</f>
        <v>0.18695487296169891</v>
      </c>
      <c r="DE14" s="225"/>
      <c r="DF14" s="225"/>
      <c r="DG14" s="223">
        <f>'Federal Way'!$E$57</f>
        <v>-4.0697674418604652</v>
      </c>
      <c r="DH14" s="225"/>
      <c r="DI14" s="225"/>
      <c r="DJ14" s="223">
        <f>'Federal Way'!$E$54</f>
        <v>-0.1232820983179727</v>
      </c>
      <c r="DK14" s="224">
        <f>'Federal Way'!$F$54</f>
        <v>-16667</v>
      </c>
      <c r="DL14" s="225" t="str">
        <f>'Federal Way'!$L$54</f>
        <v>151,861</v>
      </c>
      <c r="DM14" s="223">
        <f>'Federal Way'!$E$55</f>
        <v>0.18735632183908046</v>
      </c>
      <c r="DN14" s="225"/>
      <c r="DO14" s="225"/>
      <c r="DP14" s="223">
        <f>'Federal Way'!$E$56</f>
        <v>0.18705035971223022</v>
      </c>
      <c r="DQ14" s="225"/>
      <c r="DR14" s="225"/>
      <c r="DS14" s="223">
        <f>'Federal Way'!$E$59</f>
        <v>0.1421612096407458</v>
      </c>
      <c r="DT14" s="224">
        <f>'Federal Way'!$F$59</f>
        <v>25009</v>
      </c>
      <c r="DU14" s="225" t="str">
        <f>'Federal Way'!$L$59</f>
        <v>200,929</v>
      </c>
      <c r="DV14" s="223">
        <f>'Federal Way'!$E$65</f>
        <v>-9.5843520782396094E-2</v>
      </c>
      <c r="DW14" s="224">
        <f>'Federal Way'!$F$65</f>
        <v>-392</v>
      </c>
      <c r="DX14" s="225" t="str">
        <f>'Federal Way'!$L$65</f>
        <v>4,482</v>
      </c>
      <c r="DY14" s="223">
        <f>'Federal Way'!$E$66</f>
        <v>0.13390170511534605</v>
      </c>
      <c r="DZ14" s="225"/>
      <c r="EA14" s="225"/>
      <c r="EB14" s="223">
        <f>'Federal Way'!$E$67</f>
        <v>3.6604987932421562E-2</v>
      </c>
      <c r="EC14" s="225"/>
      <c r="ED14" s="225"/>
      <c r="EE14" s="223">
        <f>'Federal Way'!$E$68</f>
        <v>-0.26151858762738622</v>
      </c>
      <c r="EF14" s="225"/>
      <c r="EG14" s="225"/>
      <c r="EH14" s="223">
        <f>'Federal Way'!$E$69</f>
        <v>-0.23303834808259588</v>
      </c>
      <c r="EI14" s="225"/>
      <c r="EJ14" s="225"/>
      <c r="EK14" s="223">
        <f>'Federal Way'!$E$70</f>
        <v>-9.199237368922783E-2</v>
      </c>
      <c r="EL14" s="225"/>
      <c r="EM14" s="225"/>
      <c r="EN14" s="223">
        <f>'Federal Way'!$E$71</f>
        <v>-0.14449312315997634</v>
      </c>
      <c r="EO14" s="225"/>
      <c r="EP14" s="225"/>
      <c r="EQ14" s="223">
        <f>'Federal Way'!$E$72</f>
        <v>-0.11119459053343352</v>
      </c>
      <c r="ER14" s="224">
        <f>'Federal Way'!$F$72</f>
        <v>-1332</v>
      </c>
      <c r="ES14" s="225" t="str">
        <f>'Federal Way'!$L$72</f>
        <v>10,647</v>
      </c>
      <c r="ET14" s="223">
        <f>'Federal Way'!$E$74</f>
        <v>0</v>
      </c>
      <c r="EU14" s="225"/>
      <c r="EV14" s="225"/>
      <c r="EW14" s="223">
        <f>'Federal Way'!$E$75</f>
        <v>0.11953380851473705</v>
      </c>
      <c r="EX14" s="225"/>
      <c r="EY14" s="225"/>
      <c r="EZ14" s="223">
        <f>'Federal Way'!$E$76</f>
        <v>0.13127413127413126</v>
      </c>
      <c r="FA14" s="225"/>
      <c r="FB14" s="225"/>
      <c r="FC14" s="223">
        <f>'Federal Way'!$E$77</f>
        <v>8.1428571428571433E-2</v>
      </c>
      <c r="FD14" s="225"/>
      <c r="FE14" s="225"/>
      <c r="FF14" s="223">
        <f>'Federal Way'!$E$78</f>
        <v>-8.996039661203134E-2</v>
      </c>
      <c r="FG14" s="225"/>
      <c r="FH14" s="225"/>
      <c r="FI14" s="223">
        <f>'Federal Way'!$E$80</f>
        <v>-1.1624349954114408E-2</v>
      </c>
      <c r="FJ14" s="224">
        <f>'Federal Way'!$F$80</f>
        <v>-152</v>
      </c>
      <c r="FK14" s="225" t="str">
        <f>'Federal Way'!$L$80</f>
        <v>13,228</v>
      </c>
      <c r="FL14" s="223">
        <f>'Federal Way'!$E$81</f>
        <v>-7.2752365930599375E-2</v>
      </c>
      <c r="FM14" s="225"/>
      <c r="FN14" s="225"/>
      <c r="FO14" s="223">
        <f>'Federal Way'!$E$82</f>
        <v>-0.15996315627878416</v>
      </c>
      <c r="FP14" s="225"/>
      <c r="FQ14" s="225"/>
      <c r="FR14" s="223">
        <f>'Federal Way'!$E$83</f>
        <v>2.3609263930291218</v>
      </c>
      <c r="FS14" s="225"/>
      <c r="FT14" s="225"/>
      <c r="FU14" s="223">
        <f>'Federal Way'!$E$84</f>
        <v>-5.6191231448963409E-2</v>
      </c>
      <c r="FV14" s="225"/>
      <c r="FW14" s="225"/>
      <c r="FX14" s="223">
        <f>'Federal Way'!$E$85</f>
        <v>-1.7246835443037976E-2</v>
      </c>
      <c r="FY14" s="225"/>
      <c r="FZ14" s="225"/>
      <c r="GA14" s="223">
        <f>'Federal Way'!$E$87</f>
        <v>0</v>
      </c>
      <c r="GB14" s="225"/>
      <c r="GC14" s="225"/>
      <c r="GD14" s="223">
        <f>'Federal Way'!$E$88</f>
        <v>0.9385</v>
      </c>
      <c r="GE14" s="225"/>
      <c r="GF14" s="225"/>
      <c r="GG14" s="223">
        <f>'Federal Way'!$E$89</f>
        <v>-9.3630790190735697E-2</v>
      </c>
      <c r="GH14" s="225"/>
      <c r="GI14" s="225"/>
      <c r="GJ14" s="223">
        <f>'Federal Way'!$E$90</f>
        <v>-7.1668533034714446E-2</v>
      </c>
      <c r="GK14" s="225"/>
      <c r="GL14" s="225"/>
      <c r="GM14" s="223" t="str">
        <f>'Federal Way'!$E$92</f>
        <v/>
      </c>
      <c r="GN14" s="225"/>
      <c r="GO14" s="225"/>
      <c r="GP14" s="223">
        <f>'Federal Way'!$E$93</f>
        <v>-7.1668533034714446E-2</v>
      </c>
      <c r="GQ14" s="225"/>
      <c r="GR14" s="225"/>
      <c r="GS14" s="223">
        <f>'Federal Way'!$E$94</f>
        <v>-0.19384856499167402</v>
      </c>
      <c r="GT14" s="225"/>
      <c r="GU14" s="225"/>
      <c r="GV14" s="223">
        <f>'Federal Way'!$E$96</f>
        <v>-0.42134816650409934</v>
      </c>
      <c r="GW14" s="225"/>
      <c r="GX14" s="225"/>
      <c r="GY14" s="223">
        <f>'Federal Way'!$E$98</f>
        <v>-2.9259045578175226E-3</v>
      </c>
      <c r="GZ14" s="224">
        <f>'Federal Way'!$F$98</f>
        <v>-71</v>
      </c>
      <c r="HA14" s="225" t="str">
        <f>'Federal Way'!$L$98</f>
        <v>24,195</v>
      </c>
      <c r="HB14" s="223">
        <f>'Federal Way'!$E$100</f>
        <v>-1.1746542767249579</v>
      </c>
      <c r="HC14" s="225"/>
      <c r="HD14" s="225"/>
      <c r="HE14" s="223" t="str">
        <f>'Federal Way'!$E$102</f>
        <v/>
      </c>
      <c r="HF14" s="225" t="str">
        <f>'Federal Way'!$F$102</f>
        <v/>
      </c>
      <c r="HG14" s="225" t="str">
        <f>'Federal Way'!$L$102</f>
        <v/>
      </c>
      <c r="HH14" s="247"/>
      <c r="HI14" s="227">
        <f>('Federal Way'!$AB$29-'Federal Way'!$AG$29)*0.035+'Federal Way'!$AB$98*0.035</f>
        <v>5187.1050000000005</v>
      </c>
      <c r="HJ14" s="228">
        <f>HI14*0.35</f>
        <v>1815.48675</v>
      </c>
      <c r="HK14" s="229"/>
      <c r="HL14" s="227">
        <f>('Federal Way'!$AB$29-'Federal Way'!$AG$29)*0.035+'Federal Way'!$AB$98*0.0225</f>
        <v>4106.2550000000001</v>
      </c>
      <c r="HM14" s="228">
        <f>HL14*0.35</f>
        <v>1437.1892499999999</v>
      </c>
      <c r="HN14" s="229"/>
      <c r="HO14" s="227">
        <f>('Federal Way'!$AB$29-'Federal Way'!$AG$29)*0.035+'Federal Way'!$AB$98*0.015</f>
        <v>3457.7450000000003</v>
      </c>
      <c r="HP14" s="228">
        <f>HO14*0.35</f>
        <v>1210.21075</v>
      </c>
      <c r="HQ14" s="229"/>
      <c r="HR14" s="227">
        <f>('Federal Way'!$AB$29-'Federal Way'!$AG$29)*0.035+'Federal Way'!$AB$98*0.01</f>
        <v>3025.4050000000007</v>
      </c>
      <c r="HS14" s="228">
        <f>HR14*0.35</f>
        <v>1058.8917500000002</v>
      </c>
      <c r="HT14" s="229"/>
      <c r="HU14" s="227">
        <f>('Federal Way'!$AB$29-'Federal Way'!$AG$29)*0.035+'Federal Way'!$AB$98*0.0075</f>
        <v>2809.2350000000006</v>
      </c>
      <c r="HV14" s="228">
        <f>HU14*0.35</f>
        <v>983.23225000000014</v>
      </c>
      <c r="HW14" s="229"/>
      <c r="HX14" s="184"/>
      <c r="HY14" s="184"/>
      <c r="HZ14" s="184"/>
      <c r="IA14" s="184"/>
      <c r="IB14" s="207"/>
      <c r="IC14" s="190"/>
      <c r="ID14" s="190"/>
      <c r="IE14" s="193"/>
      <c r="IF14" s="193"/>
      <c r="IG14" s="193"/>
      <c r="IH14" s="193"/>
      <c r="II14" s="184"/>
      <c r="IJ14" s="184"/>
      <c r="IK14" s="184"/>
      <c r="IL14" s="184"/>
      <c r="IM14" s="212"/>
      <c r="IN14" s="184"/>
      <c r="IO14" s="184"/>
      <c r="IP14" s="184"/>
      <c r="IQ14" s="184"/>
      <c r="IR14" s="184"/>
      <c r="IS14" s="184"/>
      <c r="IT14" s="184"/>
      <c r="IU14" s="184"/>
      <c r="IV14" s="184"/>
      <c r="IW14" s="184"/>
      <c r="IX14" s="184"/>
      <c r="IY14" s="184"/>
      <c r="IZ14" s="184"/>
      <c r="JA14" s="184"/>
      <c r="JB14" s="184"/>
      <c r="JC14" s="184"/>
      <c r="JD14" s="184"/>
      <c r="JE14" s="184"/>
      <c r="JF14" s="184"/>
      <c r="JG14" s="184"/>
      <c r="JH14" s="184"/>
      <c r="JI14" s="184"/>
      <c r="JJ14" s="184"/>
      <c r="JK14" s="184"/>
      <c r="JL14" s="184"/>
      <c r="JM14" s="184"/>
      <c r="JN14" s="184"/>
      <c r="JO14" s="184"/>
      <c r="JP14" s="184"/>
      <c r="JQ14" s="184"/>
      <c r="JR14" s="184"/>
      <c r="JS14" s="184"/>
      <c r="JT14" s="184"/>
      <c r="JU14" s="184"/>
      <c r="JV14" s="184"/>
      <c r="JW14" s="184"/>
      <c r="JX14" s="184"/>
      <c r="JY14" s="184"/>
      <c r="JZ14" s="184"/>
      <c r="KA14" s="184"/>
      <c r="KB14" s="184"/>
      <c r="KC14" s="184"/>
      <c r="KD14" s="184"/>
      <c r="KE14" s="184"/>
      <c r="KF14" s="184"/>
      <c r="KG14" s="184"/>
      <c r="KH14" s="184"/>
      <c r="KI14" s="184"/>
      <c r="KJ14" s="184"/>
      <c r="KK14" s="184"/>
      <c r="KL14" s="184"/>
      <c r="KM14" s="184"/>
      <c r="KN14" s="184"/>
      <c r="KO14" s="184"/>
      <c r="KP14" s="184"/>
      <c r="KQ14" s="184"/>
      <c r="KR14" s="184"/>
      <c r="KS14" s="184"/>
      <c r="KT14" s="184"/>
      <c r="KU14" s="184"/>
      <c r="KV14" s="184"/>
      <c r="KW14" s="184"/>
      <c r="KX14" s="184"/>
      <c r="KY14" s="184"/>
    </row>
    <row r="15" spans="1:311" ht="10" customHeight="1" thickTop="1" thickBot="1" x14ac:dyDescent="0.2">
      <c r="A15" s="215"/>
      <c r="B15" s="239"/>
      <c r="C15" s="240"/>
      <c r="D15" s="232"/>
      <c r="E15" s="233"/>
      <c r="F15" s="240"/>
      <c r="G15" s="230"/>
      <c r="H15" s="230"/>
      <c r="I15" s="240"/>
      <c r="J15" s="230"/>
      <c r="K15" s="230"/>
      <c r="L15" s="240"/>
      <c r="M15" s="241"/>
      <c r="N15" s="230"/>
      <c r="O15" s="240"/>
      <c r="P15" s="230"/>
      <c r="Q15" s="230"/>
      <c r="R15" s="240"/>
      <c r="S15" s="230"/>
      <c r="T15" s="230"/>
      <c r="U15" s="240"/>
      <c r="V15" s="230"/>
      <c r="W15" s="230"/>
      <c r="X15" s="240"/>
      <c r="Y15" s="230"/>
      <c r="Z15" s="230"/>
      <c r="AA15" s="240"/>
      <c r="AB15" s="230"/>
      <c r="AC15" s="230"/>
      <c r="AD15" s="240"/>
      <c r="AE15" s="241"/>
      <c r="AF15" s="230"/>
      <c r="AG15" s="240"/>
      <c r="AH15" s="241"/>
      <c r="AI15" s="230"/>
      <c r="AJ15" s="240"/>
      <c r="AK15" s="230"/>
      <c r="AL15" s="230"/>
      <c r="AM15" s="240"/>
      <c r="AN15" s="230"/>
      <c r="AO15" s="230"/>
      <c r="AP15" s="240"/>
      <c r="AQ15" s="230"/>
      <c r="AR15" s="230"/>
      <c r="AS15" s="240"/>
      <c r="AT15" s="230"/>
      <c r="AU15" s="230"/>
      <c r="AV15" s="240"/>
      <c r="AW15" s="230"/>
      <c r="AX15" s="230"/>
      <c r="AY15" s="240"/>
      <c r="AZ15" s="230"/>
      <c r="BA15" s="230"/>
      <c r="BB15" s="240"/>
      <c r="BC15" s="241"/>
      <c r="BD15" s="230"/>
      <c r="BE15" s="240"/>
      <c r="BF15" s="230"/>
      <c r="BG15" s="230"/>
      <c r="BH15" s="240"/>
      <c r="BI15" s="230"/>
      <c r="BJ15" s="230"/>
      <c r="BK15" s="240"/>
      <c r="BL15" s="230"/>
      <c r="BM15" s="230"/>
      <c r="BN15" s="240"/>
      <c r="BO15" s="230"/>
      <c r="BP15" s="230"/>
      <c r="BQ15" s="240"/>
      <c r="BR15" s="230"/>
      <c r="BS15" s="230"/>
      <c r="BT15" s="240"/>
      <c r="BU15" s="230"/>
      <c r="BV15" s="230"/>
      <c r="BW15" s="240"/>
      <c r="BX15" s="230"/>
      <c r="BY15" s="230"/>
      <c r="BZ15" s="240"/>
      <c r="CA15" s="230"/>
      <c r="CB15" s="230"/>
      <c r="CC15" s="240"/>
      <c r="CD15" s="230"/>
      <c r="CE15" s="230"/>
      <c r="CF15" s="240"/>
      <c r="CG15" s="230"/>
      <c r="CH15" s="230"/>
      <c r="CI15" s="240"/>
      <c r="CJ15" s="230"/>
      <c r="CK15" s="230"/>
      <c r="CL15" s="240"/>
      <c r="CM15" s="230"/>
      <c r="CN15" s="230"/>
      <c r="CO15" s="240"/>
      <c r="CP15" s="230"/>
      <c r="CQ15" s="230"/>
      <c r="CR15" s="240"/>
      <c r="CS15" s="230"/>
      <c r="CT15" s="230"/>
      <c r="CU15" s="240"/>
      <c r="CV15" s="230"/>
      <c r="CW15" s="230"/>
      <c r="CX15" s="240"/>
      <c r="CY15" s="241"/>
      <c r="CZ15" s="230"/>
      <c r="DA15" s="240"/>
      <c r="DB15" s="230"/>
      <c r="DC15" s="230"/>
      <c r="DD15" s="240"/>
      <c r="DE15" s="230"/>
      <c r="DF15" s="230"/>
      <c r="DG15" s="240"/>
      <c r="DH15" s="230"/>
      <c r="DI15" s="230"/>
      <c r="DJ15" s="240"/>
      <c r="DK15" s="241"/>
      <c r="DL15" s="230"/>
      <c r="DM15" s="240"/>
      <c r="DN15" s="230"/>
      <c r="DO15" s="230"/>
      <c r="DP15" s="240"/>
      <c r="DQ15" s="230"/>
      <c r="DR15" s="230"/>
      <c r="DS15" s="240"/>
      <c r="DT15" s="241"/>
      <c r="DU15" s="230"/>
      <c r="DV15" s="240"/>
      <c r="DW15" s="241"/>
      <c r="DX15" s="230"/>
      <c r="DY15" s="240"/>
      <c r="DZ15" s="230"/>
      <c r="EA15" s="230"/>
      <c r="EB15" s="240"/>
      <c r="EC15" s="230"/>
      <c r="ED15" s="230"/>
      <c r="EE15" s="240"/>
      <c r="EF15" s="230"/>
      <c r="EG15" s="230"/>
      <c r="EH15" s="240"/>
      <c r="EI15" s="230"/>
      <c r="EJ15" s="230"/>
      <c r="EK15" s="240"/>
      <c r="EL15" s="230"/>
      <c r="EM15" s="230"/>
      <c r="EN15" s="240"/>
      <c r="EO15" s="230"/>
      <c r="EP15" s="230"/>
      <c r="EQ15" s="240"/>
      <c r="ER15" s="241"/>
      <c r="ES15" s="230"/>
      <c r="ET15" s="240"/>
      <c r="EU15" s="230"/>
      <c r="EV15" s="230"/>
      <c r="EW15" s="240"/>
      <c r="EX15" s="230"/>
      <c r="EY15" s="230"/>
      <c r="EZ15" s="240"/>
      <c r="FA15" s="230"/>
      <c r="FB15" s="230"/>
      <c r="FC15" s="240"/>
      <c r="FD15" s="230"/>
      <c r="FE15" s="230"/>
      <c r="FF15" s="240"/>
      <c r="FG15" s="230"/>
      <c r="FH15" s="230"/>
      <c r="FI15" s="240"/>
      <c r="FJ15" s="241"/>
      <c r="FK15" s="230"/>
      <c r="FL15" s="240"/>
      <c r="FM15" s="230"/>
      <c r="FN15" s="230"/>
      <c r="FO15" s="240"/>
      <c r="FP15" s="230"/>
      <c r="FQ15" s="230"/>
      <c r="FR15" s="240"/>
      <c r="FS15" s="230"/>
      <c r="FT15" s="230"/>
      <c r="FU15" s="240"/>
      <c r="FV15" s="230"/>
      <c r="FW15" s="230"/>
      <c r="FX15" s="240"/>
      <c r="FY15" s="230"/>
      <c r="FZ15" s="230"/>
      <c r="GA15" s="240"/>
      <c r="GB15" s="230"/>
      <c r="GC15" s="230"/>
      <c r="GD15" s="240"/>
      <c r="GE15" s="230"/>
      <c r="GF15" s="230"/>
      <c r="GG15" s="240"/>
      <c r="GH15" s="230"/>
      <c r="GI15" s="230"/>
      <c r="GJ15" s="240"/>
      <c r="GK15" s="230"/>
      <c r="GL15" s="230"/>
      <c r="GM15" s="240"/>
      <c r="GN15" s="230"/>
      <c r="GO15" s="230"/>
      <c r="GP15" s="240"/>
      <c r="GQ15" s="230"/>
      <c r="GR15" s="230"/>
      <c r="GS15" s="240"/>
      <c r="GT15" s="230"/>
      <c r="GU15" s="230"/>
      <c r="GV15" s="240"/>
      <c r="GW15" s="230"/>
      <c r="GX15" s="230"/>
      <c r="GY15" s="240"/>
      <c r="GZ15" s="241"/>
      <c r="HA15" s="230"/>
      <c r="HB15" s="240"/>
      <c r="HC15" s="230"/>
      <c r="HD15" s="230"/>
      <c r="HE15" s="240"/>
      <c r="HF15" s="242"/>
      <c r="HG15" s="242"/>
      <c r="HH15" s="243"/>
      <c r="HI15" s="244"/>
      <c r="HJ15" s="245"/>
      <c r="HK15" s="246"/>
      <c r="HL15" s="244"/>
      <c r="HM15" s="245"/>
      <c r="HN15" s="246"/>
      <c r="HO15" s="244"/>
      <c r="HP15" s="245"/>
      <c r="HQ15" s="246"/>
      <c r="HR15" s="244"/>
      <c r="HS15" s="245"/>
      <c r="HT15" s="246"/>
      <c r="HU15" s="244"/>
      <c r="HV15" s="245"/>
      <c r="HW15" s="246"/>
      <c r="HX15" s="184"/>
      <c r="HY15" s="184"/>
      <c r="HZ15" s="184"/>
      <c r="IA15" s="184"/>
      <c r="IB15" s="207"/>
      <c r="IC15" s="190"/>
      <c r="ID15" s="190"/>
      <c r="IE15" s="193"/>
      <c r="IF15" s="193"/>
      <c r="IG15" s="193"/>
      <c r="IH15" s="193"/>
      <c r="II15" s="184"/>
      <c r="IJ15" s="184"/>
      <c r="IK15" s="184"/>
      <c r="IL15" s="184"/>
      <c r="IM15" s="184"/>
      <c r="IN15" s="184"/>
      <c r="IO15" s="184"/>
      <c r="IP15" s="184"/>
      <c r="IQ15" s="184"/>
      <c r="IR15" s="184"/>
      <c r="IS15" s="184"/>
      <c r="IT15" s="184"/>
      <c r="IU15" s="184"/>
      <c r="IV15" s="184"/>
      <c r="IW15" s="184"/>
      <c r="IX15" s="184"/>
      <c r="IY15" s="184"/>
      <c r="IZ15" s="184"/>
      <c r="JA15" s="184"/>
      <c r="JB15" s="184"/>
      <c r="JC15" s="184"/>
      <c r="JD15" s="184"/>
      <c r="JE15" s="184"/>
      <c r="JF15" s="184"/>
      <c r="JG15" s="184"/>
      <c r="JH15" s="184"/>
      <c r="JI15" s="184"/>
      <c r="JJ15" s="184"/>
      <c r="JK15" s="184"/>
      <c r="JL15" s="184"/>
      <c r="JM15" s="184"/>
      <c r="JN15" s="184"/>
      <c r="JO15" s="184"/>
      <c r="JP15" s="184"/>
      <c r="JQ15" s="184"/>
      <c r="JR15" s="184"/>
      <c r="JS15" s="184"/>
      <c r="JT15" s="184"/>
      <c r="JU15" s="184"/>
      <c r="JV15" s="184"/>
      <c r="JW15" s="184"/>
      <c r="JX15" s="184"/>
      <c r="JY15" s="184"/>
      <c r="JZ15" s="184"/>
      <c r="KA15" s="184"/>
      <c r="KB15" s="184"/>
      <c r="KC15" s="184"/>
      <c r="KD15" s="184"/>
      <c r="KE15" s="184"/>
      <c r="KF15" s="184"/>
      <c r="KG15" s="184"/>
      <c r="KH15" s="184"/>
      <c r="KI15" s="184"/>
      <c r="KJ15" s="184"/>
      <c r="KK15" s="184"/>
      <c r="KL15" s="184"/>
      <c r="KM15" s="184"/>
      <c r="KN15" s="184"/>
      <c r="KO15" s="184"/>
      <c r="KP15" s="184"/>
      <c r="KQ15" s="184"/>
      <c r="KR15" s="184"/>
      <c r="KS15" s="184"/>
      <c r="KT15" s="184"/>
      <c r="KU15" s="184"/>
      <c r="KV15" s="184"/>
      <c r="KW15" s="184"/>
      <c r="KX15" s="184"/>
      <c r="KY15" s="184"/>
    </row>
    <row r="16" spans="1:311" ht="20" customHeight="1" thickTop="1" thickBot="1" x14ac:dyDescent="0.2">
      <c r="A16" s="12">
        <v>6</v>
      </c>
      <c r="B16" s="238"/>
      <c r="C16" s="223">
        <f>Tukwila!$E$10</f>
        <v>0.10534043669319443</v>
      </c>
      <c r="D16" s="224" t="str">
        <f>Tukwila!$J$10</f>
        <v>15.68</v>
      </c>
      <c r="E16" s="225" t="str">
        <f>Tukwila!$L$10</f>
        <v>419,312</v>
      </c>
      <c r="F16" s="223">
        <f>Tukwila!$E$11</f>
        <v>0.12949443150457027</v>
      </c>
      <c r="G16" s="225"/>
      <c r="H16" s="225"/>
      <c r="I16" s="223">
        <f>Tukwila!$E$12</f>
        <v>0.14420971978984237</v>
      </c>
      <c r="J16" s="225"/>
      <c r="K16" s="225"/>
      <c r="L16" s="223">
        <f>Tukwila!$E$13</f>
        <v>0.14992741190444767</v>
      </c>
      <c r="M16" s="224" t="str">
        <f>Tukwila!$J$13</f>
        <v>1.63</v>
      </c>
      <c r="N16" s="225" t="str">
        <f>Tukwila!$L$13</f>
        <v>43,565</v>
      </c>
      <c r="O16" s="223">
        <f>Tukwila!$E$14</f>
        <v>0.102668614935015</v>
      </c>
      <c r="P16" s="225"/>
      <c r="Q16" s="225"/>
      <c r="R16" s="223">
        <f>Tukwila!$E$15</f>
        <v>0.1341594003365458</v>
      </c>
      <c r="S16" s="225"/>
      <c r="T16" s="225"/>
      <c r="U16" s="223">
        <f>Tukwila!$E$16</f>
        <v>0.18904333605887164</v>
      </c>
      <c r="V16" s="225"/>
      <c r="W16" s="225"/>
      <c r="X16" s="223">
        <f>Tukwila!$E$17</f>
        <v>0.1299886549855036</v>
      </c>
      <c r="Y16" s="225"/>
      <c r="Z16" s="225"/>
      <c r="AA16" s="223">
        <f>Tukwila!$E$18</f>
        <v>0.14341911764705884</v>
      </c>
      <c r="AB16" s="225"/>
      <c r="AC16" s="225"/>
      <c r="AD16" s="223">
        <f>Tukwila!$E$20</f>
        <v>0.13777913067450837</v>
      </c>
      <c r="AE16" s="224" t="str">
        <f>Tukwila!$J$20</f>
        <v>7.41</v>
      </c>
      <c r="AF16" s="225" t="str">
        <f>Tukwila!$L$20</f>
        <v>198,101</v>
      </c>
      <c r="AG16" s="223">
        <f>Tukwila!$E$21</f>
        <v>0.2722569205525856</v>
      </c>
      <c r="AH16" s="224"/>
      <c r="AI16" s="225"/>
      <c r="AJ16" s="223">
        <f>Tukwila!$E$22</f>
        <v>0</v>
      </c>
      <c r="AK16" s="225"/>
      <c r="AL16" s="225"/>
      <c r="AM16" s="223">
        <f>Tukwila!$E$24</f>
        <v>0.11554319702817166</v>
      </c>
      <c r="AN16" s="225"/>
      <c r="AO16" s="225"/>
      <c r="AP16" s="223">
        <f>Tukwila!$E$25</f>
        <v>-0.11556943777030274</v>
      </c>
      <c r="AQ16" s="225"/>
      <c r="AR16" s="225"/>
      <c r="AS16" s="223">
        <f>Tukwila!$E$26</f>
        <v>-0.11531069827033953</v>
      </c>
      <c r="AT16" s="225"/>
      <c r="AU16" s="225"/>
      <c r="AV16" s="223">
        <f>Tukwila!$E$27</f>
        <v>-0.1155351136129608</v>
      </c>
      <c r="AW16" s="225"/>
      <c r="AX16" s="225"/>
      <c r="AY16" s="223" t="str">
        <f>Tukwila!$E$28</f>
        <v/>
      </c>
      <c r="AZ16" s="225"/>
      <c r="BA16" s="225"/>
      <c r="BB16" s="223">
        <f>Tukwila!$E$29</f>
        <v>0.11554248641105999</v>
      </c>
      <c r="BC16" s="224" t="str">
        <f>Tukwila!$J$29</f>
        <v>22.00</v>
      </c>
      <c r="BD16" s="225" t="str">
        <f>Tukwila!$L$29</f>
        <v>588,394</v>
      </c>
      <c r="BE16" s="223">
        <f>Tukwila!$E$31</f>
        <v>-0.12170959524483442</v>
      </c>
      <c r="BF16" s="225"/>
      <c r="BG16" s="225"/>
      <c r="BH16" s="223">
        <f>Tukwila!$E$32</f>
        <v>-0.11127979353271596</v>
      </c>
      <c r="BI16" s="225"/>
      <c r="BJ16" s="225"/>
      <c r="BK16" s="223" t="str">
        <f>Tukwila!$E$33</f>
        <v/>
      </c>
      <c r="BL16" s="225"/>
      <c r="BM16" s="225"/>
      <c r="BN16" s="223" t="str">
        <f>Tukwila!$E$34</f>
        <v/>
      </c>
      <c r="BO16" s="225"/>
      <c r="BP16" s="225"/>
      <c r="BQ16" s="223">
        <f>Tukwila!$E$35</f>
        <v>-0.11771209123705341</v>
      </c>
      <c r="BR16" s="225"/>
      <c r="BS16" s="225"/>
      <c r="BT16" s="223">
        <f>Tukwila!$E$36</f>
        <v>-5.3484095621894441E-2</v>
      </c>
      <c r="BU16" s="225"/>
      <c r="BV16" s="225"/>
      <c r="BW16" s="223">
        <f>Tukwila!$E$37</f>
        <v>-0.2002090536302967</v>
      </c>
      <c r="BX16" s="225"/>
      <c r="BY16" s="225"/>
      <c r="BZ16" s="223">
        <f>Tukwila!$E$38</f>
        <v>-0.11723138249682914</v>
      </c>
      <c r="CA16" s="225"/>
      <c r="CB16" s="225"/>
      <c r="CC16" s="223">
        <f>Tukwila!$E$39</f>
        <v>-0.21735617323852618</v>
      </c>
      <c r="CD16" s="225"/>
      <c r="CE16" s="225"/>
      <c r="CF16" s="223">
        <f>Tukwila!$E$40</f>
        <v>-0.14822240373588114</v>
      </c>
      <c r="CG16" s="225"/>
      <c r="CH16" s="225"/>
      <c r="CI16" s="223">
        <f>Tukwila!$E$43</f>
        <v>-0.19107891727030119</v>
      </c>
      <c r="CJ16" s="225"/>
      <c r="CK16" s="225"/>
      <c r="CL16" s="223">
        <f>Tukwila!$E$44</f>
        <v>-0.15447154471544716</v>
      </c>
      <c r="CM16" s="225"/>
      <c r="CN16" s="225"/>
      <c r="CO16" s="223">
        <f>Tukwila!$E$45</f>
        <v>-0.16527777777777777</v>
      </c>
      <c r="CP16" s="225"/>
      <c r="CQ16" s="225"/>
      <c r="CR16" s="223">
        <f>Tukwila!$E$46</f>
        <v>-0.17454545454545456</v>
      </c>
      <c r="CS16" s="225"/>
      <c r="CT16" s="225"/>
      <c r="CU16" s="223">
        <f>Tukwila!$E$47</f>
        <v>-0.22351851851851851</v>
      </c>
      <c r="CV16" s="225"/>
      <c r="CW16" s="225"/>
      <c r="CX16" s="223">
        <f>Tukwila!$E$49</f>
        <v>-0.15240697449336649</v>
      </c>
      <c r="CY16" s="224" t="str">
        <f>Tukwila!$J$49</f>
        <v>5.79</v>
      </c>
      <c r="CZ16" s="225" t="str">
        <f>Tukwila!$L$49</f>
        <v>154,789</v>
      </c>
      <c r="DA16" s="223">
        <f>Tukwila!$E$51</f>
        <v>-7.1647454543278144E-2</v>
      </c>
      <c r="DB16" s="225"/>
      <c r="DC16" s="225"/>
      <c r="DD16" s="223">
        <f>Tukwila!$E$52</f>
        <v>-0.22335329341317364</v>
      </c>
      <c r="DE16" s="225"/>
      <c r="DF16" s="225"/>
      <c r="DG16" s="223">
        <f>Tukwila!$E$57</f>
        <v>-3.5670604586518415</v>
      </c>
      <c r="DH16" s="225"/>
      <c r="DI16" s="225"/>
      <c r="DJ16" s="223">
        <f>Tukwila!$E$54</f>
        <v>-7.3155122043721224E-2</v>
      </c>
      <c r="DK16" s="224">
        <f>Tukwila!$F$54</f>
        <v>-12345</v>
      </c>
      <c r="DL16" s="225" t="str">
        <f>Tukwila!$L$54</f>
        <v>181,096</v>
      </c>
      <c r="DM16" s="223">
        <f>Tukwila!$E$55</f>
        <v>-0.22323049001814882</v>
      </c>
      <c r="DN16" s="225"/>
      <c r="DO16" s="225"/>
      <c r="DP16" s="223">
        <f>Tukwila!$E$56</f>
        <v>-0.22727272727272727</v>
      </c>
      <c r="DQ16" s="225"/>
      <c r="DR16" s="225"/>
      <c r="DS16" s="223">
        <f>Tukwila!$E$59</f>
        <v>0.12536266439671809</v>
      </c>
      <c r="DT16" s="224">
        <f>Tukwila!$F$59</f>
        <v>28129</v>
      </c>
      <c r="DU16" s="225" t="str">
        <f>Tukwila!$L$59</f>
        <v>252,510</v>
      </c>
      <c r="DV16" s="223">
        <f>Tukwila!$E$65</f>
        <v>-0.11028901734104046</v>
      </c>
      <c r="DW16" s="224">
        <f>Tukwila!$F$65</f>
        <v>-477</v>
      </c>
      <c r="DX16" s="225" t="str">
        <f>Tukwila!$L$65</f>
        <v>4,802</v>
      </c>
      <c r="DY16" s="223">
        <f>Tukwila!$E$66</f>
        <v>-5.4523903595416832E-2</v>
      </c>
      <c r="DZ16" s="225"/>
      <c r="EA16" s="225"/>
      <c r="EB16" s="223">
        <f>Tukwila!$E$67</f>
        <v>-0.1523226503420958</v>
      </c>
      <c r="EC16" s="225"/>
      <c r="ED16" s="225"/>
      <c r="EE16" s="223">
        <f>Tukwila!$E$68</f>
        <v>-9.9459459459459457E-2</v>
      </c>
      <c r="EF16" s="225"/>
      <c r="EG16" s="225"/>
      <c r="EH16" s="223">
        <f>Tukwila!$E$69</f>
        <v>7.6523994811932561E-2</v>
      </c>
      <c r="EI16" s="225"/>
      <c r="EJ16" s="225"/>
      <c r="EK16" s="223">
        <f>Tukwila!$E$70</f>
        <v>-0.14845844504021447</v>
      </c>
      <c r="EL16" s="225"/>
      <c r="EM16" s="225"/>
      <c r="EN16" s="223">
        <f>Tukwila!$E$71</f>
        <v>-0.1285887726770627</v>
      </c>
      <c r="EO16" s="225"/>
      <c r="EP16" s="225"/>
      <c r="EQ16" s="223">
        <f>Tukwila!$E$72</f>
        <v>8.013834719258224E-2</v>
      </c>
      <c r="ER16" s="224">
        <f>Tukwila!$F$72</f>
        <v>1089</v>
      </c>
      <c r="ES16" s="225" t="str">
        <f>Tukwila!$L$72</f>
        <v>14,678</v>
      </c>
      <c r="ET16" s="223">
        <f>Tukwila!$E$74</f>
        <v>5.7275541795665637E-2</v>
      </c>
      <c r="EU16" s="225"/>
      <c r="EV16" s="225"/>
      <c r="EW16" s="223">
        <f>Tukwila!$E$75</f>
        <v>-0.10404380791912385</v>
      </c>
      <c r="EX16" s="225"/>
      <c r="EY16" s="225"/>
      <c r="EZ16" s="223">
        <f>Tukwila!$E$76</f>
        <v>0.15584415584415584</v>
      </c>
      <c r="FA16" s="225"/>
      <c r="FB16" s="225"/>
      <c r="FC16" s="223">
        <f>Tukwila!$E$77</f>
        <v>8.8967971530249115E-2</v>
      </c>
      <c r="FD16" s="225"/>
      <c r="FE16" s="225"/>
      <c r="FF16" s="223">
        <f>Tukwila!$E$78</f>
        <v>-0.1212296854448581</v>
      </c>
      <c r="FG16" s="225"/>
      <c r="FH16" s="225"/>
      <c r="FI16" s="223">
        <f>Tukwila!$E$80</f>
        <v>-0.14255816816447126</v>
      </c>
      <c r="FJ16" s="224">
        <f>Tukwila!$F$80</f>
        <v>-2316</v>
      </c>
      <c r="FK16" s="225" t="str">
        <f>Tukwila!$L$80</f>
        <v>18,562</v>
      </c>
      <c r="FL16" s="223">
        <f>Tukwila!$E$81</f>
        <v>-0.14318216290004551</v>
      </c>
      <c r="FM16" s="225"/>
      <c r="FN16" s="225"/>
      <c r="FO16" s="223">
        <f>Tukwila!$E$82</f>
        <v>0.18527869489221208</v>
      </c>
      <c r="FP16" s="225"/>
      <c r="FQ16" s="225"/>
      <c r="FR16" s="223">
        <f>Tukwila!$E$83</f>
        <v>-0.19869942196531792</v>
      </c>
      <c r="FS16" s="225"/>
      <c r="FT16" s="225"/>
      <c r="FU16" s="223">
        <f>Tukwila!$E$84</f>
        <v>-0.17940345923049772</v>
      </c>
      <c r="FV16" s="225"/>
      <c r="FW16" s="225"/>
      <c r="FX16" s="223">
        <f>Tukwila!$E$85</f>
        <v>-9.6716460227172049E-2</v>
      </c>
      <c r="FY16" s="225"/>
      <c r="FZ16" s="225"/>
      <c r="GA16" s="223">
        <f>Tukwila!$E$87</f>
        <v>0</v>
      </c>
      <c r="GB16" s="225"/>
      <c r="GC16" s="225"/>
      <c r="GD16" s="223">
        <f>Tukwila!$E$88</f>
        <v>0.20157756354075373</v>
      </c>
      <c r="GE16" s="225"/>
      <c r="GF16" s="225"/>
      <c r="GG16" s="223">
        <f>Tukwila!$E$89</f>
        <v>-0.15759725146846948</v>
      </c>
      <c r="GH16" s="225"/>
      <c r="GI16" s="225"/>
      <c r="GJ16" s="223">
        <f>Tukwila!$E$90</f>
        <v>-0.4061323292092523</v>
      </c>
      <c r="GK16" s="225"/>
      <c r="GL16" s="225"/>
      <c r="GM16" s="223" t="str">
        <f>Tukwila!$E$92</f>
        <v/>
      </c>
      <c r="GN16" s="225"/>
      <c r="GO16" s="225"/>
      <c r="GP16" s="223">
        <f>Tukwila!$E$93</f>
        <v>-0.4061323292092523</v>
      </c>
      <c r="GQ16" s="225"/>
      <c r="GR16" s="225"/>
      <c r="GS16" s="223">
        <f>Tukwila!$E$94</f>
        <v>-0.16170548756415318</v>
      </c>
      <c r="GT16" s="225"/>
      <c r="GU16" s="225"/>
      <c r="GV16" s="223">
        <f>Tukwila!$E$96</f>
        <v>-0.15292419998302351</v>
      </c>
      <c r="GW16" s="225"/>
      <c r="GX16" s="225"/>
      <c r="GY16" s="223">
        <f>Tukwila!$E$98</f>
        <v>-2.1304762784397031E-2</v>
      </c>
      <c r="GZ16" s="224">
        <f>Tukwila!$F$98</f>
        <v>-692</v>
      </c>
      <c r="HA16" s="225" t="str">
        <f>Tukwila!$L$98</f>
        <v>31,789</v>
      </c>
      <c r="HB16" s="223">
        <f>Tukwila!$E$100</f>
        <v>-0.3670905237662731</v>
      </c>
      <c r="HC16" s="225"/>
      <c r="HD16" s="225"/>
      <c r="HE16" s="223" t="str">
        <f>Tukwila!$E$102</f>
        <v/>
      </c>
      <c r="HF16" s="225" t="str">
        <f>Tukwila!$F$102</f>
        <v/>
      </c>
      <c r="HG16" s="225" t="str">
        <f>Tukwila!$L$102</f>
        <v/>
      </c>
      <c r="HH16" s="247"/>
      <c r="HI16" s="227">
        <f>(Tukwila!$AB$29-Tukwila!$AG$29)*0.035+Tukwila!$AB$98*0.035</f>
        <v>8282.68</v>
      </c>
      <c r="HJ16" s="228">
        <f>HI16*0.35</f>
        <v>2898.9380000000001</v>
      </c>
      <c r="HK16" s="229"/>
      <c r="HL16" s="227">
        <f>(Tukwila!$AB$29-Tukwila!$AG$29)*0.035+Tukwila!$AB$98*0.0225</f>
        <v>6997.18</v>
      </c>
      <c r="HM16" s="228">
        <f>HL16*0.35</f>
        <v>2449.0129999999999</v>
      </c>
      <c r="HN16" s="229"/>
      <c r="HO16" s="227">
        <f>(Tukwila!$AB$29-Tukwila!$AG$29)*0.035+Tukwila!$AB$98*0.015</f>
        <v>6225.880000000001</v>
      </c>
      <c r="HP16" s="228">
        <f>HO16*0.35</f>
        <v>2179.058</v>
      </c>
      <c r="HQ16" s="229"/>
      <c r="HR16" s="227">
        <f>(Tukwila!$AB$29-Tukwila!$AG$29)*0.035+Tukwila!$AB$98*0.01</f>
        <v>5711.68</v>
      </c>
      <c r="HS16" s="228">
        <f>HR16*0.35</f>
        <v>1999.088</v>
      </c>
      <c r="HT16" s="229"/>
      <c r="HU16" s="227">
        <f>(Tukwila!$AB$29-Tukwila!$AG$29)*0.035+Tukwila!$AB$98*0.0075</f>
        <v>5454.5800000000008</v>
      </c>
      <c r="HV16" s="228">
        <f>HU16*0.35</f>
        <v>1909.1030000000001</v>
      </c>
      <c r="HW16" s="229"/>
      <c r="HX16" s="184"/>
      <c r="HY16" s="184"/>
      <c r="HZ16" s="184"/>
      <c r="IA16" s="184"/>
      <c r="IB16" s="207"/>
      <c r="IC16" s="207"/>
      <c r="ID16" s="207"/>
      <c r="IE16" s="193"/>
      <c r="IF16" s="193"/>
      <c r="IG16" s="193"/>
      <c r="IH16" s="193"/>
      <c r="II16" s="184"/>
      <c r="IJ16" s="184"/>
      <c r="IK16" s="184"/>
      <c r="IL16" s="184"/>
      <c r="IM16" s="184"/>
      <c r="IN16" s="184"/>
      <c r="IO16" s="184"/>
      <c r="IP16" s="184"/>
      <c r="IQ16" s="184"/>
      <c r="IR16" s="184"/>
      <c r="IS16" s="184"/>
      <c r="IT16" s="184"/>
      <c r="IU16" s="184"/>
      <c r="IV16" s="184"/>
      <c r="IW16" s="184"/>
      <c r="IX16" s="184"/>
      <c r="IY16" s="184"/>
      <c r="IZ16" s="184"/>
      <c r="JA16" s="184"/>
      <c r="JB16" s="184"/>
      <c r="JC16" s="184"/>
      <c r="JD16" s="184"/>
      <c r="JE16" s="184"/>
      <c r="JF16" s="184"/>
      <c r="JG16" s="184"/>
      <c r="JH16" s="184"/>
      <c r="JI16" s="184"/>
      <c r="JJ16" s="184"/>
      <c r="JK16" s="184"/>
      <c r="JL16" s="184"/>
      <c r="JM16" s="184"/>
      <c r="JN16" s="184"/>
      <c r="JO16" s="184"/>
      <c r="JP16" s="184"/>
      <c r="JQ16" s="184"/>
      <c r="JR16" s="184"/>
      <c r="JS16" s="184"/>
      <c r="JT16" s="184"/>
      <c r="JU16" s="184"/>
      <c r="JV16" s="184"/>
      <c r="JW16" s="184"/>
      <c r="JX16" s="184"/>
      <c r="JY16" s="184"/>
      <c r="JZ16" s="184"/>
      <c r="KA16" s="184"/>
      <c r="KB16" s="184"/>
      <c r="KC16" s="184"/>
      <c r="KD16" s="184"/>
      <c r="KE16" s="184"/>
      <c r="KF16" s="184"/>
      <c r="KG16" s="184"/>
      <c r="KH16" s="184"/>
      <c r="KI16" s="184"/>
      <c r="KJ16" s="184"/>
      <c r="KK16" s="184"/>
      <c r="KL16" s="184"/>
      <c r="KM16" s="184"/>
      <c r="KN16" s="184"/>
      <c r="KO16" s="184"/>
      <c r="KP16" s="184"/>
      <c r="KQ16" s="184"/>
      <c r="KR16" s="184"/>
      <c r="KS16" s="184"/>
      <c r="KT16" s="184"/>
      <c r="KU16" s="184"/>
      <c r="KV16" s="184"/>
      <c r="KW16" s="184"/>
      <c r="KX16" s="184"/>
      <c r="KY16" s="184"/>
    </row>
    <row r="17" spans="1:311" ht="10" customHeight="1" thickTop="1" thickBot="1" x14ac:dyDescent="0.2">
      <c r="A17" s="216"/>
      <c r="B17" s="248"/>
      <c r="C17" s="240"/>
      <c r="D17" s="232"/>
      <c r="E17" s="233"/>
      <c r="F17" s="240"/>
      <c r="G17" s="230"/>
      <c r="H17" s="230"/>
      <c r="I17" s="240"/>
      <c r="J17" s="230"/>
      <c r="K17" s="230"/>
      <c r="L17" s="240"/>
      <c r="M17" s="241"/>
      <c r="N17" s="230"/>
      <c r="O17" s="240"/>
      <c r="P17" s="230"/>
      <c r="Q17" s="230"/>
      <c r="R17" s="240"/>
      <c r="S17" s="230"/>
      <c r="T17" s="230"/>
      <c r="U17" s="240"/>
      <c r="V17" s="230"/>
      <c r="W17" s="230"/>
      <c r="X17" s="240"/>
      <c r="Y17" s="230"/>
      <c r="Z17" s="230"/>
      <c r="AA17" s="240"/>
      <c r="AB17" s="230"/>
      <c r="AC17" s="230"/>
      <c r="AD17" s="240"/>
      <c r="AE17" s="241"/>
      <c r="AF17" s="230"/>
      <c r="AG17" s="240"/>
      <c r="AH17" s="241"/>
      <c r="AI17" s="230"/>
      <c r="AJ17" s="240"/>
      <c r="AK17" s="230"/>
      <c r="AL17" s="230"/>
      <c r="AM17" s="240"/>
      <c r="AN17" s="230"/>
      <c r="AO17" s="230"/>
      <c r="AP17" s="240"/>
      <c r="AQ17" s="230"/>
      <c r="AR17" s="230"/>
      <c r="AS17" s="240"/>
      <c r="AT17" s="230"/>
      <c r="AU17" s="230"/>
      <c r="AV17" s="240"/>
      <c r="AW17" s="230"/>
      <c r="AX17" s="230"/>
      <c r="AY17" s="240"/>
      <c r="AZ17" s="230"/>
      <c r="BA17" s="230"/>
      <c r="BB17" s="240"/>
      <c r="BC17" s="241"/>
      <c r="BD17" s="230"/>
      <c r="BE17" s="240"/>
      <c r="BF17" s="230"/>
      <c r="BG17" s="230"/>
      <c r="BH17" s="240"/>
      <c r="BI17" s="230"/>
      <c r="BJ17" s="230"/>
      <c r="BK17" s="240"/>
      <c r="BL17" s="230"/>
      <c r="BM17" s="230"/>
      <c r="BN17" s="240"/>
      <c r="BO17" s="230"/>
      <c r="BP17" s="230"/>
      <c r="BQ17" s="240"/>
      <c r="BR17" s="230"/>
      <c r="BS17" s="230"/>
      <c r="BT17" s="240"/>
      <c r="BU17" s="230"/>
      <c r="BV17" s="230"/>
      <c r="BW17" s="240"/>
      <c r="BX17" s="230"/>
      <c r="BY17" s="230"/>
      <c r="BZ17" s="240"/>
      <c r="CA17" s="230"/>
      <c r="CB17" s="230"/>
      <c r="CC17" s="240"/>
      <c r="CD17" s="230"/>
      <c r="CE17" s="230"/>
      <c r="CF17" s="240"/>
      <c r="CG17" s="230"/>
      <c r="CH17" s="230"/>
      <c r="CI17" s="240"/>
      <c r="CJ17" s="230"/>
      <c r="CK17" s="230"/>
      <c r="CL17" s="240"/>
      <c r="CM17" s="230"/>
      <c r="CN17" s="230"/>
      <c r="CO17" s="240"/>
      <c r="CP17" s="230"/>
      <c r="CQ17" s="230"/>
      <c r="CR17" s="240"/>
      <c r="CS17" s="230"/>
      <c r="CT17" s="230"/>
      <c r="CU17" s="240"/>
      <c r="CV17" s="230"/>
      <c r="CW17" s="230"/>
      <c r="CX17" s="240"/>
      <c r="CY17" s="241"/>
      <c r="CZ17" s="230"/>
      <c r="DA17" s="240"/>
      <c r="DB17" s="230"/>
      <c r="DC17" s="230"/>
      <c r="DD17" s="240"/>
      <c r="DE17" s="230"/>
      <c r="DF17" s="230"/>
      <c r="DG17" s="240"/>
      <c r="DH17" s="230"/>
      <c r="DI17" s="230"/>
      <c r="DJ17" s="240"/>
      <c r="DK17" s="241"/>
      <c r="DL17" s="230"/>
      <c r="DM17" s="240"/>
      <c r="DN17" s="230"/>
      <c r="DO17" s="230"/>
      <c r="DP17" s="240"/>
      <c r="DQ17" s="230"/>
      <c r="DR17" s="230"/>
      <c r="DS17" s="240"/>
      <c r="DT17" s="241"/>
      <c r="DU17" s="230"/>
      <c r="DV17" s="240"/>
      <c r="DW17" s="241"/>
      <c r="DX17" s="230"/>
      <c r="DY17" s="240"/>
      <c r="DZ17" s="230"/>
      <c r="EA17" s="230"/>
      <c r="EB17" s="240"/>
      <c r="EC17" s="230"/>
      <c r="ED17" s="230"/>
      <c r="EE17" s="240"/>
      <c r="EF17" s="230"/>
      <c r="EG17" s="230"/>
      <c r="EH17" s="240"/>
      <c r="EI17" s="230"/>
      <c r="EJ17" s="230"/>
      <c r="EK17" s="240"/>
      <c r="EL17" s="230"/>
      <c r="EM17" s="230"/>
      <c r="EN17" s="240"/>
      <c r="EO17" s="230"/>
      <c r="EP17" s="230"/>
      <c r="EQ17" s="240"/>
      <c r="ER17" s="241"/>
      <c r="ES17" s="230"/>
      <c r="ET17" s="240"/>
      <c r="EU17" s="230"/>
      <c r="EV17" s="230"/>
      <c r="EW17" s="240"/>
      <c r="EX17" s="230"/>
      <c r="EY17" s="230"/>
      <c r="EZ17" s="240"/>
      <c r="FA17" s="230"/>
      <c r="FB17" s="230"/>
      <c r="FC17" s="240"/>
      <c r="FD17" s="230"/>
      <c r="FE17" s="230"/>
      <c r="FF17" s="240"/>
      <c r="FG17" s="230"/>
      <c r="FH17" s="230"/>
      <c r="FI17" s="240"/>
      <c r="FJ17" s="241"/>
      <c r="FK17" s="230"/>
      <c r="FL17" s="240"/>
      <c r="FM17" s="230"/>
      <c r="FN17" s="230"/>
      <c r="FO17" s="240"/>
      <c r="FP17" s="230"/>
      <c r="FQ17" s="230"/>
      <c r="FR17" s="240"/>
      <c r="FS17" s="230"/>
      <c r="FT17" s="230"/>
      <c r="FU17" s="240"/>
      <c r="FV17" s="230"/>
      <c r="FW17" s="230"/>
      <c r="FX17" s="240"/>
      <c r="FY17" s="230"/>
      <c r="FZ17" s="230"/>
      <c r="GA17" s="240"/>
      <c r="GB17" s="230"/>
      <c r="GC17" s="230"/>
      <c r="GD17" s="240"/>
      <c r="GE17" s="230"/>
      <c r="GF17" s="230"/>
      <c r="GG17" s="240"/>
      <c r="GH17" s="230"/>
      <c r="GI17" s="230"/>
      <c r="GJ17" s="240"/>
      <c r="GK17" s="230"/>
      <c r="GL17" s="230"/>
      <c r="GM17" s="240"/>
      <c r="GN17" s="230"/>
      <c r="GO17" s="230"/>
      <c r="GP17" s="240"/>
      <c r="GQ17" s="230"/>
      <c r="GR17" s="230"/>
      <c r="GS17" s="240"/>
      <c r="GT17" s="230"/>
      <c r="GU17" s="230"/>
      <c r="GV17" s="240"/>
      <c r="GW17" s="230"/>
      <c r="GX17" s="230"/>
      <c r="GY17" s="240"/>
      <c r="GZ17" s="241"/>
      <c r="HA17" s="230"/>
      <c r="HB17" s="240"/>
      <c r="HC17" s="230"/>
      <c r="HD17" s="230"/>
      <c r="HE17" s="240"/>
      <c r="HF17" s="242"/>
      <c r="HG17" s="242"/>
      <c r="HH17" s="243"/>
      <c r="HI17" s="244"/>
      <c r="HJ17" s="245"/>
      <c r="HK17" s="246"/>
      <c r="HL17" s="244"/>
      <c r="HM17" s="245"/>
      <c r="HN17" s="246"/>
      <c r="HO17" s="244"/>
      <c r="HP17" s="245"/>
      <c r="HQ17" s="246"/>
      <c r="HR17" s="244"/>
      <c r="HS17" s="245"/>
      <c r="HT17" s="246"/>
      <c r="HU17" s="244"/>
      <c r="HV17" s="245"/>
      <c r="HW17" s="246"/>
      <c r="HX17" s="184"/>
      <c r="HY17" s="184"/>
      <c r="HZ17" s="184"/>
      <c r="IA17" s="184"/>
      <c r="IB17" s="207"/>
      <c r="IC17" s="190"/>
      <c r="ID17" s="190"/>
      <c r="IE17" s="193"/>
      <c r="IF17" s="193"/>
      <c r="IG17" s="193"/>
      <c r="IH17" s="193"/>
      <c r="II17" s="184"/>
      <c r="IJ17" s="184"/>
      <c r="IK17" s="184"/>
      <c r="IL17" s="184"/>
      <c r="IM17" s="184"/>
      <c r="IN17" s="184"/>
      <c r="IO17" s="184"/>
      <c r="IP17" s="184"/>
      <c r="IQ17" s="184"/>
      <c r="IR17" s="184"/>
      <c r="IS17" s="184"/>
      <c r="IT17" s="184"/>
      <c r="IU17" s="184"/>
      <c r="IV17" s="184"/>
      <c r="IW17" s="184"/>
      <c r="IX17" s="184"/>
      <c r="IY17" s="184"/>
      <c r="IZ17" s="184"/>
      <c r="JA17" s="184"/>
      <c r="JB17" s="184"/>
      <c r="JC17" s="184"/>
      <c r="JD17" s="184"/>
      <c r="JE17" s="184"/>
      <c r="JF17" s="184"/>
      <c r="JG17" s="184"/>
      <c r="JH17" s="184"/>
      <c r="JI17" s="184"/>
      <c r="JJ17" s="184"/>
      <c r="JK17" s="184"/>
      <c r="JL17" s="184"/>
      <c r="JM17" s="184"/>
      <c r="JN17" s="184"/>
      <c r="JO17" s="184"/>
      <c r="JP17" s="184"/>
      <c r="JQ17" s="184"/>
      <c r="JR17" s="184"/>
      <c r="JS17" s="184"/>
      <c r="JT17" s="184"/>
      <c r="JU17" s="184"/>
      <c r="JV17" s="184"/>
      <c r="JW17" s="184"/>
      <c r="JX17" s="184"/>
      <c r="JY17" s="184"/>
      <c r="JZ17" s="184"/>
      <c r="KA17" s="184"/>
      <c r="KB17" s="184"/>
      <c r="KC17" s="184"/>
      <c r="KD17" s="184"/>
      <c r="KE17" s="184"/>
      <c r="KF17" s="184"/>
      <c r="KG17" s="184"/>
      <c r="KH17" s="184"/>
      <c r="KI17" s="184"/>
      <c r="KJ17" s="184"/>
      <c r="KK17" s="184"/>
      <c r="KL17" s="184"/>
      <c r="KM17" s="184"/>
      <c r="KN17" s="184"/>
      <c r="KO17" s="184"/>
      <c r="KP17" s="184"/>
      <c r="KQ17" s="184"/>
      <c r="KR17" s="184"/>
      <c r="KS17" s="184"/>
      <c r="KT17" s="184"/>
      <c r="KU17" s="184"/>
      <c r="KV17" s="184"/>
      <c r="KW17" s="184"/>
      <c r="KX17" s="184"/>
      <c r="KY17" s="184"/>
    </row>
    <row r="18" spans="1:311" ht="20" customHeight="1" thickTop="1" thickBot="1" x14ac:dyDescent="0.2">
      <c r="A18" s="12">
        <v>7</v>
      </c>
      <c r="B18" s="238"/>
      <c r="C18" s="223">
        <f>Puyallup!$E$10</f>
        <v>7.4403546721570193E-2</v>
      </c>
      <c r="D18" s="224" t="str">
        <f>Puyallup!$J$10</f>
        <v>15.12</v>
      </c>
      <c r="E18" s="225" t="str">
        <f>Puyallup!$L$10</f>
        <v>371,027</v>
      </c>
      <c r="F18" s="223">
        <f>Puyallup!$E$11</f>
        <v>4.6072323348779462E-2</v>
      </c>
      <c r="G18" s="225"/>
      <c r="H18" s="225"/>
      <c r="I18" s="223">
        <f>Puyallup!$E$12</f>
        <v>5.3851355505010141E-2</v>
      </c>
      <c r="J18" s="225"/>
      <c r="K18" s="225"/>
      <c r="L18" s="223">
        <f>Puyallup!$E$13</f>
        <v>7.9224328410280265E-2</v>
      </c>
      <c r="M18" s="224" t="str">
        <f>Puyallup!$J$13</f>
        <v>1.51</v>
      </c>
      <c r="N18" s="225" t="str">
        <f>Puyallup!$L$13</f>
        <v>37,121</v>
      </c>
      <c r="O18" s="223">
        <f>Puyallup!$E$14</f>
        <v>9.8489374413245706E-2</v>
      </c>
      <c r="P18" s="225"/>
      <c r="Q18" s="225"/>
      <c r="R18" s="223">
        <f>Puyallup!$E$15</f>
        <v>8.5908319185059423E-2</v>
      </c>
      <c r="S18" s="225"/>
      <c r="T18" s="225"/>
      <c r="U18" s="223">
        <f>Puyallup!$E$16</f>
        <v>6.3497736478436984E-2</v>
      </c>
      <c r="V18" s="225"/>
      <c r="W18" s="225"/>
      <c r="X18" s="223">
        <f>Puyallup!$E$17</f>
        <v>3.3571695241377326E-2</v>
      </c>
      <c r="Y18" s="225"/>
      <c r="Z18" s="225"/>
      <c r="AA18" s="223">
        <f>Puyallup!$E$18</f>
        <v>6.2268440552374536E-2</v>
      </c>
      <c r="AB18" s="225"/>
      <c r="AC18" s="225"/>
      <c r="AD18" s="223">
        <f>Puyallup!$E$20</f>
        <v>5.3959491505656418E-2</v>
      </c>
      <c r="AE18" s="224" t="str">
        <f>Puyallup!$J$20</f>
        <v>6.63</v>
      </c>
      <c r="AF18" s="225" t="str">
        <f>Puyallup!$L$20</f>
        <v>162,666</v>
      </c>
      <c r="AG18" s="223">
        <f>Puyallup!$E$21</f>
        <v>3.0446231584940572E-2</v>
      </c>
      <c r="AH18" s="224"/>
      <c r="AI18" s="225"/>
      <c r="AJ18" s="223">
        <f>Puyallup!$E$22</f>
        <v>0</v>
      </c>
      <c r="AK18" s="225"/>
      <c r="AL18" s="225"/>
      <c r="AM18" s="223">
        <f>Puyallup!$E$24</f>
        <v>6.8090803748866752E-2</v>
      </c>
      <c r="AN18" s="225"/>
      <c r="AO18" s="225"/>
      <c r="AP18" s="223">
        <f>Puyallup!$E$25</f>
        <v>-6.8130405854956749E-2</v>
      </c>
      <c r="AQ18" s="225"/>
      <c r="AR18" s="225"/>
      <c r="AS18" s="223">
        <f>Puyallup!$E$26</f>
        <v>-6.8133427963094392E-2</v>
      </c>
      <c r="AT18" s="225"/>
      <c r="AU18" s="225"/>
      <c r="AV18" s="223">
        <f>Puyallup!$E$27</f>
        <v>-6.813170101132994E-2</v>
      </c>
      <c r="AW18" s="225"/>
      <c r="AX18" s="225"/>
      <c r="AY18" s="223" t="str">
        <f>Puyallup!$E$28</f>
        <v/>
      </c>
      <c r="AZ18" s="225"/>
      <c r="BA18" s="225"/>
      <c r="BB18" s="223">
        <f>Puyallup!$E$29</f>
        <v>6.808879704821845E-2</v>
      </c>
      <c r="BC18" s="224" t="str">
        <f>Puyallup!$J$29</f>
        <v>20.73</v>
      </c>
      <c r="BD18" s="225" t="str">
        <f>Puyallup!$L$29</f>
        <v>508,610</v>
      </c>
      <c r="BE18" s="223">
        <f>Puyallup!$E$31</f>
        <v>-6.0419297802475375E-2</v>
      </c>
      <c r="BF18" s="225"/>
      <c r="BG18" s="225"/>
      <c r="BH18" s="223">
        <f>Puyallup!$E$32</f>
        <v>-4.7606749311294765E-2</v>
      </c>
      <c r="BI18" s="225"/>
      <c r="BJ18" s="225"/>
      <c r="BK18" s="223" t="str">
        <f>Puyallup!$E$33</f>
        <v/>
      </c>
      <c r="BL18" s="225"/>
      <c r="BM18" s="225"/>
      <c r="BN18" s="223" t="str">
        <f>Puyallup!$E$34</f>
        <v/>
      </c>
      <c r="BO18" s="225"/>
      <c r="BP18" s="225"/>
      <c r="BQ18" s="223">
        <f>Puyallup!$E$35</f>
        <v>-5.5681130814046034E-2</v>
      </c>
      <c r="BR18" s="225"/>
      <c r="BS18" s="225"/>
      <c r="BT18" s="223">
        <f>Puyallup!$E$36</f>
        <v>1.3661322205139468E-2</v>
      </c>
      <c r="BU18" s="225"/>
      <c r="BV18" s="225"/>
      <c r="BW18" s="223">
        <f>Puyallup!$E$37</f>
        <v>-3.4713293905888405E-2</v>
      </c>
      <c r="BX18" s="225"/>
      <c r="BY18" s="225"/>
      <c r="BZ18" s="223">
        <f>Puyallup!$E$38</f>
        <v>-5.2651232262882749E-2</v>
      </c>
      <c r="CA18" s="225"/>
      <c r="CB18" s="225"/>
      <c r="CC18" s="223">
        <f>Puyallup!$E$39</f>
        <v>-0.14736211330553545</v>
      </c>
      <c r="CD18" s="225"/>
      <c r="CE18" s="225"/>
      <c r="CF18" s="223">
        <f>Puyallup!$E$40</f>
        <v>-7.2152808988764042E-2</v>
      </c>
      <c r="CG18" s="225"/>
      <c r="CH18" s="225"/>
      <c r="CI18" s="223">
        <f>Puyallup!$E$43</f>
        <v>-5.2745424292845261E-2</v>
      </c>
      <c r="CJ18" s="225"/>
      <c r="CK18" s="225"/>
      <c r="CL18" s="223">
        <f>Puyallup!$E$44</f>
        <v>-8.8489687292082508E-2</v>
      </c>
      <c r="CM18" s="225"/>
      <c r="CN18" s="225"/>
      <c r="CO18" s="223">
        <f>Puyallup!$E$45</f>
        <v>-0.10725552050473186</v>
      </c>
      <c r="CP18" s="225"/>
      <c r="CQ18" s="225"/>
      <c r="CR18" s="223">
        <f>Puyallup!$E$46</f>
        <v>1.5929997756338344E-2</v>
      </c>
      <c r="CS18" s="225"/>
      <c r="CT18" s="225"/>
      <c r="CU18" s="223">
        <f>Puyallup!$E$47</f>
        <v>-9.098497495826377E-2</v>
      </c>
      <c r="CV18" s="225"/>
      <c r="CW18" s="225"/>
      <c r="CX18" s="223">
        <f>Puyallup!$E$49</f>
        <v>-7.0260403991238743E-2</v>
      </c>
      <c r="CY18" s="224" t="str">
        <f>Puyallup!$J$49</f>
        <v>5.38</v>
      </c>
      <c r="CZ18" s="225" t="str">
        <f>Puyallup!$L$49</f>
        <v>131,931</v>
      </c>
      <c r="DA18" s="223">
        <f>Puyallup!$E$51</f>
        <v>-6.525446488518867E-2</v>
      </c>
      <c r="DB18" s="225"/>
      <c r="DC18" s="225"/>
      <c r="DD18" s="223">
        <f>Puyallup!$E$52</f>
        <v>-7.3627844712182061E-2</v>
      </c>
      <c r="DE18" s="225"/>
      <c r="DF18" s="225"/>
      <c r="DG18" s="223">
        <f>Puyallup!$E$57</f>
        <v>-24.970588235294116</v>
      </c>
      <c r="DH18" s="225"/>
      <c r="DI18" s="225"/>
      <c r="DJ18" s="223">
        <f>Puyallup!$E$54</f>
        <v>-6.5379018388675755E-2</v>
      </c>
      <c r="DK18" s="224">
        <f>Puyallup!$F$54</f>
        <v>-9884</v>
      </c>
      <c r="DL18" s="225" t="str">
        <f>Puyallup!$L$54</f>
        <v>161,064</v>
      </c>
      <c r="DM18" s="223">
        <f>Puyallup!$E$55</f>
        <v>-7.4424898511502025E-2</v>
      </c>
      <c r="DN18" s="225"/>
      <c r="DO18" s="225"/>
      <c r="DP18" s="223">
        <f>Puyallup!$E$56</f>
        <v>-7.6271186440677971E-2</v>
      </c>
      <c r="DQ18" s="225"/>
      <c r="DR18" s="225"/>
      <c r="DS18" s="223">
        <f>Puyallup!$E$59</f>
        <v>6.8797834793988183E-2</v>
      </c>
      <c r="DT18" s="224">
        <f>Puyallup!$F$59</f>
        <v>13879</v>
      </c>
      <c r="DU18" s="225" t="str">
        <f>Puyallup!$L$59</f>
        <v>215,615</v>
      </c>
      <c r="DV18" s="223">
        <f>Puyallup!$E$65</f>
        <v>-0.17757889778615168</v>
      </c>
      <c r="DW18" s="224">
        <f>Puyallup!$F$65</f>
        <v>-754</v>
      </c>
      <c r="DX18" s="225" t="str">
        <f>Puyallup!$L$65</f>
        <v>5,000</v>
      </c>
      <c r="DY18" s="223">
        <f>Puyallup!$E$66</f>
        <v>-0.21470301850048684</v>
      </c>
      <c r="DZ18" s="225"/>
      <c r="EA18" s="225"/>
      <c r="EB18" s="223">
        <f>Puyallup!$E$67</f>
        <v>-0.12127570289550986</v>
      </c>
      <c r="EC18" s="225"/>
      <c r="ED18" s="225"/>
      <c r="EE18" s="223">
        <f>Puyallup!$E$68</f>
        <v>-7.1366188396756083E-2</v>
      </c>
      <c r="EF18" s="225"/>
      <c r="EG18" s="225"/>
      <c r="EH18" s="223">
        <f>Puyallup!$E$69</f>
        <v>-7.177814029363784E-2</v>
      </c>
      <c r="EI18" s="225"/>
      <c r="EJ18" s="225"/>
      <c r="EK18" s="223">
        <f>Puyallup!$E$70</f>
        <v>-6.4107637514839735E-2</v>
      </c>
      <c r="EL18" s="225"/>
      <c r="EM18" s="225"/>
      <c r="EN18" s="223">
        <f>Puyallup!$E$71</f>
        <v>-6.3832838718930307E-2</v>
      </c>
      <c r="EO18" s="225"/>
      <c r="EP18" s="225"/>
      <c r="EQ18" s="223">
        <f>Puyallup!$E$72</f>
        <v>0.15041162945931913</v>
      </c>
      <c r="ER18" s="224">
        <f>Puyallup!$F$72</f>
        <v>2028</v>
      </c>
      <c r="ES18" s="225" t="str">
        <f>Puyallup!$L$72</f>
        <v>15,511</v>
      </c>
      <c r="ET18" s="223">
        <f>Puyallup!$E$74</f>
        <v>-7.102272727272727E-3</v>
      </c>
      <c r="EU18" s="225"/>
      <c r="EV18" s="225"/>
      <c r="EW18" s="223">
        <f>Puyallup!$E$75</f>
        <v>-0.17080193073079855</v>
      </c>
      <c r="EX18" s="225"/>
      <c r="EY18" s="225"/>
      <c r="EZ18" s="223">
        <f>Puyallup!$E$76</f>
        <v>6.2043795620437957E-2</v>
      </c>
      <c r="FA18" s="225"/>
      <c r="FB18" s="225"/>
      <c r="FC18" s="223">
        <f>Puyallup!$E$77</f>
        <v>-3.3045977011494254E-2</v>
      </c>
      <c r="FD18" s="225"/>
      <c r="FE18" s="225"/>
      <c r="FF18" s="223">
        <f>Puyallup!$E$78</f>
        <v>-3.5123913660159371E-2</v>
      </c>
      <c r="FG18" s="225"/>
      <c r="FH18" s="225"/>
      <c r="FI18" s="223">
        <f>Puyallup!$E$80</f>
        <v>-1.3831072915267893E-2</v>
      </c>
      <c r="FJ18" s="224">
        <f>Puyallup!$F$80</f>
        <v>-206</v>
      </c>
      <c r="FK18" s="225" t="str">
        <f>Puyallup!$L$80</f>
        <v>15,100</v>
      </c>
      <c r="FL18" s="223">
        <f>Puyallup!$E$81</f>
        <v>-0.21543282412847631</v>
      </c>
      <c r="FM18" s="225"/>
      <c r="FN18" s="225"/>
      <c r="FO18" s="223">
        <f>Puyallup!$E$82</f>
        <v>0.12506541077969649</v>
      </c>
      <c r="FP18" s="225"/>
      <c r="FQ18" s="225"/>
      <c r="FR18" s="223">
        <f>Puyallup!$E$83</f>
        <v>3.3236994219653176E-2</v>
      </c>
      <c r="FS18" s="225"/>
      <c r="FT18" s="225"/>
      <c r="FU18" s="223">
        <f>Puyallup!$E$84</f>
        <v>-7.6228899033867717E-2</v>
      </c>
      <c r="FV18" s="225"/>
      <c r="FW18" s="225"/>
      <c r="FX18" s="223">
        <f>Puyallup!$E$85</f>
        <v>-6.1941419451746152E-2</v>
      </c>
      <c r="FY18" s="225"/>
      <c r="FZ18" s="225"/>
      <c r="GA18" s="223">
        <f>Puyallup!$E$87</f>
        <v>0</v>
      </c>
      <c r="GB18" s="225"/>
      <c r="GC18" s="225"/>
      <c r="GD18" s="223">
        <f>Puyallup!$E$88</f>
        <v>-1.585247883917775</v>
      </c>
      <c r="GE18" s="225"/>
      <c r="GF18" s="225"/>
      <c r="GG18" s="223">
        <f>Puyallup!$E$89</f>
        <v>-5.9850148948334486E-2</v>
      </c>
      <c r="GH18" s="225"/>
      <c r="GI18" s="225"/>
      <c r="GJ18" s="223">
        <f>Puyallup!$E$90</f>
        <v>8.8660755949603355E-3</v>
      </c>
      <c r="GK18" s="225"/>
      <c r="GL18" s="225"/>
      <c r="GM18" s="223" t="str">
        <f>Puyallup!$E$92</f>
        <v/>
      </c>
      <c r="GN18" s="225"/>
      <c r="GO18" s="225"/>
      <c r="GP18" s="223">
        <f>Puyallup!$E$93</f>
        <v>8.8660755949603355E-3</v>
      </c>
      <c r="GQ18" s="225"/>
      <c r="GR18" s="225"/>
      <c r="GS18" s="223">
        <f>Puyallup!$E$94</f>
        <v>-0.10324218110365155</v>
      </c>
      <c r="GT18" s="225"/>
      <c r="GU18" s="225"/>
      <c r="GV18" s="223">
        <f>Puyallup!$E$96</f>
        <v>-4.8400211407895272E-2</v>
      </c>
      <c r="GW18" s="225"/>
      <c r="GX18" s="225"/>
      <c r="GY18" s="223">
        <f>Puyallup!$E$98</f>
        <v>0.16140643352404047</v>
      </c>
      <c r="GZ18" s="224">
        <f>Puyallup!$F$98</f>
        <v>4260</v>
      </c>
      <c r="HA18" s="225" t="str">
        <f>Puyallup!$L$98</f>
        <v>30,653</v>
      </c>
      <c r="HB18" s="223">
        <f>Puyallup!$E$100</f>
        <v>8.2408666286566373E-2</v>
      </c>
      <c r="HC18" s="225"/>
      <c r="HD18" s="225"/>
      <c r="HE18" s="223" t="str">
        <f>Puyallup!$E$102</f>
        <v/>
      </c>
      <c r="HF18" s="225" t="str">
        <f>Puyallup!$F$102</f>
        <v/>
      </c>
      <c r="HG18" s="225" t="str">
        <f>Puyallup!$L$102</f>
        <v/>
      </c>
      <c r="HH18" s="247"/>
      <c r="HI18" s="227">
        <f>(Puyallup!$AB$29-Puyallup!$AG$29)*0.035+Puyallup!$AB$98*0.035</f>
        <v>8352.1550000000007</v>
      </c>
      <c r="HJ18" s="228">
        <f>HI18*0.35</f>
        <v>2923.25425</v>
      </c>
      <c r="HK18" s="229"/>
      <c r="HL18" s="227">
        <f>(Puyallup!$AB$29-Puyallup!$AG$29)*0.035+Puyallup!$AB$98*0.0225</f>
        <v>7080.8425000000007</v>
      </c>
      <c r="HM18" s="228">
        <f>HL18*0.35</f>
        <v>2478.294875</v>
      </c>
      <c r="HN18" s="229"/>
      <c r="HO18" s="227">
        <f>(Puyallup!$AB$29-Puyallup!$AG$29)*0.035+Puyallup!$AB$98*0.015</f>
        <v>6318.0550000000003</v>
      </c>
      <c r="HP18" s="228">
        <f>HO18*0.35</f>
        <v>2211.31925</v>
      </c>
      <c r="HQ18" s="229"/>
      <c r="HR18" s="227">
        <f>(Puyallup!$AB$29-Puyallup!$AG$29)*0.035+Puyallup!$AB$98*0.01</f>
        <v>5809.5300000000007</v>
      </c>
      <c r="HS18" s="228">
        <f>HR18*0.35</f>
        <v>2033.3355000000001</v>
      </c>
      <c r="HT18" s="229"/>
      <c r="HU18" s="227">
        <f>(Puyallup!$AB$29-Puyallup!$AG$29)*0.035+Puyallup!$AB$98*0.0075</f>
        <v>5555.2675000000008</v>
      </c>
      <c r="HV18" s="228">
        <f>HU18*0.35</f>
        <v>1944.3436250000002</v>
      </c>
      <c r="HW18" s="229"/>
      <c r="HX18" s="184"/>
      <c r="HY18" s="184"/>
      <c r="HZ18" s="184"/>
      <c r="IA18" s="184"/>
      <c r="IB18" s="207"/>
      <c r="IC18" s="190"/>
      <c r="ID18" s="190"/>
      <c r="IE18" s="193"/>
      <c r="IF18" s="193"/>
      <c r="IG18" s="193"/>
      <c r="IH18" s="193"/>
      <c r="II18" s="184"/>
      <c r="IJ18" s="184"/>
      <c r="IK18" s="184"/>
      <c r="IL18" s="184"/>
      <c r="IM18" s="184"/>
      <c r="IN18" s="184"/>
      <c r="IO18" s="184"/>
      <c r="IP18" s="184"/>
      <c r="IQ18" s="184"/>
      <c r="IR18" s="184"/>
      <c r="IS18" s="184"/>
      <c r="IT18" s="184"/>
      <c r="IU18" s="184"/>
      <c r="IV18" s="184"/>
      <c r="IW18" s="184"/>
      <c r="IX18" s="184"/>
      <c r="IY18" s="184"/>
      <c r="IZ18" s="184"/>
      <c r="JA18" s="184"/>
      <c r="JB18" s="184"/>
      <c r="JC18" s="184"/>
      <c r="JD18" s="184"/>
      <c r="JE18" s="184"/>
      <c r="JF18" s="184"/>
      <c r="JG18" s="184"/>
      <c r="JH18" s="184"/>
      <c r="JI18" s="184"/>
      <c r="JJ18" s="184"/>
      <c r="JK18" s="184"/>
      <c r="JL18" s="184"/>
      <c r="JM18" s="184"/>
      <c r="JN18" s="184"/>
      <c r="JO18" s="184"/>
      <c r="JP18" s="184"/>
      <c r="JQ18" s="184"/>
      <c r="JR18" s="184"/>
      <c r="JS18" s="184"/>
      <c r="JT18" s="184"/>
      <c r="JU18" s="184"/>
      <c r="JV18" s="184"/>
      <c r="JW18" s="184"/>
      <c r="JX18" s="184"/>
      <c r="JY18" s="184"/>
      <c r="JZ18" s="184"/>
      <c r="KA18" s="184"/>
      <c r="KB18" s="184"/>
      <c r="KC18" s="184"/>
      <c r="KD18" s="184"/>
      <c r="KE18" s="184"/>
      <c r="KF18" s="184"/>
      <c r="KG18" s="184"/>
      <c r="KH18" s="184"/>
      <c r="KI18" s="184"/>
      <c r="KJ18" s="184"/>
      <c r="KK18" s="184"/>
      <c r="KL18" s="184"/>
      <c r="KM18" s="184"/>
      <c r="KN18" s="184"/>
      <c r="KO18" s="184"/>
      <c r="KP18" s="184"/>
      <c r="KQ18" s="184"/>
      <c r="KR18" s="184"/>
      <c r="KS18" s="184"/>
      <c r="KT18" s="184"/>
      <c r="KU18" s="184"/>
      <c r="KV18" s="184"/>
      <c r="KW18" s="184"/>
      <c r="KX18" s="184"/>
      <c r="KY18" s="184"/>
    </row>
    <row r="19" spans="1:311" ht="10" customHeight="1" thickTop="1" thickBot="1" x14ac:dyDescent="0.2">
      <c r="A19" s="215"/>
      <c r="B19" s="239"/>
      <c r="C19" s="240"/>
      <c r="D19" s="232"/>
      <c r="E19" s="233"/>
      <c r="F19" s="240"/>
      <c r="G19" s="230"/>
      <c r="H19" s="230"/>
      <c r="I19" s="240"/>
      <c r="J19" s="230"/>
      <c r="K19" s="230"/>
      <c r="L19" s="240"/>
      <c r="M19" s="241"/>
      <c r="N19" s="230"/>
      <c r="O19" s="240"/>
      <c r="P19" s="230"/>
      <c r="Q19" s="230"/>
      <c r="R19" s="240"/>
      <c r="S19" s="230"/>
      <c r="T19" s="230"/>
      <c r="U19" s="240"/>
      <c r="V19" s="230"/>
      <c r="W19" s="230"/>
      <c r="X19" s="240"/>
      <c r="Y19" s="230"/>
      <c r="Z19" s="230"/>
      <c r="AA19" s="240"/>
      <c r="AB19" s="230"/>
      <c r="AC19" s="230"/>
      <c r="AD19" s="240"/>
      <c r="AE19" s="241"/>
      <c r="AF19" s="230"/>
      <c r="AG19" s="240"/>
      <c r="AH19" s="241"/>
      <c r="AI19" s="230"/>
      <c r="AJ19" s="240"/>
      <c r="AK19" s="230"/>
      <c r="AL19" s="230"/>
      <c r="AM19" s="240"/>
      <c r="AN19" s="230"/>
      <c r="AO19" s="230"/>
      <c r="AP19" s="240"/>
      <c r="AQ19" s="230"/>
      <c r="AR19" s="230"/>
      <c r="AS19" s="240"/>
      <c r="AT19" s="230"/>
      <c r="AU19" s="230"/>
      <c r="AV19" s="240"/>
      <c r="AW19" s="230"/>
      <c r="AX19" s="230"/>
      <c r="AY19" s="240"/>
      <c r="AZ19" s="230"/>
      <c r="BA19" s="230"/>
      <c r="BB19" s="240"/>
      <c r="BC19" s="241"/>
      <c r="BD19" s="230"/>
      <c r="BE19" s="240"/>
      <c r="BF19" s="230"/>
      <c r="BG19" s="230"/>
      <c r="BH19" s="240"/>
      <c r="BI19" s="230"/>
      <c r="BJ19" s="230"/>
      <c r="BK19" s="240"/>
      <c r="BL19" s="230"/>
      <c r="BM19" s="230"/>
      <c r="BN19" s="240"/>
      <c r="BO19" s="230"/>
      <c r="BP19" s="230"/>
      <c r="BQ19" s="240"/>
      <c r="BR19" s="230"/>
      <c r="BS19" s="230"/>
      <c r="BT19" s="240"/>
      <c r="BU19" s="230"/>
      <c r="BV19" s="230"/>
      <c r="BW19" s="240"/>
      <c r="BX19" s="230"/>
      <c r="BY19" s="230"/>
      <c r="BZ19" s="240"/>
      <c r="CA19" s="230"/>
      <c r="CB19" s="230"/>
      <c r="CC19" s="240"/>
      <c r="CD19" s="230"/>
      <c r="CE19" s="230"/>
      <c r="CF19" s="240"/>
      <c r="CG19" s="230"/>
      <c r="CH19" s="230"/>
      <c r="CI19" s="240"/>
      <c r="CJ19" s="230"/>
      <c r="CK19" s="230"/>
      <c r="CL19" s="240"/>
      <c r="CM19" s="230"/>
      <c r="CN19" s="230"/>
      <c r="CO19" s="240"/>
      <c r="CP19" s="230"/>
      <c r="CQ19" s="230"/>
      <c r="CR19" s="240"/>
      <c r="CS19" s="230"/>
      <c r="CT19" s="230"/>
      <c r="CU19" s="240"/>
      <c r="CV19" s="230"/>
      <c r="CW19" s="230"/>
      <c r="CX19" s="240"/>
      <c r="CY19" s="241"/>
      <c r="CZ19" s="230"/>
      <c r="DA19" s="240"/>
      <c r="DB19" s="230"/>
      <c r="DC19" s="230"/>
      <c r="DD19" s="240"/>
      <c r="DE19" s="230"/>
      <c r="DF19" s="230"/>
      <c r="DG19" s="240"/>
      <c r="DH19" s="230"/>
      <c r="DI19" s="230"/>
      <c r="DJ19" s="240"/>
      <c r="DK19" s="241"/>
      <c r="DL19" s="230"/>
      <c r="DM19" s="240"/>
      <c r="DN19" s="230"/>
      <c r="DO19" s="230"/>
      <c r="DP19" s="240"/>
      <c r="DQ19" s="230"/>
      <c r="DR19" s="230"/>
      <c r="DS19" s="240"/>
      <c r="DT19" s="241"/>
      <c r="DU19" s="230"/>
      <c r="DV19" s="240"/>
      <c r="DW19" s="241"/>
      <c r="DX19" s="230"/>
      <c r="DY19" s="240"/>
      <c r="DZ19" s="230"/>
      <c r="EA19" s="230"/>
      <c r="EB19" s="240"/>
      <c r="EC19" s="230"/>
      <c r="ED19" s="230"/>
      <c r="EE19" s="240"/>
      <c r="EF19" s="230"/>
      <c r="EG19" s="230"/>
      <c r="EH19" s="240"/>
      <c r="EI19" s="230"/>
      <c r="EJ19" s="230"/>
      <c r="EK19" s="240"/>
      <c r="EL19" s="230"/>
      <c r="EM19" s="230"/>
      <c r="EN19" s="240"/>
      <c r="EO19" s="230"/>
      <c r="EP19" s="230"/>
      <c r="EQ19" s="240"/>
      <c r="ER19" s="241"/>
      <c r="ES19" s="230"/>
      <c r="ET19" s="240"/>
      <c r="EU19" s="230"/>
      <c r="EV19" s="230"/>
      <c r="EW19" s="240"/>
      <c r="EX19" s="230"/>
      <c r="EY19" s="230"/>
      <c r="EZ19" s="240"/>
      <c r="FA19" s="230"/>
      <c r="FB19" s="230"/>
      <c r="FC19" s="240"/>
      <c r="FD19" s="230"/>
      <c r="FE19" s="230"/>
      <c r="FF19" s="240"/>
      <c r="FG19" s="230"/>
      <c r="FH19" s="230"/>
      <c r="FI19" s="240"/>
      <c r="FJ19" s="241"/>
      <c r="FK19" s="230"/>
      <c r="FL19" s="240"/>
      <c r="FM19" s="230"/>
      <c r="FN19" s="230"/>
      <c r="FO19" s="240"/>
      <c r="FP19" s="230"/>
      <c r="FQ19" s="230"/>
      <c r="FR19" s="240"/>
      <c r="FS19" s="230"/>
      <c r="FT19" s="230"/>
      <c r="FU19" s="240"/>
      <c r="FV19" s="230"/>
      <c r="FW19" s="230"/>
      <c r="FX19" s="240"/>
      <c r="FY19" s="230"/>
      <c r="FZ19" s="230"/>
      <c r="GA19" s="240"/>
      <c r="GB19" s="230"/>
      <c r="GC19" s="230"/>
      <c r="GD19" s="240"/>
      <c r="GE19" s="230"/>
      <c r="GF19" s="230"/>
      <c r="GG19" s="240"/>
      <c r="GH19" s="230"/>
      <c r="GI19" s="230"/>
      <c r="GJ19" s="240"/>
      <c r="GK19" s="230"/>
      <c r="GL19" s="230"/>
      <c r="GM19" s="240"/>
      <c r="GN19" s="230"/>
      <c r="GO19" s="230"/>
      <c r="GP19" s="240"/>
      <c r="GQ19" s="230"/>
      <c r="GR19" s="230"/>
      <c r="GS19" s="240"/>
      <c r="GT19" s="230"/>
      <c r="GU19" s="230"/>
      <c r="GV19" s="240"/>
      <c r="GW19" s="230"/>
      <c r="GX19" s="230"/>
      <c r="GY19" s="240"/>
      <c r="GZ19" s="241"/>
      <c r="HA19" s="230"/>
      <c r="HB19" s="240"/>
      <c r="HC19" s="230"/>
      <c r="HD19" s="230"/>
      <c r="HE19" s="240"/>
      <c r="HF19" s="242"/>
      <c r="HG19" s="242"/>
      <c r="HH19" s="243"/>
      <c r="HI19" s="244"/>
      <c r="HJ19" s="245"/>
      <c r="HK19" s="246"/>
      <c r="HL19" s="244"/>
      <c r="HM19" s="245"/>
      <c r="HN19" s="246"/>
      <c r="HO19" s="244"/>
      <c r="HP19" s="245"/>
      <c r="HQ19" s="246"/>
      <c r="HR19" s="244"/>
      <c r="HS19" s="245"/>
      <c r="HT19" s="246"/>
      <c r="HU19" s="244"/>
      <c r="HV19" s="245"/>
      <c r="HW19" s="246"/>
      <c r="HX19" s="184"/>
      <c r="HY19" s="184"/>
      <c r="HZ19" s="184"/>
      <c r="IA19" s="184"/>
      <c r="IB19" s="207"/>
      <c r="IC19" s="190"/>
      <c r="ID19" s="190"/>
      <c r="IE19" s="193"/>
      <c r="IF19" s="193"/>
      <c r="IG19" s="193"/>
      <c r="IH19" s="193"/>
      <c r="II19" s="184"/>
      <c r="IJ19" s="184"/>
      <c r="IK19" s="184"/>
      <c r="IL19" s="184"/>
      <c r="IM19" s="184"/>
      <c r="IN19" s="184"/>
      <c r="IO19" s="184"/>
      <c r="IP19" s="184"/>
      <c r="IQ19" s="184"/>
      <c r="IR19" s="184"/>
      <c r="IS19" s="184"/>
      <c r="IT19" s="184"/>
      <c r="IU19" s="184"/>
      <c r="IV19" s="184"/>
      <c r="IW19" s="184"/>
      <c r="IX19" s="184"/>
      <c r="IY19" s="184"/>
      <c r="IZ19" s="184"/>
      <c r="JA19" s="184"/>
      <c r="JB19" s="184"/>
      <c r="JC19" s="184"/>
      <c r="JD19" s="184"/>
      <c r="JE19" s="184"/>
      <c r="JF19" s="184"/>
      <c r="JG19" s="184"/>
      <c r="JH19" s="184"/>
      <c r="JI19" s="184"/>
      <c r="JJ19" s="184"/>
      <c r="JK19" s="184"/>
      <c r="JL19" s="184"/>
      <c r="JM19" s="184"/>
      <c r="JN19" s="184"/>
      <c r="JO19" s="184"/>
      <c r="JP19" s="184"/>
      <c r="JQ19" s="184"/>
      <c r="JR19" s="184"/>
      <c r="JS19" s="184"/>
      <c r="JT19" s="184"/>
      <c r="JU19" s="184"/>
      <c r="JV19" s="184"/>
      <c r="JW19" s="184"/>
      <c r="JX19" s="184"/>
      <c r="JY19" s="184"/>
      <c r="JZ19" s="184"/>
      <c r="KA19" s="184"/>
      <c r="KB19" s="184"/>
      <c r="KC19" s="184"/>
      <c r="KD19" s="184"/>
      <c r="KE19" s="184"/>
      <c r="KF19" s="184"/>
      <c r="KG19" s="184"/>
      <c r="KH19" s="184"/>
      <c r="KI19" s="184"/>
      <c r="KJ19" s="184"/>
      <c r="KK19" s="184"/>
      <c r="KL19" s="184"/>
      <c r="KM19" s="184"/>
      <c r="KN19" s="184"/>
      <c r="KO19" s="184"/>
      <c r="KP19" s="184"/>
      <c r="KQ19" s="184"/>
      <c r="KR19" s="184"/>
      <c r="KS19" s="184"/>
      <c r="KT19" s="184"/>
      <c r="KU19" s="184"/>
      <c r="KV19" s="184"/>
      <c r="KW19" s="184"/>
      <c r="KX19" s="184"/>
      <c r="KY19" s="184"/>
    </row>
    <row r="20" spans="1:311" ht="20" customHeight="1" thickTop="1" thickBot="1" x14ac:dyDescent="0.2">
      <c r="A20" s="12">
        <v>8</v>
      </c>
      <c r="B20" s="238"/>
      <c r="C20" s="223">
        <f>'Mill Plain'!$E$10</f>
        <v>0.11850421000495295</v>
      </c>
      <c r="D20" s="224" t="str">
        <f>'Mill Plain'!$J$10</f>
        <v>15.62</v>
      </c>
      <c r="E20" s="225" t="str">
        <f>'Mill Plain'!$L$10</f>
        <v>338,739</v>
      </c>
      <c r="F20" s="223">
        <f>'Mill Plain'!$E$11</f>
        <v>0.17376187900795798</v>
      </c>
      <c r="G20" s="225"/>
      <c r="H20" s="225"/>
      <c r="I20" s="223">
        <f>'Mill Plain'!$E$12</f>
        <v>0.16469337114498406</v>
      </c>
      <c r="J20" s="225"/>
      <c r="K20" s="225"/>
      <c r="L20" s="223">
        <f>'Mill Plain'!$E$13</f>
        <v>0.17035012022001911</v>
      </c>
      <c r="M20" s="224" t="str">
        <f>'Mill Plain'!$J$13</f>
        <v>1.64</v>
      </c>
      <c r="N20" s="225" t="str">
        <f>'Mill Plain'!$L$13</f>
        <v>35,533</v>
      </c>
      <c r="O20" s="223">
        <f>'Mill Plain'!$E$14</f>
        <v>0.20705491498925152</v>
      </c>
      <c r="P20" s="225"/>
      <c r="Q20" s="225"/>
      <c r="R20" s="223">
        <f>'Mill Plain'!$E$15</f>
        <v>0.12385152517456817</v>
      </c>
      <c r="S20" s="225"/>
      <c r="T20" s="225"/>
      <c r="U20" s="223">
        <f>'Mill Plain'!$E$16</f>
        <v>0.1620811767910651</v>
      </c>
      <c r="V20" s="225"/>
      <c r="W20" s="225"/>
      <c r="X20" s="223">
        <f>'Mill Plain'!$E$17</f>
        <v>0.12282696994313566</v>
      </c>
      <c r="Y20" s="225"/>
      <c r="Z20" s="225"/>
      <c r="AA20" s="223">
        <f>'Mill Plain'!$E$18</f>
        <v>0.12725334816256545</v>
      </c>
      <c r="AB20" s="225"/>
      <c r="AC20" s="225"/>
      <c r="AD20" s="223">
        <f>'Mill Plain'!$E$20</f>
        <v>0.15310839003604892</v>
      </c>
      <c r="AE20" s="224" t="str">
        <f>'Mill Plain'!$J$20</f>
        <v>7.21</v>
      </c>
      <c r="AF20" s="225" t="str">
        <f>'Mill Plain'!$L$20</f>
        <v>156,418</v>
      </c>
      <c r="AG20" s="223">
        <f>'Mill Plain'!$E$21</f>
        <v>0.16740088105726872</v>
      </c>
      <c r="AH20" s="224"/>
      <c r="AI20" s="225"/>
      <c r="AJ20" s="223">
        <f>'Mill Plain'!$E$22</f>
        <v>0</v>
      </c>
      <c r="AK20" s="225"/>
      <c r="AL20" s="225"/>
      <c r="AM20" s="223">
        <f>'Mill Plain'!$E$24</f>
        <v>0.12921153574246633</v>
      </c>
      <c r="AN20" s="225"/>
      <c r="AO20" s="225"/>
      <c r="AP20" s="223">
        <f>'Mill Plain'!$E$25</f>
        <v>-0.12918877937831691</v>
      </c>
      <c r="AQ20" s="225"/>
      <c r="AR20" s="225"/>
      <c r="AS20" s="223">
        <f>'Mill Plain'!$E$26</f>
        <v>-0.12939749292357461</v>
      </c>
      <c r="AT20" s="225"/>
      <c r="AU20" s="225"/>
      <c r="AV20" s="223">
        <f>'Mill Plain'!$E$27</f>
        <v>-0.1292782254570661</v>
      </c>
      <c r="AW20" s="225"/>
      <c r="AX20" s="225"/>
      <c r="AY20" s="223" t="str">
        <f>'Mill Plain'!$E$28</f>
        <v/>
      </c>
      <c r="AZ20" s="225"/>
      <c r="BA20" s="225"/>
      <c r="BB20" s="223">
        <f>'Mill Plain'!$E$29</f>
        <v>0.12921134559655795</v>
      </c>
      <c r="BC20" s="224" t="str">
        <f>'Mill Plain'!$J$29</f>
        <v>21.77</v>
      </c>
      <c r="BD20" s="225" t="str">
        <f>'Mill Plain'!$L$29</f>
        <v>471,885</v>
      </c>
      <c r="BE20" s="223">
        <f>'Mill Plain'!$E$31</f>
        <v>-0.18981596617756777</v>
      </c>
      <c r="BF20" s="225"/>
      <c r="BG20" s="225"/>
      <c r="BH20" s="223">
        <f>'Mill Plain'!$E$32</f>
        <v>-7.8587367808285638E-2</v>
      </c>
      <c r="BI20" s="225"/>
      <c r="BJ20" s="225"/>
      <c r="BK20" s="223" t="str">
        <f>'Mill Plain'!$E$33</f>
        <v/>
      </c>
      <c r="BL20" s="225"/>
      <c r="BM20" s="225"/>
      <c r="BN20" s="223" t="str">
        <f>'Mill Plain'!$E$34</f>
        <v/>
      </c>
      <c r="BO20" s="225"/>
      <c r="BP20" s="225"/>
      <c r="BQ20" s="223">
        <f>'Mill Plain'!$E$35</f>
        <v>-0.14637565836838315</v>
      </c>
      <c r="BR20" s="225"/>
      <c r="BS20" s="225"/>
      <c r="BT20" s="223">
        <f>'Mill Plain'!$E$36</f>
        <v>-7.1752073685817513E-2</v>
      </c>
      <c r="BU20" s="225"/>
      <c r="BV20" s="225"/>
      <c r="BW20" s="223">
        <f>'Mill Plain'!$E$37</f>
        <v>-0.17711929420790179</v>
      </c>
      <c r="BX20" s="225"/>
      <c r="BY20" s="225"/>
      <c r="BZ20" s="223">
        <f>'Mill Plain'!$E$38</f>
        <v>-0.10240833152527663</v>
      </c>
      <c r="CA20" s="225"/>
      <c r="CB20" s="225"/>
      <c r="CC20" s="223">
        <f>'Mill Plain'!$E$39</f>
        <v>-0.10382062167013305</v>
      </c>
      <c r="CD20" s="225"/>
      <c r="CE20" s="225"/>
      <c r="CF20" s="223">
        <f>'Mill Plain'!$E$40</f>
        <v>-0.11682505354654911</v>
      </c>
      <c r="CG20" s="225"/>
      <c r="CH20" s="225"/>
      <c r="CI20" s="223">
        <f>'Mill Plain'!$E$43</f>
        <v>-0.10219873549117675</v>
      </c>
      <c r="CJ20" s="225"/>
      <c r="CK20" s="225"/>
      <c r="CL20" s="223">
        <f>'Mill Plain'!$E$44</f>
        <v>-0.25758889852558542</v>
      </c>
      <c r="CM20" s="225"/>
      <c r="CN20" s="225"/>
      <c r="CO20" s="223">
        <f>'Mill Plain'!$E$45</f>
        <v>-0.2728888888888889</v>
      </c>
      <c r="CP20" s="225"/>
      <c r="CQ20" s="225"/>
      <c r="CR20" s="223">
        <f>'Mill Plain'!$E$46</f>
        <v>-8.7669094693028096E-2</v>
      </c>
      <c r="CS20" s="225"/>
      <c r="CT20" s="225"/>
      <c r="CU20" s="223">
        <f>'Mill Plain'!$E$47</f>
        <v>-3.1955307262569829E-2</v>
      </c>
      <c r="CV20" s="225"/>
      <c r="CW20" s="225"/>
      <c r="CX20" s="223">
        <f>'Mill Plain'!$E$49</f>
        <v>-0.11538281432919691</v>
      </c>
      <c r="CY20" s="224" t="str">
        <f>'Mill Plain'!$J$49</f>
        <v>5.49</v>
      </c>
      <c r="CZ20" s="225" t="str">
        <f>'Mill Plain'!$L$49</f>
        <v>119,095</v>
      </c>
      <c r="DA20" s="223">
        <f>'Mill Plain'!$E$51</f>
        <v>-0.12946128835142617</v>
      </c>
      <c r="DB20" s="225"/>
      <c r="DC20" s="225"/>
      <c r="DD20" s="223">
        <f>'Mill Plain'!$E$52</f>
        <v>0.18695487296169891</v>
      </c>
      <c r="DE20" s="225"/>
      <c r="DF20" s="225"/>
      <c r="DG20" s="223">
        <f>'Mill Plain'!$E$57</f>
        <v>-4.0697674418604652</v>
      </c>
      <c r="DH20" s="225"/>
      <c r="DI20" s="225"/>
      <c r="DJ20" s="223">
        <f>'Mill Plain'!$E$54</f>
        <v>-0.1232820983179727</v>
      </c>
      <c r="DK20" s="224">
        <f>'Mill Plain'!$F$54</f>
        <v>-16667</v>
      </c>
      <c r="DL20" s="225" t="str">
        <f>'Mill Plain'!$L$54</f>
        <v>151,861</v>
      </c>
      <c r="DM20" s="223">
        <f>'Mill Plain'!$E$55</f>
        <v>0.18735632183908046</v>
      </c>
      <c r="DN20" s="225"/>
      <c r="DO20" s="225"/>
      <c r="DP20" s="223">
        <f>'Mill Plain'!$E$56</f>
        <v>0.18705035971223022</v>
      </c>
      <c r="DQ20" s="225"/>
      <c r="DR20" s="225"/>
      <c r="DS20" s="223">
        <f>'Mill Plain'!$E$59</f>
        <v>0.1421612096407458</v>
      </c>
      <c r="DT20" s="224">
        <f>'Mill Plain'!$F$59</f>
        <v>25009</v>
      </c>
      <c r="DU20" s="225" t="str">
        <f>'Mill Plain'!$L$59</f>
        <v>200,929</v>
      </c>
      <c r="DV20" s="223">
        <f>'Mill Plain'!$E$65</f>
        <v>-9.5843520782396094E-2</v>
      </c>
      <c r="DW20" s="224">
        <f>'Mill Plain'!$F$65</f>
        <v>-392</v>
      </c>
      <c r="DX20" s="225" t="str">
        <f>'Mill Plain'!$L$65</f>
        <v>4,482</v>
      </c>
      <c r="DY20" s="223">
        <f>'Mill Plain'!$E$66</f>
        <v>0.13390170511534605</v>
      </c>
      <c r="DZ20" s="225"/>
      <c r="EA20" s="225"/>
      <c r="EB20" s="223">
        <f>'Mill Plain'!$E$67</f>
        <v>3.6604987932421562E-2</v>
      </c>
      <c r="EC20" s="225"/>
      <c r="ED20" s="225"/>
      <c r="EE20" s="223">
        <f>'Mill Plain'!$E$68</f>
        <v>-0.26151858762738622</v>
      </c>
      <c r="EF20" s="225"/>
      <c r="EG20" s="225"/>
      <c r="EH20" s="223">
        <f>'Mill Plain'!$E$69</f>
        <v>-0.23303834808259588</v>
      </c>
      <c r="EI20" s="225"/>
      <c r="EJ20" s="225"/>
      <c r="EK20" s="223">
        <f>'Mill Plain'!$E$70</f>
        <v>-9.199237368922783E-2</v>
      </c>
      <c r="EL20" s="225"/>
      <c r="EM20" s="225"/>
      <c r="EN20" s="223">
        <f>'Mill Plain'!$E$71</f>
        <v>-0.14449312315997634</v>
      </c>
      <c r="EO20" s="225"/>
      <c r="EP20" s="225"/>
      <c r="EQ20" s="223">
        <f>'Mill Plain'!$E$72</f>
        <v>-0.11119459053343352</v>
      </c>
      <c r="ER20" s="224">
        <f>'Mill Plain'!$F$72</f>
        <v>-1332</v>
      </c>
      <c r="ES20" s="225" t="str">
        <f>'Mill Plain'!$L$72</f>
        <v>10,647</v>
      </c>
      <c r="ET20" s="223">
        <f>'Mill Plain'!$E$74</f>
        <v>0</v>
      </c>
      <c r="EU20" s="225"/>
      <c r="EV20" s="225"/>
      <c r="EW20" s="223">
        <f>'Mill Plain'!$E$75</f>
        <v>0.11953380851473705</v>
      </c>
      <c r="EX20" s="225"/>
      <c r="EY20" s="225"/>
      <c r="EZ20" s="223">
        <f>'Mill Plain'!$E$76</f>
        <v>0.13127413127413126</v>
      </c>
      <c r="FA20" s="225"/>
      <c r="FB20" s="225"/>
      <c r="FC20" s="223">
        <f>'Mill Plain'!$E$77</f>
        <v>8.1428571428571433E-2</v>
      </c>
      <c r="FD20" s="225"/>
      <c r="FE20" s="225"/>
      <c r="FF20" s="223">
        <f>'Mill Plain'!$E$78</f>
        <v>-8.996039661203134E-2</v>
      </c>
      <c r="FG20" s="225"/>
      <c r="FH20" s="225"/>
      <c r="FI20" s="223">
        <f>'Mill Plain'!$E$80</f>
        <v>-1.1624349954114408E-2</v>
      </c>
      <c r="FJ20" s="224">
        <f>'Mill Plain'!$F$80</f>
        <v>-152</v>
      </c>
      <c r="FK20" s="225" t="str">
        <f>'Mill Plain'!$L$80</f>
        <v>13,228</v>
      </c>
      <c r="FL20" s="223">
        <f>'Mill Plain'!$E$81</f>
        <v>-7.2752365930599375E-2</v>
      </c>
      <c r="FM20" s="225"/>
      <c r="FN20" s="225"/>
      <c r="FO20" s="223">
        <f>'Mill Plain'!$E$82</f>
        <v>-0.15996315627878416</v>
      </c>
      <c r="FP20" s="225"/>
      <c r="FQ20" s="225"/>
      <c r="FR20" s="223">
        <f>'Mill Plain'!$E$83</f>
        <v>-0.36092639302912177</v>
      </c>
      <c r="FS20" s="225"/>
      <c r="FT20" s="225"/>
      <c r="FU20" s="223">
        <f>'Mill Plain'!$E$84</f>
        <v>-5.6191231448963409E-2</v>
      </c>
      <c r="FV20" s="225"/>
      <c r="FW20" s="225"/>
      <c r="FX20" s="223">
        <f>'Mill Plain'!$E$85</f>
        <v>-1.7246835443037976E-2</v>
      </c>
      <c r="FY20" s="225"/>
      <c r="FZ20" s="225"/>
      <c r="GA20" s="223">
        <f>'Mill Plain'!$E$87</f>
        <v>0</v>
      </c>
      <c r="GB20" s="225"/>
      <c r="GC20" s="225"/>
      <c r="GD20" s="223">
        <f>'Mill Plain'!$E$88</f>
        <v>0.9385</v>
      </c>
      <c r="GE20" s="225"/>
      <c r="GF20" s="225"/>
      <c r="GG20" s="223">
        <f>'Mill Plain'!$E$89</f>
        <v>-9.3630790190735697E-2</v>
      </c>
      <c r="GH20" s="225"/>
      <c r="GI20" s="225"/>
      <c r="GJ20" s="223">
        <f>'Mill Plain'!$E$90</f>
        <v>-7.1668533034714446E-2</v>
      </c>
      <c r="GK20" s="225"/>
      <c r="GL20" s="225"/>
      <c r="GM20" s="223" t="str">
        <f>'Mill Plain'!$E$92</f>
        <v/>
      </c>
      <c r="GN20" s="225"/>
      <c r="GO20" s="225"/>
      <c r="GP20" s="223">
        <f>'Mill Plain'!$E$93</f>
        <v>-7.1668533034714446E-2</v>
      </c>
      <c r="GQ20" s="225"/>
      <c r="GR20" s="225"/>
      <c r="GS20" s="223">
        <f>'Mill Plain'!$E$94</f>
        <v>-0.19384856499167402</v>
      </c>
      <c r="GT20" s="225"/>
      <c r="GU20" s="225"/>
      <c r="GV20" s="223">
        <f>'Mill Plain'!$E$96</f>
        <v>-0.42134816650409934</v>
      </c>
      <c r="GW20" s="225"/>
      <c r="GX20" s="225"/>
      <c r="GY20" s="223">
        <f>'Mill Plain'!$E$98</f>
        <v>-2.9259045578175226E-3</v>
      </c>
      <c r="GZ20" s="224">
        <f>'Mill Plain'!$F$98</f>
        <v>-71</v>
      </c>
      <c r="HA20" s="225" t="str">
        <f>'Mill Plain'!$L$98</f>
        <v>24,195</v>
      </c>
      <c r="HB20" s="223">
        <f>'Mill Plain'!$E$100</f>
        <v>-1.1746542767249579</v>
      </c>
      <c r="HC20" s="225"/>
      <c r="HD20" s="225"/>
      <c r="HE20" s="223" t="str">
        <f>'Mill Plain'!$E$102</f>
        <v/>
      </c>
      <c r="HF20" s="225" t="str">
        <f>'Mill Plain'!$F$102</f>
        <v/>
      </c>
      <c r="HG20" s="225" t="str">
        <f>'Mill Plain'!$L$102</f>
        <v/>
      </c>
      <c r="HH20" s="220"/>
      <c r="HI20" s="227">
        <f>('Mill Plain'!$AB$29-'Mill Plain'!$AG$29)*0.035+'Mill Plain'!$AB$98*0.035</f>
        <v>5187.1050000000005</v>
      </c>
      <c r="HJ20" s="228">
        <f>HI20*0.35</f>
        <v>1815.48675</v>
      </c>
      <c r="HK20" s="229"/>
      <c r="HL20" s="227">
        <f>('Mill Plain'!$AB$29-'Mill Plain'!$AG$29)*0.035+'Mill Plain'!$AB$98*0.0225</f>
        <v>4106.2550000000001</v>
      </c>
      <c r="HM20" s="228">
        <f>HL20*0.35</f>
        <v>1437.1892499999999</v>
      </c>
      <c r="HN20" s="229"/>
      <c r="HO20" s="227">
        <f>('Mill Plain'!$AB$29-'Mill Plain'!$AG$29)*0.035+'Mill Plain'!$AB$98*0.015</f>
        <v>3457.7450000000003</v>
      </c>
      <c r="HP20" s="228">
        <f>HO20*0.35</f>
        <v>1210.21075</v>
      </c>
      <c r="HQ20" s="229"/>
      <c r="HR20" s="227">
        <f>('Mill Plain'!$AB$29-'Mill Plain'!$AG$29)*0.035+'Mill Plain'!$AB$98*0.01</f>
        <v>3025.4050000000007</v>
      </c>
      <c r="HS20" s="228">
        <f>HR20*0.35</f>
        <v>1058.8917500000002</v>
      </c>
      <c r="HT20" s="229"/>
      <c r="HU20" s="227">
        <f>('Mill Plain'!$AB$29-'Mill Plain'!$AG$29)*0.035+'Mill Plain'!$AB$98*0.0075</f>
        <v>2809.2350000000006</v>
      </c>
      <c r="HV20" s="228">
        <f>HU20*0.35</f>
        <v>983.23225000000014</v>
      </c>
      <c r="HW20" s="229"/>
      <c r="HX20" s="184"/>
      <c r="HY20" s="184"/>
      <c r="HZ20" s="184"/>
      <c r="IA20" s="184"/>
      <c r="IB20" s="184"/>
      <c r="IC20" s="184"/>
      <c r="ID20" s="184"/>
      <c r="IE20" s="184"/>
      <c r="IF20" s="184"/>
      <c r="IG20" s="184"/>
      <c r="IH20" s="184"/>
      <c r="II20" s="184"/>
      <c r="IJ20" s="184"/>
      <c r="IK20" s="184"/>
      <c r="IL20" s="184"/>
      <c r="IM20" s="184"/>
      <c r="IN20" s="184"/>
      <c r="IO20" s="184"/>
      <c r="IP20" s="184"/>
      <c r="IQ20" s="184"/>
      <c r="IR20" s="184"/>
      <c r="IS20" s="184"/>
      <c r="IT20" s="184"/>
      <c r="IU20" s="184"/>
      <c r="IV20" s="184"/>
      <c r="IW20" s="184"/>
      <c r="IX20" s="184"/>
      <c r="IY20" s="184"/>
      <c r="IZ20" s="184"/>
      <c r="JA20" s="184"/>
      <c r="JB20" s="184"/>
      <c r="JC20" s="184"/>
      <c r="JD20" s="184"/>
      <c r="JE20" s="184"/>
      <c r="JF20" s="184"/>
      <c r="JG20" s="184"/>
      <c r="JH20" s="184"/>
      <c r="JI20" s="184"/>
      <c r="JJ20" s="184"/>
      <c r="JK20" s="184"/>
      <c r="JL20" s="184"/>
      <c r="JM20" s="184"/>
      <c r="JN20" s="184"/>
      <c r="JO20" s="184"/>
      <c r="JP20" s="184"/>
      <c r="JQ20" s="184"/>
      <c r="JR20" s="184"/>
      <c r="JS20" s="184"/>
      <c r="JT20" s="184"/>
      <c r="JU20" s="184"/>
      <c r="JV20" s="184"/>
      <c r="JW20" s="184"/>
      <c r="JX20" s="184"/>
      <c r="JY20" s="184"/>
      <c r="JZ20" s="184"/>
      <c r="KA20" s="184"/>
      <c r="KB20" s="184"/>
      <c r="KC20" s="184"/>
      <c r="KD20" s="184"/>
      <c r="KE20" s="184"/>
      <c r="KF20" s="184"/>
      <c r="KG20" s="184"/>
      <c r="KH20" s="184"/>
      <c r="KI20" s="184"/>
      <c r="KJ20" s="184"/>
      <c r="KK20" s="184"/>
      <c r="KL20" s="184"/>
      <c r="KM20" s="184"/>
      <c r="KN20" s="184"/>
      <c r="KO20" s="184"/>
      <c r="KP20" s="184"/>
      <c r="KQ20" s="184"/>
      <c r="KR20" s="184"/>
      <c r="KS20" s="184"/>
      <c r="KT20" s="184"/>
      <c r="KU20" s="184"/>
      <c r="KV20" s="184"/>
      <c r="KW20" s="184"/>
      <c r="KX20" s="184"/>
      <c r="KY20" s="184"/>
    </row>
    <row r="21" spans="1:311" ht="10" customHeight="1" thickTop="1" thickBot="1" x14ac:dyDescent="0.2">
      <c r="A21" s="215"/>
      <c r="B21" s="239"/>
      <c r="C21" s="242"/>
      <c r="D21" s="249"/>
      <c r="E21" s="242"/>
      <c r="F21" s="242"/>
      <c r="G21" s="242"/>
      <c r="H21" s="242"/>
      <c r="I21" s="242"/>
      <c r="J21" s="242"/>
      <c r="K21" s="242"/>
      <c r="L21" s="242"/>
      <c r="M21" s="249"/>
      <c r="N21" s="242"/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/>
      <c r="AE21" s="249"/>
      <c r="AF21" s="242"/>
      <c r="AG21" s="242"/>
      <c r="AH21" s="249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9"/>
      <c r="BD21" s="242"/>
      <c r="BE21" s="242"/>
      <c r="BF21" s="242"/>
      <c r="BG21" s="242"/>
      <c r="BH21" s="242"/>
      <c r="BI21" s="242"/>
      <c r="BJ21" s="242"/>
      <c r="BK21" s="242"/>
      <c r="BL21" s="242"/>
      <c r="BM21" s="242"/>
      <c r="BN21" s="242"/>
      <c r="BO21" s="242"/>
      <c r="BP21" s="242"/>
      <c r="BQ21" s="242"/>
      <c r="BR21" s="242"/>
      <c r="BS21" s="242"/>
      <c r="BT21" s="242"/>
      <c r="BU21" s="242"/>
      <c r="BV21" s="242"/>
      <c r="BW21" s="242"/>
      <c r="BX21" s="242"/>
      <c r="BY21" s="242"/>
      <c r="BZ21" s="242"/>
      <c r="CA21" s="242"/>
      <c r="CB21" s="242"/>
      <c r="CC21" s="242"/>
      <c r="CD21" s="242"/>
      <c r="CE21" s="242"/>
      <c r="CF21" s="242"/>
      <c r="CG21" s="242"/>
      <c r="CH21" s="242"/>
      <c r="CI21" s="242"/>
      <c r="CJ21" s="242"/>
      <c r="CK21" s="242"/>
      <c r="CL21" s="242"/>
      <c r="CM21" s="242"/>
      <c r="CN21" s="242"/>
      <c r="CO21" s="242"/>
      <c r="CP21" s="242"/>
      <c r="CQ21" s="242"/>
      <c r="CR21" s="242"/>
      <c r="CS21" s="242"/>
      <c r="CT21" s="242"/>
      <c r="CU21" s="242"/>
      <c r="CV21" s="242"/>
      <c r="CW21" s="242"/>
      <c r="CX21" s="242"/>
      <c r="CY21" s="249"/>
      <c r="CZ21" s="242"/>
      <c r="DA21" s="242"/>
      <c r="DB21" s="242"/>
      <c r="DC21" s="242"/>
      <c r="DD21" s="242"/>
      <c r="DE21" s="242"/>
      <c r="DF21" s="242"/>
      <c r="DG21" s="242"/>
      <c r="DH21" s="242"/>
      <c r="DI21" s="242"/>
      <c r="DJ21" s="242"/>
      <c r="DK21" s="249"/>
      <c r="DL21" s="242"/>
      <c r="DM21" s="242"/>
      <c r="DN21" s="242"/>
      <c r="DO21" s="242"/>
      <c r="DP21" s="242"/>
      <c r="DQ21" s="242"/>
      <c r="DR21" s="242"/>
      <c r="DS21" s="242"/>
      <c r="DT21" s="249"/>
      <c r="DU21" s="242"/>
      <c r="DV21" s="242"/>
      <c r="DW21" s="249"/>
      <c r="DX21" s="242"/>
      <c r="DY21" s="242"/>
      <c r="DZ21" s="242"/>
      <c r="EA21" s="242"/>
      <c r="EB21" s="242"/>
      <c r="EC21" s="242"/>
      <c r="ED21" s="242"/>
      <c r="EE21" s="242"/>
      <c r="EF21" s="242"/>
      <c r="EG21" s="242"/>
      <c r="EH21" s="242"/>
      <c r="EI21" s="242"/>
      <c r="EJ21" s="242"/>
      <c r="EK21" s="242"/>
      <c r="EL21" s="242"/>
      <c r="EM21" s="242"/>
      <c r="EN21" s="242"/>
      <c r="EO21" s="242"/>
      <c r="EP21" s="242"/>
      <c r="EQ21" s="242"/>
      <c r="ER21" s="249"/>
      <c r="ES21" s="242"/>
      <c r="ET21" s="242"/>
      <c r="EU21" s="242"/>
      <c r="EV21" s="242"/>
      <c r="EW21" s="242"/>
      <c r="EX21" s="242"/>
      <c r="EY21" s="242"/>
      <c r="EZ21" s="242"/>
      <c r="FA21" s="242"/>
      <c r="FB21" s="242"/>
      <c r="FC21" s="242"/>
      <c r="FD21" s="242"/>
      <c r="FE21" s="242"/>
      <c r="FF21" s="242"/>
      <c r="FG21" s="242"/>
      <c r="FH21" s="242"/>
      <c r="FI21" s="242"/>
      <c r="FJ21" s="249"/>
      <c r="FK21" s="242"/>
      <c r="FL21" s="242"/>
      <c r="FM21" s="242"/>
      <c r="FN21" s="242"/>
      <c r="FO21" s="242"/>
      <c r="FP21" s="242"/>
      <c r="FQ21" s="242"/>
      <c r="FR21" s="242"/>
      <c r="FS21" s="242"/>
      <c r="FT21" s="242"/>
      <c r="FU21" s="242"/>
      <c r="FV21" s="242"/>
      <c r="FW21" s="242"/>
      <c r="FX21" s="242"/>
      <c r="FY21" s="242"/>
      <c r="FZ21" s="242"/>
      <c r="GA21" s="242"/>
      <c r="GB21" s="242"/>
      <c r="GC21" s="242"/>
      <c r="GD21" s="242"/>
      <c r="GE21" s="242"/>
      <c r="GF21" s="242"/>
      <c r="GG21" s="242"/>
      <c r="GH21" s="242"/>
      <c r="GI21" s="242"/>
      <c r="GJ21" s="242"/>
      <c r="GK21" s="242"/>
      <c r="GL21" s="242"/>
      <c r="GM21" s="242"/>
      <c r="GN21" s="242"/>
      <c r="GO21" s="242"/>
      <c r="GP21" s="242"/>
      <c r="GQ21" s="242"/>
      <c r="GR21" s="242"/>
      <c r="GS21" s="242"/>
      <c r="GT21" s="242"/>
      <c r="GU21" s="242"/>
      <c r="GV21" s="242"/>
      <c r="GW21" s="242"/>
      <c r="GX21" s="242"/>
      <c r="GY21" s="242"/>
      <c r="GZ21" s="249"/>
      <c r="HA21" s="242"/>
      <c r="HB21" s="242"/>
      <c r="HC21" s="242"/>
      <c r="HD21" s="242"/>
      <c r="HE21" s="242"/>
      <c r="HF21" s="242"/>
      <c r="HG21" s="242"/>
      <c r="HH21" s="242"/>
      <c r="HI21" s="250"/>
      <c r="HJ21" s="251"/>
      <c r="HK21" s="220"/>
      <c r="HL21" s="250"/>
      <c r="HM21" s="251"/>
      <c r="HN21" s="220"/>
      <c r="HO21" s="250"/>
      <c r="HP21" s="251"/>
      <c r="HQ21" s="220"/>
      <c r="HR21" s="250"/>
      <c r="HS21" s="251"/>
      <c r="HT21" s="220"/>
      <c r="HU21" s="220"/>
      <c r="HV21" s="221"/>
      <c r="HW21" s="220"/>
      <c r="HX21" s="184"/>
      <c r="HY21" s="184"/>
      <c r="HZ21" s="184"/>
      <c r="IA21" s="184"/>
      <c r="IB21" s="184"/>
      <c r="IC21" s="184"/>
      <c r="ID21" s="184"/>
      <c r="IE21" s="184"/>
      <c r="IF21" s="184"/>
      <c r="IG21" s="184"/>
      <c r="IH21" s="184"/>
      <c r="II21" s="184"/>
      <c r="IJ21" s="184"/>
      <c r="IK21" s="184"/>
      <c r="IL21" s="184"/>
      <c r="IM21" s="184"/>
      <c r="IN21" s="184"/>
      <c r="IO21" s="184"/>
      <c r="IP21" s="184"/>
      <c r="IQ21" s="184"/>
      <c r="IR21" s="184"/>
      <c r="IS21" s="184"/>
      <c r="IT21" s="184"/>
      <c r="IU21" s="184"/>
      <c r="IV21" s="184"/>
      <c r="IW21" s="184"/>
      <c r="IX21" s="184"/>
      <c r="IY21" s="184"/>
      <c r="IZ21" s="184"/>
      <c r="JA21" s="184"/>
      <c r="JB21" s="184"/>
      <c r="JC21" s="184"/>
      <c r="JD21" s="184"/>
      <c r="JE21" s="184"/>
      <c r="JF21" s="184"/>
      <c r="JG21" s="184"/>
      <c r="JH21" s="184"/>
      <c r="JI21" s="184"/>
      <c r="JJ21" s="184"/>
      <c r="JK21" s="184"/>
      <c r="JL21" s="184"/>
      <c r="JM21" s="184"/>
      <c r="JN21" s="184"/>
      <c r="JO21" s="184"/>
      <c r="JP21" s="184"/>
      <c r="JQ21" s="184"/>
      <c r="JR21" s="184"/>
      <c r="JS21" s="184"/>
      <c r="JT21" s="184"/>
      <c r="JU21" s="184"/>
      <c r="JV21" s="184"/>
      <c r="JW21" s="184"/>
      <c r="JX21" s="184"/>
      <c r="JY21" s="184"/>
      <c r="JZ21" s="184"/>
      <c r="KA21" s="184"/>
      <c r="KB21" s="184"/>
      <c r="KC21" s="184"/>
      <c r="KD21" s="184"/>
      <c r="KE21" s="184"/>
      <c r="KF21" s="184"/>
      <c r="KG21" s="184"/>
      <c r="KH21" s="184"/>
      <c r="KI21" s="184"/>
      <c r="KJ21" s="184"/>
      <c r="KK21" s="184"/>
      <c r="KL21" s="184"/>
      <c r="KM21" s="184"/>
      <c r="KN21" s="184"/>
      <c r="KO21" s="184"/>
      <c r="KP21" s="184"/>
      <c r="KQ21" s="184"/>
      <c r="KR21" s="184"/>
      <c r="KS21" s="184"/>
      <c r="KT21" s="184"/>
      <c r="KU21" s="184"/>
      <c r="KV21" s="184"/>
      <c r="KW21" s="184"/>
      <c r="KX21" s="184"/>
      <c r="KY21" s="184"/>
    </row>
    <row r="22" spans="1:311" ht="20" customHeight="1" thickTop="1" thickBot="1" x14ac:dyDescent="0.2">
      <c r="A22" s="52"/>
      <c r="B22" s="252"/>
      <c r="C22" s="253">
        <f t="shared" ref="C22:BN22" si="0">AVERAGE(C20,C18,C16,C14,C12,C10,C8,C6)</f>
        <v>9.211008948834068E-2</v>
      </c>
      <c r="D22" s="254" t="e">
        <f t="shared" si="0"/>
        <v>#DIV/0!</v>
      </c>
      <c r="E22" s="253" t="e">
        <f t="shared" si="0"/>
        <v>#DIV/0!</v>
      </c>
      <c r="F22" s="253">
        <f t="shared" si="0"/>
        <v>0.1109419557284204</v>
      </c>
      <c r="G22" s="253" t="e">
        <f t="shared" si="0"/>
        <v>#DIV/0!</v>
      </c>
      <c r="H22" s="253" t="e">
        <f t="shared" si="0"/>
        <v>#DIV/0!</v>
      </c>
      <c r="I22" s="253">
        <f t="shared" si="0"/>
        <v>0.11895926455180604</v>
      </c>
      <c r="J22" s="253" t="e">
        <f t="shared" si="0"/>
        <v>#DIV/0!</v>
      </c>
      <c r="K22" s="253" t="e">
        <f t="shared" si="0"/>
        <v>#DIV/0!</v>
      </c>
      <c r="L22" s="253">
        <f t="shared" si="0"/>
        <v>0.11324815005077235</v>
      </c>
      <c r="M22" s="254"/>
      <c r="N22" s="253"/>
      <c r="O22" s="253">
        <f t="shared" si="0"/>
        <v>0.11764539613533281</v>
      </c>
      <c r="P22" s="253" t="e">
        <f t="shared" si="0"/>
        <v>#DIV/0!</v>
      </c>
      <c r="Q22" s="253" t="e">
        <f t="shared" si="0"/>
        <v>#DIV/0!</v>
      </c>
      <c r="R22" s="253">
        <f t="shared" si="0"/>
        <v>0.11153264060505047</v>
      </c>
      <c r="S22" s="253" t="e">
        <f t="shared" si="0"/>
        <v>#DIV/0!</v>
      </c>
      <c r="T22" s="253" t="e">
        <f t="shared" si="0"/>
        <v>#DIV/0!</v>
      </c>
      <c r="U22" s="253">
        <f t="shared" si="0"/>
        <v>0.11118327679173168</v>
      </c>
      <c r="V22" s="253" t="e">
        <f t="shared" si="0"/>
        <v>#DIV/0!</v>
      </c>
      <c r="W22" s="253" t="e">
        <f t="shared" si="0"/>
        <v>#DIV/0!</v>
      </c>
      <c r="X22" s="253">
        <f t="shared" si="0"/>
        <v>0.10473157221873408</v>
      </c>
      <c r="Y22" s="253" t="e">
        <f t="shared" si="0"/>
        <v>#DIV/0!</v>
      </c>
      <c r="Z22" s="253" t="e">
        <f t="shared" si="0"/>
        <v>#DIV/0!</v>
      </c>
      <c r="AA22" s="253">
        <f t="shared" si="0"/>
        <v>0.11091825452855059</v>
      </c>
      <c r="AB22" s="253" t="e">
        <f t="shared" si="0"/>
        <v>#DIV/0!</v>
      </c>
      <c r="AC22" s="253" t="e">
        <f t="shared" si="0"/>
        <v>#DIV/0!</v>
      </c>
      <c r="AD22" s="253">
        <f t="shared" si="0"/>
        <v>0.11068691629642238</v>
      </c>
      <c r="AE22" s="254"/>
      <c r="AF22" s="253"/>
      <c r="AG22" s="253">
        <f t="shared" si="0"/>
        <v>0.14635445139727848</v>
      </c>
      <c r="AH22" s="254" t="e">
        <f t="shared" si="0"/>
        <v>#DIV/0!</v>
      </c>
      <c r="AI22" s="253" t="e">
        <f t="shared" si="0"/>
        <v>#DIV/0!</v>
      </c>
      <c r="AJ22" s="253">
        <f t="shared" si="0"/>
        <v>0</v>
      </c>
      <c r="AK22" s="253">
        <f t="shared" si="0"/>
        <v>0</v>
      </c>
      <c r="AL22" s="253" t="e">
        <f t="shared" si="0"/>
        <v>#DIV/0!</v>
      </c>
      <c r="AM22" s="253">
        <f t="shared" si="0"/>
        <v>9.7891544507441822E-2</v>
      </c>
      <c r="AN22" s="253" t="e">
        <f t="shared" si="0"/>
        <v>#DIV/0!</v>
      </c>
      <c r="AO22" s="253" t="e">
        <f t="shared" si="0"/>
        <v>#DIV/0!</v>
      </c>
      <c r="AP22" s="253">
        <f t="shared" si="0"/>
        <v>-9.7886867866580823E-2</v>
      </c>
      <c r="AQ22" s="253" t="e">
        <f t="shared" si="0"/>
        <v>#DIV/0!</v>
      </c>
      <c r="AR22" s="253" t="e">
        <f t="shared" si="0"/>
        <v>#DIV/0!</v>
      </c>
      <c r="AS22" s="253">
        <f t="shared" si="0"/>
        <v>-9.7966993645281525E-2</v>
      </c>
      <c r="AT22" s="253" t="e">
        <f t="shared" si="0"/>
        <v>#DIV/0!</v>
      </c>
      <c r="AU22" s="253" t="e">
        <f t="shared" si="0"/>
        <v>#DIV/0!</v>
      </c>
      <c r="AV22" s="253">
        <f t="shared" si="0"/>
        <v>-9.7918840392181614E-2</v>
      </c>
      <c r="AW22" s="253" t="e">
        <f t="shared" si="0"/>
        <v>#DIV/0!</v>
      </c>
      <c r="AX22" s="253" t="e">
        <f t="shared" si="0"/>
        <v>#DIV/0!</v>
      </c>
      <c r="AY22" s="253"/>
      <c r="AZ22" s="253" t="e">
        <f t="shared" si="0"/>
        <v>#DIV/0!</v>
      </c>
      <c r="BA22" s="253" t="e">
        <f t="shared" si="0"/>
        <v>#DIV/0!</v>
      </c>
      <c r="BB22" s="253">
        <f t="shared" si="0"/>
        <v>9.7890779315627729E-2</v>
      </c>
      <c r="BC22" s="254"/>
      <c r="BD22" s="253"/>
      <c r="BE22" s="253">
        <f t="shared" si="0"/>
        <v>-0.11417235308173393</v>
      </c>
      <c r="BF22" s="253" t="e">
        <f t="shared" si="0"/>
        <v>#DIV/0!</v>
      </c>
      <c r="BG22" s="253" t="e">
        <f t="shared" si="0"/>
        <v>#DIV/0!</v>
      </c>
      <c r="BH22" s="253">
        <f t="shared" si="0"/>
        <v>-5.4835535623704551E-2</v>
      </c>
      <c r="BI22" s="253" t="e">
        <f t="shared" si="0"/>
        <v>#DIV/0!</v>
      </c>
      <c r="BJ22" s="253" t="e">
        <f t="shared" si="0"/>
        <v>#DIV/0!</v>
      </c>
      <c r="BK22" s="253" t="e">
        <f t="shared" si="0"/>
        <v>#DIV/0!</v>
      </c>
      <c r="BL22" s="253" t="e">
        <f t="shared" si="0"/>
        <v>#DIV/0!</v>
      </c>
      <c r="BM22" s="253" t="e">
        <f t="shared" si="0"/>
        <v>#DIV/0!</v>
      </c>
      <c r="BN22" s="253" t="e">
        <f t="shared" si="0"/>
        <v>#DIV/0!</v>
      </c>
      <c r="BO22" s="253" t="e">
        <f t="shared" ref="BO22:DZ22" si="1">AVERAGE(BO20,BO18,BO16,BO14,BO12,BO10,BO8,BO6)</f>
        <v>#DIV/0!</v>
      </c>
      <c r="BP22" s="253" t="e">
        <f t="shared" si="1"/>
        <v>#DIV/0!</v>
      </c>
      <c r="BQ22" s="253">
        <f t="shared" si="1"/>
        <v>-9.094906641482764E-2</v>
      </c>
      <c r="BR22" s="253" t="e">
        <f t="shared" si="1"/>
        <v>#DIV/0!</v>
      </c>
      <c r="BS22" s="253" t="e">
        <f t="shared" si="1"/>
        <v>#DIV/0!</v>
      </c>
      <c r="BT22" s="253">
        <f t="shared" si="1"/>
        <v>-6.0666154069609776E-2</v>
      </c>
      <c r="BU22" s="253" t="e">
        <f t="shared" si="1"/>
        <v>#DIV/0!</v>
      </c>
      <c r="BV22" s="253" t="e">
        <f t="shared" si="1"/>
        <v>#DIV/0!</v>
      </c>
      <c r="BW22" s="253">
        <f t="shared" si="1"/>
        <v>-0.1102254629160324</v>
      </c>
      <c r="BX22" s="253" t="e">
        <f t="shared" si="1"/>
        <v>#DIV/0!</v>
      </c>
      <c r="BY22" s="253" t="e">
        <f t="shared" si="1"/>
        <v>#DIV/0!</v>
      </c>
      <c r="BZ22" s="253">
        <f t="shared" si="1"/>
        <v>-7.0238990363353904E-2</v>
      </c>
      <c r="CA22" s="253" t="e">
        <f t="shared" si="1"/>
        <v>#DIV/0!</v>
      </c>
      <c r="CB22" s="253" t="e">
        <f t="shared" si="1"/>
        <v>#DIV/0!</v>
      </c>
      <c r="CC22" s="253">
        <f t="shared" si="1"/>
        <v>-0.13512911859213508</v>
      </c>
      <c r="CD22" s="253" t="e">
        <f t="shared" si="1"/>
        <v>#DIV/0!</v>
      </c>
      <c r="CE22" s="253" t="e">
        <f t="shared" si="1"/>
        <v>#DIV/0!</v>
      </c>
      <c r="CF22" s="253">
        <f t="shared" si="1"/>
        <v>-0.10152010433321909</v>
      </c>
      <c r="CG22" s="253" t="e">
        <f t="shared" si="1"/>
        <v>#DIV/0!</v>
      </c>
      <c r="CH22" s="253" t="e">
        <f t="shared" si="1"/>
        <v>#DIV/0!</v>
      </c>
      <c r="CI22" s="253">
        <f t="shared" si="1"/>
        <v>-9.0163222151198305E-2</v>
      </c>
      <c r="CJ22" s="253" t="e">
        <f t="shared" si="1"/>
        <v>#DIV/0!</v>
      </c>
      <c r="CK22" s="253" t="e">
        <f t="shared" si="1"/>
        <v>#DIV/0!</v>
      </c>
      <c r="CL22" s="253">
        <f t="shared" si="1"/>
        <v>-0.12595583676865202</v>
      </c>
      <c r="CM22" s="253" t="e">
        <f t="shared" si="1"/>
        <v>#DIV/0!</v>
      </c>
      <c r="CN22" s="253" t="e">
        <f t="shared" si="1"/>
        <v>#DIV/0!</v>
      </c>
      <c r="CO22" s="253">
        <f t="shared" si="1"/>
        <v>-0.15242151223661538</v>
      </c>
      <c r="CP22" s="253" t="e">
        <f t="shared" si="1"/>
        <v>#DIV/0!</v>
      </c>
      <c r="CQ22" s="253" t="e">
        <f t="shared" si="1"/>
        <v>#DIV/0!</v>
      </c>
      <c r="CR22" s="253">
        <f t="shared" si="1"/>
        <v>-5.485333115205604E-2</v>
      </c>
      <c r="CS22" s="253" t="e">
        <f t="shared" si="1"/>
        <v>#DIV/0!</v>
      </c>
      <c r="CT22" s="253" t="e">
        <f t="shared" si="1"/>
        <v>#DIV/0!</v>
      </c>
      <c r="CU22" s="253">
        <f t="shared" si="1"/>
        <v>-9.9735631647947798E-2</v>
      </c>
      <c r="CV22" s="253" t="e">
        <f t="shared" si="1"/>
        <v>#DIV/0!</v>
      </c>
      <c r="CW22" s="253" t="e">
        <f t="shared" si="1"/>
        <v>#DIV/0!</v>
      </c>
      <c r="CX22" s="253">
        <f t="shared" si="1"/>
        <v>-0.100364790849156</v>
      </c>
      <c r="CY22" s="254"/>
      <c r="CZ22" s="253"/>
      <c r="DA22" s="253">
        <f t="shared" si="1"/>
        <v>-9.6507539283982549E-2</v>
      </c>
      <c r="DB22" s="253" t="e">
        <f t="shared" si="1"/>
        <v>#DIV/0!</v>
      </c>
      <c r="DC22" s="253" t="e">
        <f t="shared" si="1"/>
        <v>#DIV/0!</v>
      </c>
      <c r="DD22" s="253">
        <f t="shared" si="1"/>
        <v>-5.5552973610640412E-2</v>
      </c>
      <c r="DE22" s="253">
        <f t="shared" si="1"/>
        <v>-161</v>
      </c>
      <c r="DF22" s="253" t="e">
        <f t="shared" si="1"/>
        <v>#DIV/0!</v>
      </c>
      <c r="DG22" s="253">
        <f t="shared" si="1"/>
        <v>-4.2195259306755011</v>
      </c>
      <c r="DH22" s="253">
        <f t="shared" si="1"/>
        <v>0</v>
      </c>
      <c r="DI22" s="253" t="e">
        <f t="shared" si="1"/>
        <v>#DIV/0!</v>
      </c>
      <c r="DJ22" s="253">
        <f t="shared" si="1"/>
        <v>-9.5028336036393421E-2</v>
      </c>
      <c r="DK22" s="254"/>
      <c r="DL22" s="253"/>
      <c r="DM22" s="253">
        <f t="shared" si="1"/>
        <v>-5.5655994142502649E-2</v>
      </c>
      <c r="DN22" s="253">
        <f t="shared" si="1"/>
        <v>-53</v>
      </c>
      <c r="DO22" s="253" t="e">
        <f t="shared" si="1"/>
        <v>#DIV/0!</v>
      </c>
      <c r="DP22" s="253">
        <f t="shared" si="1"/>
        <v>-5.780552763970543E-2</v>
      </c>
      <c r="DQ22" s="253">
        <f t="shared" si="1"/>
        <v>-9</v>
      </c>
      <c r="DR22" s="253" t="e">
        <f t="shared" si="1"/>
        <v>#DIV/0!</v>
      </c>
      <c r="DS22" s="253">
        <f t="shared" si="1"/>
        <v>9.8770529739473173E-2</v>
      </c>
      <c r="DT22" s="254"/>
      <c r="DU22" s="253"/>
      <c r="DV22" s="253">
        <f t="shared" si="1"/>
        <v>-0.20325714134360823</v>
      </c>
      <c r="DW22" s="254">
        <f t="shared" si="1"/>
        <v>-779.125</v>
      </c>
      <c r="DX22" s="253" t="e">
        <f t="shared" si="1"/>
        <v>#DIV/0!</v>
      </c>
      <c r="DY22" s="253">
        <f t="shared" si="1"/>
        <v>-5.8139705651916208E-2</v>
      </c>
      <c r="DZ22" s="253">
        <f t="shared" si="1"/>
        <v>-310</v>
      </c>
      <c r="EA22" s="253" t="e">
        <f t="shared" ref="EA22:GL22" si="2">AVERAGE(EA20,EA18,EA16,EA14,EA12,EA10,EA8,EA6)</f>
        <v>#DIV/0!</v>
      </c>
      <c r="EB22" s="253">
        <f t="shared" si="2"/>
        <v>-4.9972584347492799E-2</v>
      </c>
      <c r="EC22" s="253">
        <f t="shared" si="2"/>
        <v>245</v>
      </c>
      <c r="ED22" s="253" t="e">
        <f t="shared" si="2"/>
        <v>#DIV/0!</v>
      </c>
      <c r="EE22" s="253">
        <f t="shared" si="2"/>
        <v>-0.16311319134186744</v>
      </c>
      <c r="EF22" s="253">
        <f t="shared" si="2"/>
        <v>-1755</v>
      </c>
      <c r="EG22" s="253" t="e">
        <f t="shared" si="2"/>
        <v>#DIV/0!</v>
      </c>
      <c r="EH22" s="253">
        <f t="shared" si="2"/>
        <v>-0.10129637234870756</v>
      </c>
      <c r="EI22" s="253">
        <f t="shared" si="2"/>
        <v>-470</v>
      </c>
      <c r="EJ22" s="253" t="e">
        <f t="shared" si="2"/>
        <v>#DIV/0!</v>
      </c>
      <c r="EK22" s="253">
        <f t="shared" si="2"/>
        <v>-0.17424479077180716</v>
      </c>
      <c r="EL22" s="253">
        <f t="shared" si="2"/>
        <v>-96</v>
      </c>
      <c r="EM22" s="253" t="e">
        <f t="shared" si="2"/>
        <v>#DIV/0!</v>
      </c>
      <c r="EN22" s="253">
        <f t="shared" si="2"/>
        <v>-9.4701649058338902E-2</v>
      </c>
      <c r="EO22" s="253">
        <f t="shared" si="2"/>
        <v>-13862</v>
      </c>
      <c r="EP22" s="253" t="e">
        <f t="shared" si="2"/>
        <v>#DIV/0!</v>
      </c>
      <c r="EQ22" s="253">
        <f t="shared" si="2"/>
        <v>-1.7399769360459321E-2</v>
      </c>
      <c r="ER22" s="254"/>
      <c r="ES22" s="253"/>
      <c r="ET22" s="253">
        <f t="shared" si="2"/>
        <v>-3.5893967221520148E-2</v>
      </c>
      <c r="EU22" s="253">
        <f t="shared" si="2"/>
        <v>-89</v>
      </c>
      <c r="EV22" s="253" t="e">
        <f t="shared" si="2"/>
        <v>#DIV/0!</v>
      </c>
      <c r="EW22" s="253">
        <f t="shared" si="2"/>
        <v>2.1322494774611574E-2</v>
      </c>
      <c r="EX22" s="253">
        <f t="shared" si="2"/>
        <v>-683</v>
      </c>
      <c r="EY22" s="253" t="e">
        <f t="shared" si="2"/>
        <v>#DIV/0!</v>
      </c>
      <c r="EZ22" s="253">
        <f t="shared" si="2"/>
        <v>7.7048885420786861E-2</v>
      </c>
      <c r="FA22" s="253">
        <f t="shared" si="2"/>
        <v>-21</v>
      </c>
      <c r="FB22" s="253" t="e">
        <f t="shared" si="2"/>
        <v>#DIV/0!</v>
      </c>
      <c r="FC22" s="253">
        <f t="shared" si="2"/>
        <v>-1.5202653803939151E-2</v>
      </c>
      <c r="FD22" s="253">
        <f t="shared" si="2"/>
        <v>-64</v>
      </c>
      <c r="FE22" s="253" t="e">
        <f t="shared" si="2"/>
        <v>#DIV/0!</v>
      </c>
      <c r="FF22" s="253">
        <f t="shared" si="2"/>
        <v>-8.3235437464153961E-2</v>
      </c>
      <c r="FG22" s="253">
        <f t="shared" si="2"/>
        <v>-2648</v>
      </c>
      <c r="FH22" s="253" t="e">
        <f t="shared" si="2"/>
        <v>#DIV/0!</v>
      </c>
      <c r="FI22" s="253">
        <f t="shared" si="2"/>
        <v>-5.8864272820302141E-2</v>
      </c>
      <c r="FJ22" s="254">
        <f t="shared" si="2"/>
        <v>-842.375</v>
      </c>
      <c r="FK22" s="253" t="e">
        <f t="shared" si="2"/>
        <v>#DIV/0!</v>
      </c>
      <c r="FL22" s="253">
        <f t="shared" si="2"/>
        <v>-0.12469488119791933</v>
      </c>
      <c r="FM22" s="253">
        <f t="shared" si="2"/>
        <v>-1660</v>
      </c>
      <c r="FN22" s="253" t="e">
        <f t="shared" si="2"/>
        <v>#DIV/0!</v>
      </c>
      <c r="FO22" s="253">
        <f t="shared" si="2"/>
        <v>-8.5517566511599724E-2</v>
      </c>
      <c r="FP22" s="253">
        <f t="shared" si="2"/>
        <v>-1530</v>
      </c>
      <c r="FQ22" s="253" t="e">
        <f t="shared" si="2"/>
        <v>#DIV/0!</v>
      </c>
      <c r="FR22" s="253">
        <f t="shared" si="2"/>
        <v>0.17048349334205792</v>
      </c>
      <c r="FS22" s="253">
        <f t="shared" si="2"/>
        <v>397</v>
      </c>
      <c r="FT22" s="253" t="e">
        <f t="shared" si="2"/>
        <v>#DIV/0!</v>
      </c>
      <c r="FU22" s="253">
        <f t="shared" si="2"/>
        <v>-7.2911541222926451E-2</v>
      </c>
      <c r="FV22" s="253">
        <f t="shared" si="2"/>
        <v>841</v>
      </c>
      <c r="FW22" s="253" t="e">
        <f t="shared" si="2"/>
        <v>#DIV/0!</v>
      </c>
      <c r="FX22" s="253">
        <f t="shared" si="2"/>
        <v>-3.9012533224190148E-2</v>
      </c>
      <c r="FY22" s="253">
        <f t="shared" si="2"/>
        <v>-167</v>
      </c>
      <c r="FZ22" s="253" t="e">
        <f t="shared" si="2"/>
        <v>#DIV/0!</v>
      </c>
      <c r="GA22" s="253">
        <f t="shared" si="2"/>
        <v>0</v>
      </c>
      <c r="GB22" s="253">
        <f t="shared" si="2"/>
        <v>0</v>
      </c>
      <c r="GC22" s="253" t="e">
        <f t="shared" si="2"/>
        <v>#DIV/0!</v>
      </c>
      <c r="GD22" s="253">
        <f t="shared" si="2"/>
        <v>-0.20660964029105039</v>
      </c>
      <c r="GE22" s="253">
        <f t="shared" si="2"/>
        <v>-644</v>
      </c>
      <c r="GF22" s="253" t="e">
        <f t="shared" si="2"/>
        <v>#DIV/0!</v>
      </c>
      <c r="GG22" s="253">
        <f t="shared" si="2"/>
        <v>-7.8911734840790962E-2</v>
      </c>
      <c r="GH22" s="253">
        <f t="shared" si="2"/>
        <v>476</v>
      </c>
      <c r="GI22" s="253" t="e">
        <f t="shared" si="2"/>
        <v>#DIV/0!</v>
      </c>
      <c r="GJ22" s="253">
        <f t="shared" si="2"/>
        <v>-0.11815608319644905</v>
      </c>
      <c r="GK22" s="253">
        <f t="shared" si="2"/>
        <v>114</v>
      </c>
      <c r="GL22" s="253" t="e">
        <f t="shared" si="2"/>
        <v>#DIV/0!</v>
      </c>
      <c r="GM22" s="253" t="e">
        <f t="shared" ref="GM22:HD22" si="3">AVERAGE(GM20,GM18,GM16,GM14,GM12,GM10,GM8,GM6)</f>
        <v>#DIV/0!</v>
      </c>
      <c r="GN22" s="253">
        <f t="shared" si="3"/>
        <v>0</v>
      </c>
      <c r="GO22" s="253" t="e">
        <f t="shared" si="3"/>
        <v>#DIV/0!</v>
      </c>
      <c r="GP22" s="253">
        <f t="shared" si="3"/>
        <v>-0.11815608319644905</v>
      </c>
      <c r="GQ22" s="253">
        <f t="shared" si="3"/>
        <v>114</v>
      </c>
      <c r="GR22" s="253" t="e">
        <f t="shared" si="3"/>
        <v>#DIV/0!</v>
      </c>
      <c r="GS22" s="253">
        <f t="shared" si="3"/>
        <v>-0.12848952009217729</v>
      </c>
      <c r="GT22" s="253">
        <f t="shared" si="3"/>
        <v>-2070</v>
      </c>
      <c r="GU22" s="253" t="e">
        <f t="shared" si="3"/>
        <v>#DIV/0!</v>
      </c>
      <c r="GV22" s="253">
        <f t="shared" si="3"/>
        <v>-0.18960048992135653</v>
      </c>
      <c r="GW22" s="253">
        <f t="shared" si="3"/>
        <v>-8234</v>
      </c>
      <c r="GX22" s="253" t="e">
        <f t="shared" si="3"/>
        <v>#DIV/0!</v>
      </c>
      <c r="GY22" s="253">
        <f t="shared" si="3"/>
        <v>4.4053387526588474E-2</v>
      </c>
      <c r="GZ22" s="254"/>
      <c r="HA22" s="253"/>
      <c r="HB22" s="253">
        <f t="shared" si="3"/>
        <v>-0.4224720460776844</v>
      </c>
      <c r="HC22" s="253">
        <f t="shared" si="3"/>
        <v>-9677</v>
      </c>
      <c r="HD22" s="253" t="e">
        <f t="shared" si="3"/>
        <v>#DIV/0!</v>
      </c>
      <c r="HE22" s="253" t="e">
        <f>AVERAGE(HE20,HE18,HE16,HE14,HE12,HE10,HE8,HE6)</f>
        <v>#DIV/0!</v>
      </c>
      <c r="HF22" s="222"/>
      <c r="HG22" s="222"/>
      <c r="HH22" s="220"/>
      <c r="HI22" s="255"/>
      <c r="HJ22" s="251"/>
      <c r="HK22" s="220"/>
      <c r="HL22" s="255"/>
      <c r="HM22" s="251"/>
      <c r="HN22" s="220"/>
      <c r="HO22" s="255"/>
      <c r="HP22" s="251"/>
      <c r="HQ22" s="220"/>
      <c r="HR22" s="255"/>
      <c r="HS22" s="251"/>
      <c r="HT22" s="220"/>
      <c r="HU22" s="220"/>
      <c r="HV22" s="221"/>
      <c r="HW22" s="220"/>
      <c r="HX22" s="184"/>
      <c r="HY22" s="184"/>
      <c r="HZ22" s="184"/>
      <c r="IA22" s="184"/>
      <c r="IB22" s="184"/>
      <c r="IC22" s="184"/>
      <c r="ID22" s="184"/>
      <c r="IE22" s="184"/>
      <c r="IF22" s="184"/>
      <c r="IG22" s="184"/>
      <c r="IH22" s="184"/>
      <c r="II22" s="184"/>
      <c r="IJ22" s="184"/>
      <c r="IK22" s="184"/>
      <c r="IL22" s="184"/>
      <c r="IM22" s="184"/>
      <c r="IN22" s="184"/>
      <c r="IO22" s="184"/>
      <c r="IP22" s="184"/>
      <c r="IQ22" s="184"/>
      <c r="IR22" s="184"/>
      <c r="IS22" s="184"/>
      <c r="IT22" s="184"/>
      <c r="IU22" s="184"/>
      <c r="IV22" s="184"/>
      <c r="IW22" s="184"/>
      <c r="IX22" s="184"/>
      <c r="IY22" s="184"/>
      <c r="IZ22" s="184"/>
      <c r="JA22" s="184"/>
      <c r="JB22" s="184"/>
      <c r="JC22" s="184"/>
      <c r="JD22" s="184"/>
      <c r="JE22" s="184"/>
      <c r="JF22" s="184"/>
      <c r="JG22" s="184"/>
      <c r="JH22" s="184"/>
      <c r="JI22" s="184"/>
      <c r="JJ22" s="184"/>
      <c r="JK22" s="184"/>
      <c r="JL22" s="184"/>
      <c r="JM22" s="184"/>
      <c r="JN22" s="184"/>
      <c r="JO22" s="184"/>
      <c r="JP22" s="184"/>
      <c r="JQ22" s="184"/>
      <c r="JR22" s="184"/>
      <c r="JS22" s="184"/>
      <c r="JT22" s="184"/>
      <c r="JU22" s="184"/>
      <c r="JV22" s="184"/>
      <c r="JW22" s="184"/>
      <c r="JX22" s="184"/>
      <c r="JY22" s="184"/>
      <c r="JZ22" s="184"/>
      <c r="KA22" s="184"/>
      <c r="KB22" s="184"/>
      <c r="KC22" s="184"/>
      <c r="KD22" s="184"/>
      <c r="KE22" s="184"/>
      <c r="KF22" s="184"/>
      <c r="KG22" s="184"/>
      <c r="KH22" s="184"/>
      <c r="KI22" s="184"/>
      <c r="KJ22" s="184"/>
      <c r="KK22" s="184"/>
      <c r="KL22" s="184"/>
      <c r="KM22" s="184"/>
      <c r="KN22" s="184"/>
      <c r="KO22" s="184"/>
      <c r="KP22" s="184"/>
      <c r="KQ22" s="184"/>
      <c r="KR22" s="184"/>
      <c r="KS22" s="184"/>
      <c r="KT22" s="184"/>
      <c r="KU22" s="184"/>
      <c r="KV22" s="184"/>
      <c r="KW22" s="184"/>
      <c r="KX22" s="184"/>
      <c r="KY22" s="184"/>
    </row>
    <row r="23" spans="1:311" ht="18" customHeight="1" thickTop="1" thickBot="1" x14ac:dyDescent="0.2">
      <c r="A23" s="12"/>
      <c r="B23" s="217"/>
      <c r="C23" s="256"/>
      <c r="D23" s="257"/>
      <c r="E23" s="256"/>
      <c r="F23" s="218"/>
      <c r="G23" s="218"/>
      <c r="H23" s="218"/>
      <c r="I23" s="218"/>
      <c r="J23" s="218"/>
      <c r="K23" s="218"/>
      <c r="L23" s="218"/>
      <c r="M23" s="219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9"/>
      <c r="AF23" s="218"/>
      <c r="AG23" s="218"/>
      <c r="AH23" s="219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9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  <c r="BR23" s="218"/>
      <c r="BS23" s="218"/>
      <c r="BT23" s="218"/>
      <c r="BU23" s="218"/>
      <c r="BV23" s="218"/>
      <c r="BW23" s="218"/>
      <c r="BX23" s="218"/>
      <c r="BY23" s="218"/>
      <c r="BZ23" s="218"/>
      <c r="CA23" s="218"/>
      <c r="CB23" s="218"/>
      <c r="CC23" s="218"/>
      <c r="CD23" s="218"/>
      <c r="CE23" s="218"/>
      <c r="CF23" s="218"/>
      <c r="CG23" s="218"/>
      <c r="CH23" s="218"/>
      <c r="CI23" s="218"/>
      <c r="CJ23" s="218"/>
      <c r="CK23" s="218"/>
      <c r="CL23" s="218"/>
      <c r="CM23" s="218"/>
      <c r="CN23" s="218"/>
      <c r="CO23" s="218"/>
      <c r="CP23" s="218"/>
      <c r="CQ23" s="218"/>
      <c r="CR23" s="218"/>
      <c r="CS23" s="218"/>
      <c r="CT23" s="218"/>
      <c r="CU23" s="218"/>
      <c r="CV23" s="218"/>
      <c r="CW23" s="218"/>
      <c r="CX23" s="218"/>
      <c r="CY23" s="219"/>
      <c r="CZ23" s="218"/>
      <c r="DA23" s="218"/>
      <c r="DB23" s="218"/>
      <c r="DC23" s="218"/>
      <c r="DD23" s="218"/>
      <c r="DE23" s="218"/>
      <c r="DF23" s="218"/>
      <c r="DG23" s="218"/>
      <c r="DH23" s="218"/>
      <c r="DI23" s="218"/>
      <c r="DJ23" s="218"/>
      <c r="DK23" s="219"/>
      <c r="DL23" s="218"/>
      <c r="DM23" s="218"/>
      <c r="DN23" s="218"/>
      <c r="DO23" s="218"/>
      <c r="DP23" s="218"/>
      <c r="DQ23" s="218"/>
      <c r="DR23" s="218"/>
      <c r="DS23" s="218"/>
      <c r="DT23" s="219"/>
      <c r="DU23" s="218"/>
      <c r="DV23" s="218"/>
      <c r="DW23" s="219"/>
      <c r="DX23" s="218"/>
      <c r="DY23" s="218"/>
      <c r="DZ23" s="218"/>
      <c r="EA23" s="218"/>
      <c r="EB23" s="218"/>
      <c r="EC23" s="218"/>
      <c r="ED23" s="218"/>
      <c r="EE23" s="218"/>
      <c r="EF23" s="218"/>
      <c r="EG23" s="218"/>
      <c r="EH23" s="218"/>
      <c r="EI23" s="218"/>
      <c r="EJ23" s="218"/>
      <c r="EK23" s="218"/>
      <c r="EL23" s="218"/>
      <c r="EM23" s="218"/>
      <c r="EN23" s="218"/>
      <c r="EO23" s="218"/>
      <c r="EP23" s="218"/>
      <c r="EQ23" s="218"/>
      <c r="ER23" s="219"/>
      <c r="ES23" s="218"/>
      <c r="ET23" s="218"/>
      <c r="EU23" s="218"/>
      <c r="EV23" s="218"/>
      <c r="EW23" s="218"/>
      <c r="EX23" s="218"/>
      <c r="EY23" s="218"/>
      <c r="EZ23" s="218"/>
      <c r="FA23" s="218"/>
      <c r="FB23" s="218"/>
      <c r="FC23" s="218"/>
      <c r="FD23" s="218"/>
      <c r="FE23" s="218"/>
      <c r="FF23" s="218"/>
      <c r="FG23" s="218"/>
      <c r="FH23" s="218"/>
      <c r="FI23" s="218"/>
      <c r="FJ23" s="219"/>
      <c r="FK23" s="218"/>
      <c r="FL23" s="218"/>
      <c r="FM23" s="218"/>
      <c r="FN23" s="218"/>
      <c r="FO23" s="218"/>
      <c r="FP23" s="218"/>
      <c r="FQ23" s="218"/>
      <c r="FR23" s="218"/>
      <c r="FS23" s="218"/>
      <c r="FT23" s="218"/>
      <c r="FU23" s="218"/>
      <c r="FV23" s="218"/>
      <c r="FW23" s="218"/>
      <c r="FX23" s="218"/>
      <c r="FY23" s="218"/>
      <c r="FZ23" s="218"/>
      <c r="GA23" s="218"/>
      <c r="GB23" s="218"/>
      <c r="GC23" s="218"/>
      <c r="GD23" s="218"/>
      <c r="GE23" s="218"/>
      <c r="GF23" s="218"/>
      <c r="GG23" s="218"/>
      <c r="GH23" s="218"/>
      <c r="GI23" s="218"/>
      <c r="GJ23" s="218"/>
      <c r="GK23" s="218"/>
      <c r="GL23" s="218"/>
      <c r="GM23" s="218"/>
      <c r="GN23" s="218"/>
      <c r="GO23" s="218"/>
      <c r="GP23" s="218"/>
      <c r="GQ23" s="218"/>
      <c r="GR23" s="218"/>
      <c r="GS23" s="218"/>
      <c r="GT23" s="218"/>
      <c r="GU23" s="218"/>
      <c r="GV23" s="218"/>
      <c r="GW23" s="218"/>
      <c r="GX23" s="218"/>
      <c r="GY23" s="218"/>
      <c r="GZ23" s="219"/>
      <c r="HA23" s="218"/>
      <c r="HB23" s="218"/>
      <c r="HC23" s="218"/>
      <c r="HD23" s="218"/>
      <c r="HE23" s="218"/>
      <c r="HF23" s="218"/>
      <c r="HG23" s="218"/>
      <c r="HH23" s="218"/>
      <c r="HI23" s="273"/>
      <c r="HJ23" s="274"/>
      <c r="HK23" s="273"/>
      <c r="HL23" s="273"/>
      <c r="HM23" s="275"/>
      <c r="HN23" s="273"/>
      <c r="HO23" s="184"/>
      <c r="HP23" s="203"/>
      <c r="HR23" s="184"/>
      <c r="HS23" s="203"/>
      <c r="HU23" s="184"/>
      <c r="HV23" s="203"/>
      <c r="HW23" s="184"/>
      <c r="HX23" s="184"/>
      <c r="HY23" s="184"/>
      <c r="HZ23" s="184"/>
      <c r="IA23" s="184"/>
      <c r="IB23" s="184"/>
      <c r="IC23" s="184"/>
      <c r="ID23" s="184"/>
      <c r="IE23" s="184"/>
      <c r="IF23" s="184"/>
      <c r="IG23" s="184"/>
      <c r="IH23" s="184"/>
      <c r="II23" s="184"/>
      <c r="IJ23" s="184"/>
      <c r="IK23" s="184"/>
      <c r="IL23" s="184"/>
      <c r="IM23" s="184"/>
      <c r="IN23" s="184"/>
      <c r="IO23" s="184"/>
      <c r="IP23" s="184"/>
      <c r="IQ23" s="184"/>
      <c r="IR23" s="184"/>
      <c r="IS23" s="184"/>
      <c r="IT23" s="184"/>
      <c r="IU23" s="184"/>
      <c r="IV23" s="184"/>
      <c r="IW23" s="184"/>
      <c r="IX23" s="184"/>
      <c r="IY23" s="184"/>
      <c r="IZ23" s="184"/>
      <c r="JA23" s="184"/>
      <c r="JB23" s="184"/>
      <c r="JC23" s="184"/>
      <c r="JD23" s="184"/>
      <c r="JE23" s="184"/>
      <c r="JF23" s="184"/>
      <c r="JG23" s="184"/>
      <c r="JH23" s="184"/>
      <c r="JI23" s="184"/>
      <c r="JJ23" s="184"/>
      <c r="JK23" s="184"/>
      <c r="JL23" s="184"/>
      <c r="JM23" s="184"/>
      <c r="JN23" s="184"/>
      <c r="JO23" s="184"/>
      <c r="JP23" s="184"/>
      <c r="JQ23" s="184"/>
      <c r="JR23" s="184"/>
      <c r="JS23" s="184"/>
      <c r="JT23" s="184"/>
      <c r="JU23" s="184"/>
      <c r="JV23" s="184"/>
      <c r="JW23" s="184"/>
      <c r="JX23" s="184"/>
      <c r="JY23" s="184"/>
      <c r="JZ23" s="184"/>
      <c r="KA23" s="184"/>
      <c r="KB23" s="184"/>
      <c r="KC23" s="184"/>
      <c r="KD23" s="184"/>
      <c r="KE23" s="184"/>
      <c r="KF23" s="184"/>
      <c r="KG23" s="184"/>
      <c r="KH23" s="184"/>
      <c r="KI23" s="184"/>
      <c r="KJ23" s="184"/>
      <c r="KK23" s="184"/>
      <c r="KL23" s="184"/>
      <c r="KM23" s="184"/>
      <c r="KN23" s="184"/>
      <c r="KO23" s="184"/>
      <c r="KP23" s="184"/>
      <c r="KQ23" s="184"/>
      <c r="KR23" s="184"/>
      <c r="KS23" s="184"/>
      <c r="KT23" s="184"/>
      <c r="KU23" s="184"/>
      <c r="KV23" s="184"/>
      <c r="KW23" s="184"/>
      <c r="KX23" s="184"/>
      <c r="KY23" s="184"/>
    </row>
    <row r="24" spans="1:311" ht="13" thickTop="1" thickBot="1" x14ac:dyDescent="0.2">
      <c r="A24" s="190"/>
      <c r="B24" s="226"/>
      <c r="C24" s="259"/>
      <c r="D24" s="260"/>
      <c r="E24" s="259"/>
      <c r="F24" s="220"/>
      <c r="G24" s="220"/>
      <c r="H24" s="220"/>
      <c r="I24" s="220"/>
      <c r="J24" s="220"/>
      <c r="K24" s="220"/>
      <c r="L24" s="220"/>
      <c r="M24" s="261"/>
      <c r="N24" s="220"/>
      <c r="O24" s="220"/>
      <c r="P24" s="220"/>
      <c r="Q24" s="220"/>
      <c r="R24" s="220"/>
      <c r="S24" s="220"/>
      <c r="T24" s="220"/>
      <c r="U24" s="220"/>
      <c r="V24" s="220"/>
      <c r="W24" s="220"/>
      <c r="X24" s="220"/>
      <c r="Y24" s="220"/>
      <c r="Z24" s="220"/>
      <c r="AA24" s="220"/>
      <c r="AB24" s="220"/>
      <c r="AC24" s="220"/>
      <c r="AD24" s="220"/>
      <c r="AE24" s="261"/>
      <c r="AF24" s="220"/>
      <c r="AG24" s="220"/>
      <c r="AH24" s="261"/>
      <c r="AI24" s="220"/>
      <c r="AJ24" s="220"/>
      <c r="AK24" s="220"/>
      <c r="AL24" s="220"/>
      <c r="AM24" s="220"/>
      <c r="AN24" s="220"/>
      <c r="AO24" s="220"/>
      <c r="AP24" s="220"/>
      <c r="AQ24" s="220"/>
      <c r="AR24" s="220"/>
      <c r="AS24" s="220"/>
      <c r="AT24" s="220"/>
      <c r="AU24" s="220"/>
      <c r="AV24" s="220"/>
      <c r="AW24" s="220"/>
      <c r="AX24" s="220"/>
      <c r="AY24" s="220"/>
      <c r="AZ24" s="220"/>
      <c r="BA24" s="220"/>
      <c r="BB24" s="262"/>
      <c r="BC24" s="261"/>
      <c r="BD24" s="220"/>
      <c r="BE24" s="220"/>
      <c r="BF24" s="220"/>
      <c r="BG24" s="220"/>
      <c r="BH24" s="220"/>
      <c r="BI24" s="220"/>
      <c r="BJ24" s="220"/>
      <c r="BK24" s="220"/>
      <c r="BL24" s="220"/>
      <c r="BM24" s="220"/>
      <c r="BN24" s="220"/>
      <c r="BO24" s="220"/>
      <c r="BP24" s="220"/>
      <c r="BQ24" s="220"/>
      <c r="BR24" s="220"/>
      <c r="BS24" s="220"/>
      <c r="BT24" s="220"/>
      <c r="BU24" s="220"/>
      <c r="BV24" s="220"/>
      <c r="BW24" s="220"/>
      <c r="BX24" s="220"/>
      <c r="BY24" s="220"/>
      <c r="BZ24" s="220"/>
      <c r="CA24" s="220"/>
      <c r="CB24" s="220"/>
      <c r="CC24" s="220"/>
      <c r="CD24" s="220"/>
      <c r="CE24" s="220"/>
      <c r="CF24" s="220"/>
      <c r="CG24" s="220"/>
      <c r="CH24" s="220"/>
      <c r="CI24" s="220"/>
      <c r="CJ24" s="220"/>
      <c r="CK24" s="220"/>
      <c r="CL24" s="220"/>
      <c r="CM24" s="220"/>
      <c r="CN24" s="220"/>
      <c r="CO24" s="220"/>
      <c r="CP24" s="220"/>
      <c r="CQ24" s="220"/>
      <c r="CR24" s="220"/>
      <c r="CS24" s="220"/>
      <c r="CT24" s="220"/>
      <c r="CU24" s="220"/>
      <c r="CV24" s="220"/>
      <c r="CW24" s="220"/>
      <c r="CX24" s="220"/>
      <c r="CY24" s="261"/>
      <c r="CZ24" s="220"/>
      <c r="DA24" s="220"/>
      <c r="DB24" s="220"/>
      <c r="DC24" s="220"/>
      <c r="DD24" s="220"/>
      <c r="DE24" s="220"/>
      <c r="DF24" s="220"/>
      <c r="DG24" s="220"/>
      <c r="DH24" s="220"/>
      <c r="DI24" s="220"/>
      <c r="DJ24" s="220"/>
      <c r="DK24" s="261"/>
      <c r="DL24" s="220"/>
      <c r="DM24" s="220"/>
      <c r="DN24" s="220"/>
      <c r="DO24" s="220"/>
      <c r="DP24" s="220"/>
      <c r="DQ24" s="220"/>
      <c r="DR24" s="220"/>
      <c r="DS24" s="220"/>
      <c r="DT24" s="261"/>
      <c r="DU24" s="220"/>
      <c r="DV24" s="220"/>
      <c r="DW24" s="261"/>
      <c r="DX24" s="220"/>
      <c r="DY24" s="220"/>
      <c r="DZ24" s="220"/>
      <c r="EA24" s="220"/>
      <c r="EB24" s="220"/>
      <c r="EC24" s="220"/>
      <c r="ED24" s="220"/>
      <c r="EE24" s="220"/>
      <c r="EF24" s="220"/>
      <c r="EG24" s="220"/>
      <c r="EH24" s="220"/>
      <c r="EI24" s="220"/>
      <c r="EJ24" s="220"/>
      <c r="EK24" s="220"/>
      <c r="EL24" s="220"/>
      <c r="EM24" s="220"/>
      <c r="EN24" s="220"/>
      <c r="EO24" s="220"/>
      <c r="EP24" s="220"/>
      <c r="EQ24" s="220"/>
      <c r="ER24" s="261"/>
      <c r="ES24" s="220"/>
      <c r="ET24" s="220"/>
      <c r="EU24" s="220"/>
      <c r="EV24" s="220"/>
      <c r="EW24" s="220"/>
      <c r="EX24" s="220"/>
      <c r="EY24" s="220"/>
      <c r="EZ24" s="220"/>
      <c r="FA24" s="220"/>
      <c r="FB24" s="220"/>
      <c r="FC24" s="220"/>
      <c r="FD24" s="220"/>
      <c r="FE24" s="220"/>
      <c r="FF24" s="220"/>
      <c r="FG24" s="220"/>
      <c r="FH24" s="220"/>
      <c r="FI24" s="220"/>
      <c r="FJ24" s="261"/>
      <c r="FK24" s="220"/>
      <c r="FL24" s="220"/>
      <c r="FM24" s="220"/>
      <c r="FN24" s="220"/>
      <c r="FO24" s="220"/>
      <c r="FP24" s="220"/>
      <c r="FQ24" s="220"/>
      <c r="FR24" s="220"/>
      <c r="FS24" s="220"/>
      <c r="FT24" s="220"/>
      <c r="FU24" s="220"/>
      <c r="FV24" s="220"/>
      <c r="FW24" s="220"/>
      <c r="FX24" s="220"/>
      <c r="FY24" s="220"/>
      <c r="FZ24" s="220"/>
      <c r="GA24" s="220"/>
      <c r="GB24" s="220"/>
      <c r="GC24" s="220"/>
      <c r="GD24" s="220"/>
      <c r="GE24" s="220"/>
      <c r="GF24" s="220"/>
      <c r="GG24" s="220"/>
      <c r="GH24" s="220"/>
      <c r="GI24" s="220"/>
      <c r="GJ24" s="220"/>
      <c r="GK24" s="220"/>
      <c r="GL24" s="220"/>
      <c r="GM24" s="220"/>
      <c r="GN24" s="220"/>
      <c r="GO24" s="220"/>
      <c r="GP24" s="220"/>
      <c r="GQ24" s="220"/>
      <c r="GR24" s="220"/>
      <c r="GS24" s="220"/>
      <c r="GT24" s="220"/>
      <c r="GU24" s="220"/>
      <c r="GV24" s="220"/>
      <c r="GW24" s="220"/>
      <c r="GX24" s="220"/>
      <c r="GY24" s="262"/>
      <c r="GZ24" s="261"/>
      <c r="HA24" s="220"/>
      <c r="HB24" s="220"/>
      <c r="HC24" s="220"/>
      <c r="HD24" s="220"/>
      <c r="HE24" s="220"/>
      <c r="HF24" s="220"/>
      <c r="HG24" s="220"/>
      <c r="HH24" s="220"/>
      <c r="HI24" s="220"/>
      <c r="HJ24" s="263"/>
      <c r="HK24" s="220"/>
      <c r="HL24" s="220"/>
      <c r="HM24" s="221"/>
      <c r="HN24" s="220"/>
      <c r="HO24" s="184"/>
      <c r="HP24" s="203"/>
      <c r="HR24" s="184"/>
      <c r="HS24" s="203"/>
      <c r="HU24" s="184"/>
      <c r="HV24" s="203"/>
      <c r="HW24" s="184"/>
      <c r="HX24" s="184"/>
      <c r="HY24" s="184"/>
      <c r="HZ24" s="184"/>
      <c r="IA24" s="184"/>
      <c r="IB24" s="184"/>
      <c r="IC24" s="184"/>
      <c r="ID24" s="184"/>
      <c r="IE24" s="184"/>
      <c r="IF24" s="184"/>
      <c r="IG24" s="184"/>
      <c r="IH24" s="184"/>
      <c r="II24" s="184"/>
      <c r="IJ24" s="184"/>
      <c r="IK24" s="184"/>
      <c r="IL24" s="184"/>
      <c r="IM24" s="184"/>
      <c r="IN24" s="184"/>
      <c r="IO24" s="184"/>
      <c r="IP24" s="184"/>
      <c r="IQ24" s="184"/>
      <c r="IR24" s="184"/>
      <c r="IS24" s="184"/>
      <c r="IT24" s="184"/>
      <c r="IU24" s="184"/>
      <c r="IV24" s="184"/>
      <c r="IW24" s="184"/>
      <c r="IX24" s="184"/>
      <c r="IY24" s="184"/>
      <c r="IZ24" s="184"/>
      <c r="JA24" s="184"/>
      <c r="JB24" s="184"/>
      <c r="JC24" s="184"/>
      <c r="JD24" s="184"/>
      <c r="JE24" s="184"/>
      <c r="JF24" s="184"/>
      <c r="JG24" s="184"/>
      <c r="JH24" s="184"/>
      <c r="JI24" s="184"/>
      <c r="JJ24" s="184"/>
      <c r="JK24" s="184"/>
      <c r="JL24" s="184"/>
      <c r="JM24" s="184"/>
      <c r="JN24" s="184"/>
      <c r="JO24" s="184"/>
      <c r="JP24" s="184"/>
      <c r="JQ24" s="184"/>
      <c r="JR24" s="184"/>
      <c r="JS24" s="184"/>
      <c r="JT24" s="184"/>
      <c r="JU24" s="184"/>
      <c r="JV24" s="184"/>
      <c r="JW24" s="184"/>
      <c r="JX24" s="184"/>
      <c r="JY24" s="184"/>
      <c r="JZ24" s="184"/>
      <c r="KA24" s="184"/>
      <c r="KB24" s="184"/>
      <c r="KC24" s="184"/>
      <c r="KD24" s="184"/>
      <c r="KE24" s="184"/>
      <c r="KF24" s="184"/>
      <c r="KG24" s="184"/>
      <c r="KH24" s="184"/>
      <c r="KI24" s="184"/>
      <c r="KJ24" s="184"/>
      <c r="KK24" s="184"/>
      <c r="KL24" s="184"/>
      <c r="KM24" s="184"/>
      <c r="KN24" s="184"/>
      <c r="KO24" s="184"/>
      <c r="KP24" s="184"/>
      <c r="KQ24" s="184"/>
      <c r="KR24" s="184"/>
      <c r="KS24" s="184"/>
      <c r="KT24" s="184"/>
      <c r="KU24" s="184"/>
      <c r="KV24" s="184"/>
      <c r="KW24" s="184"/>
      <c r="KX24" s="184"/>
      <c r="KY24" s="184"/>
    </row>
    <row r="25" spans="1:311" ht="13" thickTop="1" thickBot="1" x14ac:dyDescent="0.2">
      <c r="A25" s="190"/>
      <c r="B25" s="220"/>
      <c r="C25" s="264"/>
      <c r="D25" s="265"/>
      <c r="E25" s="264"/>
      <c r="F25" s="220"/>
      <c r="G25" s="220"/>
      <c r="H25" s="220"/>
      <c r="I25" s="220"/>
      <c r="J25" s="220"/>
      <c r="K25" s="220"/>
      <c r="L25" s="220"/>
      <c r="M25" s="261"/>
      <c r="N25" s="220"/>
      <c r="O25" s="220"/>
      <c r="P25" s="220"/>
      <c r="Q25" s="220"/>
      <c r="R25" s="220"/>
      <c r="S25" s="220"/>
      <c r="T25" s="220"/>
      <c r="U25" s="220"/>
      <c r="V25" s="220"/>
      <c r="W25" s="220"/>
      <c r="X25" s="220"/>
      <c r="Y25" s="220"/>
      <c r="Z25" s="220"/>
      <c r="AA25" s="220"/>
      <c r="AB25" s="220"/>
      <c r="AC25" s="220"/>
      <c r="AD25" s="220"/>
      <c r="AE25" s="261"/>
      <c r="AF25" s="220"/>
      <c r="AG25" s="220"/>
      <c r="AH25" s="261"/>
      <c r="AI25" s="220"/>
      <c r="AJ25" s="220"/>
      <c r="AK25" s="220"/>
      <c r="AL25" s="220"/>
      <c r="AM25" s="220"/>
      <c r="AN25" s="220"/>
      <c r="AO25" s="220"/>
      <c r="AP25" s="220"/>
      <c r="AQ25" s="220"/>
      <c r="AR25" s="220"/>
      <c r="AS25" s="220"/>
      <c r="AT25" s="220"/>
      <c r="AU25" s="220"/>
      <c r="AV25" s="220"/>
      <c r="AW25" s="220"/>
      <c r="AX25" s="220"/>
      <c r="AY25" s="220"/>
      <c r="AZ25" s="220"/>
      <c r="BA25" s="220"/>
      <c r="BB25" s="220"/>
      <c r="BC25" s="261"/>
      <c r="BD25" s="220"/>
      <c r="BE25" s="220"/>
      <c r="BF25" s="220"/>
      <c r="BG25" s="220"/>
      <c r="BH25" s="220"/>
      <c r="BI25" s="220"/>
      <c r="BJ25" s="220"/>
      <c r="BK25" s="220"/>
      <c r="BL25" s="220"/>
      <c r="BM25" s="220"/>
      <c r="BN25" s="220"/>
      <c r="BO25" s="220"/>
      <c r="BP25" s="220"/>
      <c r="BQ25" s="220"/>
      <c r="BR25" s="220"/>
      <c r="BS25" s="220"/>
      <c r="BT25" s="220"/>
      <c r="BU25" s="220"/>
      <c r="BV25" s="220"/>
      <c r="BW25" s="220"/>
      <c r="BX25" s="220"/>
      <c r="BY25" s="220"/>
      <c r="BZ25" s="220"/>
      <c r="CA25" s="220"/>
      <c r="CB25" s="220"/>
      <c r="CC25" s="220"/>
      <c r="CD25" s="220"/>
      <c r="CE25" s="220"/>
      <c r="CF25" s="220"/>
      <c r="CG25" s="220"/>
      <c r="CH25" s="220"/>
      <c r="CI25" s="220"/>
      <c r="CJ25" s="220"/>
      <c r="CK25" s="220"/>
      <c r="CL25" s="220"/>
      <c r="CM25" s="220"/>
      <c r="CN25" s="220"/>
      <c r="CO25" s="220"/>
      <c r="CP25" s="220"/>
      <c r="CQ25" s="220"/>
      <c r="CR25" s="220"/>
      <c r="CS25" s="220"/>
      <c r="CT25" s="220"/>
      <c r="CU25" s="220"/>
      <c r="CV25" s="220"/>
      <c r="CW25" s="220"/>
      <c r="CX25" s="220"/>
      <c r="CY25" s="261"/>
      <c r="CZ25" s="220"/>
      <c r="DA25" s="220"/>
      <c r="DB25" s="220"/>
      <c r="DC25" s="220"/>
      <c r="DD25" s="220"/>
      <c r="DE25" s="220"/>
      <c r="DF25" s="220"/>
      <c r="DG25" s="220"/>
      <c r="DH25" s="220"/>
      <c r="DI25" s="220"/>
      <c r="DJ25" s="266"/>
      <c r="DK25" s="261"/>
      <c r="DL25" s="220"/>
      <c r="DM25" s="220"/>
      <c r="DN25" s="220"/>
      <c r="DO25" s="220"/>
      <c r="DP25" s="220"/>
      <c r="DQ25" s="220"/>
      <c r="DR25" s="220"/>
      <c r="DS25" s="220"/>
      <c r="DT25" s="261"/>
      <c r="DU25" s="220"/>
      <c r="DV25" s="220"/>
      <c r="DW25" s="261"/>
      <c r="DX25" s="220"/>
      <c r="DY25" s="220"/>
      <c r="DZ25" s="220"/>
      <c r="EA25" s="220"/>
      <c r="EB25" s="220"/>
      <c r="EC25" s="220"/>
      <c r="ED25" s="220"/>
      <c r="EE25" s="220"/>
      <c r="EF25" s="220"/>
      <c r="EG25" s="220"/>
      <c r="EH25" s="220"/>
      <c r="EI25" s="220"/>
      <c r="EJ25" s="220"/>
      <c r="EK25" s="220"/>
      <c r="EL25" s="220"/>
      <c r="EM25" s="220"/>
      <c r="EN25" s="220"/>
      <c r="EO25" s="220"/>
      <c r="EP25" s="220"/>
      <c r="EQ25" s="220"/>
      <c r="ER25" s="261"/>
      <c r="ES25" s="220"/>
      <c r="ET25" s="220"/>
      <c r="EU25" s="220"/>
      <c r="EV25" s="220"/>
      <c r="EW25" s="220"/>
      <c r="EX25" s="220"/>
      <c r="EY25" s="220"/>
      <c r="EZ25" s="220"/>
      <c r="FA25" s="220"/>
      <c r="FB25" s="220"/>
      <c r="FC25" s="220"/>
      <c r="FD25" s="220"/>
      <c r="FE25" s="220"/>
      <c r="FF25" s="220"/>
      <c r="FG25" s="220"/>
      <c r="FH25" s="220"/>
      <c r="FI25" s="220"/>
      <c r="FJ25" s="261"/>
      <c r="FK25" s="220"/>
      <c r="FL25" s="220"/>
      <c r="FM25" s="220"/>
      <c r="FN25" s="220"/>
      <c r="FO25" s="220"/>
      <c r="FP25" s="220"/>
      <c r="FQ25" s="220"/>
      <c r="FR25" s="220"/>
      <c r="FS25" s="220"/>
      <c r="FT25" s="220"/>
      <c r="FU25" s="220"/>
      <c r="FV25" s="220"/>
      <c r="FW25" s="220"/>
      <c r="FX25" s="220"/>
      <c r="FY25" s="220"/>
      <c r="FZ25" s="220"/>
      <c r="GA25" s="220"/>
      <c r="GB25" s="220"/>
      <c r="GC25" s="220"/>
      <c r="GD25" s="220"/>
      <c r="GE25" s="220"/>
      <c r="GF25" s="220"/>
      <c r="GG25" s="220"/>
      <c r="GH25" s="220"/>
      <c r="GI25" s="220"/>
      <c r="GJ25" s="220"/>
      <c r="GK25" s="220"/>
      <c r="GL25" s="220"/>
      <c r="GM25" s="220"/>
      <c r="GN25" s="220"/>
      <c r="GO25" s="220"/>
      <c r="GP25" s="220"/>
      <c r="GQ25" s="220"/>
      <c r="GR25" s="220"/>
      <c r="GS25" s="220"/>
      <c r="GT25" s="220"/>
      <c r="GU25" s="220"/>
      <c r="GV25" s="220"/>
      <c r="GW25" s="220"/>
      <c r="GX25" s="220"/>
      <c r="GY25" s="220"/>
      <c r="GZ25" s="261"/>
      <c r="HA25" s="220"/>
      <c r="HB25" s="220"/>
      <c r="HC25" s="220"/>
      <c r="HD25" s="220"/>
      <c r="HE25" s="220"/>
      <c r="HF25" s="220"/>
      <c r="HG25" s="220"/>
      <c r="HH25" s="220"/>
      <c r="HI25" s="220"/>
      <c r="HJ25" s="258"/>
      <c r="HK25" s="220"/>
      <c r="HL25" s="220"/>
      <c r="HM25" s="221"/>
      <c r="HN25" s="220"/>
      <c r="HO25" s="184"/>
      <c r="HP25" s="203"/>
      <c r="HR25" s="184"/>
      <c r="HS25" s="203"/>
      <c r="HU25" s="184"/>
      <c r="HV25" s="203"/>
      <c r="HW25" s="184"/>
      <c r="HX25" s="184"/>
      <c r="HY25" s="184"/>
      <c r="HZ25" s="184"/>
      <c r="IA25" s="184"/>
      <c r="IB25" s="184"/>
      <c r="IC25" s="184"/>
      <c r="ID25" s="184"/>
      <c r="IE25" s="184"/>
      <c r="IF25" s="184"/>
      <c r="IG25" s="184"/>
      <c r="IH25" s="184"/>
      <c r="II25" s="184"/>
      <c r="IJ25" s="184"/>
      <c r="IK25" s="184"/>
      <c r="IL25" s="184"/>
      <c r="IM25" s="184"/>
      <c r="IN25" s="184"/>
      <c r="IO25" s="184"/>
      <c r="IP25" s="184"/>
      <c r="IQ25" s="184"/>
      <c r="IR25" s="184"/>
      <c r="IS25" s="184"/>
      <c r="IT25" s="184"/>
      <c r="IU25" s="184"/>
      <c r="IV25" s="184"/>
      <c r="IW25" s="184"/>
      <c r="IX25" s="184"/>
      <c r="IY25" s="184"/>
      <c r="IZ25" s="184"/>
      <c r="JA25" s="184"/>
      <c r="JB25" s="184"/>
      <c r="JC25" s="184"/>
      <c r="JD25" s="184"/>
      <c r="JE25" s="184"/>
      <c r="JF25" s="184"/>
      <c r="JG25" s="184"/>
      <c r="JH25" s="184"/>
      <c r="JI25" s="184"/>
      <c r="JJ25" s="184"/>
      <c r="JK25" s="184"/>
      <c r="JL25" s="184"/>
      <c r="JM25" s="184"/>
      <c r="JN25" s="184"/>
      <c r="JO25" s="184"/>
      <c r="JP25" s="184"/>
      <c r="JQ25" s="184"/>
      <c r="JR25" s="184"/>
      <c r="JS25" s="184"/>
      <c r="JT25" s="184"/>
      <c r="JU25" s="184"/>
      <c r="JV25" s="184"/>
      <c r="JW25" s="184"/>
      <c r="JX25" s="184"/>
      <c r="JY25" s="184"/>
      <c r="JZ25" s="184"/>
      <c r="KA25" s="184"/>
      <c r="KB25" s="184"/>
      <c r="KC25" s="184"/>
      <c r="KD25" s="184"/>
      <c r="KE25" s="184"/>
      <c r="KF25" s="184"/>
      <c r="KG25" s="184"/>
      <c r="KH25" s="184"/>
      <c r="KI25" s="184"/>
      <c r="KJ25" s="184"/>
      <c r="KK25" s="184"/>
      <c r="KL25" s="184"/>
      <c r="KM25" s="184"/>
      <c r="KN25" s="184"/>
      <c r="KO25" s="184"/>
      <c r="KP25" s="184"/>
      <c r="KQ25" s="184"/>
      <c r="KR25" s="184"/>
      <c r="KS25" s="184"/>
      <c r="KT25" s="184"/>
      <c r="KU25" s="184"/>
      <c r="KV25" s="184"/>
      <c r="KW25" s="184"/>
      <c r="KX25" s="184"/>
      <c r="KY25" s="184"/>
    </row>
    <row r="26" spans="1:311" ht="13" thickTop="1" thickBot="1" x14ac:dyDescent="0.2">
      <c r="A26" s="190"/>
      <c r="B26" s="226"/>
      <c r="C26" s="264"/>
      <c r="D26" s="265"/>
      <c r="E26" s="264"/>
      <c r="F26" s="220"/>
      <c r="G26" s="220"/>
      <c r="H26" s="220"/>
      <c r="I26" s="220"/>
      <c r="J26" s="220"/>
      <c r="K26" s="220"/>
      <c r="L26" s="220"/>
      <c r="M26" s="261"/>
      <c r="N26" s="220"/>
      <c r="O26" s="220"/>
      <c r="P26" s="220"/>
      <c r="Q26" s="220"/>
      <c r="R26" s="220"/>
      <c r="S26" s="220"/>
      <c r="T26" s="220"/>
      <c r="U26" s="220"/>
      <c r="V26" s="220"/>
      <c r="W26" s="220"/>
      <c r="X26" s="220"/>
      <c r="Y26" s="220"/>
      <c r="Z26" s="220"/>
      <c r="AA26" s="220"/>
      <c r="AB26" s="220"/>
      <c r="AC26" s="220"/>
      <c r="AD26" s="220"/>
      <c r="AE26" s="261"/>
      <c r="AF26" s="220"/>
      <c r="AG26" s="220"/>
      <c r="AH26" s="261"/>
      <c r="AI26" s="220"/>
      <c r="AJ26" s="220"/>
      <c r="AK26" s="220"/>
      <c r="AL26" s="220"/>
      <c r="AM26" s="220"/>
      <c r="AN26" s="220"/>
      <c r="AO26" s="220"/>
      <c r="AP26" s="220"/>
      <c r="AQ26" s="220"/>
      <c r="AR26" s="220"/>
      <c r="AS26" s="220"/>
      <c r="AT26" s="220"/>
      <c r="AU26" s="220"/>
      <c r="AV26" s="220"/>
      <c r="AW26" s="220"/>
      <c r="AX26" s="220"/>
      <c r="AY26" s="220"/>
      <c r="AZ26" s="220"/>
      <c r="BA26" s="220"/>
      <c r="BB26" s="267"/>
      <c r="BC26" s="261"/>
      <c r="BD26" s="220"/>
      <c r="BE26" s="220"/>
      <c r="BF26" s="220"/>
      <c r="BG26" s="220"/>
      <c r="BH26" s="220"/>
      <c r="BI26" s="220"/>
      <c r="BJ26" s="220"/>
      <c r="BK26" s="220"/>
      <c r="BL26" s="220"/>
      <c r="BM26" s="220"/>
      <c r="BN26" s="220"/>
      <c r="BO26" s="220"/>
      <c r="BP26" s="220"/>
      <c r="BQ26" s="220"/>
      <c r="BR26" s="220"/>
      <c r="BS26" s="220"/>
      <c r="BT26" s="220"/>
      <c r="BU26" s="220"/>
      <c r="BV26" s="220"/>
      <c r="BW26" s="220"/>
      <c r="BX26" s="220"/>
      <c r="BY26" s="220"/>
      <c r="BZ26" s="220"/>
      <c r="CA26" s="220"/>
      <c r="CB26" s="220"/>
      <c r="CC26" s="220"/>
      <c r="CD26" s="220"/>
      <c r="CE26" s="220"/>
      <c r="CF26" s="220"/>
      <c r="CG26" s="220"/>
      <c r="CH26" s="220"/>
      <c r="CI26" s="220"/>
      <c r="CJ26" s="220"/>
      <c r="CK26" s="220"/>
      <c r="CL26" s="220"/>
      <c r="CM26" s="220"/>
      <c r="CN26" s="220"/>
      <c r="CO26" s="220"/>
      <c r="CP26" s="220"/>
      <c r="CQ26" s="220"/>
      <c r="CR26" s="220"/>
      <c r="CS26" s="220"/>
      <c r="CT26" s="220"/>
      <c r="CU26" s="220"/>
      <c r="CV26" s="220"/>
      <c r="CW26" s="220"/>
      <c r="CX26" s="220"/>
      <c r="CY26" s="261"/>
      <c r="CZ26" s="220"/>
      <c r="DA26" s="220"/>
      <c r="DB26" s="220"/>
      <c r="DC26" s="220"/>
      <c r="DD26" s="220"/>
      <c r="DE26" s="220"/>
      <c r="DF26" s="220"/>
      <c r="DG26" s="220"/>
      <c r="DH26" s="220"/>
      <c r="DI26" s="220"/>
      <c r="DJ26" s="266"/>
      <c r="DK26" s="261"/>
      <c r="DL26" s="220"/>
      <c r="DM26" s="220"/>
      <c r="DN26" s="220"/>
      <c r="DO26" s="220"/>
      <c r="DP26" s="220"/>
      <c r="DQ26" s="220"/>
      <c r="DR26" s="220"/>
      <c r="DS26" s="220"/>
      <c r="DT26" s="261"/>
      <c r="DU26" s="220"/>
      <c r="DV26" s="220"/>
      <c r="DW26" s="261"/>
      <c r="DX26" s="220"/>
      <c r="DY26" s="220"/>
      <c r="DZ26" s="220"/>
      <c r="EA26" s="220"/>
      <c r="EB26" s="220"/>
      <c r="EC26" s="220"/>
      <c r="ED26" s="220"/>
      <c r="EE26" s="220"/>
      <c r="EF26" s="220"/>
      <c r="EG26" s="220"/>
      <c r="EH26" s="220"/>
      <c r="EI26" s="220"/>
      <c r="EJ26" s="220"/>
      <c r="EK26" s="220"/>
      <c r="EL26" s="220"/>
      <c r="EM26" s="220"/>
      <c r="EN26" s="220"/>
      <c r="EO26" s="220"/>
      <c r="EP26" s="220"/>
      <c r="EQ26" s="220"/>
      <c r="ER26" s="261"/>
      <c r="ES26" s="220"/>
      <c r="ET26" s="220"/>
      <c r="EU26" s="220"/>
      <c r="EV26" s="220"/>
      <c r="EW26" s="220"/>
      <c r="EX26" s="220"/>
      <c r="EY26" s="220"/>
      <c r="EZ26" s="220"/>
      <c r="FA26" s="220"/>
      <c r="FB26" s="220"/>
      <c r="FC26" s="220"/>
      <c r="FD26" s="220"/>
      <c r="FE26" s="220"/>
      <c r="FF26" s="220"/>
      <c r="FG26" s="220"/>
      <c r="FH26" s="220"/>
      <c r="FI26" s="220"/>
      <c r="FJ26" s="261"/>
      <c r="FK26" s="220"/>
      <c r="FL26" s="220"/>
      <c r="FM26" s="220"/>
      <c r="FN26" s="220"/>
      <c r="FO26" s="220"/>
      <c r="FP26" s="220"/>
      <c r="FQ26" s="220"/>
      <c r="FR26" s="220"/>
      <c r="FS26" s="220"/>
      <c r="FT26" s="220"/>
      <c r="FU26" s="220"/>
      <c r="FV26" s="220"/>
      <c r="FW26" s="220"/>
      <c r="FX26" s="220"/>
      <c r="FY26" s="220"/>
      <c r="FZ26" s="220"/>
      <c r="GA26" s="220"/>
      <c r="GB26" s="220"/>
      <c r="GC26" s="220"/>
      <c r="GD26" s="220"/>
      <c r="GE26" s="220"/>
      <c r="GF26" s="220"/>
      <c r="GG26" s="220"/>
      <c r="GH26" s="220"/>
      <c r="GI26" s="220"/>
      <c r="GJ26" s="220"/>
      <c r="GK26" s="220"/>
      <c r="GL26" s="220"/>
      <c r="GM26" s="220"/>
      <c r="GN26" s="220"/>
      <c r="GO26" s="220"/>
      <c r="GP26" s="220"/>
      <c r="GQ26" s="220"/>
      <c r="GR26" s="220"/>
      <c r="GS26" s="220"/>
      <c r="GT26" s="220"/>
      <c r="GU26" s="220"/>
      <c r="GV26" s="220"/>
      <c r="GW26" s="220"/>
      <c r="GX26" s="220"/>
      <c r="GY26" s="220"/>
      <c r="GZ26" s="261"/>
      <c r="HA26" s="220"/>
      <c r="HB26" s="220"/>
      <c r="HC26" s="220"/>
      <c r="HD26" s="220"/>
      <c r="HE26" s="220"/>
      <c r="HF26" s="220"/>
      <c r="HG26" s="220"/>
      <c r="HH26" s="220"/>
      <c r="HI26" s="220"/>
      <c r="HJ26" s="263"/>
      <c r="HK26" s="220"/>
      <c r="HL26" s="220"/>
      <c r="HM26" s="221"/>
      <c r="HN26" s="220"/>
      <c r="HO26" s="184"/>
      <c r="HP26" s="203"/>
      <c r="HR26" s="184"/>
      <c r="HS26" s="203"/>
      <c r="HU26" s="184"/>
      <c r="HV26" s="203"/>
      <c r="HW26" s="184"/>
      <c r="HX26" s="184"/>
      <c r="HY26" s="184"/>
      <c r="HZ26" s="184"/>
      <c r="IA26" s="184"/>
      <c r="IB26" s="184"/>
      <c r="IC26" s="184"/>
      <c r="ID26" s="184"/>
      <c r="IE26" s="184"/>
      <c r="IF26" s="184"/>
      <c r="IG26" s="184"/>
      <c r="IH26" s="184"/>
      <c r="II26" s="184"/>
      <c r="IJ26" s="184"/>
      <c r="IK26" s="184"/>
      <c r="IL26" s="184"/>
      <c r="IM26" s="184"/>
      <c r="IN26" s="184"/>
      <c r="IO26" s="184"/>
      <c r="IP26" s="184"/>
      <c r="IQ26" s="184"/>
      <c r="IR26" s="184"/>
      <c r="IS26" s="184"/>
      <c r="IT26" s="184"/>
      <c r="IU26" s="184"/>
      <c r="IV26" s="184"/>
      <c r="IW26" s="184"/>
      <c r="IX26" s="184"/>
      <c r="IY26" s="184"/>
      <c r="IZ26" s="184"/>
      <c r="JA26" s="184"/>
      <c r="JB26" s="184"/>
      <c r="JC26" s="184"/>
      <c r="JD26" s="184"/>
      <c r="JE26" s="184"/>
      <c r="JF26" s="184"/>
      <c r="JG26" s="184"/>
      <c r="JH26" s="184"/>
      <c r="JI26" s="184"/>
      <c r="JJ26" s="184"/>
      <c r="JK26" s="184"/>
      <c r="JL26" s="184"/>
      <c r="JM26" s="184"/>
      <c r="JN26" s="184"/>
      <c r="JO26" s="184"/>
      <c r="JP26" s="184"/>
      <c r="JQ26" s="184"/>
      <c r="JR26" s="184"/>
      <c r="JS26" s="184"/>
      <c r="JT26" s="184"/>
      <c r="JU26" s="184"/>
      <c r="JV26" s="184"/>
      <c r="JW26" s="184"/>
      <c r="JX26" s="184"/>
      <c r="JY26" s="184"/>
      <c r="JZ26" s="184"/>
      <c r="KA26" s="184"/>
      <c r="KB26" s="184"/>
      <c r="KC26" s="184"/>
      <c r="KD26" s="184"/>
      <c r="KE26" s="184"/>
      <c r="KF26" s="184"/>
      <c r="KG26" s="184"/>
      <c r="KH26" s="184"/>
      <c r="KI26" s="184"/>
      <c r="KJ26" s="184"/>
      <c r="KK26" s="184"/>
      <c r="KL26" s="184"/>
      <c r="KM26" s="184"/>
      <c r="KN26" s="184"/>
      <c r="KO26" s="184"/>
      <c r="KP26" s="184"/>
      <c r="KQ26" s="184"/>
      <c r="KR26" s="184"/>
      <c r="KS26" s="184"/>
      <c r="KT26" s="184"/>
      <c r="KU26" s="184"/>
      <c r="KV26" s="184"/>
      <c r="KW26" s="184"/>
      <c r="KX26" s="184"/>
      <c r="KY26" s="184"/>
    </row>
    <row r="27" spans="1:311" ht="13" thickTop="1" thickBot="1" x14ac:dyDescent="0.2">
      <c r="A27" s="190"/>
      <c r="B27" s="226"/>
      <c r="C27" s="264"/>
      <c r="D27" s="265"/>
      <c r="E27" s="264"/>
      <c r="F27" s="220"/>
      <c r="G27" s="220"/>
      <c r="H27" s="220"/>
      <c r="I27" s="220"/>
      <c r="J27" s="220"/>
      <c r="K27" s="220"/>
      <c r="L27" s="220"/>
      <c r="M27" s="261"/>
      <c r="N27" s="220"/>
      <c r="O27" s="220"/>
      <c r="P27" s="220"/>
      <c r="Q27" s="220"/>
      <c r="R27" s="220"/>
      <c r="S27" s="220"/>
      <c r="T27" s="220"/>
      <c r="U27" s="220"/>
      <c r="V27" s="220"/>
      <c r="W27" s="220"/>
      <c r="X27" s="220"/>
      <c r="Y27" s="220"/>
      <c r="Z27" s="220"/>
      <c r="AA27" s="220"/>
      <c r="AB27" s="220"/>
      <c r="AC27" s="220"/>
      <c r="AD27" s="220"/>
      <c r="AE27" s="261"/>
      <c r="AF27" s="220"/>
      <c r="AG27" s="220"/>
      <c r="AH27" s="261"/>
      <c r="AI27" s="220"/>
      <c r="AJ27" s="220"/>
      <c r="AK27" s="220"/>
      <c r="AL27" s="220"/>
      <c r="AM27" s="220"/>
      <c r="AN27" s="220"/>
      <c r="AO27" s="220"/>
      <c r="AP27" s="220"/>
      <c r="AQ27" s="220"/>
      <c r="AR27" s="220"/>
      <c r="AS27" s="220"/>
      <c r="AT27" s="220"/>
      <c r="AU27" s="220"/>
      <c r="AV27" s="220"/>
      <c r="AW27" s="220"/>
      <c r="AX27" s="220"/>
      <c r="AY27" s="220"/>
      <c r="AZ27" s="220"/>
      <c r="BA27" s="220"/>
      <c r="BB27" s="220"/>
      <c r="BC27" s="261"/>
      <c r="BD27" s="220"/>
      <c r="BE27" s="220"/>
      <c r="BF27" s="220"/>
      <c r="BG27" s="220"/>
      <c r="BH27" s="220"/>
      <c r="BI27" s="220"/>
      <c r="BJ27" s="220"/>
      <c r="BK27" s="220"/>
      <c r="BL27" s="220"/>
      <c r="BM27" s="220"/>
      <c r="BN27" s="220"/>
      <c r="BO27" s="220"/>
      <c r="BP27" s="220"/>
      <c r="BQ27" s="220"/>
      <c r="BR27" s="220"/>
      <c r="BS27" s="220"/>
      <c r="BT27" s="220"/>
      <c r="BU27" s="220"/>
      <c r="BV27" s="220"/>
      <c r="BW27" s="220"/>
      <c r="BX27" s="220"/>
      <c r="BY27" s="220"/>
      <c r="BZ27" s="220"/>
      <c r="CA27" s="220"/>
      <c r="CB27" s="220"/>
      <c r="CC27" s="220"/>
      <c r="CD27" s="220"/>
      <c r="CE27" s="220"/>
      <c r="CF27" s="220"/>
      <c r="CG27" s="220"/>
      <c r="CH27" s="220"/>
      <c r="CI27" s="220"/>
      <c r="CJ27" s="220"/>
      <c r="CK27" s="220"/>
      <c r="CL27" s="220"/>
      <c r="CM27" s="220"/>
      <c r="CN27" s="220"/>
      <c r="CO27" s="220"/>
      <c r="CP27" s="220"/>
      <c r="CQ27" s="220"/>
      <c r="CR27" s="220"/>
      <c r="CS27" s="220"/>
      <c r="CT27" s="220"/>
      <c r="CU27" s="220"/>
      <c r="CV27" s="220"/>
      <c r="CW27" s="220"/>
      <c r="CX27" s="220"/>
      <c r="CY27" s="261"/>
      <c r="CZ27" s="220"/>
      <c r="DA27" s="220"/>
      <c r="DB27" s="220"/>
      <c r="DC27" s="220"/>
      <c r="DD27" s="220"/>
      <c r="DE27" s="220"/>
      <c r="DF27" s="220"/>
      <c r="DG27" s="220"/>
      <c r="DH27" s="220"/>
      <c r="DI27" s="220"/>
      <c r="DJ27" s="266"/>
      <c r="DK27" s="261"/>
      <c r="DL27" s="220"/>
      <c r="DM27" s="220"/>
      <c r="DN27" s="220"/>
      <c r="DO27" s="220"/>
      <c r="DP27" s="220"/>
      <c r="DQ27" s="220"/>
      <c r="DR27" s="220"/>
      <c r="DS27" s="220"/>
      <c r="DT27" s="261"/>
      <c r="DU27" s="220"/>
      <c r="DV27" s="220"/>
      <c r="DW27" s="261"/>
      <c r="DX27" s="220"/>
      <c r="DY27" s="220"/>
      <c r="DZ27" s="220"/>
      <c r="EA27" s="220"/>
      <c r="EB27" s="220"/>
      <c r="EC27" s="220"/>
      <c r="ED27" s="220"/>
      <c r="EE27" s="220"/>
      <c r="EF27" s="220"/>
      <c r="EG27" s="220"/>
      <c r="EH27" s="220"/>
      <c r="EI27" s="220"/>
      <c r="EJ27" s="220"/>
      <c r="EK27" s="220"/>
      <c r="EL27" s="220"/>
      <c r="EM27" s="220"/>
      <c r="EN27" s="220"/>
      <c r="EO27" s="220"/>
      <c r="EP27" s="220"/>
      <c r="EQ27" s="220"/>
      <c r="ER27" s="261"/>
      <c r="ES27" s="220"/>
      <c r="ET27" s="220"/>
      <c r="EU27" s="220"/>
      <c r="EV27" s="220"/>
      <c r="EW27" s="220"/>
      <c r="EX27" s="220"/>
      <c r="EY27" s="220"/>
      <c r="EZ27" s="220"/>
      <c r="FA27" s="220"/>
      <c r="FB27" s="220"/>
      <c r="FC27" s="220"/>
      <c r="FD27" s="220"/>
      <c r="FE27" s="220"/>
      <c r="FF27" s="220"/>
      <c r="FG27" s="220"/>
      <c r="FH27" s="220"/>
      <c r="FI27" s="220"/>
      <c r="FJ27" s="261"/>
      <c r="FK27" s="220"/>
      <c r="FL27" s="220"/>
      <c r="FM27" s="220"/>
      <c r="FN27" s="220"/>
      <c r="FO27" s="220"/>
      <c r="FP27" s="220"/>
      <c r="FQ27" s="220"/>
      <c r="FR27" s="220"/>
      <c r="FS27" s="220"/>
      <c r="FT27" s="220"/>
      <c r="FU27" s="220"/>
      <c r="FV27" s="220"/>
      <c r="FW27" s="220"/>
      <c r="FX27" s="220"/>
      <c r="FY27" s="220"/>
      <c r="FZ27" s="220"/>
      <c r="GA27" s="220"/>
      <c r="GB27" s="220"/>
      <c r="GC27" s="220"/>
      <c r="GD27" s="220"/>
      <c r="GE27" s="220"/>
      <c r="GF27" s="220"/>
      <c r="GG27" s="220"/>
      <c r="GH27" s="220"/>
      <c r="GI27" s="220"/>
      <c r="GJ27" s="220"/>
      <c r="GK27" s="220"/>
      <c r="GL27" s="220"/>
      <c r="GM27" s="220"/>
      <c r="GN27" s="220"/>
      <c r="GO27" s="220"/>
      <c r="GP27" s="220"/>
      <c r="GQ27" s="220"/>
      <c r="GR27" s="220"/>
      <c r="GS27" s="220"/>
      <c r="GT27" s="220"/>
      <c r="GU27" s="220"/>
      <c r="GV27" s="220"/>
      <c r="GW27" s="220"/>
      <c r="GX27" s="220"/>
      <c r="GY27" s="220"/>
      <c r="GZ27" s="261"/>
      <c r="HA27" s="220"/>
      <c r="HB27" s="220"/>
      <c r="HC27" s="220"/>
      <c r="HD27" s="220"/>
      <c r="HE27" s="220"/>
      <c r="HF27" s="220"/>
      <c r="HG27" s="220"/>
      <c r="HH27" s="220"/>
      <c r="HI27" s="220"/>
      <c r="HJ27" s="258"/>
      <c r="HK27" s="220"/>
      <c r="HL27" s="220"/>
      <c r="HM27" s="221"/>
      <c r="HN27" s="220"/>
      <c r="HO27" s="184"/>
      <c r="HP27" s="203"/>
      <c r="HR27" s="184"/>
      <c r="HS27" s="203"/>
      <c r="HU27" s="184"/>
      <c r="HV27" s="203"/>
      <c r="HW27" s="184"/>
      <c r="HX27" s="184"/>
      <c r="HY27" s="184"/>
      <c r="HZ27" s="184"/>
      <c r="IA27" s="184"/>
      <c r="IB27" s="184"/>
      <c r="IC27" s="184"/>
      <c r="ID27" s="184"/>
      <c r="IE27" s="184"/>
      <c r="IF27" s="184"/>
      <c r="IG27" s="184"/>
      <c r="IH27" s="184"/>
      <c r="II27" s="184"/>
      <c r="IJ27" s="184"/>
      <c r="IK27" s="184"/>
      <c r="IL27" s="184"/>
      <c r="IM27" s="184"/>
      <c r="IN27" s="184"/>
      <c r="IO27" s="184"/>
      <c r="IP27" s="184"/>
      <c r="IQ27" s="184"/>
      <c r="IR27" s="184"/>
      <c r="IS27" s="184"/>
      <c r="IT27" s="184"/>
      <c r="IU27" s="184"/>
      <c r="IV27" s="184"/>
      <c r="IW27" s="184"/>
      <c r="IX27" s="184"/>
      <c r="IY27" s="184"/>
      <c r="IZ27" s="184"/>
      <c r="JA27" s="184"/>
      <c r="JB27" s="184"/>
      <c r="JC27" s="184"/>
      <c r="JD27" s="184"/>
      <c r="JE27" s="184"/>
      <c r="JF27" s="184"/>
      <c r="JG27" s="184"/>
      <c r="JH27" s="184"/>
      <c r="JI27" s="184"/>
      <c r="JJ27" s="184"/>
      <c r="JK27" s="184"/>
      <c r="JL27" s="184"/>
      <c r="JM27" s="184"/>
      <c r="JN27" s="184"/>
      <c r="JO27" s="184"/>
      <c r="JP27" s="184"/>
      <c r="JQ27" s="184"/>
      <c r="JR27" s="184"/>
      <c r="JS27" s="184"/>
      <c r="JT27" s="184"/>
      <c r="JU27" s="184"/>
      <c r="JV27" s="184"/>
      <c r="JW27" s="184"/>
      <c r="JX27" s="184"/>
      <c r="JY27" s="184"/>
      <c r="JZ27" s="184"/>
      <c r="KA27" s="184"/>
      <c r="KB27" s="184"/>
      <c r="KC27" s="184"/>
      <c r="KD27" s="184"/>
      <c r="KE27" s="184"/>
      <c r="KF27" s="184"/>
      <c r="KG27" s="184"/>
      <c r="KH27" s="184"/>
      <c r="KI27" s="184"/>
      <c r="KJ27" s="184"/>
      <c r="KK27" s="184"/>
      <c r="KL27" s="184"/>
      <c r="KM27" s="184"/>
      <c r="KN27" s="184"/>
      <c r="KO27" s="184"/>
      <c r="KP27" s="184"/>
      <c r="KQ27" s="184"/>
      <c r="KR27" s="184"/>
      <c r="KS27" s="184"/>
      <c r="KT27" s="184"/>
      <c r="KU27" s="184"/>
      <c r="KV27" s="184"/>
      <c r="KW27" s="184"/>
      <c r="KX27" s="184"/>
      <c r="KY27" s="184"/>
    </row>
    <row r="28" spans="1:311" ht="13" thickTop="1" thickBot="1" x14ac:dyDescent="0.2">
      <c r="A28" s="207"/>
      <c r="B28" s="268"/>
      <c r="C28" s="264"/>
      <c r="D28" s="265"/>
      <c r="E28" s="264"/>
      <c r="F28" s="220"/>
      <c r="G28" s="220"/>
      <c r="H28" s="220"/>
      <c r="I28" s="220"/>
      <c r="J28" s="220"/>
      <c r="K28" s="220"/>
      <c r="L28" s="220"/>
      <c r="M28" s="261"/>
      <c r="N28" s="220"/>
      <c r="O28" s="220"/>
      <c r="P28" s="220"/>
      <c r="Q28" s="220"/>
      <c r="R28" s="220"/>
      <c r="S28" s="220"/>
      <c r="T28" s="220"/>
      <c r="U28" s="220"/>
      <c r="V28" s="220"/>
      <c r="W28" s="220"/>
      <c r="X28" s="220"/>
      <c r="Y28" s="220"/>
      <c r="Z28" s="220"/>
      <c r="AA28" s="220"/>
      <c r="AB28" s="220"/>
      <c r="AC28" s="220"/>
      <c r="AD28" s="220"/>
      <c r="AE28" s="261"/>
      <c r="AF28" s="220"/>
      <c r="AG28" s="220"/>
      <c r="AH28" s="261"/>
      <c r="AI28" s="220"/>
      <c r="AJ28" s="220"/>
      <c r="AK28" s="220"/>
      <c r="AL28" s="220"/>
      <c r="AM28" s="220"/>
      <c r="AN28" s="220"/>
      <c r="AO28" s="220"/>
      <c r="AP28" s="220"/>
      <c r="AQ28" s="220"/>
      <c r="AR28" s="220"/>
      <c r="AS28" s="220"/>
      <c r="AT28" s="220"/>
      <c r="AU28" s="220"/>
      <c r="AV28" s="220"/>
      <c r="AW28" s="220"/>
      <c r="AX28" s="220"/>
      <c r="AY28" s="220"/>
      <c r="AZ28" s="220"/>
      <c r="BA28" s="220"/>
      <c r="BB28" s="220"/>
      <c r="BC28" s="261"/>
      <c r="BD28" s="220"/>
      <c r="BE28" s="220"/>
      <c r="BF28" s="220"/>
      <c r="BG28" s="220"/>
      <c r="BH28" s="220"/>
      <c r="BI28" s="220"/>
      <c r="BJ28" s="220"/>
      <c r="BK28" s="220"/>
      <c r="BL28" s="220"/>
      <c r="BM28" s="220"/>
      <c r="BN28" s="220"/>
      <c r="BO28" s="220"/>
      <c r="BP28" s="220"/>
      <c r="BQ28" s="220"/>
      <c r="BR28" s="220"/>
      <c r="BS28" s="220"/>
      <c r="BT28" s="220"/>
      <c r="BU28" s="220"/>
      <c r="BV28" s="220"/>
      <c r="BW28" s="220"/>
      <c r="BX28" s="220"/>
      <c r="BY28" s="220"/>
      <c r="BZ28" s="220"/>
      <c r="CA28" s="220"/>
      <c r="CB28" s="220"/>
      <c r="CC28" s="220"/>
      <c r="CD28" s="220"/>
      <c r="CE28" s="220"/>
      <c r="CF28" s="220"/>
      <c r="CG28" s="220"/>
      <c r="CH28" s="220"/>
      <c r="CI28" s="220"/>
      <c r="CJ28" s="220"/>
      <c r="CK28" s="220"/>
      <c r="CL28" s="220"/>
      <c r="CM28" s="220"/>
      <c r="CN28" s="220"/>
      <c r="CO28" s="220"/>
      <c r="CP28" s="220"/>
      <c r="CQ28" s="220"/>
      <c r="CR28" s="220"/>
      <c r="CS28" s="220"/>
      <c r="CT28" s="220"/>
      <c r="CU28" s="220"/>
      <c r="CV28" s="220"/>
      <c r="CW28" s="220"/>
      <c r="CX28" s="220"/>
      <c r="CY28" s="261"/>
      <c r="CZ28" s="220"/>
      <c r="DA28" s="220"/>
      <c r="DB28" s="220"/>
      <c r="DC28" s="220"/>
      <c r="DD28" s="220"/>
      <c r="DE28" s="220"/>
      <c r="DF28" s="220"/>
      <c r="DG28" s="220"/>
      <c r="DH28" s="220"/>
      <c r="DI28" s="220"/>
      <c r="DJ28" s="269"/>
      <c r="DK28" s="261"/>
      <c r="DL28" s="220"/>
      <c r="DM28" s="220"/>
      <c r="DN28" s="220"/>
      <c r="DO28" s="220"/>
      <c r="DP28" s="220"/>
      <c r="DQ28" s="220"/>
      <c r="DR28" s="220"/>
      <c r="DS28" s="220"/>
      <c r="DT28" s="261"/>
      <c r="DU28" s="220"/>
      <c r="DV28" s="220"/>
      <c r="DW28" s="261"/>
      <c r="DX28" s="220"/>
      <c r="DY28" s="220"/>
      <c r="DZ28" s="220"/>
      <c r="EA28" s="220"/>
      <c r="EB28" s="220"/>
      <c r="EC28" s="220"/>
      <c r="ED28" s="220"/>
      <c r="EE28" s="220"/>
      <c r="EF28" s="220"/>
      <c r="EG28" s="220"/>
      <c r="EH28" s="220"/>
      <c r="EI28" s="220"/>
      <c r="EJ28" s="220"/>
      <c r="EK28" s="220"/>
      <c r="EL28" s="220"/>
      <c r="EM28" s="220"/>
      <c r="EN28" s="220"/>
      <c r="EO28" s="220"/>
      <c r="EP28" s="220"/>
      <c r="EQ28" s="220"/>
      <c r="ER28" s="261"/>
      <c r="ES28" s="220"/>
      <c r="ET28" s="220"/>
      <c r="EU28" s="220"/>
      <c r="EV28" s="220"/>
      <c r="EW28" s="220"/>
      <c r="EX28" s="220"/>
      <c r="EY28" s="220"/>
      <c r="EZ28" s="220"/>
      <c r="FA28" s="220"/>
      <c r="FB28" s="220"/>
      <c r="FC28" s="220"/>
      <c r="FD28" s="220"/>
      <c r="FE28" s="220"/>
      <c r="FF28" s="220"/>
      <c r="FG28" s="220"/>
      <c r="FH28" s="220"/>
      <c r="FI28" s="220"/>
      <c r="FJ28" s="261"/>
      <c r="FK28" s="220"/>
      <c r="FL28" s="220"/>
      <c r="FM28" s="220"/>
      <c r="FN28" s="220"/>
      <c r="FO28" s="220"/>
      <c r="FP28" s="220"/>
      <c r="FQ28" s="220"/>
      <c r="FR28" s="220"/>
      <c r="FS28" s="220"/>
      <c r="FT28" s="220"/>
      <c r="FU28" s="220"/>
      <c r="FV28" s="220"/>
      <c r="FW28" s="220"/>
      <c r="FX28" s="220"/>
      <c r="FY28" s="220"/>
      <c r="FZ28" s="220"/>
      <c r="GA28" s="220"/>
      <c r="GB28" s="220"/>
      <c r="GC28" s="220"/>
      <c r="GD28" s="220"/>
      <c r="GE28" s="220"/>
      <c r="GF28" s="220"/>
      <c r="GG28" s="220"/>
      <c r="GH28" s="220"/>
      <c r="GI28" s="220"/>
      <c r="GJ28" s="220"/>
      <c r="GK28" s="220"/>
      <c r="GL28" s="220"/>
      <c r="GM28" s="220"/>
      <c r="GN28" s="220"/>
      <c r="GO28" s="220"/>
      <c r="GP28" s="220"/>
      <c r="GQ28" s="220"/>
      <c r="GR28" s="220"/>
      <c r="GS28" s="220"/>
      <c r="GT28" s="220"/>
      <c r="GU28" s="220"/>
      <c r="GV28" s="220"/>
      <c r="GW28" s="220"/>
      <c r="GX28" s="220"/>
      <c r="GY28" s="220"/>
      <c r="GZ28" s="261"/>
      <c r="HA28" s="220"/>
      <c r="HB28" s="220"/>
      <c r="HC28" s="220"/>
      <c r="HD28" s="220"/>
      <c r="HE28" s="220"/>
      <c r="HF28" s="220"/>
      <c r="HG28" s="220"/>
      <c r="HH28" s="220"/>
      <c r="HI28" s="220"/>
      <c r="HJ28" s="263"/>
      <c r="HK28" s="220"/>
      <c r="HL28" s="220"/>
      <c r="HM28" s="221"/>
      <c r="HN28" s="220"/>
      <c r="HO28" s="184"/>
      <c r="HP28" s="203"/>
      <c r="HR28" s="184"/>
      <c r="HS28" s="203"/>
      <c r="HU28" s="184"/>
      <c r="HV28" s="203"/>
      <c r="HW28" s="184"/>
      <c r="HX28" s="184"/>
      <c r="HY28" s="184"/>
      <c r="HZ28" s="184"/>
      <c r="IA28" s="184"/>
      <c r="IB28" s="184"/>
      <c r="IC28" s="184"/>
      <c r="ID28" s="184"/>
      <c r="IE28" s="184"/>
      <c r="IF28" s="184"/>
      <c r="IG28" s="184"/>
      <c r="IH28" s="184"/>
      <c r="II28" s="184"/>
      <c r="IJ28" s="184"/>
      <c r="IK28" s="184"/>
      <c r="IL28" s="184"/>
      <c r="IM28" s="184"/>
      <c r="IN28" s="184"/>
      <c r="IO28" s="184"/>
      <c r="IP28" s="184"/>
      <c r="IQ28" s="184"/>
      <c r="IR28" s="184"/>
      <c r="IS28" s="184"/>
      <c r="IT28" s="184"/>
      <c r="IU28" s="184"/>
      <c r="IV28" s="184"/>
      <c r="IW28" s="184"/>
      <c r="IX28" s="184"/>
      <c r="IY28" s="184"/>
      <c r="IZ28" s="184"/>
      <c r="JA28" s="184"/>
      <c r="JB28" s="184"/>
      <c r="JC28" s="184"/>
      <c r="JD28" s="184"/>
      <c r="JE28" s="184"/>
      <c r="JF28" s="184"/>
      <c r="JG28" s="184"/>
      <c r="JH28" s="184"/>
      <c r="JI28" s="184"/>
      <c r="JJ28" s="184"/>
      <c r="JK28" s="184"/>
      <c r="JL28" s="184"/>
      <c r="JM28" s="184"/>
      <c r="JN28" s="184"/>
      <c r="JO28" s="184"/>
      <c r="JP28" s="184"/>
      <c r="JQ28" s="184"/>
      <c r="JR28" s="184"/>
      <c r="JS28" s="184"/>
      <c r="JT28" s="184"/>
      <c r="JU28" s="184"/>
      <c r="JV28" s="184"/>
      <c r="JW28" s="184"/>
      <c r="JX28" s="184"/>
      <c r="JY28" s="184"/>
      <c r="JZ28" s="184"/>
      <c r="KA28" s="184"/>
      <c r="KB28" s="184"/>
      <c r="KC28" s="184"/>
      <c r="KD28" s="184"/>
      <c r="KE28" s="184"/>
      <c r="KF28" s="184"/>
      <c r="KG28" s="184"/>
      <c r="KH28" s="184"/>
      <c r="KI28" s="184"/>
      <c r="KJ28" s="184"/>
      <c r="KK28" s="184"/>
      <c r="KL28" s="184"/>
      <c r="KM28" s="184"/>
      <c r="KN28" s="184"/>
      <c r="KO28" s="184"/>
      <c r="KP28" s="184"/>
      <c r="KQ28" s="184"/>
      <c r="KR28" s="184"/>
      <c r="KS28" s="184"/>
      <c r="KT28" s="184"/>
      <c r="KU28" s="184"/>
      <c r="KV28" s="184"/>
      <c r="KW28" s="184"/>
      <c r="KX28" s="184"/>
      <c r="KY28" s="184"/>
    </row>
    <row r="29" spans="1:311" ht="13" thickTop="1" thickBot="1" x14ac:dyDescent="0.2">
      <c r="A29" s="184"/>
      <c r="B29" s="220"/>
      <c r="C29" s="220"/>
      <c r="D29" s="261"/>
      <c r="E29" s="220"/>
      <c r="F29" s="220"/>
      <c r="G29" s="220"/>
      <c r="H29" s="220"/>
      <c r="I29" s="220"/>
      <c r="J29" s="220"/>
      <c r="K29" s="220"/>
      <c r="L29" s="220"/>
      <c r="M29" s="261"/>
      <c r="N29" s="220"/>
      <c r="O29" s="220"/>
      <c r="P29" s="220"/>
      <c r="Q29" s="220"/>
      <c r="R29" s="220"/>
      <c r="S29" s="220"/>
      <c r="T29" s="220"/>
      <c r="U29" s="220"/>
      <c r="V29" s="220"/>
      <c r="W29" s="220"/>
      <c r="X29" s="220"/>
      <c r="Y29" s="220"/>
      <c r="Z29" s="220"/>
      <c r="AA29" s="220"/>
      <c r="AB29" s="220"/>
      <c r="AC29" s="220"/>
      <c r="AD29" s="220"/>
      <c r="AE29" s="261"/>
      <c r="AF29" s="220"/>
      <c r="AG29" s="220"/>
      <c r="AH29" s="261"/>
      <c r="AI29" s="220"/>
      <c r="AJ29" s="220"/>
      <c r="AK29" s="220"/>
      <c r="AL29" s="220"/>
      <c r="AM29" s="220"/>
      <c r="AN29" s="220"/>
      <c r="AO29" s="220"/>
      <c r="AP29" s="220"/>
      <c r="AQ29" s="220"/>
      <c r="AR29" s="220"/>
      <c r="AS29" s="220"/>
      <c r="AT29" s="220"/>
      <c r="AU29" s="220"/>
      <c r="AV29" s="220"/>
      <c r="AW29" s="220"/>
      <c r="AX29" s="220"/>
      <c r="AY29" s="220"/>
      <c r="AZ29" s="220"/>
      <c r="BA29" s="220"/>
      <c r="BB29" s="220"/>
      <c r="BC29" s="261"/>
      <c r="BD29" s="220"/>
      <c r="BE29" s="220"/>
      <c r="BF29" s="220"/>
      <c r="BG29" s="220"/>
      <c r="BH29" s="220"/>
      <c r="BI29" s="220"/>
      <c r="BJ29" s="220"/>
      <c r="BK29" s="220"/>
      <c r="BL29" s="220"/>
      <c r="BM29" s="220"/>
      <c r="BN29" s="220"/>
      <c r="BO29" s="220"/>
      <c r="BP29" s="220"/>
      <c r="BQ29" s="220"/>
      <c r="BR29" s="220"/>
      <c r="BS29" s="220"/>
      <c r="BT29" s="220"/>
      <c r="BU29" s="220"/>
      <c r="BV29" s="220"/>
      <c r="BW29" s="220"/>
      <c r="BX29" s="220"/>
      <c r="BY29" s="220"/>
      <c r="BZ29" s="220"/>
      <c r="CA29" s="220"/>
      <c r="CB29" s="220"/>
      <c r="CC29" s="220"/>
      <c r="CD29" s="220"/>
      <c r="CE29" s="220"/>
      <c r="CF29" s="220"/>
      <c r="CG29" s="220"/>
      <c r="CH29" s="220"/>
      <c r="CI29" s="220"/>
      <c r="CJ29" s="220"/>
      <c r="CK29" s="220"/>
      <c r="CL29" s="220"/>
      <c r="CM29" s="220"/>
      <c r="CN29" s="220"/>
      <c r="CO29" s="220"/>
      <c r="CP29" s="220"/>
      <c r="CQ29" s="220"/>
      <c r="CR29" s="220"/>
      <c r="CS29" s="220"/>
      <c r="CT29" s="220"/>
      <c r="CU29" s="220"/>
      <c r="CV29" s="220"/>
      <c r="CW29" s="220"/>
      <c r="CX29" s="220"/>
      <c r="CY29" s="261"/>
      <c r="CZ29" s="220"/>
      <c r="DA29" s="220"/>
      <c r="DB29" s="220"/>
      <c r="DC29" s="220"/>
      <c r="DD29" s="220"/>
      <c r="DE29" s="220"/>
      <c r="DF29" s="220"/>
      <c r="DG29" s="220"/>
      <c r="DH29" s="220"/>
      <c r="DI29" s="220"/>
      <c r="DJ29" s="266"/>
      <c r="DK29" s="261"/>
      <c r="DL29" s="220"/>
      <c r="DM29" s="220"/>
      <c r="DN29" s="220"/>
      <c r="DO29" s="220"/>
      <c r="DP29" s="220"/>
      <c r="DQ29" s="220"/>
      <c r="DR29" s="220"/>
      <c r="DS29" s="220"/>
      <c r="DT29" s="261"/>
      <c r="DU29" s="220"/>
      <c r="DV29" s="220"/>
      <c r="DW29" s="261"/>
      <c r="DX29" s="220"/>
      <c r="DY29" s="220"/>
      <c r="DZ29" s="220"/>
      <c r="EA29" s="220"/>
      <c r="EB29" s="220"/>
      <c r="EC29" s="220"/>
      <c r="ED29" s="220"/>
      <c r="EE29" s="220"/>
      <c r="EF29" s="220"/>
      <c r="EG29" s="220"/>
      <c r="EH29" s="220"/>
      <c r="EI29" s="220"/>
      <c r="EJ29" s="220"/>
      <c r="EK29" s="220"/>
      <c r="EL29" s="220"/>
      <c r="EM29" s="220"/>
      <c r="EN29" s="220"/>
      <c r="EO29" s="220"/>
      <c r="EP29" s="220"/>
      <c r="EQ29" s="220"/>
      <c r="ER29" s="261"/>
      <c r="ES29" s="220"/>
      <c r="ET29" s="220"/>
      <c r="EU29" s="220"/>
      <c r="EV29" s="220"/>
      <c r="EW29" s="220"/>
      <c r="EX29" s="220"/>
      <c r="EY29" s="220"/>
      <c r="EZ29" s="220"/>
      <c r="FA29" s="220"/>
      <c r="FB29" s="220"/>
      <c r="FC29" s="220"/>
      <c r="FD29" s="220"/>
      <c r="FE29" s="220"/>
      <c r="FF29" s="220"/>
      <c r="FG29" s="220"/>
      <c r="FH29" s="220"/>
      <c r="FI29" s="220"/>
      <c r="FJ29" s="261"/>
      <c r="FK29" s="220"/>
      <c r="FL29" s="220"/>
      <c r="FM29" s="220"/>
      <c r="FN29" s="220"/>
      <c r="FO29" s="220"/>
      <c r="FP29" s="220"/>
      <c r="FQ29" s="220"/>
      <c r="FR29" s="220"/>
      <c r="FS29" s="220"/>
      <c r="FT29" s="220"/>
      <c r="FU29" s="220"/>
      <c r="FV29" s="220"/>
      <c r="FW29" s="220"/>
      <c r="FX29" s="220"/>
      <c r="FY29" s="220"/>
      <c r="FZ29" s="220"/>
      <c r="GA29" s="220"/>
      <c r="GB29" s="220"/>
      <c r="GC29" s="220"/>
      <c r="GD29" s="220"/>
      <c r="GE29" s="220"/>
      <c r="GF29" s="220"/>
      <c r="GG29" s="220"/>
      <c r="GH29" s="220"/>
      <c r="GI29" s="220"/>
      <c r="GJ29" s="220"/>
      <c r="GK29" s="220"/>
      <c r="GL29" s="220"/>
      <c r="GM29" s="220"/>
      <c r="GN29" s="220"/>
      <c r="GO29" s="220"/>
      <c r="GP29" s="220"/>
      <c r="GQ29" s="220"/>
      <c r="GR29" s="220"/>
      <c r="GS29" s="220"/>
      <c r="GT29" s="220"/>
      <c r="GU29" s="220"/>
      <c r="GV29" s="220"/>
      <c r="GW29" s="220"/>
      <c r="GX29" s="220"/>
      <c r="GY29" s="220"/>
      <c r="GZ29" s="261"/>
      <c r="HA29" s="220"/>
      <c r="HB29" s="220"/>
      <c r="HC29" s="220"/>
      <c r="HD29" s="220"/>
      <c r="HE29" s="220"/>
      <c r="HF29" s="220"/>
      <c r="HG29" s="220"/>
      <c r="HH29" s="226"/>
      <c r="HI29" s="220"/>
      <c r="HJ29" s="258"/>
      <c r="HK29" s="220"/>
      <c r="HL29" s="220"/>
      <c r="HM29" s="221"/>
      <c r="HN29" s="220"/>
      <c r="HO29" s="184"/>
      <c r="HP29" s="203"/>
      <c r="HR29" s="184"/>
      <c r="HS29" s="203"/>
      <c r="HU29" s="184"/>
      <c r="HV29" s="203"/>
      <c r="HW29" s="184"/>
      <c r="HX29" s="184"/>
      <c r="HY29" s="184"/>
      <c r="HZ29" s="184"/>
      <c r="IA29" s="184"/>
      <c r="IB29" s="184"/>
      <c r="IC29" s="184"/>
      <c r="ID29" s="184"/>
      <c r="IE29" s="184"/>
      <c r="IF29" s="184"/>
      <c r="IG29" s="184"/>
      <c r="IH29" s="184"/>
      <c r="II29" s="184"/>
      <c r="IJ29" s="184"/>
      <c r="IK29" s="184"/>
      <c r="IL29" s="184"/>
      <c r="IM29" s="184"/>
      <c r="IN29" s="184"/>
      <c r="IO29" s="184"/>
      <c r="IP29" s="184"/>
      <c r="IQ29" s="184"/>
      <c r="IR29" s="184"/>
      <c r="IS29" s="184"/>
      <c r="IT29" s="184"/>
      <c r="IU29" s="184"/>
      <c r="IV29" s="184"/>
      <c r="IW29" s="184"/>
      <c r="IX29" s="184"/>
      <c r="IY29" s="184"/>
      <c r="IZ29" s="184"/>
      <c r="JA29" s="184"/>
      <c r="JB29" s="184"/>
      <c r="JC29" s="184"/>
      <c r="JD29" s="184"/>
      <c r="JE29" s="184"/>
      <c r="JF29" s="184"/>
      <c r="JG29" s="184"/>
      <c r="JH29" s="184"/>
      <c r="JI29" s="184"/>
      <c r="JJ29" s="184"/>
      <c r="JK29" s="184"/>
      <c r="JL29" s="184"/>
      <c r="JM29" s="184"/>
      <c r="JN29" s="184"/>
      <c r="JO29" s="184"/>
      <c r="JP29" s="184"/>
      <c r="JQ29" s="184"/>
      <c r="JR29" s="184"/>
      <c r="JS29" s="184"/>
      <c r="JT29" s="184"/>
      <c r="JU29" s="184"/>
      <c r="JV29" s="184"/>
      <c r="JW29" s="184"/>
      <c r="JX29" s="184"/>
      <c r="JY29" s="184"/>
      <c r="JZ29" s="184"/>
      <c r="KA29" s="184"/>
      <c r="KB29" s="184"/>
      <c r="KC29" s="184"/>
      <c r="KD29" s="184"/>
      <c r="KE29" s="184"/>
      <c r="KF29" s="184"/>
      <c r="KG29" s="184"/>
      <c r="KH29" s="184"/>
      <c r="KI29" s="184"/>
      <c r="KJ29" s="184"/>
      <c r="KK29" s="184"/>
      <c r="KL29" s="184"/>
      <c r="KM29" s="184"/>
      <c r="KN29" s="184"/>
      <c r="KO29" s="184"/>
      <c r="KP29" s="184"/>
      <c r="KQ29" s="184"/>
      <c r="KR29" s="184"/>
      <c r="KS29" s="184"/>
      <c r="KT29" s="184"/>
      <c r="KU29" s="184"/>
      <c r="KV29" s="184"/>
      <c r="KW29" s="184"/>
      <c r="KX29" s="184"/>
      <c r="KY29" s="184"/>
    </row>
    <row r="30" spans="1:311" ht="12" thickTop="1" x14ac:dyDescent="0.15">
      <c r="A30" s="184"/>
      <c r="B30" s="184"/>
      <c r="C30" s="184"/>
      <c r="D30" s="192"/>
      <c r="E30" s="184"/>
      <c r="F30" s="184"/>
      <c r="G30" s="184"/>
      <c r="H30" s="184"/>
      <c r="I30" s="184"/>
      <c r="J30" s="184"/>
      <c r="K30" s="184"/>
      <c r="L30" s="184"/>
      <c r="M30" s="192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92"/>
      <c r="AF30" s="184"/>
      <c r="AG30" s="184"/>
      <c r="AH30" s="192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92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92"/>
      <c r="CZ30" s="184"/>
      <c r="DA30" s="184"/>
      <c r="DB30" s="184"/>
      <c r="DC30" s="184"/>
      <c r="DD30" s="184"/>
      <c r="DE30" s="184"/>
      <c r="DF30" s="184"/>
      <c r="DG30" s="184"/>
      <c r="DH30" s="184"/>
      <c r="DI30" s="184"/>
      <c r="DJ30" s="208"/>
      <c r="DK30" s="192"/>
      <c r="DL30" s="184"/>
      <c r="DM30" s="184"/>
      <c r="DN30" s="184"/>
      <c r="DO30" s="184"/>
      <c r="DP30" s="184"/>
      <c r="DQ30" s="184"/>
      <c r="DR30" s="184"/>
      <c r="DS30" s="184"/>
      <c r="DT30" s="192"/>
      <c r="DU30" s="184"/>
      <c r="DV30" s="184"/>
      <c r="DW30" s="192"/>
      <c r="DX30" s="184"/>
      <c r="DY30" s="184"/>
      <c r="DZ30" s="184"/>
      <c r="EA30" s="184"/>
      <c r="EB30" s="184"/>
      <c r="EC30" s="184"/>
      <c r="ED30" s="184"/>
      <c r="EE30" s="184"/>
      <c r="EF30" s="184"/>
      <c r="EG30" s="184"/>
      <c r="EH30" s="184"/>
      <c r="EI30" s="184"/>
      <c r="EJ30" s="184"/>
      <c r="EK30" s="184"/>
      <c r="EL30" s="184"/>
      <c r="EM30" s="184"/>
      <c r="EN30" s="184"/>
      <c r="EO30" s="184"/>
      <c r="EP30" s="184"/>
      <c r="EQ30" s="184"/>
      <c r="ER30" s="192"/>
      <c r="ES30" s="184"/>
      <c r="ET30" s="184"/>
      <c r="EU30" s="184"/>
      <c r="EV30" s="184"/>
      <c r="EW30" s="184"/>
      <c r="EX30" s="184"/>
      <c r="EY30" s="184"/>
      <c r="EZ30" s="184"/>
      <c r="FA30" s="184"/>
      <c r="FB30" s="184"/>
      <c r="FC30" s="184"/>
      <c r="FD30" s="184"/>
      <c r="FE30" s="184"/>
      <c r="FF30" s="184"/>
      <c r="FG30" s="184"/>
      <c r="FH30" s="184"/>
      <c r="FI30" s="184"/>
      <c r="FJ30" s="192"/>
      <c r="FK30" s="184"/>
      <c r="FL30" s="184"/>
      <c r="FM30" s="184"/>
      <c r="FN30" s="184"/>
      <c r="FO30" s="184"/>
      <c r="FP30" s="184"/>
      <c r="FQ30" s="184"/>
      <c r="FR30" s="184"/>
      <c r="FS30" s="184"/>
      <c r="FT30" s="184"/>
      <c r="FU30" s="184"/>
      <c r="FV30" s="184"/>
      <c r="FW30" s="184"/>
      <c r="FX30" s="184"/>
      <c r="FY30" s="184"/>
      <c r="FZ30" s="184"/>
      <c r="GA30" s="184"/>
      <c r="GB30" s="184"/>
      <c r="GC30" s="184"/>
      <c r="GD30" s="184"/>
      <c r="GE30" s="184"/>
      <c r="GF30" s="184"/>
      <c r="GG30" s="184"/>
      <c r="GH30" s="184"/>
      <c r="GI30" s="184"/>
      <c r="GJ30" s="184"/>
      <c r="GK30" s="184"/>
      <c r="GL30" s="184"/>
      <c r="GM30" s="184"/>
      <c r="GN30" s="184"/>
      <c r="GO30" s="184"/>
      <c r="GP30" s="184"/>
      <c r="GQ30" s="184"/>
      <c r="GR30" s="184"/>
      <c r="GS30" s="184"/>
      <c r="GT30" s="184"/>
      <c r="GU30" s="184"/>
      <c r="GV30" s="184"/>
      <c r="GW30" s="184"/>
      <c r="GX30" s="184"/>
      <c r="GY30" s="184"/>
      <c r="GZ30" s="192"/>
      <c r="HA30" s="184"/>
      <c r="HB30" s="184"/>
      <c r="HC30" s="184"/>
      <c r="HD30" s="184"/>
      <c r="HE30" s="184"/>
      <c r="HF30" s="184"/>
      <c r="HG30" s="184"/>
      <c r="HH30" s="184"/>
      <c r="HI30" s="184"/>
      <c r="HJ30" s="205"/>
      <c r="HK30" s="184"/>
      <c r="HL30" s="184"/>
      <c r="HM30" s="203"/>
      <c r="HO30" s="184"/>
      <c r="HP30" s="203"/>
      <c r="HR30" s="184"/>
      <c r="HS30" s="203"/>
      <c r="HU30" s="184"/>
      <c r="HV30" s="203"/>
      <c r="HW30" s="184"/>
      <c r="HX30" s="184"/>
      <c r="HY30" s="184"/>
      <c r="HZ30" s="184"/>
      <c r="IA30" s="184"/>
      <c r="IB30" s="184"/>
      <c r="IC30" s="184"/>
      <c r="ID30" s="184"/>
      <c r="IE30" s="184"/>
      <c r="IF30" s="184"/>
      <c r="IG30" s="184"/>
      <c r="IH30" s="184"/>
      <c r="II30" s="184"/>
      <c r="IJ30" s="184"/>
      <c r="IK30" s="184"/>
      <c r="IL30" s="184"/>
      <c r="IM30" s="184"/>
      <c r="IN30" s="184"/>
      <c r="IO30" s="184"/>
      <c r="IP30" s="184"/>
      <c r="IQ30" s="184"/>
      <c r="IR30" s="184"/>
      <c r="IS30" s="184"/>
      <c r="IT30" s="184"/>
      <c r="IU30" s="184"/>
      <c r="IV30" s="184"/>
      <c r="IW30" s="184"/>
      <c r="IX30" s="184"/>
      <c r="IY30" s="184"/>
      <c r="IZ30" s="184"/>
      <c r="JA30" s="184"/>
      <c r="JB30" s="184"/>
      <c r="JC30" s="184"/>
      <c r="JD30" s="184"/>
      <c r="JE30" s="184"/>
      <c r="JF30" s="184"/>
      <c r="JG30" s="184"/>
      <c r="JH30" s="184"/>
      <c r="JI30" s="184"/>
      <c r="JJ30" s="184"/>
      <c r="JK30" s="184"/>
      <c r="JL30" s="184"/>
      <c r="JM30" s="184"/>
      <c r="JN30" s="184"/>
      <c r="JO30" s="184"/>
      <c r="JP30" s="184"/>
      <c r="JQ30" s="184"/>
      <c r="JR30" s="184"/>
      <c r="JS30" s="184"/>
      <c r="JT30" s="184"/>
      <c r="JU30" s="184"/>
      <c r="JV30" s="184"/>
      <c r="JW30" s="184"/>
      <c r="JX30" s="184"/>
      <c r="JY30" s="184"/>
      <c r="JZ30" s="184"/>
      <c r="KA30" s="184"/>
      <c r="KB30" s="184"/>
      <c r="KC30" s="184"/>
      <c r="KD30" s="184"/>
      <c r="KE30" s="184"/>
      <c r="KF30" s="184"/>
      <c r="KG30" s="184"/>
      <c r="KH30" s="184"/>
      <c r="KI30" s="184"/>
      <c r="KJ30" s="184"/>
      <c r="KK30" s="184"/>
      <c r="KL30" s="184"/>
      <c r="KM30" s="184"/>
      <c r="KN30" s="184"/>
      <c r="KO30" s="184"/>
      <c r="KP30" s="184"/>
      <c r="KQ30" s="184"/>
      <c r="KR30" s="184"/>
      <c r="KS30" s="184"/>
      <c r="KT30" s="184"/>
      <c r="KU30" s="184"/>
      <c r="KV30" s="184"/>
      <c r="KW30" s="184"/>
      <c r="KX30" s="184"/>
      <c r="KY30" s="184"/>
    </row>
    <row r="31" spans="1:311" x14ac:dyDescent="0.15">
      <c r="A31" s="184"/>
      <c r="B31" s="184"/>
      <c r="C31" s="184"/>
      <c r="D31" s="192"/>
      <c r="E31" s="184"/>
      <c r="F31" s="184"/>
      <c r="G31" s="184"/>
      <c r="H31" s="184"/>
      <c r="I31" s="184"/>
      <c r="J31" s="184"/>
      <c r="K31" s="184"/>
      <c r="L31" s="184"/>
      <c r="M31" s="192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92"/>
      <c r="AF31" s="184"/>
      <c r="AG31" s="184"/>
      <c r="AH31" s="192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92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92"/>
      <c r="CZ31" s="184"/>
      <c r="DA31" s="184"/>
      <c r="DB31" s="184"/>
      <c r="DC31" s="184"/>
      <c r="DD31" s="184"/>
      <c r="DE31" s="184"/>
      <c r="DF31" s="184"/>
      <c r="DG31" s="184"/>
      <c r="DH31" s="184"/>
      <c r="DI31" s="184"/>
      <c r="DJ31" s="206"/>
      <c r="DK31" s="192"/>
      <c r="DL31" s="184"/>
      <c r="DM31" s="184"/>
      <c r="DN31" s="184"/>
      <c r="DO31" s="184"/>
      <c r="DP31" s="184"/>
      <c r="DQ31" s="184"/>
      <c r="DR31" s="184"/>
      <c r="DS31" s="184"/>
      <c r="DT31" s="192"/>
      <c r="DU31" s="184"/>
      <c r="DV31" s="184"/>
      <c r="DW31" s="192"/>
      <c r="DX31" s="184"/>
      <c r="DY31" s="184"/>
      <c r="DZ31" s="184"/>
      <c r="EA31" s="184"/>
      <c r="EB31" s="184"/>
      <c r="EC31" s="184"/>
      <c r="ED31" s="184"/>
      <c r="EE31" s="184"/>
      <c r="EF31" s="184"/>
      <c r="EG31" s="184"/>
      <c r="EH31" s="184"/>
      <c r="EI31" s="184"/>
      <c r="EJ31" s="184"/>
      <c r="EK31" s="184"/>
      <c r="EL31" s="184"/>
      <c r="EM31" s="184"/>
      <c r="EN31" s="184"/>
      <c r="EO31" s="184"/>
      <c r="EP31" s="184"/>
      <c r="EQ31" s="184"/>
      <c r="ER31" s="192"/>
      <c r="ES31" s="184"/>
      <c r="ET31" s="184"/>
      <c r="EU31" s="184"/>
      <c r="EV31" s="184"/>
      <c r="EW31" s="184"/>
      <c r="EX31" s="184"/>
      <c r="EY31" s="184"/>
      <c r="EZ31" s="184"/>
      <c r="FA31" s="184"/>
      <c r="FB31" s="184"/>
      <c r="FC31" s="184"/>
      <c r="FD31" s="184"/>
      <c r="FE31" s="184"/>
      <c r="FF31" s="184"/>
      <c r="FG31" s="184"/>
      <c r="FH31" s="184"/>
      <c r="FI31" s="184"/>
      <c r="FJ31" s="192"/>
      <c r="FK31" s="184"/>
      <c r="FL31" s="184"/>
      <c r="FM31" s="184"/>
      <c r="FN31" s="184"/>
      <c r="FO31" s="184"/>
      <c r="FP31" s="184"/>
      <c r="FQ31" s="184"/>
      <c r="FR31" s="184"/>
      <c r="FS31" s="184"/>
      <c r="FT31" s="184"/>
      <c r="FU31" s="184"/>
      <c r="FV31" s="184"/>
      <c r="FW31" s="184"/>
      <c r="FX31" s="184"/>
      <c r="FY31" s="184"/>
      <c r="FZ31" s="184"/>
      <c r="GA31" s="184"/>
      <c r="GB31" s="184"/>
      <c r="GC31" s="184"/>
      <c r="GD31" s="184"/>
      <c r="GE31" s="184"/>
      <c r="GF31" s="184"/>
      <c r="GG31" s="184"/>
      <c r="GH31" s="184"/>
      <c r="GI31" s="184"/>
      <c r="GJ31" s="184"/>
      <c r="GK31" s="184"/>
      <c r="GL31" s="184"/>
      <c r="GM31" s="184"/>
      <c r="GN31" s="184"/>
      <c r="GO31" s="184"/>
      <c r="GP31" s="184"/>
      <c r="GQ31" s="184"/>
      <c r="GR31" s="184"/>
      <c r="GS31" s="184"/>
      <c r="GT31" s="184"/>
      <c r="GU31" s="184"/>
      <c r="GV31" s="184"/>
      <c r="GW31" s="184"/>
      <c r="GX31" s="184"/>
      <c r="GY31" s="184"/>
      <c r="GZ31" s="192"/>
      <c r="HA31" s="184"/>
      <c r="HB31" s="184"/>
      <c r="HC31" s="184"/>
      <c r="HD31" s="184"/>
      <c r="HE31" s="184"/>
      <c r="HF31" s="184"/>
      <c r="HG31" s="184"/>
      <c r="HH31" s="184"/>
      <c r="HI31" s="184"/>
      <c r="HJ31" s="204"/>
      <c r="HK31" s="184"/>
      <c r="HL31" s="184"/>
      <c r="HM31" s="203"/>
      <c r="HO31" s="184"/>
      <c r="HP31" s="203"/>
      <c r="HR31" s="184"/>
      <c r="HS31" s="203"/>
      <c r="HU31" s="184"/>
      <c r="HV31" s="203"/>
      <c r="HW31" s="184"/>
      <c r="HX31" s="184"/>
      <c r="HY31" s="184"/>
      <c r="HZ31" s="184"/>
      <c r="IA31" s="184"/>
      <c r="IB31" s="184"/>
      <c r="IC31" s="184"/>
      <c r="ID31" s="184"/>
      <c r="IE31" s="184"/>
      <c r="IF31" s="184"/>
      <c r="IG31" s="184"/>
      <c r="IH31" s="184"/>
      <c r="II31" s="184"/>
      <c r="IJ31" s="184"/>
      <c r="IK31" s="184"/>
      <c r="IL31" s="184"/>
      <c r="IM31" s="184"/>
      <c r="IN31" s="184"/>
      <c r="IO31" s="184"/>
      <c r="IP31" s="184"/>
      <c r="IQ31" s="184"/>
      <c r="IR31" s="184"/>
      <c r="IS31" s="184"/>
      <c r="IT31" s="184"/>
      <c r="IU31" s="184"/>
      <c r="IV31" s="184"/>
      <c r="IW31" s="184"/>
      <c r="IX31" s="184"/>
      <c r="IY31" s="184"/>
      <c r="IZ31" s="184"/>
      <c r="JA31" s="184"/>
      <c r="JB31" s="184"/>
      <c r="JC31" s="184"/>
      <c r="JD31" s="184"/>
      <c r="JE31" s="184"/>
      <c r="JF31" s="184"/>
      <c r="JG31" s="184"/>
      <c r="JH31" s="184"/>
      <c r="JI31" s="184"/>
      <c r="JJ31" s="184"/>
      <c r="JK31" s="184"/>
      <c r="JL31" s="184"/>
      <c r="JM31" s="184"/>
      <c r="JN31" s="184"/>
      <c r="JO31" s="184"/>
      <c r="JP31" s="184"/>
      <c r="JQ31" s="184"/>
      <c r="JR31" s="184"/>
      <c r="JS31" s="184"/>
      <c r="JT31" s="184"/>
      <c r="JU31" s="184"/>
      <c r="JV31" s="184"/>
      <c r="JW31" s="184"/>
      <c r="JX31" s="184"/>
      <c r="JY31" s="184"/>
      <c r="JZ31" s="184"/>
      <c r="KA31" s="184"/>
      <c r="KB31" s="184"/>
      <c r="KC31" s="184"/>
      <c r="KD31" s="184"/>
      <c r="KE31" s="184"/>
      <c r="KF31" s="184"/>
      <c r="KG31" s="184"/>
      <c r="KH31" s="184"/>
      <c r="KI31" s="184"/>
      <c r="KJ31" s="184"/>
      <c r="KK31" s="184"/>
      <c r="KL31" s="184"/>
      <c r="KM31" s="184"/>
      <c r="KN31" s="184"/>
      <c r="KO31" s="184"/>
      <c r="KP31" s="184"/>
      <c r="KQ31" s="184"/>
      <c r="KR31" s="184"/>
      <c r="KS31" s="184"/>
      <c r="KT31" s="184"/>
      <c r="KU31" s="184"/>
      <c r="KV31" s="184"/>
      <c r="KW31" s="184"/>
      <c r="KX31" s="184"/>
      <c r="KY31" s="184"/>
    </row>
    <row r="32" spans="1:311" x14ac:dyDescent="0.15">
      <c r="A32" s="184"/>
      <c r="B32" s="184"/>
      <c r="C32" s="184"/>
      <c r="D32" s="192"/>
      <c r="E32" s="184"/>
      <c r="F32" s="184"/>
      <c r="G32" s="184"/>
      <c r="H32" s="184"/>
      <c r="I32" s="184"/>
      <c r="J32" s="184"/>
      <c r="K32" s="184"/>
      <c r="L32" s="184"/>
      <c r="M32" s="192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92"/>
      <c r="AF32" s="184"/>
      <c r="AG32" s="184"/>
      <c r="AH32" s="192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92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92"/>
      <c r="CZ32" s="184"/>
      <c r="DA32" s="184"/>
      <c r="DB32" s="184"/>
      <c r="DC32" s="184"/>
      <c r="DD32" s="184"/>
      <c r="DE32" s="184"/>
      <c r="DF32" s="184"/>
      <c r="DG32" s="184"/>
      <c r="DH32" s="184"/>
      <c r="DI32" s="184"/>
      <c r="DJ32" s="208"/>
      <c r="DK32" s="192"/>
      <c r="DL32" s="184"/>
      <c r="DM32" s="184"/>
      <c r="DN32" s="184"/>
      <c r="DO32" s="184"/>
      <c r="DP32" s="184"/>
      <c r="DQ32" s="184"/>
      <c r="DR32" s="184"/>
      <c r="DS32" s="184"/>
      <c r="DT32" s="192"/>
      <c r="DU32" s="184"/>
      <c r="DV32" s="184"/>
      <c r="DW32" s="192"/>
      <c r="DX32" s="184"/>
      <c r="DY32" s="184"/>
      <c r="DZ32" s="184"/>
      <c r="EA32" s="184"/>
      <c r="EB32" s="184"/>
      <c r="EC32" s="184"/>
      <c r="ED32" s="184"/>
      <c r="EE32" s="184"/>
      <c r="EF32" s="184"/>
      <c r="EG32" s="184"/>
      <c r="EH32" s="184"/>
      <c r="EI32" s="184"/>
      <c r="EJ32" s="184"/>
      <c r="EK32" s="184"/>
      <c r="EL32" s="184"/>
      <c r="EM32" s="184"/>
      <c r="EN32" s="184"/>
      <c r="EO32" s="184"/>
      <c r="EP32" s="184"/>
      <c r="EQ32" s="184"/>
      <c r="ER32" s="192"/>
      <c r="ES32" s="184"/>
      <c r="ET32" s="184"/>
      <c r="EU32" s="184"/>
      <c r="EV32" s="184"/>
      <c r="EW32" s="184"/>
      <c r="EX32" s="184"/>
      <c r="EY32" s="184"/>
      <c r="EZ32" s="184"/>
      <c r="FA32" s="184"/>
      <c r="FB32" s="184"/>
      <c r="FC32" s="184"/>
      <c r="FD32" s="184"/>
      <c r="FE32" s="184"/>
      <c r="FF32" s="184"/>
      <c r="FG32" s="184"/>
      <c r="FH32" s="184"/>
      <c r="FI32" s="184"/>
      <c r="FJ32" s="192"/>
      <c r="FK32" s="184"/>
      <c r="FL32" s="184"/>
      <c r="FM32" s="184"/>
      <c r="FN32" s="184"/>
      <c r="FO32" s="184"/>
      <c r="FP32" s="184"/>
      <c r="FQ32" s="184"/>
      <c r="FR32" s="184"/>
      <c r="FS32" s="184"/>
      <c r="FT32" s="184"/>
      <c r="FU32" s="184"/>
      <c r="FV32" s="184"/>
      <c r="FW32" s="184"/>
      <c r="FX32" s="184"/>
      <c r="FY32" s="184"/>
      <c r="FZ32" s="184"/>
      <c r="GA32" s="184"/>
      <c r="GB32" s="184"/>
      <c r="GC32" s="184"/>
      <c r="GD32" s="184"/>
      <c r="GE32" s="184"/>
      <c r="GF32" s="184"/>
      <c r="GG32" s="184"/>
      <c r="GH32" s="184"/>
      <c r="GI32" s="184"/>
      <c r="GJ32" s="184"/>
      <c r="GK32" s="184"/>
      <c r="GL32" s="184"/>
      <c r="GM32" s="184"/>
      <c r="GN32" s="184"/>
      <c r="GO32" s="184"/>
      <c r="GP32" s="184"/>
      <c r="GQ32" s="184"/>
      <c r="GR32" s="184"/>
      <c r="GS32" s="184"/>
      <c r="GT32" s="184"/>
      <c r="GU32" s="184"/>
      <c r="GV32" s="184"/>
      <c r="GW32" s="184"/>
      <c r="GX32" s="184"/>
      <c r="GY32" s="184"/>
      <c r="GZ32" s="192"/>
      <c r="HA32" s="184"/>
      <c r="HB32" s="184"/>
      <c r="HC32" s="184"/>
      <c r="HD32" s="184"/>
      <c r="HE32" s="184"/>
      <c r="HF32" s="184"/>
      <c r="HG32" s="184"/>
      <c r="HH32" s="184"/>
      <c r="HI32" s="184"/>
      <c r="HJ32" s="209"/>
      <c r="HK32" s="184"/>
      <c r="HL32" s="184"/>
      <c r="HM32" s="203"/>
      <c r="HO32" s="184"/>
      <c r="HP32" s="203"/>
      <c r="HR32" s="184"/>
      <c r="HS32" s="203"/>
      <c r="HU32" s="184"/>
      <c r="HV32" s="203"/>
      <c r="HW32" s="184"/>
      <c r="HX32" s="184"/>
      <c r="HY32" s="184"/>
      <c r="HZ32" s="184"/>
      <c r="IA32" s="184"/>
      <c r="IB32" s="184"/>
      <c r="IC32" s="184"/>
      <c r="ID32" s="184"/>
      <c r="IE32" s="184"/>
      <c r="IF32" s="184"/>
      <c r="IG32" s="184"/>
      <c r="IH32" s="184"/>
      <c r="II32" s="184"/>
      <c r="IJ32" s="184"/>
      <c r="IK32" s="184"/>
      <c r="IL32" s="184"/>
      <c r="IM32" s="184"/>
      <c r="IN32" s="184"/>
      <c r="IO32" s="184"/>
      <c r="IP32" s="184"/>
      <c r="IQ32" s="184"/>
      <c r="IR32" s="184"/>
      <c r="IS32" s="184"/>
      <c r="IT32" s="184"/>
      <c r="IU32" s="184"/>
      <c r="IV32" s="184"/>
      <c r="IW32" s="184"/>
      <c r="IX32" s="184"/>
      <c r="IY32" s="184"/>
      <c r="IZ32" s="184"/>
      <c r="JA32" s="184"/>
      <c r="JB32" s="184"/>
      <c r="JC32" s="184"/>
      <c r="JD32" s="184"/>
      <c r="JE32" s="184"/>
      <c r="JF32" s="184"/>
      <c r="JG32" s="184"/>
      <c r="JH32" s="184"/>
      <c r="JI32" s="184"/>
      <c r="JJ32" s="184"/>
      <c r="JK32" s="184"/>
      <c r="JL32" s="184"/>
      <c r="JM32" s="184"/>
      <c r="JN32" s="184"/>
      <c r="JO32" s="184"/>
      <c r="JP32" s="184"/>
      <c r="JQ32" s="184"/>
      <c r="JR32" s="184"/>
      <c r="JS32" s="184"/>
      <c r="JT32" s="184"/>
      <c r="JU32" s="184"/>
      <c r="JV32" s="184"/>
      <c r="JW32" s="184"/>
      <c r="JX32" s="184"/>
      <c r="JY32" s="184"/>
      <c r="JZ32" s="184"/>
      <c r="KA32" s="184"/>
      <c r="KB32" s="184"/>
      <c r="KC32" s="184"/>
      <c r="KD32" s="184"/>
      <c r="KE32" s="184"/>
      <c r="KF32" s="184"/>
      <c r="KG32" s="184"/>
      <c r="KH32" s="184"/>
      <c r="KI32" s="184"/>
      <c r="KJ32" s="184"/>
      <c r="KK32" s="184"/>
      <c r="KL32" s="184"/>
      <c r="KM32" s="184"/>
      <c r="KN32" s="184"/>
      <c r="KO32" s="184"/>
      <c r="KP32" s="184"/>
      <c r="KQ32" s="184"/>
      <c r="KR32" s="184"/>
      <c r="KS32" s="184"/>
      <c r="KT32" s="184"/>
      <c r="KU32" s="184"/>
      <c r="KV32" s="184"/>
      <c r="KW32" s="184"/>
      <c r="KX32" s="184"/>
      <c r="KY32" s="184"/>
    </row>
    <row r="33" spans="1:311" x14ac:dyDescent="0.15">
      <c r="A33" s="184"/>
      <c r="B33" s="184"/>
      <c r="C33" s="184"/>
      <c r="D33" s="192"/>
      <c r="E33" s="184"/>
      <c r="F33" s="184"/>
      <c r="G33" s="184"/>
      <c r="H33" s="184"/>
      <c r="I33" s="184"/>
      <c r="J33" s="184"/>
      <c r="K33" s="184"/>
      <c r="L33" s="184"/>
      <c r="M33" s="192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92"/>
      <c r="AF33" s="184"/>
      <c r="AG33" s="184"/>
      <c r="AH33" s="192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92"/>
      <c r="BD33" s="184"/>
      <c r="BE33" s="184"/>
      <c r="BF33" s="184"/>
      <c r="BG33" s="184"/>
      <c r="BH33" s="184"/>
      <c r="BI33" s="184"/>
      <c r="BJ33" s="184"/>
      <c r="BK33" s="184"/>
      <c r="BL33" s="184"/>
      <c r="BM33" s="184"/>
      <c r="BN33" s="184"/>
      <c r="BO33" s="184"/>
      <c r="BP33" s="184"/>
      <c r="BQ33" s="184"/>
      <c r="BR33" s="184"/>
      <c r="BS33" s="184"/>
      <c r="BT33" s="184"/>
      <c r="BU33" s="184"/>
      <c r="BV33" s="184"/>
      <c r="BW33" s="184"/>
      <c r="BX33" s="184"/>
      <c r="BY33" s="184"/>
      <c r="BZ33" s="184"/>
      <c r="CA33" s="184"/>
      <c r="CB33" s="184"/>
      <c r="CC33" s="184"/>
      <c r="CD33" s="184"/>
      <c r="CE33" s="184"/>
      <c r="CF33" s="184"/>
      <c r="CG33" s="184"/>
      <c r="CH33" s="184"/>
      <c r="CI33" s="184"/>
      <c r="CJ33" s="184"/>
      <c r="CK33" s="184"/>
      <c r="CL33" s="184"/>
      <c r="CM33" s="184"/>
      <c r="CN33" s="184"/>
      <c r="CO33" s="184"/>
      <c r="CP33" s="184"/>
      <c r="CQ33" s="184"/>
      <c r="CR33" s="184"/>
      <c r="CS33" s="184"/>
      <c r="CT33" s="184"/>
      <c r="CU33" s="184"/>
      <c r="CV33" s="184"/>
      <c r="CW33" s="184"/>
      <c r="CX33" s="184"/>
      <c r="CY33" s="192"/>
      <c r="CZ33" s="184"/>
      <c r="DA33" s="184"/>
      <c r="DB33" s="184"/>
      <c r="DC33" s="184"/>
      <c r="DD33" s="184"/>
      <c r="DE33" s="184"/>
      <c r="DF33" s="184"/>
      <c r="DG33" s="184"/>
      <c r="DH33" s="184"/>
      <c r="DI33" s="184"/>
      <c r="DJ33" s="206"/>
      <c r="DK33" s="192"/>
      <c r="DL33" s="184"/>
      <c r="DM33" s="184"/>
      <c r="DN33" s="184"/>
      <c r="DO33" s="184"/>
      <c r="DP33" s="184"/>
      <c r="DQ33" s="184"/>
      <c r="DR33" s="184"/>
      <c r="DS33" s="184"/>
      <c r="DT33" s="192"/>
      <c r="DU33" s="184"/>
      <c r="DV33" s="184"/>
      <c r="DW33" s="192"/>
      <c r="DX33" s="184"/>
      <c r="DY33" s="184"/>
      <c r="DZ33" s="184"/>
      <c r="EA33" s="184"/>
      <c r="EB33" s="184"/>
      <c r="EC33" s="184"/>
      <c r="ED33" s="184"/>
      <c r="EE33" s="184"/>
      <c r="EF33" s="184"/>
      <c r="EG33" s="184"/>
      <c r="EH33" s="184"/>
      <c r="EI33" s="184"/>
      <c r="EJ33" s="184"/>
      <c r="EK33" s="184"/>
      <c r="EL33" s="184"/>
      <c r="EM33" s="184"/>
      <c r="EN33" s="184"/>
      <c r="EO33" s="184"/>
      <c r="EP33" s="184"/>
      <c r="EQ33" s="184"/>
      <c r="ER33" s="192"/>
      <c r="ES33" s="184"/>
      <c r="ET33" s="184"/>
      <c r="EU33" s="184"/>
      <c r="EV33" s="184"/>
      <c r="EW33" s="184"/>
      <c r="EX33" s="184"/>
      <c r="EY33" s="184"/>
      <c r="EZ33" s="184"/>
      <c r="FA33" s="184"/>
      <c r="FB33" s="184"/>
      <c r="FC33" s="184"/>
      <c r="FD33" s="184"/>
      <c r="FE33" s="184"/>
      <c r="FF33" s="184"/>
      <c r="FG33" s="184"/>
      <c r="FH33" s="184"/>
      <c r="FI33" s="184"/>
      <c r="FJ33" s="192"/>
      <c r="FK33" s="184"/>
      <c r="FL33" s="184"/>
      <c r="FM33" s="184"/>
      <c r="FN33" s="184"/>
      <c r="FO33" s="184"/>
      <c r="FP33" s="184"/>
      <c r="FQ33" s="184"/>
      <c r="FR33" s="184"/>
      <c r="FS33" s="184"/>
      <c r="FT33" s="184"/>
      <c r="FU33" s="184"/>
      <c r="FV33" s="184"/>
      <c r="FW33" s="184"/>
      <c r="FX33" s="184"/>
      <c r="FY33" s="184"/>
      <c r="FZ33" s="184"/>
      <c r="GA33" s="184"/>
      <c r="GB33" s="184"/>
      <c r="GC33" s="184"/>
      <c r="GD33" s="184"/>
      <c r="GE33" s="184"/>
      <c r="GF33" s="184"/>
      <c r="GG33" s="184"/>
      <c r="GH33" s="184"/>
      <c r="GI33" s="184"/>
      <c r="GJ33" s="184"/>
      <c r="GK33" s="184"/>
      <c r="GL33" s="184"/>
      <c r="GM33" s="184"/>
      <c r="GN33" s="184"/>
      <c r="GO33" s="184"/>
      <c r="GP33" s="184"/>
      <c r="GQ33" s="184"/>
      <c r="GR33" s="184"/>
      <c r="GS33" s="184"/>
      <c r="GT33" s="184"/>
      <c r="GU33" s="184"/>
      <c r="GV33" s="184"/>
      <c r="GW33" s="184"/>
      <c r="GX33" s="184"/>
      <c r="GY33" s="184"/>
      <c r="GZ33" s="192"/>
      <c r="HA33" s="184"/>
      <c r="HB33" s="184"/>
      <c r="HC33" s="184"/>
      <c r="HD33" s="184"/>
      <c r="HE33" s="184"/>
      <c r="HF33" s="184"/>
      <c r="HG33" s="184"/>
      <c r="HH33" s="184"/>
      <c r="HI33" s="184"/>
      <c r="HJ33" s="210"/>
      <c r="HK33" s="184"/>
      <c r="HL33" s="184"/>
      <c r="HM33" s="203"/>
      <c r="HO33" s="184"/>
      <c r="HP33" s="203"/>
      <c r="HR33" s="184"/>
      <c r="HS33" s="203"/>
      <c r="HU33" s="184"/>
      <c r="HV33" s="203"/>
      <c r="HW33" s="184"/>
      <c r="HX33" s="184"/>
      <c r="HY33" s="184"/>
      <c r="HZ33" s="184"/>
      <c r="IA33" s="184"/>
      <c r="IB33" s="184"/>
      <c r="IC33" s="184"/>
      <c r="ID33" s="184"/>
      <c r="IE33" s="184"/>
      <c r="IF33" s="184"/>
      <c r="IG33" s="184"/>
      <c r="IH33" s="184"/>
      <c r="II33" s="184"/>
      <c r="IJ33" s="184"/>
      <c r="IK33" s="184"/>
      <c r="IL33" s="184"/>
      <c r="IM33" s="184"/>
      <c r="IN33" s="184"/>
      <c r="IO33" s="184"/>
      <c r="IP33" s="184"/>
      <c r="IQ33" s="184"/>
      <c r="IR33" s="184"/>
      <c r="IS33" s="184"/>
      <c r="IT33" s="184"/>
      <c r="IU33" s="184"/>
      <c r="IV33" s="184"/>
      <c r="IW33" s="184"/>
      <c r="IX33" s="184"/>
      <c r="IY33" s="184"/>
      <c r="IZ33" s="184"/>
      <c r="JA33" s="184"/>
      <c r="JB33" s="184"/>
      <c r="JC33" s="184"/>
      <c r="JD33" s="184"/>
      <c r="JE33" s="184"/>
      <c r="JF33" s="184"/>
      <c r="JG33" s="184"/>
      <c r="JH33" s="184"/>
      <c r="JI33" s="184"/>
      <c r="JJ33" s="184"/>
      <c r="JK33" s="184"/>
      <c r="JL33" s="184"/>
      <c r="JM33" s="184"/>
      <c r="JN33" s="184"/>
      <c r="JO33" s="184"/>
      <c r="JP33" s="184"/>
      <c r="JQ33" s="184"/>
      <c r="JR33" s="184"/>
      <c r="JS33" s="184"/>
      <c r="JT33" s="184"/>
      <c r="JU33" s="184"/>
      <c r="JV33" s="184"/>
      <c r="JW33" s="184"/>
      <c r="JX33" s="184"/>
      <c r="JY33" s="184"/>
      <c r="JZ33" s="184"/>
      <c r="KA33" s="184"/>
      <c r="KB33" s="184"/>
      <c r="KC33" s="184"/>
      <c r="KD33" s="184"/>
      <c r="KE33" s="184"/>
      <c r="KF33" s="184"/>
      <c r="KG33" s="184"/>
      <c r="KH33" s="184"/>
      <c r="KI33" s="184"/>
      <c r="KJ33" s="184"/>
      <c r="KK33" s="184"/>
      <c r="KL33" s="184"/>
      <c r="KM33" s="184"/>
      <c r="KN33" s="184"/>
      <c r="KO33" s="184"/>
      <c r="KP33" s="184"/>
      <c r="KQ33" s="184"/>
      <c r="KR33" s="184"/>
      <c r="KS33" s="184"/>
      <c r="KT33" s="184"/>
      <c r="KU33" s="184"/>
      <c r="KV33" s="184"/>
      <c r="KW33" s="184"/>
      <c r="KX33" s="184"/>
      <c r="KY33" s="184"/>
    </row>
    <row r="34" spans="1:311" x14ac:dyDescent="0.15">
      <c r="A34" s="184"/>
      <c r="B34" s="184"/>
      <c r="C34" s="184"/>
      <c r="D34" s="192"/>
      <c r="E34" s="184"/>
      <c r="F34" s="184"/>
      <c r="G34" s="184"/>
      <c r="H34" s="184"/>
      <c r="I34" s="184"/>
      <c r="J34" s="184"/>
      <c r="K34" s="184"/>
      <c r="L34" s="184"/>
      <c r="M34" s="192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92"/>
      <c r="AF34" s="184"/>
      <c r="AG34" s="184"/>
      <c r="AH34" s="192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92"/>
      <c r="BD34" s="184"/>
      <c r="BE34" s="184"/>
      <c r="BF34" s="184"/>
      <c r="BG34" s="184"/>
      <c r="BH34" s="184"/>
      <c r="BI34" s="184"/>
      <c r="BJ34" s="184"/>
      <c r="BK34" s="184"/>
      <c r="BL34" s="184"/>
      <c r="BM34" s="184"/>
      <c r="BN34" s="184"/>
      <c r="BO34" s="184"/>
      <c r="BP34" s="184"/>
      <c r="BQ34" s="184"/>
      <c r="BR34" s="184"/>
      <c r="BS34" s="184"/>
      <c r="BT34" s="184"/>
      <c r="BU34" s="184"/>
      <c r="BV34" s="184"/>
      <c r="BW34" s="184"/>
      <c r="BX34" s="184"/>
      <c r="BY34" s="184"/>
      <c r="BZ34" s="184"/>
      <c r="CA34" s="184"/>
      <c r="CB34" s="184"/>
      <c r="CC34" s="184"/>
      <c r="CD34" s="184"/>
      <c r="CE34" s="184"/>
      <c r="CF34" s="184"/>
      <c r="CG34" s="184"/>
      <c r="CH34" s="184"/>
      <c r="CI34" s="184"/>
      <c r="CJ34" s="184"/>
      <c r="CK34" s="184"/>
      <c r="CL34" s="184"/>
      <c r="CM34" s="184"/>
      <c r="CN34" s="184"/>
      <c r="CO34" s="184"/>
      <c r="CP34" s="184"/>
      <c r="CQ34" s="184"/>
      <c r="CR34" s="184"/>
      <c r="CS34" s="184"/>
      <c r="CT34" s="184"/>
      <c r="CU34" s="184"/>
      <c r="CV34" s="184"/>
      <c r="CW34" s="184"/>
      <c r="CX34" s="184"/>
      <c r="CY34" s="192"/>
      <c r="CZ34" s="184"/>
      <c r="DA34" s="184"/>
      <c r="DB34" s="184"/>
      <c r="DC34" s="184"/>
      <c r="DD34" s="184"/>
      <c r="DE34" s="184"/>
      <c r="DF34" s="184"/>
      <c r="DG34" s="184"/>
      <c r="DH34" s="184"/>
      <c r="DI34" s="184"/>
      <c r="DJ34" s="208"/>
      <c r="DK34" s="192"/>
      <c r="DL34" s="184"/>
      <c r="DM34" s="184"/>
      <c r="DN34" s="184"/>
      <c r="DO34" s="184"/>
      <c r="DP34" s="184"/>
      <c r="DQ34" s="184"/>
      <c r="DR34" s="184"/>
      <c r="DS34" s="184"/>
      <c r="DT34" s="192"/>
      <c r="DU34" s="184"/>
      <c r="DV34" s="184"/>
      <c r="DW34" s="192"/>
      <c r="DX34" s="184"/>
      <c r="DY34" s="184"/>
      <c r="DZ34" s="184"/>
      <c r="EA34" s="184"/>
      <c r="EB34" s="184"/>
      <c r="EC34" s="184"/>
      <c r="ED34" s="184"/>
      <c r="EE34" s="184"/>
      <c r="EF34" s="184"/>
      <c r="EG34" s="184"/>
      <c r="EH34" s="184"/>
      <c r="EI34" s="184"/>
      <c r="EJ34" s="184"/>
      <c r="EK34" s="184"/>
      <c r="EL34" s="184"/>
      <c r="EM34" s="184"/>
      <c r="EN34" s="184"/>
      <c r="EO34" s="184"/>
      <c r="EP34" s="184"/>
      <c r="EQ34" s="184"/>
      <c r="ER34" s="192"/>
      <c r="ES34" s="184"/>
      <c r="ET34" s="184"/>
      <c r="EU34" s="184"/>
      <c r="EV34" s="184"/>
      <c r="EW34" s="184"/>
      <c r="EX34" s="184"/>
      <c r="EY34" s="184"/>
      <c r="EZ34" s="184"/>
      <c r="FA34" s="184"/>
      <c r="FB34" s="184"/>
      <c r="FC34" s="184"/>
      <c r="FD34" s="184"/>
      <c r="FE34" s="184"/>
      <c r="FF34" s="184"/>
      <c r="FG34" s="184"/>
      <c r="FH34" s="184"/>
      <c r="FI34" s="184"/>
      <c r="FJ34" s="192"/>
      <c r="FK34" s="184"/>
      <c r="FL34" s="184"/>
      <c r="FM34" s="184"/>
      <c r="FN34" s="184"/>
      <c r="FO34" s="184"/>
      <c r="FP34" s="184"/>
      <c r="FQ34" s="184"/>
      <c r="FR34" s="184"/>
      <c r="FS34" s="184"/>
      <c r="FT34" s="184"/>
      <c r="FU34" s="184"/>
      <c r="FV34" s="184"/>
      <c r="FW34" s="184"/>
      <c r="FX34" s="184"/>
      <c r="FY34" s="184"/>
      <c r="FZ34" s="184"/>
      <c r="GA34" s="184"/>
      <c r="GB34" s="184"/>
      <c r="GC34" s="184"/>
      <c r="GD34" s="184"/>
      <c r="GE34" s="184"/>
      <c r="GF34" s="184"/>
      <c r="GG34" s="184"/>
      <c r="GH34" s="184"/>
      <c r="GI34" s="184"/>
      <c r="GJ34" s="184"/>
      <c r="GK34" s="184"/>
      <c r="GL34" s="184"/>
      <c r="GM34" s="184"/>
      <c r="GN34" s="184"/>
      <c r="GO34" s="184"/>
      <c r="GP34" s="184"/>
      <c r="GQ34" s="184"/>
      <c r="GR34" s="184"/>
      <c r="GS34" s="184"/>
      <c r="GT34" s="184"/>
      <c r="GU34" s="184"/>
      <c r="GV34" s="184"/>
      <c r="GW34" s="184"/>
      <c r="GX34" s="184"/>
      <c r="GY34" s="184"/>
      <c r="GZ34" s="192"/>
      <c r="HA34" s="184"/>
      <c r="HB34" s="184"/>
      <c r="HC34" s="184"/>
      <c r="HD34" s="184"/>
      <c r="HE34" s="184"/>
      <c r="HF34" s="184"/>
      <c r="HG34" s="184"/>
      <c r="HH34" s="184"/>
      <c r="HI34" s="184"/>
      <c r="HJ34" s="203"/>
      <c r="HK34" s="184"/>
      <c r="HL34" s="184"/>
      <c r="HM34" s="203"/>
      <c r="HO34" s="184"/>
      <c r="HP34" s="203"/>
      <c r="HR34" s="184"/>
      <c r="HS34" s="203"/>
      <c r="HU34" s="184"/>
      <c r="HV34" s="203"/>
      <c r="HW34" s="184"/>
      <c r="HX34" s="184"/>
      <c r="HY34" s="184"/>
      <c r="HZ34" s="184"/>
      <c r="IA34" s="184"/>
      <c r="IB34" s="184"/>
      <c r="IC34" s="184"/>
      <c r="ID34" s="184"/>
      <c r="IE34" s="184"/>
      <c r="IF34" s="184"/>
      <c r="IG34" s="184"/>
      <c r="IH34" s="184"/>
      <c r="II34" s="184"/>
      <c r="IJ34" s="184"/>
      <c r="IK34" s="184"/>
      <c r="IL34" s="184"/>
      <c r="IM34" s="184"/>
      <c r="IN34" s="184"/>
      <c r="IO34" s="184"/>
      <c r="IP34" s="184"/>
      <c r="IQ34" s="184"/>
      <c r="IR34" s="184"/>
      <c r="IS34" s="184"/>
      <c r="IT34" s="184"/>
      <c r="IU34" s="184"/>
      <c r="IV34" s="184"/>
      <c r="IW34" s="184"/>
      <c r="IX34" s="184"/>
      <c r="IY34" s="184"/>
      <c r="IZ34" s="184"/>
      <c r="JA34" s="184"/>
      <c r="JB34" s="184"/>
      <c r="JC34" s="184"/>
      <c r="JD34" s="184"/>
      <c r="JE34" s="184"/>
      <c r="JF34" s="184"/>
      <c r="JG34" s="184"/>
      <c r="JH34" s="184"/>
      <c r="JI34" s="184"/>
      <c r="JJ34" s="184"/>
      <c r="JK34" s="184"/>
      <c r="JL34" s="184"/>
      <c r="JM34" s="184"/>
      <c r="JN34" s="184"/>
      <c r="JO34" s="184"/>
      <c r="JP34" s="184"/>
      <c r="JQ34" s="184"/>
      <c r="JR34" s="184"/>
      <c r="JS34" s="184"/>
      <c r="JT34" s="184"/>
      <c r="JU34" s="184"/>
      <c r="JV34" s="184"/>
      <c r="JW34" s="184"/>
      <c r="JX34" s="184"/>
      <c r="JY34" s="184"/>
      <c r="JZ34" s="184"/>
      <c r="KA34" s="184"/>
      <c r="KB34" s="184"/>
      <c r="KC34" s="184"/>
      <c r="KD34" s="184"/>
      <c r="KE34" s="184"/>
      <c r="KF34" s="184"/>
      <c r="KG34" s="184"/>
      <c r="KH34" s="184"/>
      <c r="KI34" s="184"/>
      <c r="KJ34" s="184"/>
      <c r="KK34" s="184"/>
      <c r="KL34" s="184"/>
      <c r="KM34" s="184"/>
      <c r="KN34" s="184"/>
      <c r="KO34" s="184"/>
      <c r="KP34" s="184"/>
      <c r="KQ34" s="184"/>
      <c r="KR34" s="184"/>
      <c r="KS34" s="184"/>
      <c r="KT34" s="184"/>
      <c r="KU34" s="184"/>
      <c r="KV34" s="184"/>
      <c r="KW34" s="184"/>
      <c r="KX34" s="184"/>
      <c r="KY34" s="184"/>
    </row>
    <row r="35" spans="1:311" x14ac:dyDescent="0.15">
      <c r="A35" s="184"/>
      <c r="B35" s="184"/>
      <c r="C35" s="184"/>
      <c r="D35" s="192"/>
      <c r="E35" s="184"/>
      <c r="F35" s="184"/>
      <c r="G35" s="184"/>
      <c r="H35" s="184"/>
      <c r="I35" s="184"/>
      <c r="J35" s="184"/>
      <c r="K35" s="184"/>
      <c r="L35" s="184"/>
      <c r="M35" s="192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92"/>
      <c r="AF35" s="184"/>
      <c r="AG35" s="184"/>
      <c r="AH35" s="192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92"/>
      <c r="BD35" s="184"/>
      <c r="BE35" s="184"/>
      <c r="BF35" s="184"/>
      <c r="BG35" s="184"/>
      <c r="BH35" s="184"/>
      <c r="BI35" s="184"/>
      <c r="BJ35" s="184"/>
      <c r="BK35" s="184"/>
      <c r="BL35" s="184"/>
      <c r="BM35" s="184"/>
      <c r="BN35" s="184"/>
      <c r="BO35" s="184"/>
      <c r="BP35" s="184"/>
      <c r="BQ35" s="184"/>
      <c r="BR35" s="184"/>
      <c r="BS35" s="184"/>
      <c r="BT35" s="184"/>
      <c r="BU35" s="184"/>
      <c r="BV35" s="184"/>
      <c r="BW35" s="184"/>
      <c r="BX35" s="184"/>
      <c r="BY35" s="184"/>
      <c r="BZ35" s="184"/>
      <c r="CA35" s="184"/>
      <c r="CB35" s="184"/>
      <c r="CC35" s="184"/>
      <c r="CD35" s="184"/>
      <c r="CE35" s="184"/>
      <c r="CF35" s="184"/>
      <c r="CG35" s="184"/>
      <c r="CH35" s="184"/>
      <c r="CI35" s="184"/>
      <c r="CJ35" s="184"/>
      <c r="CK35" s="184"/>
      <c r="CL35" s="184"/>
      <c r="CM35" s="184"/>
      <c r="CN35" s="184"/>
      <c r="CO35" s="184"/>
      <c r="CP35" s="184"/>
      <c r="CQ35" s="184"/>
      <c r="CR35" s="184"/>
      <c r="CS35" s="184"/>
      <c r="CT35" s="184"/>
      <c r="CU35" s="184"/>
      <c r="CV35" s="184"/>
      <c r="CW35" s="184"/>
      <c r="CX35" s="184"/>
      <c r="CY35" s="192"/>
      <c r="CZ35" s="184"/>
      <c r="DA35" s="184"/>
      <c r="DB35" s="184"/>
      <c r="DC35" s="184"/>
      <c r="DD35" s="184"/>
      <c r="DE35" s="184"/>
      <c r="DF35" s="184"/>
      <c r="DG35" s="184"/>
      <c r="DH35" s="184"/>
      <c r="DI35" s="184"/>
      <c r="DJ35" s="206"/>
      <c r="DK35" s="192"/>
      <c r="DL35" s="184"/>
      <c r="DM35" s="184"/>
      <c r="DN35" s="184"/>
      <c r="DO35" s="184"/>
      <c r="DP35" s="184"/>
      <c r="DQ35" s="184"/>
      <c r="DR35" s="184"/>
      <c r="DS35" s="184"/>
      <c r="DT35" s="192"/>
      <c r="DU35" s="184"/>
      <c r="DV35" s="184"/>
      <c r="DW35" s="192"/>
      <c r="DX35" s="184"/>
      <c r="DY35" s="184"/>
      <c r="DZ35" s="184"/>
      <c r="EA35" s="184"/>
      <c r="EB35" s="184"/>
      <c r="EC35" s="184"/>
      <c r="ED35" s="184"/>
      <c r="EE35" s="184"/>
      <c r="EF35" s="184"/>
      <c r="EG35" s="184"/>
      <c r="EH35" s="184"/>
      <c r="EI35" s="184"/>
      <c r="EJ35" s="184"/>
      <c r="EK35" s="184"/>
      <c r="EL35" s="184"/>
      <c r="EM35" s="184"/>
      <c r="EN35" s="184"/>
      <c r="EO35" s="184"/>
      <c r="EP35" s="184"/>
      <c r="EQ35" s="184"/>
      <c r="ER35" s="192"/>
      <c r="ES35" s="184"/>
      <c r="ET35" s="184"/>
      <c r="EU35" s="184"/>
      <c r="EV35" s="184"/>
      <c r="EW35" s="184"/>
      <c r="EX35" s="184"/>
      <c r="EY35" s="184"/>
      <c r="EZ35" s="184"/>
      <c r="FA35" s="184"/>
      <c r="FB35" s="184"/>
      <c r="FC35" s="184"/>
      <c r="FD35" s="184"/>
      <c r="FE35" s="184"/>
      <c r="FF35" s="184"/>
      <c r="FG35" s="184"/>
      <c r="FH35" s="184"/>
      <c r="FI35" s="184"/>
      <c r="FJ35" s="192"/>
      <c r="FK35" s="184"/>
      <c r="FL35" s="184"/>
      <c r="FM35" s="184"/>
      <c r="FN35" s="184"/>
      <c r="FO35" s="184"/>
      <c r="FP35" s="184"/>
      <c r="FQ35" s="184"/>
      <c r="FR35" s="184"/>
      <c r="FS35" s="184"/>
      <c r="FT35" s="184"/>
      <c r="FU35" s="184"/>
      <c r="FV35" s="184"/>
      <c r="FW35" s="184"/>
      <c r="FX35" s="184"/>
      <c r="FY35" s="184"/>
      <c r="FZ35" s="184"/>
      <c r="GA35" s="184"/>
      <c r="GB35" s="184"/>
      <c r="GC35" s="184"/>
      <c r="GD35" s="184"/>
      <c r="GE35" s="184"/>
      <c r="GF35" s="184"/>
      <c r="GG35" s="184"/>
      <c r="GH35" s="184"/>
      <c r="GI35" s="184"/>
      <c r="GJ35" s="184"/>
      <c r="GK35" s="184"/>
      <c r="GL35" s="184"/>
      <c r="GM35" s="184"/>
      <c r="GN35" s="184"/>
      <c r="GO35" s="184"/>
      <c r="GP35" s="184"/>
      <c r="GQ35" s="184"/>
      <c r="GR35" s="184"/>
      <c r="GS35" s="184"/>
      <c r="GT35" s="184"/>
      <c r="GU35" s="184"/>
      <c r="GV35" s="184"/>
      <c r="GW35" s="184"/>
      <c r="GX35" s="184"/>
      <c r="GY35" s="184"/>
      <c r="GZ35" s="192"/>
      <c r="HA35" s="184"/>
      <c r="HB35" s="184"/>
      <c r="HC35" s="184"/>
      <c r="HD35" s="184"/>
      <c r="HE35" s="184"/>
      <c r="HF35" s="184"/>
      <c r="HG35" s="184"/>
      <c r="HH35" s="184"/>
      <c r="HI35" s="184"/>
      <c r="HJ35" s="203"/>
      <c r="HK35" s="184"/>
      <c r="HL35" s="184"/>
      <c r="HM35" s="203"/>
      <c r="HO35" s="184"/>
      <c r="HP35" s="203"/>
      <c r="HR35" s="184"/>
      <c r="HS35" s="203"/>
      <c r="HU35" s="184"/>
      <c r="HV35" s="203"/>
      <c r="HW35" s="184"/>
      <c r="HX35" s="184"/>
      <c r="HY35" s="184"/>
      <c r="HZ35" s="184"/>
      <c r="IA35" s="184"/>
      <c r="IB35" s="184"/>
      <c r="IC35" s="184"/>
      <c r="ID35" s="184"/>
      <c r="IE35" s="184"/>
      <c r="IF35" s="184"/>
      <c r="IG35" s="184"/>
      <c r="IH35" s="184"/>
      <c r="II35" s="184"/>
      <c r="IJ35" s="184"/>
      <c r="IK35" s="184"/>
      <c r="IL35" s="184"/>
      <c r="IM35" s="184"/>
      <c r="IN35" s="184"/>
      <c r="IO35" s="184"/>
      <c r="IP35" s="184"/>
      <c r="IQ35" s="184"/>
      <c r="IR35" s="184"/>
      <c r="IS35" s="184"/>
      <c r="IT35" s="184"/>
      <c r="IU35" s="184"/>
      <c r="IV35" s="184"/>
      <c r="IW35" s="184"/>
      <c r="IX35" s="184"/>
      <c r="IY35" s="184"/>
      <c r="IZ35" s="184"/>
      <c r="JA35" s="184"/>
      <c r="JB35" s="184"/>
      <c r="JC35" s="184"/>
      <c r="JD35" s="184"/>
      <c r="JE35" s="184"/>
      <c r="JF35" s="184"/>
      <c r="JG35" s="184"/>
      <c r="JH35" s="184"/>
      <c r="JI35" s="184"/>
      <c r="JJ35" s="184"/>
      <c r="JK35" s="184"/>
      <c r="JL35" s="184"/>
      <c r="JM35" s="184"/>
      <c r="JN35" s="184"/>
      <c r="JO35" s="184"/>
      <c r="JP35" s="184"/>
      <c r="JQ35" s="184"/>
      <c r="JR35" s="184"/>
      <c r="JS35" s="184"/>
      <c r="JT35" s="184"/>
      <c r="JU35" s="184"/>
      <c r="JV35" s="184"/>
      <c r="JW35" s="184"/>
      <c r="JX35" s="184"/>
      <c r="JY35" s="184"/>
      <c r="JZ35" s="184"/>
      <c r="KA35" s="184"/>
      <c r="KB35" s="184"/>
      <c r="KC35" s="184"/>
      <c r="KD35" s="184"/>
      <c r="KE35" s="184"/>
      <c r="KF35" s="184"/>
      <c r="KG35" s="184"/>
      <c r="KH35" s="184"/>
      <c r="KI35" s="184"/>
      <c r="KJ35" s="184"/>
      <c r="KK35" s="184"/>
      <c r="KL35" s="184"/>
      <c r="KM35" s="184"/>
      <c r="KN35" s="184"/>
      <c r="KO35" s="184"/>
      <c r="KP35" s="184"/>
      <c r="KQ35" s="184"/>
      <c r="KR35" s="184"/>
      <c r="KS35" s="184"/>
      <c r="KT35" s="184"/>
      <c r="KU35" s="184"/>
      <c r="KV35" s="184"/>
      <c r="KW35" s="184"/>
      <c r="KX35" s="184"/>
      <c r="KY35" s="184"/>
    </row>
    <row r="36" spans="1:311" x14ac:dyDescent="0.15">
      <c r="A36" s="184"/>
      <c r="B36" s="184"/>
      <c r="C36" s="184"/>
      <c r="D36" s="192"/>
      <c r="E36" s="184"/>
      <c r="F36" s="184"/>
      <c r="G36" s="184"/>
      <c r="H36" s="184"/>
      <c r="I36" s="184"/>
      <c r="J36" s="184"/>
      <c r="K36" s="184"/>
      <c r="L36" s="184"/>
      <c r="M36" s="192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92"/>
      <c r="AF36" s="184"/>
      <c r="AG36" s="184"/>
      <c r="AH36" s="192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92"/>
      <c r="BD36" s="184"/>
      <c r="BE36" s="184"/>
      <c r="BF36" s="184"/>
      <c r="BG36" s="184"/>
      <c r="BH36" s="184"/>
      <c r="BI36" s="184"/>
      <c r="BJ36" s="184"/>
      <c r="BK36" s="184"/>
      <c r="BL36" s="184"/>
      <c r="BM36" s="184"/>
      <c r="BN36" s="184"/>
      <c r="BO36" s="184"/>
      <c r="BP36" s="184"/>
      <c r="BQ36" s="184"/>
      <c r="BR36" s="184"/>
      <c r="BS36" s="184"/>
      <c r="BT36" s="184"/>
      <c r="BU36" s="184"/>
      <c r="BV36" s="184"/>
      <c r="BW36" s="184"/>
      <c r="BX36" s="184"/>
      <c r="BY36" s="184"/>
      <c r="BZ36" s="184"/>
      <c r="CA36" s="184"/>
      <c r="CB36" s="184"/>
      <c r="CC36" s="184"/>
      <c r="CD36" s="184"/>
      <c r="CE36" s="184"/>
      <c r="CF36" s="184"/>
      <c r="CG36" s="184"/>
      <c r="CH36" s="184"/>
      <c r="CI36" s="184"/>
      <c r="CJ36" s="184"/>
      <c r="CK36" s="184"/>
      <c r="CL36" s="184"/>
      <c r="CM36" s="184"/>
      <c r="CN36" s="184"/>
      <c r="CO36" s="184"/>
      <c r="CP36" s="184"/>
      <c r="CQ36" s="184"/>
      <c r="CR36" s="184"/>
      <c r="CS36" s="184"/>
      <c r="CT36" s="184"/>
      <c r="CU36" s="184"/>
      <c r="CV36" s="184"/>
      <c r="CW36" s="184"/>
      <c r="CX36" s="184"/>
      <c r="CY36" s="192"/>
      <c r="CZ36" s="184"/>
      <c r="DA36" s="184"/>
      <c r="DB36" s="184"/>
      <c r="DC36" s="184"/>
      <c r="DD36" s="184"/>
      <c r="DE36" s="184"/>
      <c r="DF36" s="184"/>
      <c r="DG36" s="184"/>
      <c r="DH36" s="184"/>
      <c r="DI36" s="184"/>
      <c r="DJ36" s="208"/>
      <c r="DK36" s="192"/>
      <c r="DL36" s="184"/>
      <c r="DM36" s="184"/>
      <c r="DN36" s="184"/>
      <c r="DO36" s="184"/>
      <c r="DP36" s="184"/>
      <c r="DQ36" s="184"/>
      <c r="DR36" s="184"/>
      <c r="DS36" s="184"/>
      <c r="DT36" s="192"/>
      <c r="DU36" s="184"/>
      <c r="DV36" s="184"/>
      <c r="DW36" s="192"/>
      <c r="DX36" s="184"/>
      <c r="DY36" s="184"/>
      <c r="DZ36" s="184"/>
      <c r="EA36" s="184"/>
      <c r="EB36" s="184"/>
      <c r="EC36" s="184"/>
      <c r="ED36" s="184"/>
      <c r="EE36" s="184"/>
      <c r="EF36" s="184"/>
      <c r="EG36" s="184"/>
      <c r="EH36" s="184"/>
      <c r="EI36" s="184"/>
      <c r="EJ36" s="184"/>
      <c r="EK36" s="184"/>
      <c r="EL36" s="184"/>
      <c r="EM36" s="184"/>
      <c r="EN36" s="184"/>
      <c r="EO36" s="184"/>
      <c r="EP36" s="184"/>
      <c r="EQ36" s="184"/>
      <c r="ER36" s="192"/>
      <c r="ES36" s="184"/>
      <c r="ET36" s="184"/>
      <c r="EU36" s="184"/>
      <c r="EV36" s="184"/>
      <c r="EW36" s="184"/>
      <c r="EX36" s="184"/>
      <c r="EY36" s="184"/>
      <c r="EZ36" s="184"/>
      <c r="FA36" s="184"/>
      <c r="FB36" s="184"/>
      <c r="FC36" s="184"/>
      <c r="FD36" s="184"/>
      <c r="FE36" s="184"/>
      <c r="FF36" s="184"/>
      <c r="FG36" s="184"/>
      <c r="FH36" s="184"/>
      <c r="FI36" s="184"/>
      <c r="FJ36" s="192"/>
      <c r="FK36" s="184"/>
      <c r="FL36" s="184"/>
      <c r="FM36" s="184"/>
      <c r="FN36" s="184"/>
      <c r="FO36" s="184"/>
      <c r="FP36" s="184"/>
      <c r="FQ36" s="184"/>
      <c r="FR36" s="184"/>
      <c r="FS36" s="184"/>
      <c r="FT36" s="184"/>
      <c r="FU36" s="184"/>
      <c r="FV36" s="184"/>
      <c r="FW36" s="184"/>
      <c r="FX36" s="184"/>
      <c r="FY36" s="184"/>
      <c r="FZ36" s="184"/>
      <c r="GA36" s="184"/>
      <c r="GB36" s="184"/>
      <c r="GC36" s="184"/>
      <c r="GD36" s="184"/>
      <c r="GE36" s="184"/>
      <c r="GF36" s="184"/>
      <c r="GG36" s="184"/>
      <c r="GH36" s="184"/>
      <c r="GI36" s="184"/>
      <c r="GJ36" s="184"/>
      <c r="GK36" s="184"/>
      <c r="GL36" s="184"/>
      <c r="GM36" s="184"/>
      <c r="GN36" s="184"/>
      <c r="GO36" s="184"/>
      <c r="GP36" s="184"/>
      <c r="GQ36" s="184"/>
      <c r="GR36" s="184"/>
      <c r="GS36" s="184"/>
      <c r="GT36" s="184"/>
      <c r="GU36" s="184"/>
      <c r="GV36" s="184"/>
      <c r="GW36" s="184"/>
      <c r="GX36" s="184"/>
      <c r="GY36" s="184"/>
      <c r="GZ36" s="192"/>
      <c r="HA36" s="184"/>
      <c r="HB36" s="184"/>
      <c r="HC36" s="184"/>
      <c r="HD36" s="184"/>
      <c r="HE36" s="184"/>
      <c r="HF36" s="184"/>
      <c r="HG36" s="184"/>
      <c r="HH36" s="184"/>
      <c r="HI36" s="184"/>
      <c r="HJ36" s="203"/>
      <c r="HK36" s="184"/>
      <c r="HL36" s="184"/>
      <c r="HM36" s="203"/>
      <c r="HO36" s="184"/>
      <c r="HP36" s="203"/>
      <c r="HR36" s="184"/>
      <c r="HS36" s="203"/>
      <c r="HU36" s="184"/>
      <c r="HV36" s="203"/>
      <c r="HW36" s="184"/>
      <c r="HX36" s="184"/>
      <c r="HY36" s="184"/>
      <c r="HZ36" s="184"/>
      <c r="IA36" s="184"/>
      <c r="IB36" s="184"/>
      <c r="IC36" s="184"/>
      <c r="ID36" s="184"/>
      <c r="IE36" s="184"/>
      <c r="IF36" s="184"/>
      <c r="IG36" s="184"/>
      <c r="IH36" s="184"/>
      <c r="II36" s="184"/>
      <c r="IJ36" s="184"/>
      <c r="IK36" s="184"/>
      <c r="IL36" s="184"/>
      <c r="IM36" s="184"/>
      <c r="IN36" s="184"/>
      <c r="IO36" s="184"/>
      <c r="IP36" s="184"/>
      <c r="IQ36" s="184"/>
      <c r="IR36" s="184"/>
      <c r="IS36" s="184"/>
      <c r="IT36" s="184"/>
      <c r="IU36" s="184"/>
      <c r="IV36" s="184"/>
      <c r="IW36" s="184"/>
      <c r="IX36" s="184"/>
      <c r="IY36" s="184"/>
      <c r="IZ36" s="184"/>
      <c r="JA36" s="184"/>
      <c r="JB36" s="184"/>
      <c r="JC36" s="184"/>
      <c r="JD36" s="184"/>
      <c r="JE36" s="184"/>
      <c r="JF36" s="184"/>
      <c r="JG36" s="184"/>
      <c r="JH36" s="184"/>
      <c r="JI36" s="184"/>
      <c r="JJ36" s="184"/>
      <c r="JK36" s="184"/>
      <c r="JL36" s="184"/>
      <c r="JM36" s="184"/>
      <c r="JN36" s="184"/>
      <c r="JO36" s="184"/>
      <c r="JP36" s="184"/>
      <c r="JQ36" s="184"/>
      <c r="JR36" s="184"/>
      <c r="JS36" s="184"/>
      <c r="JT36" s="184"/>
      <c r="JU36" s="184"/>
      <c r="JV36" s="184"/>
      <c r="JW36" s="184"/>
      <c r="JX36" s="184"/>
      <c r="JY36" s="184"/>
      <c r="JZ36" s="184"/>
      <c r="KA36" s="184"/>
      <c r="KB36" s="184"/>
      <c r="KC36" s="184"/>
      <c r="KD36" s="184"/>
      <c r="KE36" s="184"/>
      <c r="KF36" s="184"/>
      <c r="KG36" s="184"/>
      <c r="KH36" s="184"/>
      <c r="KI36" s="184"/>
      <c r="KJ36" s="184"/>
      <c r="KK36" s="184"/>
      <c r="KL36" s="184"/>
      <c r="KM36" s="184"/>
      <c r="KN36" s="184"/>
      <c r="KO36" s="184"/>
      <c r="KP36" s="184"/>
      <c r="KQ36" s="184"/>
      <c r="KR36" s="184"/>
      <c r="KS36" s="184"/>
      <c r="KT36" s="184"/>
      <c r="KU36" s="184"/>
      <c r="KV36" s="184"/>
      <c r="KW36" s="184"/>
      <c r="KX36" s="184"/>
      <c r="KY36" s="184"/>
    </row>
    <row r="37" spans="1:311" x14ac:dyDescent="0.15">
      <c r="A37" s="184"/>
      <c r="B37" s="184"/>
      <c r="C37" s="184"/>
      <c r="D37" s="192"/>
      <c r="E37" s="184"/>
      <c r="F37" s="184"/>
      <c r="G37" s="184"/>
      <c r="H37" s="184"/>
      <c r="I37" s="184"/>
      <c r="J37" s="184"/>
      <c r="K37" s="184"/>
      <c r="L37" s="184"/>
      <c r="M37" s="192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92"/>
      <c r="AF37" s="184"/>
      <c r="AG37" s="184"/>
      <c r="AH37" s="192"/>
      <c r="AI37" s="184"/>
      <c r="AJ37" s="184"/>
      <c r="AK37" s="184"/>
      <c r="AL37" s="184"/>
      <c r="AM37" s="184"/>
      <c r="AN37" s="184"/>
      <c r="AO37" s="184"/>
      <c r="AP37" s="184"/>
      <c r="AQ37" s="184"/>
      <c r="AR37" s="184"/>
      <c r="AS37" s="184"/>
      <c r="AT37" s="184"/>
      <c r="AU37" s="184"/>
      <c r="AV37" s="184"/>
      <c r="AW37" s="184"/>
      <c r="AX37" s="184"/>
      <c r="AY37" s="184"/>
      <c r="AZ37" s="184"/>
      <c r="BA37" s="184"/>
      <c r="BB37" s="184"/>
      <c r="BC37" s="192"/>
      <c r="BD37" s="184"/>
      <c r="BE37" s="184"/>
      <c r="BF37" s="184"/>
      <c r="BG37" s="184"/>
      <c r="BH37" s="184"/>
      <c r="BI37" s="184"/>
      <c r="BJ37" s="184"/>
      <c r="BK37" s="184"/>
      <c r="BL37" s="184"/>
      <c r="BM37" s="184"/>
      <c r="BN37" s="184"/>
      <c r="BO37" s="184"/>
      <c r="BP37" s="184"/>
      <c r="BQ37" s="184"/>
      <c r="BR37" s="184"/>
      <c r="BS37" s="184"/>
      <c r="BT37" s="184"/>
      <c r="BU37" s="184"/>
      <c r="BV37" s="184"/>
      <c r="BW37" s="184"/>
      <c r="BX37" s="184"/>
      <c r="BY37" s="184"/>
      <c r="BZ37" s="184"/>
      <c r="CA37" s="184"/>
      <c r="CB37" s="184"/>
      <c r="CC37" s="184"/>
      <c r="CD37" s="184"/>
      <c r="CE37" s="184"/>
      <c r="CF37" s="184"/>
      <c r="CG37" s="184"/>
      <c r="CH37" s="184"/>
      <c r="CI37" s="184"/>
      <c r="CJ37" s="184"/>
      <c r="CK37" s="184"/>
      <c r="CL37" s="184"/>
      <c r="CM37" s="184"/>
      <c r="CN37" s="184"/>
      <c r="CO37" s="184"/>
      <c r="CP37" s="184"/>
      <c r="CQ37" s="184"/>
      <c r="CR37" s="184"/>
      <c r="CS37" s="184"/>
      <c r="CT37" s="184"/>
      <c r="CU37" s="184"/>
      <c r="CV37" s="184"/>
      <c r="CW37" s="184"/>
      <c r="CX37" s="184"/>
      <c r="CY37" s="192"/>
      <c r="CZ37" s="184"/>
      <c r="DA37" s="184"/>
      <c r="DB37" s="184"/>
      <c r="DC37" s="184"/>
      <c r="DD37" s="184"/>
      <c r="DE37" s="184"/>
      <c r="DF37" s="184"/>
      <c r="DG37" s="184"/>
      <c r="DH37" s="184"/>
      <c r="DI37" s="184"/>
      <c r="DJ37" s="206"/>
      <c r="DK37" s="192"/>
      <c r="DL37" s="184"/>
      <c r="DM37" s="184"/>
      <c r="DN37" s="184"/>
      <c r="DO37" s="184"/>
      <c r="DP37" s="184"/>
      <c r="DQ37" s="184"/>
      <c r="DR37" s="184"/>
      <c r="DS37" s="184"/>
      <c r="DT37" s="192"/>
      <c r="DU37" s="184"/>
      <c r="DV37" s="184"/>
      <c r="DW37" s="192"/>
      <c r="DX37" s="184"/>
      <c r="DY37" s="184"/>
      <c r="DZ37" s="184"/>
      <c r="EA37" s="184"/>
      <c r="EB37" s="184"/>
      <c r="EC37" s="184"/>
      <c r="ED37" s="184"/>
      <c r="EE37" s="184"/>
      <c r="EF37" s="184"/>
      <c r="EG37" s="184"/>
      <c r="EH37" s="184"/>
      <c r="EI37" s="184"/>
      <c r="EJ37" s="184"/>
      <c r="EK37" s="184"/>
      <c r="EL37" s="184"/>
      <c r="EM37" s="184"/>
      <c r="EN37" s="184"/>
      <c r="EO37" s="184"/>
      <c r="EP37" s="184"/>
      <c r="EQ37" s="184"/>
      <c r="ER37" s="192"/>
      <c r="ES37" s="184"/>
      <c r="ET37" s="184"/>
      <c r="EU37" s="184"/>
      <c r="EV37" s="184"/>
      <c r="EW37" s="184"/>
      <c r="EX37" s="184"/>
      <c r="EY37" s="184"/>
      <c r="EZ37" s="184"/>
      <c r="FA37" s="184"/>
      <c r="FB37" s="184"/>
      <c r="FC37" s="184"/>
      <c r="FD37" s="184"/>
      <c r="FE37" s="184"/>
      <c r="FF37" s="184"/>
      <c r="FG37" s="184"/>
      <c r="FH37" s="184"/>
      <c r="FI37" s="184"/>
      <c r="FJ37" s="192"/>
      <c r="FK37" s="184"/>
      <c r="FL37" s="184"/>
      <c r="FM37" s="184"/>
      <c r="FN37" s="184"/>
      <c r="FO37" s="184"/>
      <c r="FP37" s="184"/>
      <c r="FQ37" s="184"/>
      <c r="FR37" s="184"/>
      <c r="FS37" s="184"/>
      <c r="FT37" s="184"/>
      <c r="FU37" s="184"/>
      <c r="FV37" s="184"/>
      <c r="FW37" s="184"/>
      <c r="FX37" s="184"/>
      <c r="FY37" s="184"/>
      <c r="FZ37" s="184"/>
      <c r="GA37" s="184"/>
      <c r="GB37" s="184"/>
      <c r="GC37" s="184"/>
      <c r="GD37" s="184"/>
      <c r="GE37" s="184"/>
      <c r="GF37" s="184"/>
      <c r="GG37" s="184"/>
      <c r="GH37" s="184"/>
      <c r="GI37" s="184"/>
      <c r="GJ37" s="184"/>
      <c r="GK37" s="184"/>
      <c r="GL37" s="184"/>
      <c r="GM37" s="184"/>
      <c r="GN37" s="184"/>
      <c r="GO37" s="184"/>
      <c r="GP37" s="184"/>
      <c r="GQ37" s="184"/>
      <c r="GR37" s="184"/>
      <c r="GS37" s="184"/>
      <c r="GT37" s="184"/>
      <c r="GU37" s="184"/>
      <c r="GV37" s="184"/>
      <c r="GW37" s="184"/>
      <c r="GX37" s="184"/>
      <c r="GY37" s="184"/>
      <c r="GZ37" s="192"/>
      <c r="HA37" s="184"/>
      <c r="HB37" s="184"/>
      <c r="HC37" s="184"/>
      <c r="HD37" s="184"/>
      <c r="HE37" s="184"/>
      <c r="HF37" s="184"/>
      <c r="HG37" s="184"/>
      <c r="HH37" s="184"/>
      <c r="HI37" s="184"/>
      <c r="HJ37" s="203"/>
      <c r="HK37" s="184"/>
      <c r="HL37" s="184"/>
      <c r="HM37" s="203"/>
      <c r="HO37" s="184"/>
      <c r="HP37" s="203"/>
      <c r="HR37" s="184"/>
      <c r="HS37" s="203"/>
      <c r="HU37" s="184"/>
      <c r="HV37" s="203"/>
      <c r="HW37" s="184"/>
      <c r="HX37" s="184"/>
      <c r="HY37" s="184"/>
      <c r="HZ37" s="184"/>
      <c r="IA37" s="184"/>
      <c r="IB37" s="184"/>
      <c r="IC37" s="184"/>
      <c r="ID37" s="184"/>
      <c r="IE37" s="184"/>
      <c r="IF37" s="184"/>
      <c r="IG37" s="184"/>
      <c r="IH37" s="184"/>
      <c r="II37" s="184"/>
      <c r="IJ37" s="184"/>
      <c r="IK37" s="184"/>
      <c r="IL37" s="184"/>
      <c r="IM37" s="184"/>
      <c r="IN37" s="184"/>
      <c r="IO37" s="184"/>
      <c r="IP37" s="184"/>
      <c r="IQ37" s="184"/>
      <c r="IR37" s="184"/>
      <c r="IS37" s="184"/>
      <c r="IT37" s="184"/>
      <c r="IU37" s="184"/>
      <c r="IV37" s="184"/>
      <c r="IW37" s="184"/>
      <c r="IX37" s="184"/>
      <c r="IY37" s="184"/>
      <c r="IZ37" s="184"/>
      <c r="JA37" s="184"/>
      <c r="JB37" s="184"/>
      <c r="JC37" s="184"/>
      <c r="JD37" s="184"/>
      <c r="JE37" s="184"/>
      <c r="JF37" s="184"/>
      <c r="JG37" s="184"/>
      <c r="JH37" s="184"/>
      <c r="JI37" s="184"/>
      <c r="JJ37" s="184"/>
      <c r="JK37" s="184"/>
      <c r="JL37" s="184"/>
      <c r="JM37" s="184"/>
      <c r="JN37" s="184"/>
      <c r="JO37" s="184"/>
      <c r="JP37" s="184"/>
      <c r="JQ37" s="184"/>
      <c r="JR37" s="184"/>
      <c r="JS37" s="184"/>
      <c r="JT37" s="184"/>
      <c r="JU37" s="184"/>
      <c r="JV37" s="184"/>
      <c r="JW37" s="184"/>
      <c r="JX37" s="184"/>
      <c r="JY37" s="184"/>
      <c r="JZ37" s="184"/>
      <c r="KA37" s="184"/>
      <c r="KB37" s="184"/>
      <c r="KC37" s="184"/>
      <c r="KD37" s="184"/>
      <c r="KE37" s="184"/>
      <c r="KF37" s="184"/>
      <c r="KG37" s="184"/>
      <c r="KH37" s="184"/>
      <c r="KI37" s="184"/>
      <c r="KJ37" s="184"/>
      <c r="KK37" s="184"/>
      <c r="KL37" s="184"/>
      <c r="KM37" s="184"/>
      <c r="KN37" s="184"/>
      <c r="KO37" s="184"/>
      <c r="KP37" s="184"/>
      <c r="KQ37" s="184"/>
      <c r="KR37" s="184"/>
      <c r="KS37" s="184"/>
      <c r="KT37" s="184"/>
      <c r="KU37" s="184"/>
      <c r="KV37" s="184"/>
      <c r="KW37" s="184"/>
      <c r="KX37" s="184"/>
      <c r="KY37" s="184"/>
    </row>
    <row r="38" spans="1:311" x14ac:dyDescent="0.15">
      <c r="A38" s="184"/>
      <c r="B38" s="184"/>
      <c r="C38" s="184"/>
      <c r="D38" s="192"/>
      <c r="E38" s="184"/>
      <c r="F38" s="184"/>
      <c r="G38" s="184"/>
      <c r="H38" s="184"/>
      <c r="I38" s="184"/>
      <c r="J38" s="184"/>
      <c r="K38" s="184"/>
      <c r="L38" s="184"/>
      <c r="M38" s="192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92"/>
      <c r="AF38" s="184"/>
      <c r="AG38" s="184"/>
      <c r="AH38" s="192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92"/>
      <c r="BD38" s="184"/>
      <c r="BE38" s="184"/>
      <c r="BF38" s="184"/>
      <c r="BG38" s="184"/>
      <c r="BH38" s="184"/>
      <c r="BI38" s="184"/>
      <c r="BJ38" s="184"/>
      <c r="BK38" s="184"/>
      <c r="BL38" s="184"/>
      <c r="BM38" s="184"/>
      <c r="BN38" s="184"/>
      <c r="BO38" s="184"/>
      <c r="BP38" s="184"/>
      <c r="BQ38" s="184"/>
      <c r="BR38" s="184"/>
      <c r="BS38" s="184"/>
      <c r="BT38" s="184"/>
      <c r="BU38" s="184"/>
      <c r="BV38" s="184"/>
      <c r="BW38" s="184"/>
      <c r="BX38" s="184"/>
      <c r="BY38" s="184"/>
      <c r="BZ38" s="184"/>
      <c r="CA38" s="184"/>
      <c r="CB38" s="184"/>
      <c r="CC38" s="184"/>
      <c r="CD38" s="184"/>
      <c r="CE38" s="184"/>
      <c r="CF38" s="184"/>
      <c r="CG38" s="184"/>
      <c r="CH38" s="184"/>
      <c r="CI38" s="184"/>
      <c r="CJ38" s="184"/>
      <c r="CK38" s="184"/>
      <c r="CL38" s="184"/>
      <c r="CM38" s="184"/>
      <c r="CN38" s="184"/>
      <c r="CO38" s="184"/>
      <c r="CP38" s="184"/>
      <c r="CQ38" s="184"/>
      <c r="CR38" s="184"/>
      <c r="CS38" s="184"/>
      <c r="CT38" s="184"/>
      <c r="CU38" s="184"/>
      <c r="CV38" s="184"/>
      <c r="CW38" s="184"/>
      <c r="CX38" s="184"/>
      <c r="CY38" s="192"/>
      <c r="CZ38" s="184"/>
      <c r="DA38" s="184"/>
      <c r="DB38" s="184"/>
      <c r="DC38" s="184"/>
      <c r="DD38" s="184"/>
      <c r="DE38" s="184"/>
      <c r="DF38" s="184"/>
      <c r="DG38" s="184"/>
      <c r="DH38" s="184"/>
      <c r="DI38" s="184"/>
      <c r="DJ38" s="208"/>
      <c r="DK38" s="192"/>
      <c r="DL38" s="184"/>
      <c r="DM38" s="184"/>
      <c r="DN38" s="184"/>
      <c r="DO38" s="184"/>
      <c r="DP38" s="184"/>
      <c r="DQ38" s="184"/>
      <c r="DR38" s="184"/>
      <c r="DS38" s="184"/>
      <c r="DT38" s="192"/>
      <c r="DU38" s="184"/>
      <c r="DV38" s="184"/>
      <c r="DW38" s="192"/>
      <c r="DX38" s="184"/>
      <c r="DY38" s="184"/>
      <c r="DZ38" s="184"/>
      <c r="EA38" s="184"/>
      <c r="EB38" s="184"/>
      <c r="EC38" s="184"/>
      <c r="ED38" s="184"/>
      <c r="EE38" s="184"/>
      <c r="EF38" s="184"/>
      <c r="EG38" s="184"/>
      <c r="EH38" s="184"/>
      <c r="EI38" s="184"/>
      <c r="EJ38" s="184"/>
      <c r="EK38" s="184"/>
      <c r="EL38" s="184"/>
      <c r="EM38" s="184"/>
      <c r="EN38" s="184"/>
      <c r="EO38" s="184"/>
      <c r="EP38" s="184"/>
      <c r="EQ38" s="184"/>
      <c r="ER38" s="192"/>
      <c r="ES38" s="184"/>
      <c r="ET38" s="184"/>
      <c r="EU38" s="184"/>
      <c r="EV38" s="184"/>
      <c r="EW38" s="184"/>
      <c r="EX38" s="184"/>
      <c r="EY38" s="184"/>
      <c r="EZ38" s="184"/>
      <c r="FA38" s="184"/>
      <c r="FB38" s="184"/>
      <c r="FC38" s="184"/>
      <c r="FD38" s="184"/>
      <c r="FE38" s="184"/>
      <c r="FF38" s="184"/>
      <c r="FG38" s="184"/>
      <c r="FH38" s="184"/>
      <c r="FI38" s="184"/>
      <c r="FJ38" s="192"/>
      <c r="FK38" s="184"/>
      <c r="FL38" s="184"/>
      <c r="FM38" s="184"/>
      <c r="FN38" s="184"/>
      <c r="FO38" s="184"/>
      <c r="FP38" s="184"/>
      <c r="FQ38" s="184"/>
      <c r="FR38" s="184"/>
      <c r="FS38" s="184"/>
      <c r="FT38" s="184"/>
      <c r="FU38" s="184"/>
      <c r="FV38" s="184"/>
      <c r="FW38" s="184"/>
      <c r="FX38" s="184"/>
      <c r="FY38" s="184"/>
      <c r="FZ38" s="184"/>
      <c r="GA38" s="184"/>
      <c r="GB38" s="184"/>
      <c r="GC38" s="184"/>
      <c r="GD38" s="184"/>
      <c r="GE38" s="184"/>
      <c r="GF38" s="184"/>
      <c r="GG38" s="184"/>
      <c r="GH38" s="184"/>
      <c r="GI38" s="184"/>
      <c r="GJ38" s="184"/>
      <c r="GK38" s="184"/>
      <c r="GL38" s="184"/>
      <c r="GM38" s="184"/>
      <c r="GN38" s="184"/>
      <c r="GO38" s="184"/>
      <c r="GP38" s="184"/>
      <c r="GQ38" s="184"/>
      <c r="GR38" s="184"/>
      <c r="GS38" s="184"/>
      <c r="GT38" s="184"/>
      <c r="GU38" s="184"/>
      <c r="GV38" s="184"/>
      <c r="GW38" s="184"/>
      <c r="GX38" s="184"/>
      <c r="GY38" s="184"/>
      <c r="GZ38" s="192"/>
      <c r="HA38" s="184"/>
      <c r="HB38" s="184"/>
      <c r="HC38" s="184"/>
      <c r="HD38" s="184"/>
      <c r="HE38" s="184"/>
      <c r="HF38" s="184"/>
      <c r="HG38" s="184"/>
      <c r="HH38" s="184"/>
      <c r="HI38" s="184"/>
      <c r="HJ38" s="203"/>
      <c r="HK38" s="184"/>
      <c r="HL38" s="184"/>
      <c r="HM38" s="203"/>
      <c r="HO38" s="184"/>
      <c r="HP38" s="203"/>
      <c r="HR38" s="184"/>
      <c r="HS38" s="203"/>
      <c r="HU38" s="184"/>
      <c r="HV38" s="203"/>
      <c r="HW38" s="184"/>
      <c r="HX38" s="184"/>
      <c r="HY38" s="184"/>
      <c r="HZ38" s="184"/>
      <c r="IA38" s="184"/>
      <c r="IB38" s="184"/>
      <c r="IC38" s="184"/>
      <c r="ID38" s="184"/>
      <c r="IE38" s="184"/>
      <c r="IF38" s="184"/>
      <c r="IG38" s="184"/>
      <c r="IH38" s="184"/>
      <c r="II38" s="184"/>
      <c r="IJ38" s="184"/>
      <c r="IK38" s="184"/>
      <c r="IL38" s="184"/>
      <c r="IM38" s="184"/>
      <c r="IN38" s="184"/>
      <c r="IO38" s="184"/>
      <c r="IP38" s="184"/>
      <c r="IQ38" s="184"/>
      <c r="IR38" s="184"/>
      <c r="IS38" s="184"/>
      <c r="IT38" s="184"/>
      <c r="IU38" s="184"/>
      <c r="IV38" s="184"/>
      <c r="IW38" s="184"/>
      <c r="IX38" s="184"/>
      <c r="IY38" s="184"/>
      <c r="IZ38" s="184"/>
      <c r="JA38" s="184"/>
      <c r="JB38" s="184"/>
      <c r="JC38" s="184"/>
      <c r="JD38" s="184"/>
      <c r="JE38" s="184"/>
      <c r="JF38" s="184"/>
      <c r="JG38" s="184"/>
      <c r="JH38" s="184"/>
      <c r="JI38" s="184"/>
      <c r="JJ38" s="184"/>
      <c r="JK38" s="184"/>
      <c r="JL38" s="184"/>
      <c r="JM38" s="184"/>
      <c r="JN38" s="184"/>
      <c r="JO38" s="184"/>
      <c r="JP38" s="184"/>
      <c r="JQ38" s="184"/>
      <c r="JR38" s="184"/>
      <c r="JS38" s="184"/>
      <c r="JT38" s="184"/>
      <c r="JU38" s="184"/>
      <c r="JV38" s="184"/>
      <c r="JW38" s="184"/>
      <c r="JX38" s="184"/>
      <c r="JY38" s="184"/>
      <c r="JZ38" s="184"/>
      <c r="KA38" s="184"/>
      <c r="KB38" s="184"/>
      <c r="KC38" s="184"/>
      <c r="KD38" s="184"/>
      <c r="KE38" s="184"/>
      <c r="KF38" s="184"/>
      <c r="KG38" s="184"/>
      <c r="KH38" s="184"/>
      <c r="KI38" s="184"/>
      <c r="KJ38" s="184"/>
      <c r="KK38" s="184"/>
      <c r="KL38" s="184"/>
      <c r="KM38" s="184"/>
      <c r="KN38" s="184"/>
      <c r="KO38" s="184"/>
      <c r="KP38" s="184"/>
      <c r="KQ38" s="184"/>
      <c r="KR38" s="184"/>
      <c r="KS38" s="184"/>
      <c r="KT38" s="184"/>
      <c r="KU38" s="184"/>
      <c r="KV38" s="184"/>
      <c r="KW38" s="184"/>
      <c r="KX38" s="184"/>
      <c r="KY38" s="184"/>
    </row>
    <row r="39" spans="1:311" x14ac:dyDescent="0.15">
      <c r="A39" s="184"/>
      <c r="B39" s="184"/>
      <c r="C39" s="184"/>
      <c r="D39" s="192"/>
      <c r="E39" s="184"/>
      <c r="F39" s="184"/>
      <c r="G39" s="184"/>
      <c r="H39" s="184"/>
      <c r="I39" s="184"/>
      <c r="J39" s="184"/>
      <c r="K39" s="184"/>
      <c r="L39" s="184"/>
      <c r="M39" s="192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92"/>
      <c r="AF39" s="184"/>
      <c r="AG39" s="184"/>
      <c r="AH39" s="192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92"/>
      <c r="BD39" s="184"/>
      <c r="BE39" s="184"/>
      <c r="BF39" s="184"/>
      <c r="BG39" s="184"/>
      <c r="BH39" s="184"/>
      <c r="BI39" s="184"/>
      <c r="BJ39" s="184"/>
      <c r="BK39" s="184"/>
      <c r="BL39" s="184"/>
      <c r="BM39" s="184"/>
      <c r="BN39" s="184"/>
      <c r="BO39" s="184"/>
      <c r="BP39" s="184"/>
      <c r="BQ39" s="184"/>
      <c r="BR39" s="184"/>
      <c r="BS39" s="184"/>
      <c r="BT39" s="184"/>
      <c r="BU39" s="184"/>
      <c r="BV39" s="184"/>
      <c r="BW39" s="184"/>
      <c r="BX39" s="184"/>
      <c r="BY39" s="184"/>
      <c r="BZ39" s="184"/>
      <c r="CA39" s="184"/>
      <c r="CB39" s="184"/>
      <c r="CC39" s="184"/>
      <c r="CD39" s="184"/>
      <c r="CE39" s="184"/>
      <c r="CF39" s="184"/>
      <c r="CG39" s="184"/>
      <c r="CH39" s="184"/>
      <c r="CI39" s="184"/>
      <c r="CJ39" s="184"/>
      <c r="CK39" s="184"/>
      <c r="CL39" s="184"/>
      <c r="CM39" s="184"/>
      <c r="CN39" s="184"/>
      <c r="CO39" s="184"/>
      <c r="CP39" s="184"/>
      <c r="CQ39" s="184"/>
      <c r="CR39" s="184"/>
      <c r="CS39" s="184"/>
      <c r="CT39" s="184"/>
      <c r="CU39" s="184"/>
      <c r="CV39" s="184"/>
      <c r="CW39" s="184"/>
      <c r="CX39" s="184"/>
      <c r="CY39" s="192"/>
      <c r="CZ39" s="184"/>
      <c r="DA39" s="184"/>
      <c r="DB39" s="184"/>
      <c r="DC39" s="184"/>
      <c r="DD39" s="184"/>
      <c r="DE39" s="184"/>
      <c r="DF39" s="184"/>
      <c r="DG39" s="184"/>
      <c r="DH39" s="184"/>
      <c r="DI39" s="184"/>
      <c r="DJ39" s="206"/>
      <c r="DK39" s="192"/>
      <c r="DL39" s="184"/>
      <c r="DM39" s="184"/>
      <c r="DN39" s="184"/>
      <c r="DO39" s="184"/>
      <c r="DP39" s="184"/>
      <c r="DQ39" s="184"/>
      <c r="DR39" s="184"/>
      <c r="DS39" s="184"/>
      <c r="DT39" s="192"/>
      <c r="DU39" s="184"/>
      <c r="DV39" s="184"/>
      <c r="DW39" s="192"/>
      <c r="DX39" s="184"/>
      <c r="DY39" s="184"/>
      <c r="DZ39" s="184"/>
      <c r="EA39" s="184"/>
      <c r="EB39" s="184"/>
      <c r="EC39" s="184"/>
      <c r="ED39" s="184"/>
      <c r="EE39" s="184"/>
      <c r="EF39" s="184"/>
      <c r="EG39" s="184"/>
      <c r="EH39" s="184"/>
      <c r="EI39" s="184"/>
      <c r="EJ39" s="184"/>
      <c r="EK39" s="184"/>
      <c r="EL39" s="184"/>
      <c r="EM39" s="184"/>
      <c r="EN39" s="184"/>
      <c r="EO39" s="184"/>
      <c r="EP39" s="184"/>
      <c r="EQ39" s="184"/>
      <c r="ER39" s="192"/>
      <c r="ES39" s="184"/>
      <c r="ET39" s="184"/>
      <c r="EU39" s="184"/>
      <c r="EV39" s="184"/>
      <c r="EW39" s="184"/>
      <c r="EX39" s="184"/>
      <c r="EY39" s="184"/>
      <c r="EZ39" s="184"/>
      <c r="FA39" s="184"/>
      <c r="FB39" s="184"/>
      <c r="FC39" s="184"/>
      <c r="FD39" s="184"/>
      <c r="FE39" s="184"/>
      <c r="FF39" s="184"/>
      <c r="FG39" s="184"/>
      <c r="FH39" s="184"/>
      <c r="FI39" s="184"/>
      <c r="FJ39" s="192"/>
      <c r="FK39" s="184"/>
      <c r="FL39" s="184"/>
      <c r="FM39" s="184"/>
      <c r="FN39" s="184"/>
      <c r="FO39" s="184"/>
      <c r="FP39" s="184"/>
      <c r="FQ39" s="184"/>
      <c r="FR39" s="184"/>
      <c r="FS39" s="184"/>
      <c r="FT39" s="184"/>
      <c r="FU39" s="184"/>
      <c r="FV39" s="184"/>
      <c r="FW39" s="184"/>
      <c r="FX39" s="184"/>
      <c r="FY39" s="184"/>
      <c r="FZ39" s="184"/>
      <c r="GA39" s="184"/>
      <c r="GB39" s="184"/>
      <c r="GC39" s="184"/>
      <c r="GD39" s="184"/>
      <c r="GE39" s="184"/>
      <c r="GF39" s="184"/>
      <c r="GG39" s="184"/>
      <c r="GH39" s="184"/>
      <c r="GI39" s="184"/>
      <c r="GJ39" s="184"/>
      <c r="GK39" s="184"/>
      <c r="GL39" s="184"/>
      <c r="GM39" s="184"/>
      <c r="GN39" s="184"/>
      <c r="GO39" s="184"/>
      <c r="GP39" s="184"/>
      <c r="GQ39" s="184"/>
      <c r="GR39" s="184"/>
      <c r="GS39" s="184"/>
      <c r="GT39" s="184"/>
      <c r="GU39" s="184"/>
      <c r="GV39" s="184"/>
      <c r="GW39" s="184"/>
      <c r="GX39" s="184"/>
      <c r="GY39" s="184"/>
      <c r="GZ39" s="192"/>
      <c r="HA39" s="184"/>
      <c r="HB39" s="184"/>
      <c r="HC39" s="184"/>
      <c r="HD39" s="184"/>
      <c r="HE39" s="184"/>
      <c r="HF39" s="184"/>
      <c r="HG39" s="184"/>
      <c r="HH39" s="184"/>
      <c r="HI39" s="184"/>
      <c r="HJ39" s="203"/>
      <c r="HK39" s="184"/>
      <c r="HL39" s="184"/>
      <c r="HM39" s="203"/>
      <c r="HO39" s="184"/>
      <c r="HP39" s="203"/>
      <c r="HR39" s="184"/>
      <c r="HS39" s="203"/>
      <c r="HU39" s="184"/>
      <c r="HV39" s="203"/>
      <c r="HW39" s="184"/>
      <c r="HX39" s="184"/>
      <c r="HY39" s="184"/>
      <c r="HZ39" s="184"/>
      <c r="IA39" s="184"/>
      <c r="IB39" s="184"/>
      <c r="IC39" s="184"/>
      <c r="ID39" s="184"/>
      <c r="IE39" s="184"/>
      <c r="IF39" s="184"/>
      <c r="IG39" s="184"/>
      <c r="IH39" s="184"/>
      <c r="II39" s="184"/>
      <c r="IJ39" s="184"/>
      <c r="IK39" s="184"/>
      <c r="IL39" s="184"/>
      <c r="IM39" s="184"/>
      <c r="IN39" s="184"/>
      <c r="IO39" s="184"/>
      <c r="IP39" s="184"/>
      <c r="IQ39" s="184"/>
      <c r="IR39" s="184"/>
      <c r="IS39" s="184"/>
      <c r="IT39" s="184"/>
      <c r="IU39" s="184"/>
      <c r="IV39" s="184"/>
      <c r="IW39" s="184"/>
      <c r="IX39" s="184"/>
      <c r="IY39" s="184"/>
      <c r="IZ39" s="184"/>
      <c r="JA39" s="184"/>
      <c r="JB39" s="184"/>
      <c r="JC39" s="184"/>
      <c r="JD39" s="184"/>
      <c r="JE39" s="184"/>
      <c r="JF39" s="184"/>
      <c r="JG39" s="184"/>
      <c r="JH39" s="184"/>
      <c r="JI39" s="184"/>
      <c r="JJ39" s="184"/>
      <c r="JK39" s="184"/>
      <c r="JL39" s="184"/>
      <c r="JM39" s="184"/>
      <c r="JN39" s="184"/>
      <c r="JO39" s="184"/>
      <c r="JP39" s="184"/>
      <c r="JQ39" s="184"/>
      <c r="JR39" s="184"/>
      <c r="JS39" s="184"/>
      <c r="JT39" s="184"/>
      <c r="JU39" s="184"/>
      <c r="JV39" s="184"/>
      <c r="JW39" s="184"/>
      <c r="JX39" s="184"/>
      <c r="JY39" s="184"/>
      <c r="JZ39" s="184"/>
      <c r="KA39" s="184"/>
      <c r="KB39" s="184"/>
      <c r="KC39" s="184"/>
      <c r="KD39" s="184"/>
      <c r="KE39" s="184"/>
      <c r="KF39" s="184"/>
      <c r="KG39" s="184"/>
      <c r="KH39" s="184"/>
      <c r="KI39" s="184"/>
      <c r="KJ39" s="184"/>
      <c r="KK39" s="184"/>
      <c r="KL39" s="184"/>
      <c r="KM39" s="184"/>
      <c r="KN39" s="184"/>
      <c r="KO39" s="184"/>
      <c r="KP39" s="184"/>
      <c r="KQ39" s="184"/>
      <c r="KR39" s="184"/>
      <c r="KS39" s="184"/>
      <c r="KT39" s="184"/>
      <c r="KU39" s="184"/>
      <c r="KV39" s="184"/>
      <c r="KW39" s="184"/>
      <c r="KX39" s="184"/>
      <c r="KY39" s="184"/>
    </row>
    <row r="40" spans="1:311" x14ac:dyDescent="0.15">
      <c r="A40" s="184"/>
      <c r="B40" s="184"/>
      <c r="C40" s="184"/>
      <c r="D40" s="192"/>
      <c r="E40" s="184"/>
      <c r="F40" s="184"/>
      <c r="G40" s="184"/>
      <c r="H40" s="184"/>
      <c r="I40" s="184"/>
      <c r="J40" s="184"/>
      <c r="K40" s="184"/>
      <c r="L40" s="184"/>
      <c r="M40" s="192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92"/>
      <c r="AF40" s="184"/>
      <c r="AG40" s="184"/>
      <c r="AH40" s="192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92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4"/>
      <c r="CD40" s="184"/>
      <c r="CE40" s="184"/>
      <c r="CF40" s="184"/>
      <c r="CG40" s="184"/>
      <c r="CH40" s="184"/>
      <c r="CI40" s="184"/>
      <c r="CJ40" s="184"/>
      <c r="CK40" s="184"/>
      <c r="CL40" s="184"/>
      <c r="CM40" s="184"/>
      <c r="CN40" s="184"/>
      <c r="CO40" s="184"/>
      <c r="CP40" s="184"/>
      <c r="CQ40" s="184"/>
      <c r="CR40" s="184"/>
      <c r="CS40" s="184"/>
      <c r="CT40" s="184"/>
      <c r="CU40" s="184"/>
      <c r="CV40" s="184"/>
      <c r="CW40" s="184"/>
      <c r="CX40" s="184"/>
      <c r="CY40" s="192"/>
      <c r="CZ40" s="184"/>
      <c r="DA40" s="184"/>
      <c r="DB40" s="184"/>
      <c r="DC40" s="184"/>
      <c r="DD40" s="184"/>
      <c r="DE40" s="184"/>
      <c r="DF40" s="184"/>
      <c r="DG40" s="184"/>
      <c r="DH40" s="184"/>
      <c r="DI40" s="184"/>
      <c r="DJ40" s="183"/>
      <c r="DK40" s="192"/>
      <c r="DL40" s="184"/>
      <c r="DM40" s="184"/>
      <c r="DN40" s="184"/>
      <c r="DO40" s="184"/>
      <c r="DP40" s="184"/>
      <c r="DQ40" s="184"/>
      <c r="DR40" s="184"/>
      <c r="DS40" s="184"/>
      <c r="DT40" s="192"/>
      <c r="DU40" s="184"/>
      <c r="DV40" s="184"/>
      <c r="DW40" s="192"/>
      <c r="DX40" s="184"/>
      <c r="DY40" s="184"/>
      <c r="DZ40" s="184"/>
      <c r="EA40" s="184"/>
      <c r="EB40" s="184"/>
      <c r="EC40" s="184"/>
      <c r="ED40" s="184"/>
      <c r="EE40" s="184"/>
      <c r="EF40" s="184"/>
      <c r="EG40" s="184"/>
      <c r="EH40" s="184"/>
      <c r="EI40" s="184"/>
      <c r="EJ40" s="184"/>
      <c r="EK40" s="184"/>
      <c r="EL40" s="184"/>
      <c r="EM40" s="184"/>
      <c r="EN40" s="184"/>
      <c r="EO40" s="184"/>
      <c r="EP40" s="184"/>
      <c r="EQ40" s="184"/>
      <c r="ER40" s="192"/>
      <c r="ES40" s="184"/>
      <c r="ET40" s="184"/>
      <c r="EU40" s="184"/>
      <c r="EV40" s="184"/>
      <c r="EW40" s="184"/>
      <c r="EX40" s="184"/>
      <c r="EY40" s="184"/>
      <c r="EZ40" s="184"/>
      <c r="FA40" s="184"/>
      <c r="FB40" s="184"/>
      <c r="FC40" s="184"/>
      <c r="FD40" s="184"/>
      <c r="FE40" s="184"/>
      <c r="FF40" s="184"/>
      <c r="FG40" s="184"/>
      <c r="FH40" s="184"/>
      <c r="FI40" s="184"/>
      <c r="FJ40" s="192"/>
      <c r="FK40" s="184"/>
      <c r="FL40" s="184"/>
      <c r="FM40" s="184"/>
      <c r="FN40" s="184"/>
      <c r="FO40" s="184"/>
      <c r="FP40" s="184"/>
      <c r="FQ40" s="184"/>
      <c r="FR40" s="184"/>
      <c r="FS40" s="184"/>
      <c r="FT40" s="184"/>
      <c r="FU40" s="184"/>
      <c r="FV40" s="184"/>
      <c r="FW40" s="184"/>
      <c r="FX40" s="184"/>
      <c r="FY40" s="184"/>
      <c r="FZ40" s="184"/>
      <c r="GA40" s="184"/>
      <c r="GB40" s="184"/>
      <c r="GC40" s="184"/>
      <c r="GD40" s="184"/>
      <c r="GE40" s="184"/>
      <c r="GF40" s="184"/>
      <c r="GG40" s="184"/>
      <c r="GH40" s="184"/>
      <c r="GI40" s="184"/>
      <c r="GJ40" s="184"/>
      <c r="GK40" s="184"/>
      <c r="GL40" s="184"/>
      <c r="GM40" s="184"/>
      <c r="GN40" s="184"/>
      <c r="GO40" s="184"/>
      <c r="GP40" s="184"/>
      <c r="GQ40" s="184"/>
      <c r="GR40" s="184"/>
      <c r="GS40" s="184"/>
      <c r="GT40" s="184"/>
      <c r="GU40" s="184"/>
      <c r="GV40" s="184"/>
      <c r="GW40" s="184"/>
      <c r="GX40" s="184"/>
      <c r="GY40" s="184"/>
      <c r="GZ40" s="192"/>
      <c r="HA40" s="184"/>
      <c r="HB40" s="184"/>
      <c r="HC40" s="184"/>
      <c r="HD40" s="184"/>
      <c r="HE40" s="184"/>
      <c r="HF40" s="184"/>
      <c r="HG40" s="184"/>
      <c r="HH40" s="184"/>
      <c r="HI40" s="184"/>
      <c r="HJ40" s="203"/>
      <c r="HK40" s="184"/>
      <c r="HL40" s="184"/>
      <c r="HM40" s="203"/>
      <c r="HO40" s="184"/>
      <c r="HP40" s="203"/>
      <c r="HR40" s="184"/>
      <c r="HS40" s="203"/>
      <c r="HU40" s="184"/>
      <c r="HV40" s="203"/>
      <c r="HW40" s="184"/>
      <c r="HX40" s="184"/>
      <c r="HY40" s="184"/>
      <c r="HZ40" s="184"/>
      <c r="IA40" s="184"/>
      <c r="IB40" s="184"/>
      <c r="IC40" s="184"/>
      <c r="ID40" s="184"/>
      <c r="IE40" s="184"/>
      <c r="IF40" s="184"/>
      <c r="IG40" s="184"/>
      <c r="IH40" s="184"/>
      <c r="II40" s="184"/>
      <c r="IJ40" s="184"/>
      <c r="IK40" s="184"/>
      <c r="IL40" s="184"/>
      <c r="IM40" s="184"/>
      <c r="IN40" s="184"/>
      <c r="IO40" s="184"/>
      <c r="IP40" s="184"/>
      <c r="IQ40" s="184"/>
      <c r="IR40" s="184"/>
      <c r="IS40" s="184"/>
      <c r="IT40" s="184"/>
      <c r="IU40" s="184"/>
      <c r="IV40" s="184"/>
      <c r="IW40" s="184"/>
      <c r="IX40" s="184"/>
      <c r="IY40" s="184"/>
      <c r="IZ40" s="184"/>
      <c r="JA40" s="184"/>
      <c r="JB40" s="184"/>
      <c r="JC40" s="184"/>
      <c r="JD40" s="184"/>
      <c r="JE40" s="184"/>
      <c r="JF40" s="184"/>
      <c r="JG40" s="184"/>
      <c r="JH40" s="184"/>
      <c r="JI40" s="184"/>
      <c r="JJ40" s="184"/>
      <c r="JK40" s="184"/>
      <c r="JL40" s="184"/>
      <c r="JM40" s="184"/>
      <c r="JN40" s="184"/>
      <c r="JO40" s="184"/>
      <c r="JP40" s="184"/>
      <c r="JQ40" s="184"/>
      <c r="JR40" s="184"/>
      <c r="JS40" s="184"/>
      <c r="JT40" s="184"/>
      <c r="JU40" s="184"/>
      <c r="JV40" s="184"/>
      <c r="JW40" s="184"/>
      <c r="JX40" s="184"/>
      <c r="JY40" s="184"/>
      <c r="JZ40" s="184"/>
      <c r="KA40" s="184"/>
      <c r="KB40" s="184"/>
      <c r="KC40" s="184"/>
      <c r="KD40" s="184"/>
      <c r="KE40" s="184"/>
      <c r="KF40" s="184"/>
      <c r="KG40" s="184"/>
      <c r="KH40" s="184"/>
      <c r="KI40" s="184"/>
      <c r="KJ40" s="184"/>
      <c r="KK40" s="184"/>
      <c r="KL40" s="184"/>
      <c r="KM40" s="184"/>
      <c r="KN40" s="184"/>
      <c r="KO40" s="184"/>
      <c r="KP40" s="184"/>
      <c r="KQ40" s="184"/>
      <c r="KR40" s="184"/>
      <c r="KS40" s="184"/>
      <c r="KT40" s="184"/>
      <c r="KU40" s="184"/>
      <c r="KV40" s="184"/>
      <c r="KW40" s="184"/>
      <c r="KX40" s="184"/>
      <c r="KY40" s="184"/>
    </row>
    <row r="41" spans="1:311" x14ac:dyDescent="0.15">
      <c r="A41" s="184"/>
      <c r="B41" s="184"/>
      <c r="C41" s="184"/>
      <c r="D41" s="192"/>
      <c r="E41" s="184"/>
      <c r="F41" s="184"/>
      <c r="G41" s="184"/>
      <c r="H41" s="184"/>
      <c r="I41" s="184"/>
      <c r="J41" s="184"/>
      <c r="K41" s="184"/>
      <c r="L41" s="184"/>
      <c r="M41" s="192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92"/>
      <c r="AF41" s="184"/>
      <c r="AG41" s="184"/>
      <c r="AH41" s="192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92"/>
      <c r="BD41" s="184"/>
      <c r="BE41" s="184"/>
      <c r="BF41" s="184"/>
      <c r="BG41" s="184"/>
      <c r="BH41" s="184"/>
      <c r="BI41" s="184"/>
      <c r="BJ41" s="184"/>
      <c r="BK41" s="184"/>
      <c r="BL41" s="184"/>
      <c r="BM41" s="184"/>
      <c r="BN41" s="184"/>
      <c r="BO41" s="184"/>
      <c r="BP41" s="184"/>
      <c r="BQ41" s="184"/>
      <c r="BR41" s="184"/>
      <c r="BS41" s="184"/>
      <c r="BT41" s="184"/>
      <c r="BU41" s="184"/>
      <c r="BV41" s="184"/>
      <c r="BW41" s="184"/>
      <c r="BX41" s="184"/>
      <c r="BY41" s="184"/>
      <c r="BZ41" s="184"/>
      <c r="CA41" s="184"/>
      <c r="CB41" s="184"/>
      <c r="CC41" s="184"/>
      <c r="CD41" s="184"/>
      <c r="CE41" s="184"/>
      <c r="CF41" s="184"/>
      <c r="CG41" s="184"/>
      <c r="CH41" s="184"/>
      <c r="CI41" s="184"/>
      <c r="CJ41" s="184"/>
      <c r="CK41" s="184"/>
      <c r="CL41" s="184"/>
      <c r="CM41" s="184"/>
      <c r="CN41" s="184"/>
      <c r="CO41" s="184"/>
      <c r="CP41" s="184"/>
      <c r="CQ41" s="184"/>
      <c r="CR41" s="184"/>
      <c r="CS41" s="184"/>
      <c r="CT41" s="184"/>
      <c r="CU41" s="184"/>
      <c r="CV41" s="184"/>
      <c r="CW41" s="184"/>
      <c r="CX41" s="184"/>
      <c r="CY41" s="192"/>
      <c r="CZ41" s="184"/>
      <c r="DA41" s="184"/>
      <c r="DB41" s="184"/>
      <c r="DC41" s="184"/>
      <c r="DD41" s="184"/>
      <c r="DE41" s="184"/>
      <c r="DF41" s="184"/>
      <c r="DG41" s="184"/>
      <c r="DH41" s="184"/>
      <c r="DI41" s="184"/>
      <c r="DJ41" s="172"/>
      <c r="DK41" s="192"/>
      <c r="DL41" s="184"/>
      <c r="DM41" s="184"/>
      <c r="DN41" s="184"/>
      <c r="DO41" s="184"/>
      <c r="DP41" s="184"/>
      <c r="DQ41" s="184"/>
      <c r="DR41" s="184"/>
      <c r="DS41" s="184"/>
      <c r="DT41" s="192"/>
      <c r="DU41" s="184"/>
      <c r="DV41" s="184"/>
      <c r="DW41" s="192"/>
      <c r="DX41" s="184"/>
      <c r="DY41" s="184"/>
      <c r="DZ41" s="184"/>
      <c r="EA41" s="184"/>
      <c r="EB41" s="184"/>
      <c r="EC41" s="184"/>
      <c r="ED41" s="184"/>
      <c r="EE41" s="184"/>
      <c r="EF41" s="184"/>
      <c r="EG41" s="184"/>
      <c r="EH41" s="184"/>
      <c r="EI41" s="184"/>
      <c r="EJ41" s="184"/>
      <c r="EK41" s="184"/>
      <c r="EL41" s="184"/>
      <c r="EM41" s="184"/>
      <c r="EN41" s="184"/>
      <c r="EO41" s="184"/>
      <c r="EP41" s="184"/>
      <c r="EQ41" s="184"/>
      <c r="ER41" s="192"/>
      <c r="ES41" s="184"/>
      <c r="ET41" s="184"/>
      <c r="EU41" s="184"/>
      <c r="EV41" s="184"/>
      <c r="EW41" s="184"/>
      <c r="EX41" s="184"/>
      <c r="EY41" s="184"/>
      <c r="EZ41" s="184"/>
      <c r="FA41" s="184"/>
      <c r="FB41" s="184"/>
      <c r="FC41" s="184"/>
      <c r="FD41" s="184"/>
      <c r="FE41" s="184"/>
      <c r="FF41" s="184"/>
      <c r="FG41" s="184"/>
      <c r="FH41" s="184"/>
      <c r="FI41" s="184"/>
      <c r="FJ41" s="192"/>
      <c r="FK41" s="184"/>
      <c r="FL41" s="184"/>
      <c r="FM41" s="184"/>
      <c r="FN41" s="184"/>
      <c r="FO41" s="184"/>
      <c r="FP41" s="184"/>
      <c r="FQ41" s="184"/>
      <c r="FR41" s="184"/>
      <c r="FS41" s="184"/>
      <c r="FT41" s="184"/>
      <c r="FU41" s="184"/>
      <c r="FV41" s="184"/>
      <c r="FW41" s="184"/>
      <c r="FX41" s="184"/>
      <c r="FY41" s="184"/>
      <c r="FZ41" s="184"/>
      <c r="GA41" s="184"/>
      <c r="GB41" s="184"/>
      <c r="GC41" s="184"/>
      <c r="GD41" s="184"/>
      <c r="GE41" s="184"/>
      <c r="GF41" s="184"/>
      <c r="GG41" s="184"/>
      <c r="GH41" s="184"/>
      <c r="GI41" s="184"/>
      <c r="GJ41" s="184"/>
      <c r="GK41" s="184"/>
      <c r="GL41" s="184"/>
      <c r="GM41" s="184"/>
      <c r="GN41" s="184"/>
      <c r="GO41" s="184"/>
      <c r="GP41" s="184"/>
      <c r="GQ41" s="184"/>
      <c r="GR41" s="184"/>
      <c r="GS41" s="184"/>
      <c r="GT41" s="184"/>
      <c r="GU41" s="184"/>
      <c r="GV41" s="184"/>
      <c r="GW41" s="184"/>
      <c r="GX41" s="184"/>
      <c r="GY41" s="184"/>
      <c r="GZ41" s="192"/>
      <c r="HA41" s="184"/>
      <c r="HB41" s="184"/>
      <c r="HC41" s="184"/>
      <c r="HD41" s="184"/>
      <c r="HE41" s="184"/>
      <c r="HF41" s="184"/>
      <c r="HG41" s="184"/>
      <c r="HH41" s="184"/>
      <c r="HI41" s="184"/>
      <c r="HJ41" s="203"/>
      <c r="HK41" s="184"/>
      <c r="HL41" s="184"/>
      <c r="HM41" s="203"/>
      <c r="HO41" s="184"/>
      <c r="HP41" s="203"/>
      <c r="HR41" s="184"/>
      <c r="HS41" s="203"/>
      <c r="HU41" s="184"/>
      <c r="HV41" s="203"/>
      <c r="HW41" s="184"/>
      <c r="HX41" s="184"/>
      <c r="HY41" s="184"/>
      <c r="HZ41" s="184"/>
      <c r="IA41" s="184"/>
      <c r="IB41" s="184"/>
      <c r="IC41" s="184"/>
      <c r="ID41" s="184"/>
      <c r="IE41" s="184"/>
      <c r="IF41" s="184"/>
      <c r="IG41" s="184"/>
      <c r="IH41" s="184"/>
      <c r="II41" s="184"/>
      <c r="IJ41" s="184"/>
      <c r="IK41" s="184"/>
      <c r="IL41" s="184"/>
      <c r="IM41" s="184"/>
      <c r="IN41" s="184"/>
      <c r="IO41" s="184"/>
      <c r="IP41" s="184"/>
      <c r="IQ41" s="184"/>
      <c r="IR41" s="184"/>
      <c r="IS41" s="184"/>
      <c r="IT41" s="184"/>
      <c r="IU41" s="184"/>
      <c r="IV41" s="184"/>
      <c r="IW41" s="184"/>
      <c r="IX41" s="184"/>
      <c r="IY41" s="184"/>
      <c r="IZ41" s="184"/>
      <c r="JA41" s="184"/>
      <c r="JB41" s="184"/>
      <c r="JC41" s="184"/>
      <c r="JD41" s="184"/>
      <c r="JE41" s="184"/>
      <c r="JF41" s="184"/>
      <c r="JG41" s="184"/>
      <c r="JH41" s="184"/>
      <c r="JI41" s="184"/>
      <c r="JJ41" s="184"/>
      <c r="JK41" s="184"/>
      <c r="JL41" s="184"/>
      <c r="JM41" s="184"/>
      <c r="JN41" s="184"/>
      <c r="JO41" s="184"/>
      <c r="JP41" s="184"/>
      <c r="JQ41" s="184"/>
      <c r="JR41" s="184"/>
      <c r="JS41" s="184"/>
      <c r="JT41" s="184"/>
      <c r="JU41" s="184"/>
      <c r="JV41" s="184"/>
      <c r="JW41" s="184"/>
      <c r="JX41" s="184"/>
      <c r="JY41" s="184"/>
      <c r="JZ41" s="184"/>
      <c r="KA41" s="184"/>
      <c r="KB41" s="184"/>
      <c r="KC41" s="184"/>
      <c r="KD41" s="184"/>
      <c r="KE41" s="184"/>
      <c r="KF41" s="184"/>
      <c r="KG41" s="184"/>
      <c r="KH41" s="184"/>
      <c r="KI41" s="184"/>
      <c r="KJ41" s="184"/>
      <c r="KK41" s="184"/>
      <c r="KL41" s="184"/>
      <c r="KM41" s="184"/>
      <c r="KN41" s="184"/>
      <c r="KO41" s="184"/>
      <c r="KP41" s="184"/>
      <c r="KQ41" s="184"/>
      <c r="KR41" s="184"/>
      <c r="KS41" s="184"/>
      <c r="KT41" s="184"/>
      <c r="KU41" s="184"/>
      <c r="KV41" s="184"/>
      <c r="KW41" s="184"/>
      <c r="KX41" s="184"/>
      <c r="KY41" s="184"/>
    </row>
    <row r="42" spans="1:311" x14ac:dyDescent="0.15">
      <c r="A42" s="184"/>
      <c r="B42" s="184"/>
      <c r="C42" s="184"/>
      <c r="D42" s="192"/>
      <c r="E42" s="184"/>
      <c r="F42" s="184"/>
      <c r="G42" s="184"/>
      <c r="H42" s="184"/>
      <c r="I42" s="184"/>
      <c r="J42" s="184"/>
      <c r="K42" s="184"/>
      <c r="L42" s="184"/>
      <c r="M42" s="192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92"/>
      <c r="AF42" s="184"/>
      <c r="AG42" s="184"/>
      <c r="AH42" s="192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92"/>
      <c r="BD42" s="184"/>
      <c r="BE42" s="184"/>
      <c r="BF42" s="184"/>
      <c r="BG42" s="184"/>
      <c r="BH42" s="184"/>
      <c r="BI42" s="184"/>
      <c r="BJ42" s="184"/>
      <c r="BK42" s="184"/>
      <c r="BL42" s="184"/>
      <c r="BM42" s="184"/>
      <c r="BN42" s="184"/>
      <c r="BO42" s="184"/>
      <c r="BP42" s="184"/>
      <c r="BQ42" s="184"/>
      <c r="BR42" s="184"/>
      <c r="BS42" s="184"/>
      <c r="BT42" s="184"/>
      <c r="BU42" s="184"/>
      <c r="BV42" s="184"/>
      <c r="BW42" s="184"/>
      <c r="BX42" s="184"/>
      <c r="BY42" s="184"/>
      <c r="BZ42" s="184"/>
      <c r="CA42" s="184"/>
      <c r="CB42" s="184"/>
      <c r="CC42" s="184"/>
      <c r="CD42" s="184"/>
      <c r="CE42" s="184"/>
      <c r="CF42" s="184"/>
      <c r="CG42" s="184"/>
      <c r="CH42" s="184"/>
      <c r="CI42" s="184"/>
      <c r="CJ42" s="184"/>
      <c r="CK42" s="184"/>
      <c r="CL42" s="184"/>
      <c r="CM42" s="184"/>
      <c r="CN42" s="184"/>
      <c r="CO42" s="184"/>
      <c r="CP42" s="184"/>
      <c r="CQ42" s="184"/>
      <c r="CR42" s="184"/>
      <c r="CS42" s="184"/>
      <c r="CT42" s="184"/>
      <c r="CU42" s="184"/>
      <c r="CV42" s="184"/>
      <c r="CW42" s="184"/>
      <c r="CX42" s="184"/>
      <c r="CY42" s="192"/>
      <c r="CZ42" s="184"/>
      <c r="DA42" s="184"/>
      <c r="DB42" s="184"/>
      <c r="DC42" s="184"/>
      <c r="DD42" s="184"/>
      <c r="DE42" s="184"/>
      <c r="DF42" s="184"/>
      <c r="DG42" s="184"/>
      <c r="DH42" s="184"/>
      <c r="DI42" s="184"/>
      <c r="DJ42" s="184"/>
      <c r="DK42" s="192"/>
      <c r="DL42" s="184"/>
      <c r="DM42" s="184"/>
      <c r="DN42" s="184"/>
      <c r="DO42" s="184"/>
      <c r="DP42" s="184"/>
      <c r="DQ42" s="184"/>
      <c r="DR42" s="184"/>
      <c r="DS42" s="184"/>
      <c r="DT42" s="192"/>
      <c r="DU42" s="184"/>
      <c r="DV42" s="184"/>
      <c r="DW42" s="192"/>
      <c r="DX42" s="184"/>
      <c r="DY42" s="184"/>
      <c r="DZ42" s="184"/>
      <c r="EA42" s="184"/>
      <c r="EB42" s="184"/>
      <c r="EC42" s="184"/>
      <c r="ED42" s="184"/>
      <c r="EE42" s="184"/>
      <c r="EF42" s="184"/>
      <c r="EG42" s="184"/>
      <c r="EH42" s="184"/>
      <c r="EI42" s="184"/>
      <c r="EJ42" s="184"/>
      <c r="EK42" s="184"/>
      <c r="EL42" s="184"/>
      <c r="EM42" s="184"/>
      <c r="EN42" s="184"/>
      <c r="EO42" s="184"/>
      <c r="EP42" s="184"/>
      <c r="EQ42" s="184"/>
      <c r="ER42" s="192"/>
      <c r="ES42" s="184"/>
      <c r="ET42" s="184"/>
      <c r="EU42" s="184"/>
      <c r="EV42" s="184"/>
      <c r="EW42" s="184"/>
      <c r="EX42" s="184"/>
      <c r="EY42" s="184"/>
      <c r="EZ42" s="184"/>
      <c r="FA42" s="184"/>
      <c r="FB42" s="184"/>
      <c r="FC42" s="184"/>
      <c r="FD42" s="184"/>
      <c r="FE42" s="184"/>
      <c r="FF42" s="184"/>
      <c r="FG42" s="184"/>
      <c r="FH42" s="184"/>
      <c r="FI42" s="184"/>
      <c r="FJ42" s="192"/>
      <c r="FK42" s="184"/>
      <c r="FL42" s="184"/>
      <c r="FM42" s="184"/>
      <c r="FN42" s="184"/>
      <c r="FO42" s="184"/>
      <c r="FP42" s="184"/>
      <c r="FQ42" s="184"/>
      <c r="FR42" s="184"/>
      <c r="FS42" s="184"/>
      <c r="FT42" s="184"/>
      <c r="FU42" s="184"/>
      <c r="FV42" s="184"/>
      <c r="FW42" s="184"/>
      <c r="FX42" s="184"/>
      <c r="FY42" s="184"/>
      <c r="FZ42" s="184"/>
      <c r="GA42" s="184"/>
      <c r="GB42" s="184"/>
      <c r="GC42" s="184"/>
      <c r="GD42" s="184"/>
      <c r="GE42" s="184"/>
      <c r="GF42" s="184"/>
      <c r="GG42" s="184"/>
      <c r="GH42" s="184"/>
      <c r="GI42" s="184"/>
      <c r="GJ42" s="184"/>
      <c r="GK42" s="184"/>
      <c r="GL42" s="184"/>
      <c r="GM42" s="184"/>
      <c r="GN42" s="184"/>
      <c r="GO42" s="184"/>
      <c r="GP42" s="184"/>
      <c r="GQ42" s="184"/>
      <c r="GR42" s="184"/>
      <c r="GS42" s="184"/>
      <c r="GT42" s="184"/>
      <c r="GU42" s="184"/>
      <c r="GV42" s="184"/>
      <c r="GW42" s="184"/>
      <c r="GX42" s="184"/>
      <c r="GY42" s="184"/>
      <c r="GZ42" s="192"/>
      <c r="HA42" s="184"/>
      <c r="HB42" s="184"/>
      <c r="HC42" s="184"/>
      <c r="HD42" s="184"/>
      <c r="HE42" s="184"/>
      <c r="HF42" s="184"/>
      <c r="HG42" s="184"/>
      <c r="HH42" s="184"/>
      <c r="HI42" s="184"/>
      <c r="HJ42" s="203"/>
      <c r="HK42" s="184"/>
      <c r="HL42" s="184"/>
      <c r="HM42" s="203"/>
      <c r="HO42" s="184"/>
      <c r="HP42" s="203"/>
      <c r="HR42" s="184"/>
      <c r="HS42" s="203"/>
      <c r="HU42" s="184"/>
      <c r="HV42" s="203"/>
      <c r="HW42" s="184"/>
      <c r="HX42" s="184"/>
      <c r="HY42" s="184"/>
      <c r="HZ42" s="184"/>
      <c r="IA42" s="184"/>
      <c r="IB42" s="184"/>
      <c r="IC42" s="184"/>
      <c r="ID42" s="184"/>
      <c r="IE42" s="184"/>
      <c r="IF42" s="184"/>
      <c r="IG42" s="184"/>
      <c r="IH42" s="184"/>
      <c r="II42" s="184"/>
      <c r="IJ42" s="184"/>
      <c r="IK42" s="184"/>
      <c r="IL42" s="184"/>
      <c r="IM42" s="184"/>
      <c r="IN42" s="184"/>
      <c r="IO42" s="184"/>
      <c r="IP42" s="184"/>
      <c r="IQ42" s="184"/>
      <c r="IR42" s="184"/>
      <c r="IS42" s="184"/>
      <c r="IT42" s="184"/>
      <c r="IU42" s="184"/>
      <c r="IV42" s="184"/>
      <c r="IW42" s="184"/>
      <c r="IX42" s="184"/>
      <c r="IY42" s="184"/>
      <c r="IZ42" s="184"/>
      <c r="JA42" s="184"/>
      <c r="JB42" s="184"/>
      <c r="JC42" s="184"/>
      <c r="JD42" s="184"/>
      <c r="JE42" s="184"/>
      <c r="JF42" s="184"/>
      <c r="JG42" s="184"/>
      <c r="JH42" s="184"/>
      <c r="JI42" s="184"/>
      <c r="JJ42" s="184"/>
      <c r="JK42" s="184"/>
      <c r="JL42" s="184"/>
      <c r="JM42" s="184"/>
      <c r="JN42" s="184"/>
      <c r="JO42" s="184"/>
      <c r="JP42" s="184"/>
      <c r="JQ42" s="184"/>
      <c r="JR42" s="184"/>
      <c r="JS42" s="184"/>
      <c r="JT42" s="184"/>
      <c r="JU42" s="184"/>
      <c r="JV42" s="184"/>
      <c r="JW42" s="184"/>
      <c r="JX42" s="184"/>
      <c r="JY42" s="184"/>
      <c r="JZ42" s="184"/>
      <c r="KA42" s="184"/>
      <c r="KB42" s="184"/>
      <c r="KC42" s="184"/>
      <c r="KD42" s="184"/>
      <c r="KE42" s="184"/>
      <c r="KF42" s="184"/>
      <c r="KG42" s="184"/>
      <c r="KH42" s="184"/>
      <c r="KI42" s="184"/>
      <c r="KJ42" s="184"/>
      <c r="KK42" s="184"/>
      <c r="KL42" s="184"/>
      <c r="KM42" s="184"/>
      <c r="KN42" s="184"/>
      <c r="KO42" s="184"/>
      <c r="KP42" s="184"/>
      <c r="KQ42" s="184"/>
      <c r="KR42" s="184"/>
      <c r="KS42" s="184"/>
      <c r="KT42" s="184"/>
      <c r="KU42" s="184"/>
      <c r="KV42" s="184"/>
      <c r="KW42" s="184"/>
      <c r="KX42" s="184"/>
      <c r="KY42" s="184"/>
    </row>
    <row r="43" spans="1:311" x14ac:dyDescent="0.15">
      <c r="A43" s="184"/>
      <c r="B43" s="184"/>
      <c r="C43" s="184"/>
      <c r="D43" s="192"/>
      <c r="E43" s="184"/>
      <c r="F43" s="184"/>
      <c r="G43" s="184"/>
      <c r="H43" s="184"/>
      <c r="I43" s="184"/>
      <c r="J43" s="184"/>
      <c r="K43" s="184"/>
      <c r="L43" s="184"/>
      <c r="M43" s="192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92"/>
      <c r="AF43" s="184"/>
      <c r="AG43" s="184"/>
      <c r="AH43" s="192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92"/>
      <c r="BD43" s="184"/>
      <c r="BE43" s="184"/>
      <c r="BF43" s="184"/>
      <c r="BG43" s="184"/>
      <c r="BH43" s="184"/>
      <c r="BI43" s="184"/>
      <c r="BJ43" s="184"/>
      <c r="BK43" s="184"/>
      <c r="BL43" s="184"/>
      <c r="BM43" s="184"/>
      <c r="BN43" s="184"/>
      <c r="BO43" s="184"/>
      <c r="BP43" s="184"/>
      <c r="BQ43" s="184"/>
      <c r="BR43" s="184"/>
      <c r="BS43" s="184"/>
      <c r="BT43" s="184"/>
      <c r="BU43" s="184"/>
      <c r="BV43" s="184"/>
      <c r="BW43" s="184"/>
      <c r="BX43" s="184"/>
      <c r="BY43" s="184"/>
      <c r="BZ43" s="184"/>
      <c r="CA43" s="184"/>
      <c r="CB43" s="184"/>
      <c r="CC43" s="184"/>
      <c r="CD43" s="184"/>
      <c r="CE43" s="184"/>
      <c r="CF43" s="184"/>
      <c r="CG43" s="184"/>
      <c r="CH43" s="184"/>
      <c r="CI43" s="184"/>
      <c r="CJ43" s="184"/>
      <c r="CK43" s="184"/>
      <c r="CL43" s="184"/>
      <c r="CM43" s="184"/>
      <c r="CN43" s="184"/>
      <c r="CO43" s="184"/>
      <c r="CP43" s="184"/>
      <c r="CQ43" s="184"/>
      <c r="CR43" s="184"/>
      <c r="CS43" s="184"/>
      <c r="CT43" s="184"/>
      <c r="CU43" s="184"/>
      <c r="CV43" s="184"/>
      <c r="CW43" s="184"/>
      <c r="CX43" s="184"/>
      <c r="CY43" s="192"/>
      <c r="CZ43" s="184"/>
      <c r="DA43" s="184"/>
      <c r="DB43" s="184"/>
      <c r="DC43" s="184"/>
      <c r="DD43" s="184"/>
      <c r="DE43" s="184"/>
      <c r="DF43" s="184"/>
      <c r="DG43" s="184"/>
      <c r="DH43" s="184"/>
      <c r="DI43" s="184"/>
      <c r="DJ43" s="184"/>
      <c r="DK43" s="192"/>
      <c r="DL43" s="184"/>
      <c r="DM43" s="184"/>
      <c r="DN43" s="184"/>
      <c r="DO43" s="184"/>
      <c r="DP43" s="184"/>
      <c r="DQ43" s="184"/>
      <c r="DR43" s="184"/>
      <c r="DS43" s="184"/>
      <c r="DT43" s="192"/>
      <c r="DU43" s="184"/>
      <c r="DV43" s="184"/>
      <c r="DW43" s="192"/>
      <c r="DX43" s="184"/>
      <c r="DY43" s="184"/>
      <c r="DZ43" s="184"/>
      <c r="EA43" s="184"/>
      <c r="EB43" s="184"/>
      <c r="EC43" s="184"/>
      <c r="ED43" s="184"/>
      <c r="EE43" s="184"/>
      <c r="EF43" s="184"/>
      <c r="EG43" s="184"/>
      <c r="EH43" s="184"/>
      <c r="EI43" s="184"/>
      <c r="EJ43" s="184"/>
      <c r="EK43" s="184"/>
      <c r="EL43" s="184"/>
      <c r="EM43" s="184"/>
      <c r="EN43" s="184"/>
      <c r="EO43" s="184"/>
      <c r="EP43" s="184"/>
      <c r="EQ43" s="184"/>
      <c r="ER43" s="192"/>
      <c r="ES43" s="184"/>
      <c r="ET43" s="184"/>
      <c r="EU43" s="184"/>
      <c r="EV43" s="184"/>
      <c r="EW43" s="184"/>
      <c r="EX43" s="184"/>
      <c r="EY43" s="184"/>
      <c r="EZ43" s="184"/>
      <c r="FA43" s="184"/>
      <c r="FB43" s="184"/>
      <c r="FC43" s="184"/>
      <c r="FD43" s="184"/>
      <c r="FE43" s="184"/>
      <c r="FF43" s="184"/>
      <c r="FG43" s="184"/>
      <c r="FH43" s="184"/>
      <c r="FI43" s="184"/>
      <c r="FJ43" s="192"/>
      <c r="FK43" s="184"/>
      <c r="FL43" s="184"/>
      <c r="FM43" s="184"/>
      <c r="FN43" s="184"/>
      <c r="FO43" s="184"/>
      <c r="FP43" s="184"/>
      <c r="FQ43" s="184"/>
      <c r="FR43" s="184"/>
      <c r="FS43" s="184"/>
      <c r="FT43" s="184"/>
      <c r="FU43" s="184"/>
      <c r="FV43" s="184"/>
      <c r="FW43" s="184"/>
      <c r="FX43" s="184"/>
      <c r="FY43" s="184"/>
      <c r="FZ43" s="184"/>
      <c r="GA43" s="184"/>
      <c r="GB43" s="184"/>
      <c r="GC43" s="184"/>
      <c r="GD43" s="184"/>
      <c r="GE43" s="184"/>
      <c r="GF43" s="184"/>
      <c r="GG43" s="184"/>
      <c r="GH43" s="184"/>
      <c r="GI43" s="184"/>
      <c r="GJ43" s="184"/>
      <c r="GK43" s="184"/>
      <c r="GL43" s="184"/>
      <c r="GM43" s="184"/>
      <c r="GN43" s="184"/>
      <c r="GO43" s="184"/>
      <c r="GP43" s="184"/>
      <c r="GQ43" s="184"/>
      <c r="GR43" s="184"/>
      <c r="GS43" s="184"/>
      <c r="GT43" s="184"/>
      <c r="GU43" s="184"/>
      <c r="GV43" s="184"/>
      <c r="GW43" s="184"/>
      <c r="GX43" s="184"/>
      <c r="GY43" s="184"/>
      <c r="GZ43" s="192"/>
      <c r="HA43" s="184"/>
      <c r="HB43" s="184"/>
      <c r="HC43" s="184"/>
      <c r="HD43" s="184"/>
      <c r="HE43" s="184"/>
      <c r="HF43" s="184"/>
      <c r="HG43" s="184"/>
      <c r="HH43" s="184"/>
      <c r="HI43" s="184"/>
      <c r="HJ43" s="203"/>
      <c r="HK43" s="184"/>
      <c r="HL43" s="184"/>
      <c r="HM43" s="203"/>
      <c r="HO43" s="184"/>
      <c r="HP43" s="203"/>
      <c r="HR43" s="184"/>
      <c r="HS43" s="203"/>
      <c r="HU43" s="184"/>
      <c r="HV43" s="203"/>
      <c r="HW43" s="184"/>
      <c r="HX43" s="184"/>
      <c r="HY43" s="184"/>
      <c r="HZ43" s="184"/>
      <c r="IA43" s="184"/>
      <c r="IB43" s="184"/>
      <c r="IC43" s="184"/>
      <c r="ID43" s="184"/>
      <c r="IE43" s="184"/>
      <c r="IF43" s="184"/>
      <c r="IG43" s="184"/>
      <c r="IH43" s="184"/>
      <c r="II43" s="184"/>
      <c r="IJ43" s="184"/>
      <c r="IK43" s="184"/>
      <c r="IL43" s="184"/>
      <c r="IM43" s="184"/>
      <c r="IN43" s="184"/>
      <c r="IO43" s="184"/>
      <c r="IP43" s="184"/>
      <c r="IQ43" s="184"/>
      <c r="IR43" s="184"/>
      <c r="IS43" s="184"/>
      <c r="IT43" s="184"/>
      <c r="IU43" s="184"/>
      <c r="IV43" s="184"/>
      <c r="IW43" s="184"/>
      <c r="IX43" s="184"/>
      <c r="IY43" s="184"/>
      <c r="IZ43" s="184"/>
      <c r="JA43" s="184"/>
      <c r="JB43" s="184"/>
      <c r="JC43" s="184"/>
      <c r="JD43" s="184"/>
      <c r="JE43" s="184"/>
      <c r="JF43" s="184"/>
      <c r="JG43" s="184"/>
      <c r="JH43" s="184"/>
      <c r="JI43" s="184"/>
      <c r="JJ43" s="184"/>
      <c r="JK43" s="184"/>
      <c r="JL43" s="184"/>
      <c r="JM43" s="184"/>
      <c r="JN43" s="184"/>
      <c r="JO43" s="184"/>
      <c r="JP43" s="184"/>
      <c r="JQ43" s="184"/>
      <c r="JR43" s="184"/>
      <c r="JS43" s="184"/>
      <c r="JT43" s="184"/>
      <c r="JU43" s="184"/>
      <c r="JV43" s="184"/>
      <c r="JW43" s="184"/>
      <c r="JX43" s="184"/>
      <c r="JY43" s="184"/>
      <c r="JZ43" s="184"/>
      <c r="KA43" s="184"/>
      <c r="KB43" s="184"/>
      <c r="KC43" s="184"/>
      <c r="KD43" s="184"/>
      <c r="KE43" s="184"/>
      <c r="KF43" s="184"/>
      <c r="KG43" s="184"/>
      <c r="KH43" s="184"/>
      <c r="KI43" s="184"/>
      <c r="KJ43" s="184"/>
      <c r="KK43" s="184"/>
      <c r="KL43" s="184"/>
      <c r="KM43" s="184"/>
      <c r="KN43" s="184"/>
      <c r="KO43" s="184"/>
      <c r="KP43" s="184"/>
      <c r="KQ43" s="184"/>
      <c r="KR43" s="184"/>
      <c r="KS43" s="184"/>
      <c r="KT43" s="184"/>
      <c r="KU43" s="184"/>
      <c r="KV43" s="184"/>
      <c r="KW43" s="184"/>
      <c r="KX43" s="184"/>
      <c r="KY43" s="184"/>
    </row>
    <row r="44" spans="1:311" x14ac:dyDescent="0.15">
      <c r="A44" s="184"/>
      <c r="B44" s="184"/>
      <c r="C44" s="184"/>
      <c r="D44" s="192"/>
      <c r="E44" s="184"/>
      <c r="F44" s="184"/>
      <c r="G44" s="184"/>
      <c r="H44" s="184"/>
      <c r="I44" s="184"/>
      <c r="J44" s="184"/>
      <c r="K44" s="184"/>
      <c r="L44" s="184"/>
      <c r="M44" s="192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92"/>
      <c r="AF44" s="184"/>
      <c r="AG44" s="184"/>
      <c r="AH44" s="192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92"/>
      <c r="BD44" s="184"/>
      <c r="BE44" s="184"/>
      <c r="BF44" s="184"/>
      <c r="BG44" s="184"/>
      <c r="BH44" s="184"/>
      <c r="BI44" s="184"/>
      <c r="BJ44" s="184"/>
      <c r="BK44" s="184"/>
      <c r="BL44" s="184"/>
      <c r="BM44" s="184"/>
      <c r="BN44" s="184"/>
      <c r="BO44" s="184"/>
      <c r="BP44" s="184"/>
      <c r="BQ44" s="184"/>
      <c r="BR44" s="184"/>
      <c r="BS44" s="184"/>
      <c r="BT44" s="184"/>
      <c r="BU44" s="184"/>
      <c r="BV44" s="184"/>
      <c r="BW44" s="184"/>
      <c r="BX44" s="184"/>
      <c r="BY44" s="184"/>
      <c r="BZ44" s="184"/>
      <c r="CA44" s="184"/>
      <c r="CB44" s="184"/>
      <c r="CC44" s="184"/>
      <c r="CD44" s="184"/>
      <c r="CE44" s="184"/>
      <c r="CF44" s="184"/>
      <c r="CG44" s="184"/>
      <c r="CH44" s="184"/>
      <c r="CI44" s="184"/>
      <c r="CJ44" s="184"/>
      <c r="CK44" s="184"/>
      <c r="CL44" s="184"/>
      <c r="CM44" s="184"/>
      <c r="CN44" s="184"/>
      <c r="CO44" s="184"/>
      <c r="CP44" s="184"/>
      <c r="CQ44" s="184"/>
      <c r="CR44" s="184"/>
      <c r="CS44" s="184"/>
      <c r="CT44" s="184"/>
      <c r="CU44" s="184"/>
      <c r="CV44" s="184"/>
      <c r="CW44" s="184"/>
      <c r="CX44" s="184"/>
      <c r="CY44" s="192"/>
      <c r="CZ44" s="184"/>
      <c r="DA44" s="184"/>
      <c r="DB44" s="184"/>
      <c r="DC44" s="184"/>
      <c r="DD44" s="184"/>
      <c r="DE44" s="184"/>
      <c r="DF44" s="184"/>
      <c r="DG44" s="184"/>
      <c r="DH44" s="184"/>
      <c r="DI44" s="184"/>
      <c r="DJ44" s="184"/>
      <c r="DK44" s="192"/>
      <c r="DL44" s="184"/>
      <c r="DM44" s="184"/>
      <c r="DN44" s="184"/>
      <c r="DO44" s="184"/>
      <c r="DP44" s="184"/>
      <c r="DQ44" s="184"/>
      <c r="DR44" s="184"/>
      <c r="DS44" s="184"/>
      <c r="DT44" s="192"/>
      <c r="DU44" s="184"/>
      <c r="DV44" s="184"/>
      <c r="DW44" s="192"/>
      <c r="DX44" s="184"/>
      <c r="DY44" s="184"/>
      <c r="DZ44" s="184"/>
      <c r="EA44" s="184"/>
      <c r="EB44" s="184"/>
      <c r="EC44" s="184"/>
      <c r="ED44" s="184"/>
      <c r="EE44" s="184"/>
      <c r="EF44" s="184"/>
      <c r="EG44" s="184"/>
      <c r="EH44" s="184"/>
      <c r="EI44" s="184"/>
      <c r="EJ44" s="184"/>
      <c r="EK44" s="184"/>
      <c r="EL44" s="184"/>
      <c r="EM44" s="184"/>
      <c r="EN44" s="184"/>
      <c r="EO44" s="184"/>
      <c r="EP44" s="184"/>
      <c r="EQ44" s="184"/>
      <c r="ER44" s="192"/>
      <c r="ES44" s="184"/>
      <c r="ET44" s="184"/>
      <c r="EU44" s="184"/>
      <c r="EV44" s="184"/>
      <c r="EW44" s="184"/>
      <c r="EX44" s="184"/>
      <c r="EY44" s="184"/>
      <c r="EZ44" s="184"/>
      <c r="FA44" s="184"/>
      <c r="FB44" s="184"/>
      <c r="FC44" s="184"/>
      <c r="FD44" s="184"/>
      <c r="FE44" s="184"/>
      <c r="FF44" s="184"/>
      <c r="FG44" s="184"/>
      <c r="FH44" s="184"/>
      <c r="FI44" s="184"/>
      <c r="FJ44" s="192"/>
      <c r="FK44" s="184"/>
      <c r="FL44" s="184"/>
      <c r="FM44" s="184"/>
      <c r="FN44" s="184"/>
      <c r="FO44" s="184"/>
      <c r="FP44" s="184"/>
      <c r="FQ44" s="184"/>
      <c r="FR44" s="184"/>
      <c r="FS44" s="184"/>
      <c r="FT44" s="184"/>
      <c r="FU44" s="184"/>
      <c r="FV44" s="184"/>
      <c r="FW44" s="184"/>
      <c r="FX44" s="184"/>
      <c r="FY44" s="184"/>
      <c r="FZ44" s="184"/>
      <c r="GA44" s="184"/>
      <c r="GB44" s="184"/>
      <c r="GC44" s="184"/>
      <c r="GD44" s="184"/>
      <c r="GE44" s="184"/>
      <c r="GF44" s="184"/>
      <c r="GG44" s="184"/>
      <c r="GH44" s="184"/>
      <c r="GI44" s="184"/>
      <c r="GJ44" s="184"/>
      <c r="GK44" s="184"/>
      <c r="GL44" s="184"/>
      <c r="GM44" s="184"/>
      <c r="GN44" s="184"/>
      <c r="GO44" s="184"/>
      <c r="GP44" s="184"/>
      <c r="GQ44" s="184"/>
      <c r="GR44" s="184"/>
      <c r="GS44" s="184"/>
      <c r="GT44" s="184"/>
      <c r="GU44" s="184"/>
      <c r="GV44" s="184"/>
      <c r="GW44" s="184"/>
      <c r="GX44" s="184"/>
      <c r="GY44" s="184"/>
      <c r="GZ44" s="192"/>
      <c r="HA44" s="184"/>
      <c r="HB44" s="184"/>
      <c r="HC44" s="184"/>
      <c r="HD44" s="184"/>
      <c r="HE44" s="184"/>
      <c r="HF44" s="184"/>
      <c r="HG44" s="184"/>
      <c r="HH44" s="184"/>
      <c r="HI44" s="184"/>
      <c r="HJ44" s="203"/>
      <c r="HK44" s="184"/>
      <c r="HL44" s="184"/>
      <c r="HM44" s="203"/>
      <c r="HO44" s="184"/>
      <c r="HP44" s="203"/>
      <c r="HR44" s="184"/>
      <c r="HS44" s="203"/>
      <c r="HU44" s="184"/>
      <c r="HV44" s="203"/>
      <c r="HW44" s="184"/>
      <c r="HX44" s="184"/>
      <c r="HY44" s="184"/>
      <c r="HZ44" s="184"/>
      <c r="IA44" s="184"/>
      <c r="IB44" s="184"/>
      <c r="IC44" s="184"/>
      <c r="ID44" s="184"/>
      <c r="IE44" s="184"/>
      <c r="IF44" s="184"/>
      <c r="IG44" s="184"/>
      <c r="IH44" s="184"/>
      <c r="II44" s="184"/>
      <c r="IJ44" s="184"/>
      <c r="IK44" s="184"/>
      <c r="IL44" s="184"/>
      <c r="IM44" s="184"/>
      <c r="IN44" s="184"/>
      <c r="IO44" s="184"/>
      <c r="IP44" s="184"/>
      <c r="IQ44" s="184"/>
      <c r="IR44" s="184"/>
      <c r="IS44" s="184"/>
      <c r="IT44" s="184"/>
      <c r="IU44" s="184"/>
      <c r="IV44" s="184"/>
      <c r="IW44" s="184"/>
      <c r="IX44" s="184"/>
      <c r="IY44" s="184"/>
      <c r="IZ44" s="184"/>
      <c r="JA44" s="184"/>
      <c r="JB44" s="184"/>
      <c r="JC44" s="184"/>
      <c r="JD44" s="184"/>
      <c r="JE44" s="184"/>
      <c r="JF44" s="184"/>
      <c r="JG44" s="184"/>
      <c r="JH44" s="184"/>
      <c r="JI44" s="184"/>
      <c r="JJ44" s="184"/>
      <c r="JK44" s="184"/>
      <c r="JL44" s="184"/>
      <c r="JM44" s="184"/>
      <c r="JN44" s="184"/>
      <c r="JO44" s="184"/>
      <c r="JP44" s="184"/>
      <c r="JQ44" s="184"/>
      <c r="JR44" s="184"/>
      <c r="JS44" s="184"/>
      <c r="JT44" s="184"/>
      <c r="JU44" s="184"/>
      <c r="JV44" s="184"/>
      <c r="JW44" s="184"/>
      <c r="JX44" s="184"/>
      <c r="JY44" s="184"/>
      <c r="JZ44" s="184"/>
      <c r="KA44" s="184"/>
      <c r="KB44" s="184"/>
      <c r="KC44" s="184"/>
      <c r="KD44" s="184"/>
      <c r="KE44" s="184"/>
      <c r="KF44" s="184"/>
      <c r="KG44" s="184"/>
      <c r="KH44" s="184"/>
      <c r="KI44" s="184"/>
      <c r="KJ44" s="184"/>
      <c r="KK44" s="184"/>
      <c r="KL44" s="184"/>
      <c r="KM44" s="184"/>
      <c r="KN44" s="184"/>
      <c r="KO44" s="184"/>
      <c r="KP44" s="184"/>
      <c r="KQ44" s="184"/>
      <c r="KR44" s="184"/>
      <c r="KS44" s="184"/>
      <c r="KT44" s="184"/>
      <c r="KU44" s="184"/>
      <c r="KV44" s="184"/>
      <c r="KW44" s="184"/>
      <c r="KX44" s="184"/>
      <c r="KY44" s="184"/>
    </row>
    <row r="45" spans="1:311" x14ac:dyDescent="0.15">
      <c r="A45" s="190"/>
      <c r="B45" s="190"/>
      <c r="C45" s="193"/>
      <c r="D45" s="194"/>
      <c r="E45" s="193"/>
      <c r="F45" s="184"/>
      <c r="G45" s="184"/>
      <c r="H45" s="184"/>
      <c r="I45" s="184"/>
      <c r="J45" s="184"/>
      <c r="K45" s="184"/>
      <c r="L45" s="184"/>
      <c r="M45" s="192"/>
      <c r="N45" s="184"/>
      <c r="O45" s="184"/>
      <c r="P45" s="184"/>
      <c r="Q45" s="184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/>
      <c r="AC45" s="184"/>
      <c r="AD45" s="184"/>
      <c r="AE45" s="192"/>
      <c r="AF45" s="184"/>
      <c r="AG45" s="184"/>
      <c r="AH45" s="192"/>
      <c r="AI45" s="184"/>
      <c r="AJ45" s="184"/>
      <c r="AK45" s="184"/>
      <c r="AL45" s="184"/>
      <c r="AM45" s="184"/>
      <c r="AN45" s="184"/>
      <c r="AO45" s="184"/>
      <c r="AP45" s="184"/>
      <c r="AQ45" s="184"/>
      <c r="AR45" s="184"/>
      <c r="AS45" s="184"/>
      <c r="AT45" s="184"/>
      <c r="AU45" s="184"/>
      <c r="AV45" s="184"/>
      <c r="AW45" s="184"/>
      <c r="AX45" s="184"/>
      <c r="AY45" s="184"/>
      <c r="AZ45" s="184"/>
      <c r="BA45" s="184"/>
      <c r="BB45" s="184"/>
      <c r="BC45" s="192"/>
      <c r="BD45" s="184"/>
      <c r="BE45" s="184"/>
      <c r="BF45" s="184"/>
      <c r="BG45" s="184"/>
      <c r="BH45" s="184"/>
      <c r="BI45" s="184"/>
      <c r="BJ45" s="184"/>
      <c r="BK45" s="184"/>
      <c r="BL45" s="184"/>
      <c r="BM45" s="184"/>
      <c r="BN45" s="184"/>
      <c r="BO45" s="184"/>
      <c r="BP45" s="184"/>
      <c r="BQ45" s="184"/>
      <c r="BR45" s="184"/>
      <c r="BS45" s="184"/>
      <c r="BT45" s="184"/>
      <c r="BU45" s="184"/>
      <c r="BV45" s="184"/>
      <c r="BW45" s="184"/>
      <c r="BX45" s="184"/>
      <c r="BY45" s="184"/>
      <c r="BZ45" s="184"/>
      <c r="CA45" s="184"/>
      <c r="CB45" s="184"/>
      <c r="CC45" s="184"/>
      <c r="CD45" s="184"/>
      <c r="CE45" s="184"/>
      <c r="CF45" s="184"/>
      <c r="CG45" s="184"/>
      <c r="CH45" s="184"/>
      <c r="CI45" s="184"/>
      <c r="CJ45" s="184"/>
      <c r="CK45" s="184"/>
      <c r="CL45" s="184"/>
      <c r="CM45" s="184"/>
      <c r="CN45" s="184"/>
      <c r="CO45" s="184"/>
      <c r="CP45" s="184"/>
      <c r="CQ45" s="184"/>
      <c r="CR45" s="184"/>
      <c r="CS45" s="184"/>
      <c r="CT45" s="184"/>
      <c r="CU45" s="184"/>
      <c r="CV45" s="184"/>
      <c r="CW45" s="184"/>
      <c r="CX45" s="184"/>
      <c r="CY45" s="192"/>
      <c r="CZ45" s="184"/>
      <c r="DA45" s="184"/>
      <c r="DB45" s="184"/>
      <c r="DC45" s="184"/>
      <c r="DD45" s="184"/>
      <c r="DE45" s="184"/>
      <c r="DF45" s="184"/>
      <c r="DG45" s="184"/>
      <c r="DH45" s="184"/>
      <c r="DI45" s="184"/>
      <c r="DJ45" s="184"/>
      <c r="DK45" s="192"/>
      <c r="DL45" s="184"/>
      <c r="DM45" s="184"/>
      <c r="DN45" s="184"/>
      <c r="DO45" s="184"/>
      <c r="DP45" s="184"/>
      <c r="DQ45" s="184"/>
      <c r="DR45" s="184"/>
      <c r="DS45" s="184"/>
      <c r="DT45" s="192"/>
      <c r="DU45" s="184"/>
      <c r="DV45" s="184"/>
      <c r="DW45" s="192"/>
      <c r="DX45" s="184"/>
      <c r="DY45" s="184"/>
      <c r="DZ45" s="184"/>
      <c r="EA45" s="184"/>
      <c r="EB45" s="184"/>
      <c r="EC45" s="184"/>
      <c r="ED45" s="184"/>
      <c r="EE45" s="184"/>
      <c r="EF45" s="184"/>
      <c r="EG45" s="184"/>
      <c r="EH45" s="184"/>
      <c r="EI45" s="184"/>
      <c r="EJ45" s="184"/>
      <c r="EK45" s="184"/>
      <c r="EL45" s="184"/>
      <c r="EM45" s="184"/>
      <c r="EN45" s="184"/>
      <c r="EO45" s="184"/>
      <c r="EP45" s="184"/>
      <c r="EQ45" s="184"/>
      <c r="ER45" s="192"/>
      <c r="ES45" s="184"/>
      <c r="ET45" s="184"/>
      <c r="EU45" s="184"/>
      <c r="EV45" s="184"/>
      <c r="EW45" s="184"/>
      <c r="EX45" s="184"/>
      <c r="EY45" s="184"/>
      <c r="EZ45" s="184"/>
      <c r="FA45" s="184"/>
      <c r="FB45" s="184"/>
      <c r="FC45" s="184"/>
      <c r="FD45" s="184"/>
      <c r="FE45" s="184"/>
      <c r="FF45" s="184"/>
      <c r="FG45" s="184"/>
      <c r="FH45" s="184"/>
      <c r="FI45" s="184"/>
      <c r="FJ45" s="192"/>
      <c r="FK45" s="184"/>
      <c r="FL45" s="184"/>
      <c r="FM45" s="184"/>
      <c r="FN45" s="184"/>
      <c r="FO45" s="184"/>
      <c r="FP45" s="184"/>
      <c r="FQ45" s="184"/>
      <c r="FR45" s="184"/>
      <c r="FS45" s="184"/>
      <c r="FT45" s="184"/>
      <c r="FU45" s="184"/>
      <c r="FV45" s="184"/>
      <c r="FW45" s="184"/>
      <c r="FX45" s="184"/>
      <c r="FY45" s="184"/>
      <c r="FZ45" s="184"/>
      <c r="GA45" s="184"/>
      <c r="GB45" s="184"/>
      <c r="GC45" s="184"/>
      <c r="GD45" s="184"/>
      <c r="GE45" s="184"/>
      <c r="GF45" s="184"/>
      <c r="GG45" s="184"/>
      <c r="GH45" s="184"/>
      <c r="GI45" s="184"/>
      <c r="GJ45" s="184"/>
      <c r="GK45" s="184"/>
      <c r="GL45" s="184"/>
      <c r="GM45" s="184"/>
      <c r="GN45" s="184"/>
      <c r="GO45" s="184"/>
      <c r="GP45" s="184"/>
      <c r="GQ45" s="184"/>
      <c r="GR45" s="184"/>
      <c r="GS45" s="184"/>
      <c r="GT45" s="184"/>
      <c r="GU45" s="184"/>
      <c r="GV45" s="184"/>
      <c r="GW45" s="184"/>
      <c r="GX45" s="184"/>
      <c r="GY45" s="184"/>
      <c r="GZ45" s="192"/>
      <c r="HA45" s="184"/>
      <c r="HB45" s="184"/>
      <c r="HC45" s="184"/>
      <c r="HD45" s="184"/>
      <c r="HE45" s="184"/>
      <c r="HF45" s="184"/>
      <c r="HG45" s="184"/>
      <c r="HH45" s="184"/>
      <c r="HI45" s="184"/>
      <c r="HJ45" s="203"/>
      <c r="HK45" s="184"/>
      <c r="HL45" s="184"/>
      <c r="HM45" s="203"/>
      <c r="HO45" s="184"/>
      <c r="HP45" s="203"/>
      <c r="HR45" s="184"/>
      <c r="HS45" s="203"/>
      <c r="HU45" s="184"/>
      <c r="HV45" s="203"/>
      <c r="HW45" s="184"/>
      <c r="HX45" s="184"/>
      <c r="HY45" s="184"/>
      <c r="HZ45" s="184"/>
      <c r="IA45" s="184"/>
      <c r="IB45" s="184"/>
      <c r="IC45" s="184"/>
      <c r="ID45" s="184"/>
      <c r="IE45" s="184"/>
      <c r="IF45" s="184"/>
      <c r="IG45" s="184"/>
      <c r="IH45" s="184"/>
      <c r="II45" s="184"/>
      <c r="IJ45" s="184"/>
      <c r="IK45" s="184"/>
      <c r="IL45" s="184"/>
      <c r="IM45" s="184"/>
      <c r="IN45" s="184"/>
      <c r="IO45" s="184"/>
      <c r="IP45" s="184"/>
      <c r="IQ45" s="184"/>
      <c r="IR45" s="184"/>
      <c r="IS45" s="184"/>
      <c r="IT45" s="184"/>
      <c r="IU45" s="184"/>
      <c r="IV45" s="184"/>
      <c r="IW45" s="184"/>
      <c r="IX45" s="184"/>
      <c r="IY45" s="184"/>
      <c r="IZ45" s="184"/>
      <c r="JA45" s="184"/>
      <c r="JB45" s="184"/>
      <c r="JC45" s="184"/>
      <c r="JD45" s="184"/>
      <c r="JE45" s="184"/>
      <c r="JF45" s="184"/>
      <c r="JG45" s="184"/>
      <c r="JH45" s="184"/>
      <c r="JI45" s="184"/>
      <c r="JJ45" s="184"/>
      <c r="JK45" s="184"/>
      <c r="JL45" s="184"/>
      <c r="JM45" s="184"/>
      <c r="JN45" s="184"/>
      <c r="JO45" s="184"/>
      <c r="JP45" s="184"/>
      <c r="JQ45" s="184"/>
      <c r="JR45" s="184"/>
      <c r="JS45" s="184"/>
      <c r="JT45" s="184"/>
      <c r="JU45" s="184"/>
      <c r="JV45" s="184"/>
      <c r="JW45" s="184"/>
      <c r="JX45" s="184"/>
      <c r="JY45" s="184"/>
      <c r="JZ45" s="184"/>
      <c r="KA45" s="184"/>
      <c r="KB45" s="184"/>
      <c r="KC45" s="184"/>
      <c r="KD45" s="184"/>
      <c r="KE45" s="184"/>
      <c r="KF45" s="184"/>
      <c r="KG45" s="184"/>
      <c r="KH45" s="184"/>
      <c r="KI45" s="184"/>
      <c r="KJ45" s="184"/>
      <c r="KK45" s="184"/>
      <c r="KL45" s="184"/>
      <c r="KM45" s="184"/>
      <c r="KN45" s="184"/>
      <c r="KO45" s="184"/>
      <c r="KP45" s="184"/>
      <c r="KQ45" s="184"/>
      <c r="KR45" s="184"/>
      <c r="KS45" s="184"/>
      <c r="KT45" s="184"/>
      <c r="KU45" s="184"/>
      <c r="KV45" s="184"/>
      <c r="KW45" s="184"/>
      <c r="KX45" s="184"/>
      <c r="KY45" s="184"/>
    </row>
    <row r="46" spans="1:311" x14ac:dyDescent="0.15">
      <c r="A46" s="190"/>
      <c r="B46" s="190"/>
      <c r="C46" s="193"/>
      <c r="D46" s="194"/>
      <c r="E46" s="193"/>
      <c r="F46" s="184"/>
      <c r="G46" s="184"/>
      <c r="H46" s="184"/>
      <c r="I46" s="184"/>
      <c r="J46" s="184"/>
      <c r="K46" s="184"/>
      <c r="L46" s="184"/>
      <c r="M46" s="192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/>
      <c r="AC46" s="184"/>
      <c r="AD46" s="184"/>
      <c r="AE46" s="192"/>
      <c r="AF46" s="184"/>
      <c r="AG46" s="184"/>
      <c r="AH46" s="192"/>
      <c r="AI46" s="184"/>
      <c r="AJ46" s="184"/>
      <c r="AK46" s="184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92"/>
      <c r="BD46" s="184"/>
      <c r="BE46" s="184"/>
      <c r="BF46" s="184"/>
      <c r="BG46" s="184"/>
      <c r="BH46" s="184"/>
      <c r="BI46" s="184"/>
      <c r="BJ46" s="184"/>
      <c r="BK46" s="184"/>
      <c r="BL46" s="184"/>
      <c r="BM46" s="184"/>
      <c r="BN46" s="184"/>
      <c r="BO46" s="184"/>
      <c r="BP46" s="184"/>
      <c r="BQ46" s="184"/>
      <c r="BR46" s="184"/>
      <c r="BS46" s="184"/>
      <c r="BT46" s="184"/>
      <c r="BU46" s="184"/>
      <c r="BV46" s="184"/>
      <c r="BW46" s="184"/>
      <c r="BX46" s="184"/>
      <c r="BY46" s="184"/>
      <c r="BZ46" s="184"/>
      <c r="CA46" s="184"/>
      <c r="CB46" s="184"/>
      <c r="CC46" s="184"/>
      <c r="CD46" s="184"/>
      <c r="CE46" s="184"/>
      <c r="CF46" s="184"/>
      <c r="CG46" s="184"/>
      <c r="CH46" s="184"/>
      <c r="CI46" s="184"/>
      <c r="CJ46" s="184"/>
      <c r="CK46" s="184"/>
      <c r="CL46" s="184"/>
      <c r="CM46" s="184"/>
      <c r="CN46" s="184"/>
      <c r="CO46" s="184"/>
      <c r="CP46" s="184"/>
      <c r="CQ46" s="184"/>
      <c r="CR46" s="184"/>
      <c r="CS46" s="184"/>
      <c r="CT46" s="184"/>
      <c r="CU46" s="184"/>
      <c r="CV46" s="184"/>
      <c r="CW46" s="184"/>
      <c r="CX46" s="184"/>
      <c r="CY46" s="192"/>
      <c r="CZ46" s="184"/>
      <c r="DA46" s="184"/>
      <c r="DB46" s="184"/>
      <c r="DC46" s="184"/>
      <c r="DD46" s="184"/>
      <c r="DE46" s="184"/>
      <c r="DF46" s="184"/>
      <c r="DG46" s="184"/>
      <c r="DH46" s="184"/>
      <c r="DI46" s="184"/>
      <c r="DJ46" s="184"/>
      <c r="DK46" s="192"/>
      <c r="DL46" s="184"/>
      <c r="DM46" s="184"/>
      <c r="DN46" s="184"/>
      <c r="DO46" s="184"/>
      <c r="DP46" s="184"/>
      <c r="DQ46" s="184"/>
      <c r="DR46" s="184"/>
      <c r="DS46" s="184"/>
      <c r="DT46" s="192"/>
      <c r="DU46" s="184"/>
      <c r="DV46" s="184"/>
      <c r="DW46" s="192"/>
      <c r="DX46" s="184"/>
      <c r="DY46" s="184"/>
      <c r="DZ46" s="184"/>
      <c r="EA46" s="184"/>
      <c r="EB46" s="184"/>
      <c r="EC46" s="184"/>
      <c r="ED46" s="184"/>
      <c r="EE46" s="184"/>
      <c r="EF46" s="184"/>
      <c r="EG46" s="184"/>
      <c r="EH46" s="184"/>
      <c r="EI46" s="184"/>
      <c r="EJ46" s="184"/>
      <c r="EK46" s="184"/>
      <c r="EL46" s="184"/>
      <c r="EM46" s="184"/>
      <c r="EN46" s="184"/>
      <c r="EO46" s="184"/>
      <c r="EP46" s="184"/>
      <c r="EQ46" s="184"/>
      <c r="ER46" s="192"/>
      <c r="ES46" s="184"/>
      <c r="ET46" s="184"/>
      <c r="EU46" s="184"/>
      <c r="EV46" s="184"/>
      <c r="EW46" s="184"/>
      <c r="EX46" s="184"/>
      <c r="EY46" s="184"/>
      <c r="EZ46" s="184"/>
      <c r="FA46" s="184"/>
      <c r="FB46" s="184"/>
      <c r="FC46" s="184"/>
      <c r="FD46" s="184"/>
      <c r="FE46" s="184"/>
      <c r="FF46" s="184"/>
      <c r="FG46" s="184"/>
      <c r="FH46" s="184"/>
      <c r="FI46" s="184"/>
      <c r="FJ46" s="192"/>
      <c r="FK46" s="184"/>
      <c r="FL46" s="184"/>
      <c r="FM46" s="184"/>
      <c r="FN46" s="184"/>
      <c r="FO46" s="184"/>
      <c r="FP46" s="184"/>
      <c r="FQ46" s="184"/>
      <c r="FR46" s="184"/>
      <c r="FS46" s="184"/>
      <c r="FT46" s="184"/>
      <c r="FU46" s="184"/>
      <c r="FV46" s="184"/>
      <c r="FW46" s="184"/>
      <c r="FX46" s="184"/>
      <c r="FY46" s="184"/>
      <c r="FZ46" s="184"/>
      <c r="GA46" s="184"/>
      <c r="GB46" s="184"/>
      <c r="GC46" s="184"/>
      <c r="GD46" s="184"/>
      <c r="GE46" s="184"/>
      <c r="GF46" s="184"/>
      <c r="GG46" s="184"/>
      <c r="GH46" s="184"/>
      <c r="GI46" s="184"/>
      <c r="GJ46" s="184"/>
      <c r="GK46" s="184"/>
      <c r="GL46" s="184"/>
      <c r="GM46" s="184"/>
      <c r="GN46" s="184"/>
      <c r="GO46" s="184"/>
      <c r="GP46" s="184"/>
      <c r="GQ46" s="184"/>
      <c r="GR46" s="184"/>
      <c r="GS46" s="184"/>
      <c r="GT46" s="184"/>
      <c r="GU46" s="184"/>
      <c r="GV46" s="184"/>
      <c r="GW46" s="184"/>
      <c r="GX46" s="184"/>
      <c r="GY46" s="184"/>
      <c r="GZ46" s="192"/>
      <c r="HA46" s="184"/>
      <c r="HB46" s="184"/>
      <c r="HC46" s="184"/>
      <c r="HD46" s="184"/>
      <c r="HE46" s="184"/>
      <c r="HF46" s="184"/>
      <c r="HG46" s="184"/>
      <c r="HH46" s="184"/>
      <c r="HI46" s="184"/>
      <c r="HJ46" s="203"/>
      <c r="HK46" s="184"/>
      <c r="HL46" s="184"/>
      <c r="HM46" s="203"/>
      <c r="HO46" s="184"/>
      <c r="HP46" s="203"/>
      <c r="HR46" s="184"/>
      <c r="HS46" s="203"/>
      <c r="HU46" s="184"/>
      <c r="HV46" s="203"/>
      <c r="HW46" s="184"/>
      <c r="HX46" s="184"/>
      <c r="HY46" s="184"/>
      <c r="HZ46" s="184"/>
      <c r="IA46" s="184"/>
      <c r="IB46" s="184"/>
      <c r="IC46" s="184"/>
      <c r="ID46" s="184"/>
      <c r="IE46" s="184"/>
      <c r="IF46" s="184"/>
      <c r="IG46" s="184"/>
      <c r="IH46" s="184"/>
      <c r="II46" s="184"/>
      <c r="IJ46" s="184"/>
      <c r="IK46" s="184"/>
      <c r="IL46" s="184"/>
      <c r="IM46" s="184"/>
      <c r="IN46" s="184"/>
      <c r="IO46" s="184"/>
      <c r="IP46" s="184"/>
      <c r="IQ46" s="184"/>
      <c r="IR46" s="184"/>
      <c r="IS46" s="184"/>
      <c r="IT46" s="184"/>
      <c r="IU46" s="184"/>
      <c r="IV46" s="184"/>
      <c r="IW46" s="184"/>
      <c r="IX46" s="184"/>
      <c r="IY46" s="184"/>
      <c r="IZ46" s="184"/>
      <c r="JA46" s="184"/>
      <c r="JB46" s="184"/>
      <c r="JC46" s="184"/>
      <c r="JD46" s="184"/>
      <c r="JE46" s="184"/>
      <c r="JF46" s="184"/>
      <c r="JG46" s="184"/>
      <c r="JH46" s="184"/>
      <c r="JI46" s="184"/>
      <c r="JJ46" s="184"/>
      <c r="JK46" s="184"/>
      <c r="JL46" s="184"/>
      <c r="JM46" s="184"/>
      <c r="JN46" s="184"/>
      <c r="JO46" s="184"/>
      <c r="JP46" s="184"/>
      <c r="JQ46" s="184"/>
      <c r="JR46" s="184"/>
      <c r="JS46" s="184"/>
      <c r="JT46" s="184"/>
      <c r="JU46" s="184"/>
      <c r="JV46" s="184"/>
      <c r="JW46" s="184"/>
      <c r="JX46" s="184"/>
      <c r="JY46" s="184"/>
      <c r="JZ46" s="184"/>
      <c r="KA46" s="184"/>
      <c r="KB46" s="184"/>
      <c r="KC46" s="184"/>
      <c r="KD46" s="184"/>
      <c r="KE46" s="184"/>
      <c r="KF46" s="184"/>
      <c r="KG46" s="184"/>
      <c r="KH46" s="184"/>
      <c r="KI46" s="184"/>
      <c r="KJ46" s="184"/>
      <c r="KK46" s="184"/>
      <c r="KL46" s="184"/>
      <c r="KM46" s="184"/>
      <c r="KN46" s="184"/>
      <c r="KO46" s="184"/>
      <c r="KP46" s="184"/>
      <c r="KQ46" s="184"/>
      <c r="KR46" s="184"/>
      <c r="KS46" s="184"/>
      <c r="KT46" s="184"/>
      <c r="KU46" s="184"/>
      <c r="KV46" s="184"/>
      <c r="KW46" s="184"/>
      <c r="KX46" s="184"/>
      <c r="KY46" s="184"/>
    </row>
    <row r="47" spans="1:311" x14ac:dyDescent="0.15">
      <c r="A47" s="207"/>
      <c r="B47" s="207"/>
      <c r="C47" s="193"/>
      <c r="D47" s="194"/>
      <c r="E47" s="193"/>
      <c r="F47" s="184"/>
      <c r="G47" s="184"/>
      <c r="H47" s="184"/>
      <c r="I47" s="184"/>
      <c r="J47" s="184"/>
      <c r="K47" s="184"/>
      <c r="L47" s="184"/>
      <c r="M47" s="192"/>
      <c r="N47" s="184"/>
      <c r="O47" s="184"/>
      <c r="P47" s="184"/>
      <c r="Q47" s="184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/>
      <c r="AC47" s="184"/>
      <c r="AD47" s="184"/>
      <c r="AE47" s="192"/>
      <c r="AF47" s="184"/>
      <c r="AG47" s="184"/>
      <c r="AH47" s="192"/>
      <c r="AI47" s="184"/>
      <c r="AJ47" s="184"/>
      <c r="AK47" s="184"/>
      <c r="AL47" s="184"/>
      <c r="AM47" s="184"/>
      <c r="AN47" s="184"/>
      <c r="AO47" s="184"/>
      <c r="AP47" s="184"/>
      <c r="AQ47" s="184"/>
      <c r="AR47" s="184"/>
      <c r="AS47" s="184"/>
      <c r="AT47" s="184"/>
      <c r="AU47" s="184"/>
      <c r="AV47" s="184"/>
      <c r="AW47" s="184"/>
      <c r="AX47" s="184"/>
      <c r="AY47" s="184"/>
      <c r="AZ47" s="184"/>
      <c r="BA47" s="184"/>
      <c r="BB47" s="184"/>
      <c r="BC47" s="192"/>
      <c r="BD47" s="184"/>
      <c r="BE47" s="184"/>
      <c r="BF47" s="184"/>
      <c r="BG47" s="184"/>
      <c r="BH47" s="184"/>
      <c r="BI47" s="184"/>
      <c r="BJ47" s="184"/>
      <c r="BK47" s="184"/>
      <c r="BL47" s="184"/>
      <c r="BM47" s="184"/>
      <c r="BN47" s="184"/>
      <c r="BO47" s="184"/>
      <c r="BP47" s="184"/>
      <c r="BQ47" s="184"/>
      <c r="BR47" s="184"/>
      <c r="BS47" s="184"/>
      <c r="BT47" s="184"/>
      <c r="BU47" s="184"/>
      <c r="BV47" s="184"/>
      <c r="BW47" s="184"/>
      <c r="BX47" s="184"/>
      <c r="BY47" s="184"/>
      <c r="BZ47" s="184"/>
      <c r="CA47" s="184"/>
      <c r="CB47" s="184"/>
      <c r="CC47" s="184"/>
      <c r="CD47" s="184"/>
      <c r="CE47" s="184"/>
      <c r="CF47" s="184"/>
      <c r="CG47" s="184"/>
      <c r="CH47" s="184"/>
      <c r="CI47" s="184"/>
      <c r="CJ47" s="184"/>
      <c r="CK47" s="184"/>
      <c r="CL47" s="184"/>
      <c r="CM47" s="184"/>
      <c r="CN47" s="184"/>
      <c r="CO47" s="184"/>
      <c r="CP47" s="184"/>
      <c r="CQ47" s="184"/>
      <c r="CR47" s="184"/>
      <c r="CS47" s="184"/>
      <c r="CT47" s="184"/>
      <c r="CU47" s="184"/>
      <c r="CV47" s="184"/>
      <c r="CW47" s="184"/>
      <c r="CX47" s="184"/>
      <c r="CY47" s="192"/>
      <c r="CZ47" s="184"/>
      <c r="DA47" s="184"/>
      <c r="DB47" s="184"/>
      <c r="DC47" s="184"/>
      <c r="DD47" s="184"/>
      <c r="DE47" s="184"/>
      <c r="DF47" s="184"/>
      <c r="DG47" s="184"/>
      <c r="DH47" s="184"/>
      <c r="DI47" s="184"/>
      <c r="DJ47" s="184"/>
      <c r="DK47" s="192"/>
      <c r="DL47" s="184"/>
      <c r="DM47" s="184"/>
      <c r="DN47" s="184"/>
      <c r="DO47" s="184"/>
      <c r="DP47" s="184"/>
      <c r="DQ47" s="184"/>
      <c r="DR47" s="184"/>
      <c r="DS47" s="184"/>
      <c r="DT47" s="192"/>
      <c r="DU47" s="184"/>
      <c r="DV47" s="184"/>
      <c r="DW47" s="192"/>
      <c r="DX47" s="184"/>
      <c r="DY47" s="184"/>
      <c r="DZ47" s="184"/>
      <c r="EA47" s="184"/>
      <c r="EB47" s="184"/>
      <c r="EC47" s="184"/>
      <c r="ED47" s="184"/>
      <c r="EE47" s="184"/>
      <c r="EF47" s="184"/>
      <c r="EG47" s="184"/>
      <c r="EH47" s="184"/>
      <c r="EI47" s="184"/>
      <c r="EJ47" s="184"/>
      <c r="EK47" s="184"/>
      <c r="EL47" s="184"/>
      <c r="EM47" s="184"/>
      <c r="EN47" s="184"/>
      <c r="EO47" s="184"/>
      <c r="EP47" s="184"/>
      <c r="EQ47" s="184"/>
      <c r="ER47" s="192"/>
      <c r="ES47" s="184"/>
      <c r="ET47" s="184"/>
      <c r="EU47" s="184"/>
      <c r="EV47" s="184"/>
      <c r="EW47" s="184"/>
      <c r="EX47" s="184"/>
      <c r="EY47" s="184"/>
      <c r="EZ47" s="184"/>
      <c r="FA47" s="184"/>
      <c r="FB47" s="184"/>
      <c r="FC47" s="184"/>
      <c r="FD47" s="184"/>
      <c r="FE47" s="184"/>
      <c r="FF47" s="184"/>
      <c r="FG47" s="184"/>
      <c r="FH47" s="184"/>
      <c r="FI47" s="184"/>
      <c r="FJ47" s="192"/>
      <c r="FK47" s="184"/>
      <c r="FL47" s="184"/>
      <c r="FM47" s="184"/>
      <c r="FN47" s="184"/>
      <c r="FO47" s="184"/>
      <c r="FP47" s="184"/>
      <c r="FQ47" s="184"/>
      <c r="FR47" s="184"/>
      <c r="FS47" s="184"/>
      <c r="FT47" s="184"/>
      <c r="FU47" s="184"/>
      <c r="FV47" s="184"/>
      <c r="FW47" s="184"/>
      <c r="FX47" s="184"/>
      <c r="FY47" s="184"/>
      <c r="FZ47" s="184"/>
      <c r="GA47" s="184"/>
      <c r="GB47" s="184"/>
      <c r="GC47" s="184"/>
      <c r="GD47" s="184"/>
      <c r="GE47" s="184"/>
      <c r="GF47" s="184"/>
      <c r="GG47" s="184"/>
      <c r="GH47" s="184"/>
      <c r="GI47" s="184"/>
      <c r="GJ47" s="184"/>
      <c r="GK47" s="184"/>
      <c r="GL47" s="184"/>
      <c r="GM47" s="184"/>
      <c r="GN47" s="184"/>
      <c r="GO47" s="184"/>
      <c r="GP47" s="184"/>
      <c r="GQ47" s="184"/>
      <c r="GR47" s="184"/>
      <c r="GS47" s="184"/>
      <c r="GT47" s="184"/>
      <c r="GU47" s="184"/>
      <c r="GV47" s="184"/>
      <c r="GW47" s="184"/>
      <c r="GX47" s="184"/>
      <c r="GY47" s="184"/>
      <c r="GZ47" s="192"/>
      <c r="HA47" s="184"/>
      <c r="HB47" s="184"/>
      <c r="HC47" s="184"/>
      <c r="HD47" s="184"/>
      <c r="HE47" s="184"/>
      <c r="HF47" s="184"/>
      <c r="HG47" s="184"/>
      <c r="HH47" s="184"/>
      <c r="HI47" s="184"/>
      <c r="HJ47" s="203"/>
      <c r="HK47" s="184"/>
      <c r="HL47" s="184"/>
      <c r="HM47" s="203"/>
      <c r="HO47" s="184"/>
      <c r="HP47" s="203"/>
      <c r="HR47" s="184"/>
      <c r="HS47" s="203"/>
      <c r="HU47" s="184"/>
      <c r="HV47" s="203"/>
      <c r="HW47" s="184"/>
      <c r="HX47" s="184"/>
      <c r="HY47" s="184"/>
      <c r="HZ47" s="184"/>
      <c r="IA47" s="184"/>
      <c r="IB47" s="184"/>
      <c r="IC47" s="184"/>
      <c r="ID47" s="184"/>
      <c r="IE47" s="184"/>
      <c r="IF47" s="184"/>
      <c r="IG47" s="184"/>
      <c r="IH47" s="184"/>
      <c r="II47" s="184"/>
      <c r="IJ47" s="184"/>
      <c r="IK47" s="184"/>
      <c r="IL47" s="184"/>
      <c r="IM47" s="184"/>
      <c r="IN47" s="184"/>
      <c r="IO47" s="184"/>
      <c r="IP47" s="184"/>
      <c r="IQ47" s="184"/>
      <c r="IR47" s="184"/>
      <c r="IS47" s="184"/>
      <c r="IT47" s="184"/>
      <c r="IU47" s="184"/>
      <c r="IV47" s="184"/>
      <c r="IW47" s="184"/>
      <c r="IX47" s="184"/>
      <c r="IY47" s="184"/>
      <c r="IZ47" s="184"/>
      <c r="JA47" s="184"/>
      <c r="JB47" s="184"/>
      <c r="JC47" s="184"/>
      <c r="JD47" s="184"/>
      <c r="JE47" s="184"/>
      <c r="JF47" s="184"/>
      <c r="JG47" s="184"/>
      <c r="JH47" s="184"/>
      <c r="JI47" s="184"/>
      <c r="JJ47" s="184"/>
      <c r="JK47" s="184"/>
      <c r="JL47" s="184"/>
      <c r="JM47" s="184"/>
      <c r="JN47" s="184"/>
      <c r="JO47" s="184"/>
      <c r="JP47" s="184"/>
      <c r="JQ47" s="184"/>
      <c r="JR47" s="184"/>
      <c r="JS47" s="184"/>
      <c r="JT47" s="184"/>
      <c r="JU47" s="184"/>
      <c r="JV47" s="184"/>
      <c r="JW47" s="184"/>
      <c r="JX47" s="184"/>
      <c r="JY47" s="184"/>
      <c r="JZ47" s="184"/>
      <c r="KA47" s="184"/>
      <c r="KB47" s="184"/>
      <c r="KC47" s="184"/>
      <c r="KD47" s="184"/>
      <c r="KE47" s="184"/>
      <c r="KF47" s="184"/>
      <c r="KG47" s="184"/>
      <c r="KH47" s="184"/>
      <c r="KI47" s="184"/>
      <c r="KJ47" s="184"/>
      <c r="KK47" s="184"/>
      <c r="KL47" s="184"/>
      <c r="KM47" s="184"/>
      <c r="KN47" s="184"/>
      <c r="KO47" s="184"/>
      <c r="KP47" s="184"/>
      <c r="KQ47" s="184"/>
      <c r="KR47" s="184"/>
      <c r="KS47" s="184"/>
      <c r="KT47" s="184"/>
      <c r="KU47" s="184"/>
      <c r="KV47" s="184"/>
      <c r="KW47" s="184"/>
      <c r="KX47" s="184"/>
      <c r="KY47" s="184"/>
    </row>
    <row r="48" spans="1:311" x14ac:dyDescent="0.15">
      <c r="A48" s="190"/>
      <c r="B48" s="190"/>
      <c r="C48" s="193"/>
      <c r="D48" s="194"/>
      <c r="E48" s="193"/>
      <c r="F48" s="184"/>
      <c r="G48" s="184"/>
      <c r="H48" s="184"/>
      <c r="I48" s="184"/>
      <c r="J48" s="184"/>
      <c r="K48" s="184"/>
      <c r="L48" s="184"/>
      <c r="M48" s="192"/>
      <c r="N48" s="184"/>
      <c r="O48" s="184"/>
      <c r="P48" s="184"/>
      <c r="Q48" s="184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/>
      <c r="AC48" s="184"/>
      <c r="AD48" s="184"/>
      <c r="AE48" s="192"/>
      <c r="AF48" s="184"/>
      <c r="AG48" s="184"/>
      <c r="AH48" s="192"/>
      <c r="AI48" s="184"/>
      <c r="AJ48" s="184"/>
      <c r="AK48" s="184"/>
      <c r="AL48" s="184"/>
      <c r="AM48" s="184"/>
      <c r="AN48" s="184"/>
      <c r="AO48" s="184"/>
      <c r="AP48" s="184"/>
      <c r="AQ48" s="184"/>
      <c r="AR48" s="184"/>
      <c r="AS48" s="184"/>
      <c r="AT48" s="184"/>
      <c r="AU48" s="184"/>
      <c r="AV48" s="184"/>
      <c r="AW48" s="184"/>
      <c r="AX48" s="184"/>
      <c r="AY48" s="184"/>
      <c r="AZ48" s="184"/>
      <c r="BA48" s="184"/>
      <c r="BB48" s="184"/>
      <c r="BC48" s="192"/>
      <c r="BD48" s="184"/>
      <c r="BE48" s="184"/>
      <c r="BF48" s="184"/>
      <c r="BG48" s="184"/>
      <c r="BH48" s="184"/>
      <c r="BI48" s="184"/>
      <c r="BJ48" s="184"/>
      <c r="BK48" s="184"/>
      <c r="BL48" s="184"/>
      <c r="BM48" s="184"/>
      <c r="BN48" s="184"/>
      <c r="BO48" s="184"/>
      <c r="BP48" s="184"/>
      <c r="BQ48" s="184"/>
      <c r="BR48" s="184"/>
      <c r="BS48" s="184"/>
      <c r="BT48" s="184"/>
      <c r="BU48" s="184"/>
      <c r="BV48" s="184"/>
      <c r="BW48" s="184"/>
      <c r="BX48" s="184"/>
      <c r="BY48" s="184"/>
      <c r="BZ48" s="184"/>
      <c r="CA48" s="184"/>
      <c r="CB48" s="184"/>
      <c r="CC48" s="184"/>
      <c r="CD48" s="184"/>
      <c r="CE48" s="184"/>
      <c r="CF48" s="184"/>
      <c r="CG48" s="184"/>
      <c r="CH48" s="184"/>
      <c r="CI48" s="184"/>
      <c r="CJ48" s="184"/>
      <c r="CK48" s="184"/>
      <c r="CL48" s="184"/>
      <c r="CM48" s="184"/>
      <c r="CN48" s="184"/>
      <c r="CO48" s="184"/>
      <c r="CP48" s="184"/>
      <c r="CQ48" s="184"/>
      <c r="CR48" s="184"/>
      <c r="CS48" s="184"/>
      <c r="CT48" s="184"/>
      <c r="CU48" s="184"/>
      <c r="CV48" s="184"/>
      <c r="CW48" s="184"/>
      <c r="CX48" s="184"/>
      <c r="CY48" s="192"/>
      <c r="CZ48" s="184"/>
      <c r="DA48" s="184"/>
      <c r="DB48" s="184"/>
      <c r="DC48" s="184"/>
      <c r="DD48" s="184"/>
      <c r="DE48" s="184"/>
      <c r="DF48" s="184"/>
      <c r="DG48" s="184"/>
      <c r="DH48" s="184"/>
      <c r="DI48" s="184"/>
      <c r="DJ48" s="184"/>
      <c r="DK48" s="192"/>
      <c r="DL48" s="184"/>
      <c r="DM48" s="184"/>
      <c r="DN48" s="184"/>
      <c r="DO48" s="184"/>
      <c r="DP48" s="184"/>
      <c r="DQ48" s="184"/>
      <c r="DR48" s="184"/>
      <c r="DS48" s="184"/>
      <c r="DT48" s="192"/>
      <c r="DU48" s="184"/>
      <c r="DV48" s="184"/>
      <c r="DW48" s="192"/>
      <c r="DX48" s="184"/>
      <c r="DY48" s="184"/>
      <c r="DZ48" s="184"/>
      <c r="EA48" s="184"/>
      <c r="EB48" s="184"/>
      <c r="EC48" s="184"/>
      <c r="ED48" s="184"/>
      <c r="EE48" s="184"/>
      <c r="EF48" s="184"/>
      <c r="EG48" s="184"/>
      <c r="EH48" s="184"/>
      <c r="EI48" s="184"/>
      <c r="EJ48" s="184"/>
      <c r="EK48" s="184"/>
      <c r="EL48" s="184"/>
      <c r="EM48" s="184"/>
      <c r="EN48" s="184"/>
      <c r="EO48" s="184"/>
      <c r="EP48" s="184"/>
      <c r="EQ48" s="184"/>
      <c r="ER48" s="192"/>
      <c r="ES48" s="184"/>
      <c r="ET48" s="184"/>
      <c r="EU48" s="184"/>
      <c r="EV48" s="184"/>
      <c r="EW48" s="184"/>
      <c r="EX48" s="184"/>
      <c r="EY48" s="184"/>
      <c r="EZ48" s="184"/>
      <c r="FA48" s="184"/>
      <c r="FB48" s="184"/>
      <c r="FC48" s="184"/>
      <c r="FD48" s="184"/>
      <c r="FE48" s="184"/>
      <c r="FF48" s="184"/>
      <c r="FG48" s="184"/>
      <c r="FH48" s="184"/>
      <c r="FI48" s="184"/>
      <c r="FJ48" s="192"/>
      <c r="FK48" s="184"/>
      <c r="FL48" s="184"/>
      <c r="FM48" s="184"/>
      <c r="FN48" s="184"/>
      <c r="FO48" s="184"/>
      <c r="FP48" s="184"/>
      <c r="FQ48" s="184"/>
      <c r="FR48" s="184"/>
      <c r="FS48" s="184"/>
      <c r="FT48" s="184"/>
      <c r="FU48" s="184"/>
      <c r="FV48" s="184"/>
      <c r="FW48" s="184"/>
      <c r="FX48" s="184"/>
      <c r="FY48" s="184"/>
      <c r="FZ48" s="184"/>
      <c r="GA48" s="184"/>
      <c r="GB48" s="184"/>
      <c r="GC48" s="184"/>
      <c r="GD48" s="184"/>
      <c r="GE48" s="184"/>
      <c r="GF48" s="184"/>
      <c r="GG48" s="184"/>
      <c r="GH48" s="184"/>
      <c r="GI48" s="184"/>
      <c r="GJ48" s="184"/>
      <c r="GK48" s="184"/>
      <c r="GL48" s="184"/>
      <c r="GM48" s="184"/>
      <c r="GN48" s="184"/>
      <c r="GO48" s="184"/>
      <c r="GP48" s="184"/>
      <c r="GQ48" s="184"/>
      <c r="GR48" s="184"/>
      <c r="GS48" s="184"/>
      <c r="GT48" s="184"/>
      <c r="GU48" s="184"/>
      <c r="GV48" s="184"/>
      <c r="GW48" s="184"/>
      <c r="GX48" s="184"/>
      <c r="GY48" s="184"/>
      <c r="GZ48" s="192"/>
      <c r="HA48" s="184"/>
      <c r="HB48" s="184"/>
      <c r="HC48" s="184"/>
      <c r="HD48" s="184"/>
      <c r="HE48" s="184"/>
      <c r="HF48" s="184"/>
      <c r="HG48" s="184"/>
      <c r="HH48" s="184"/>
      <c r="HI48" s="184"/>
      <c r="HJ48" s="203"/>
      <c r="HK48" s="184"/>
      <c r="HL48" s="184"/>
      <c r="HM48" s="203"/>
      <c r="HO48" s="184"/>
      <c r="HP48" s="203"/>
      <c r="HR48" s="184"/>
      <c r="HS48" s="203"/>
      <c r="HU48" s="184"/>
      <c r="HV48" s="203"/>
      <c r="HW48" s="184"/>
      <c r="HX48" s="184"/>
      <c r="HY48" s="184"/>
      <c r="HZ48" s="184"/>
      <c r="IA48" s="184"/>
      <c r="IB48" s="184"/>
      <c r="IC48" s="184"/>
      <c r="ID48" s="184"/>
      <c r="IE48" s="184"/>
      <c r="IF48" s="184"/>
      <c r="IG48" s="184"/>
      <c r="IH48" s="184"/>
      <c r="II48" s="184"/>
      <c r="IJ48" s="184"/>
      <c r="IK48" s="184"/>
      <c r="IL48" s="184"/>
      <c r="IM48" s="184"/>
      <c r="IN48" s="184"/>
      <c r="IO48" s="184"/>
      <c r="IP48" s="184"/>
      <c r="IQ48" s="184"/>
      <c r="IR48" s="184"/>
      <c r="IS48" s="184"/>
      <c r="IT48" s="184"/>
      <c r="IU48" s="184"/>
      <c r="IV48" s="184"/>
      <c r="IW48" s="184"/>
      <c r="IX48" s="184"/>
      <c r="IY48" s="184"/>
      <c r="IZ48" s="184"/>
      <c r="JA48" s="184"/>
      <c r="JB48" s="184"/>
      <c r="JC48" s="184"/>
      <c r="JD48" s="184"/>
      <c r="JE48" s="184"/>
      <c r="JF48" s="184"/>
      <c r="JG48" s="184"/>
      <c r="JH48" s="184"/>
      <c r="JI48" s="184"/>
      <c r="JJ48" s="184"/>
      <c r="JK48" s="184"/>
      <c r="JL48" s="184"/>
      <c r="JM48" s="184"/>
      <c r="JN48" s="184"/>
      <c r="JO48" s="184"/>
      <c r="JP48" s="184"/>
      <c r="JQ48" s="184"/>
      <c r="JR48" s="184"/>
      <c r="JS48" s="184"/>
      <c r="JT48" s="184"/>
      <c r="JU48" s="184"/>
      <c r="JV48" s="184"/>
      <c r="JW48" s="184"/>
      <c r="JX48" s="184"/>
      <c r="JY48" s="184"/>
      <c r="JZ48" s="184"/>
      <c r="KA48" s="184"/>
      <c r="KB48" s="184"/>
      <c r="KC48" s="184"/>
      <c r="KD48" s="184"/>
      <c r="KE48" s="184"/>
      <c r="KF48" s="184"/>
      <c r="KG48" s="184"/>
      <c r="KH48" s="184"/>
      <c r="KI48" s="184"/>
      <c r="KJ48" s="184"/>
      <c r="KK48" s="184"/>
      <c r="KL48" s="184"/>
      <c r="KM48" s="184"/>
      <c r="KN48" s="184"/>
      <c r="KO48" s="184"/>
      <c r="KP48" s="184"/>
      <c r="KQ48" s="184"/>
      <c r="KR48" s="184"/>
      <c r="KS48" s="184"/>
      <c r="KT48" s="184"/>
      <c r="KU48" s="184"/>
      <c r="KV48" s="184"/>
      <c r="KW48" s="184"/>
      <c r="KX48" s="184"/>
      <c r="KY48" s="184"/>
    </row>
    <row r="49" spans="1:311" x14ac:dyDescent="0.15">
      <c r="A49" s="190"/>
      <c r="B49" s="190"/>
      <c r="C49" s="193"/>
      <c r="D49" s="194"/>
      <c r="E49" s="193"/>
      <c r="F49" s="184"/>
      <c r="G49" s="184"/>
      <c r="H49" s="184"/>
      <c r="I49" s="184"/>
      <c r="J49" s="184"/>
      <c r="K49" s="184"/>
      <c r="L49" s="184"/>
      <c r="M49" s="192"/>
      <c r="N49" s="184"/>
      <c r="O49" s="184"/>
      <c r="P49" s="184"/>
      <c r="Q49" s="184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/>
      <c r="AC49" s="184"/>
      <c r="AD49" s="184"/>
      <c r="AE49" s="192"/>
      <c r="AF49" s="184"/>
      <c r="AG49" s="184"/>
      <c r="AH49" s="192"/>
      <c r="AI49" s="184"/>
      <c r="AJ49" s="184"/>
      <c r="AK49" s="184"/>
      <c r="AL49" s="184"/>
      <c r="AM49" s="184"/>
      <c r="AN49" s="184"/>
      <c r="AO49" s="184"/>
      <c r="AP49" s="184"/>
      <c r="AQ49" s="184"/>
      <c r="AR49" s="184"/>
      <c r="AS49" s="184"/>
      <c r="AT49" s="184"/>
      <c r="AU49" s="184"/>
      <c r="AV49" s="184"/>
      <c r="AW49" s="184"/>
      <c r="AX49" s="184"/>
      <c r="AY49" s="184"/>
      <c r="AZ49" s="184"/>
      <c r="BA49" s="184"/>
      <c r="BB49" s="184"/>
      <c r="BC49" s="192"/>
      <c r="BD49" s="184"/>
      <c r="BE49" s="184"/>
      <c r="BF49" s="184"/>
      <c r="BG49" s="184"/>
      <c r="BH49" s="184"/>
      <c r="BI49" s="184"/>
      <c r="BJ49" s="184"/>
      <c r="BK49" s="184"/>
      <c r="BL49" s="184"/>
      <c r="BM49" s="184"/>
      <c r="BN49" s="184"/>
      <c r="BO49" s="184"/>
      <c r="BP49" s="184"/>
      <c r="BQ49" s="184"/>
      <c r="BR49" s="184"/>
      <c r="BS49" s="184"/>
      <c r="BT49" s="184"/>
      <c r="BU49" s="184"/>
      <c r="BV49" s="184"/>
      <c r="BW49" s="184"/>
      <c r="BX49" s="184"/>
      <c r="BY49" s="184"/>
      <c r="BZ49" s="184"/>
      <c r="CA49" s="184"/>
      <c r="CB49" s="184"/>
      <c r="CC49" s="184"/>
      <c r="CD49" s="184"/>
      <c r="CE49" s="184"/>
      <c r="CF49" s="184"/>
      <c r="CG49" s="184"/>
      <c r="CH49" s="184"/>
      <c r="CI49" s="184"/>
      <c r="CJ49" s="184"/>
      <c r="CK49" s="184"/>
      <c r="CL49" s="184"/>
      <c r="CM49" s="184"/>
      <c r="CN49" s="184"/>
      <c r="CO49" s="184"/>
      <c r="CP49" s="184"/>
      <c r="CQ49" s="184"/>
      <c r="CR49" s="184"/>
      <c r="CS49" s="184"/>
      <c r="CT49" s="184"/>
      <c r="CU49" s="184"/>
      <c r="CV49" s="184"/>
      <c r="CW49" s="184"/>
      <c r="CX49" s="184"/>
      <c r="CY49" s="192"/>
      <c r="CZ49" s="184"/>
      <c r="DA49" s="184"/>
      <c r="DB49" s="184"/>
      <c r="DC49" s="184"/>
      <c r="DD49" s="184"/>
      <c r="DE49" s="184"/>
      <c r="DF49" s="184"/>
      <c r="DG49" s="184"/>
      <c r="DH49" s="184"/>
      <c r="DI49" s="184"/>
      <c r="DJ49" s="184"/>
      <c r="DK49" s="192"/>
      <c r="DL49" s="184"/>
      <c r="DM49" s="184"/>
      <c r="DN49" s="184"/>
      <c r="DO49" s="184"/>
      <c r="DP49" s="184"/>
      <c r="DQ49" s="184"/>
      <c r="DR49" s="184"/>
      <c r="DS49" s="184"/>
      <c r="DT49" s="192"/>
      <c r="DU49" s="184"/>
      <c r="DV49" s="184"/>
      <c r="DW49" s="192"/>
      <c r="DX49" s="184"/>
      <c r="DY49" s="184"/>
      <c r="DZ49" s="184"/>
      <c r="EA49" s="184"/>
      <c r="EB49" s="184"/>
      <c r="EC49" s="184"/>
      <c r="ED49" s="184"/>
      <c r="EE49" s="184"/>
      <c r="EF49" s="184"/>
      <c r="EG49" s="184"/>
      <c r="EH49" s="184"/>
      <c r="EI49" s="184"/>
      <c r="EJ49" s="184"/>
      <c r="EK49" s="184"/>
      <c r="EL49" s="184"/>
      <c r="EM49" s="184"/>
      <c r="EN49" s="184"/>
      <c r="EO49" s="184"/>
      <c r="EP49" s="184"/>
      <c r="EQ49" s="184"/>
      <c r="ER49" s="192"/>
      <c r="ES49" s="184"/>
      <c r="ET49" s="184"/>
      <c r="EU49" s="184"/>
      <c r="EV49" s="184"/>
      <c r="EW49" s="184"/>
      <c r="EX49" s="184"/>
      <c r="EY49" s="184"/>
      <c r="EZ49" s="184"/>
      <c r="FA49" s="184"/>
      <c r="FB49" s="184"/>
      <c r="FC49" s="184"/>
      <c r="FD49" s="184"/>
      <c r="FE49" s="184"/>
      <c r="FF49" s="184"/>
      <c r="FG49" s="184"/>
      <c r="FH49" s="184"/>
      <c r="FI49" s="184"/>
      <c r="FJ49" s="192"/>
      <c r="FK49" s="184"/>
      <c r="FL49" s="184"/>
      <c r="FM49" s="184"/>
      <c r="FN49" s="184"/>
      <c r="FO49" s="184"/>
      <c r="FP49" s="184"/>
      <c r="FQ49" s="184"/>
      <c r="FR49" s="184"/>
      <c r="FS49" s="184"/>
      <c r="FT49" s="184"/>
      <c r="FU49" s="184"/>
      <c r="FV49" s="184"/>
      <c r="FW49" s="184"/>
      <c r="FX49" s="184"/>
      <c r="FY49" s="184"/>
      <c r="FZ49" s="184"/>
      <c r="GA49" s="184"/>
      <c r="GB49" s="184"/>
      <c r="GC49" s="184"/>
      <c r="GD49" s="184"/>
      <c r="GE49" s="184"/>
      <c r="GF49" s="184"/>
      <c r="GG49" s="184"/>
      <c r="GH49" s="184"/>
      <c r="GI49" s="184"/>
      <c r="GJ49" s="184"/>
      <c r="GK49" s="184"/>
      <c r="GL49" s="184"/>
      <c r="GM49" s="184"/>
      <c r="GN49" s="184"/>
      <c r="GO49" s="184"/>
      <c r="GP49" s="184"/>
      <c r="GQ49" s="184"/>
      <c r="GR49" s="184"/>
      <c r="GS49" s="184"/>
      <c r="GT49" s="184"/>
      <c r="GU49" s="184"/>
      <c r="GV49" s="184"/>
      <c r="GW49" s="184"/>
      <c r="GX49" s="184"/>
      <c r="GY49" s="184"/>
      <c r="GZ49" s="192"/>
      <c r="HA49" s="184"/>
      <c r="HB49" s="184"/>
      <c r="HC49" s="184"/>
      <c r="HD49" s="184"/>
      <c r="HE49" s="184"/>
      <c r="HF49" s="184"/>
      <c r="HG49" s="184"/>
      <c r="HH49" s="184"/>
      <c r="HI49" s="184"/>
      <c r="HJ49" s="203"/>
      <c r="HK49" s="184"/>
      <c r="HL49" s="184"/>
      <c r="HM49" s="203"/>
      <c r="HO49" s="184"/>
      <c r="HP49" s="203"/>
      <c r="HR49" s="184"/>
      <c r="HS49" s="203"/>
      <c r="HU49" s="184"/>
      <c r="HV49" s="203"/>
      <c r="HW49" s="184"/>
      <c r="HX49" s="184"/>
      <c r="HY49" s="184"/>
      <c r="HZ49" s="184"/>
      <c r="IA49" s="184"/>
      <c r="IB49" s="184"/>
      <c r="IC49" s="184"/>
      <c r="ID49" s="184"/>
      <c r="IE49" s="184"/>
      <c r="IF49" s="184"/>
      <c r="IG49" s="184"/>
      <c r="IH49" s="184"/>
      <c r="II49" s="184"/>
      <c r="IJ49" s="184"/>
      <c r="IK49" s="184"/>
      <c r="IL49" s="184"/>
      <c r="IM49" s="184"/>
      <c r="IN49" s="184"/>
      <c r="IO49" s="184"/>
      <c r="IP49" s="184"/>
      <c r="IQ49" s="184"/>
      <c r="IR49" s="184"/>
      <c r="IS49" s="184"/>
      <c r="IT49" s="184"/>
      <c r="IU49" s="184"/>
      <c r="IV49" s="184"/>
      <c r="IW49" s="184"/>
      <c r="IX49" s="184"/>
      <c r="IY49" s="184"/>
      <c r="IZ49" s="184"/>
      <c r="JA49" s="184"/>
      <c r="JB49" s="184"/>
      <c r="JC49" s="184"/>
      <c r="JD49" s="184"/>
      <c r="JE49" s="184"/>
      <c r="JF49" s="184"/>
      <c r="JG49" s="184"/>
      <c r="JH49" s="184"/>
      <c r="JI49" s="184"/>
      <c r="JJ49" s="184"/>
      <c r="JK49" s="184"/>
      <c r="JL49" s="184"/>
      <c r="JM49" s="184"/>
      <c r="JN49" s="184"/>
      <c r="JO49" s="184"/>
      <c r="JP49" s="184"/>
      <c r="JQ49" s="184"/>
      <c r="JR49" s="184"/>
      <c r="JS49" s="184"/>
      <c r="JT49" s="184"/>
      <c r="JU49" s="184"/>
      <c r="JV49" s="184"/>
      <c r="JW49" s="184"/>
      <c r="JX49" s="184"/>
      <c r="JY49" s="184"/>
      <c r="JZ49" s="184"/>
      <c r="KA49" s="184"/>
      <c r="KB49" s="184"/>
      <c r="KC49" s="184"/>
      <c r="KD49" s="184"/>
      <c r="KE49" s="184"/>
      <c r="KF49" s="184"/>
      <c r="KG49" s="184"/>
      <c r="KH49" s="184"/>
      <c r="KI49" s="184"/>
      <c r="KJ49" s="184"/>
      <c r="KK49" s="184"/>
      <c r="KL49" s="184"/>
      <c r="KM49" s="184"/>
      <c r="KN49" s="184"/>
      <c r="KO49" s="184"/>
      <c r="KP49" s="184"/>
      <c r="KQ49" s="184"/>
      <c r="KR49" s="184"/>
      <c r="KS49" s="184"/>
      <c r="KT49" s="184"/>
      <c r="KU49" s="184"/>
      <c r="KV49" s="184"/>
      <c r="KW49" s="184"/>
      <c r="KX49" s="184"/>
      <c r="KY49" s="184"/>
    </row>
    <row r="50" spans="1:311" x14ac:dyDescent="0.15">
      <c r="A50" s="207"/>
      <c r="B50" s="207"/>
      <c r="C50" s="193"/>
      <c r="D50" s="194"/>
      <c r="E50" s="193"/>
      <c r="F50" s="184"/>
      <c r="G50" s="184"/>
      <c r="H50" s="184"/>
      <c r="I50" s="184"/>
      <c r="J50" s="184"/>
      <c r="K50" s="184"/>
      <c r="L50" s="184"/>
      <c r="M50" s="192"/>
      <c r="N50" s="184"/>
      <c r="O50" s="184"/>
      <c r="P50" s="184"/>
      <c r="Q50" s="184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/>
      <c r="AC50" s="184"/>
      <c r="AD50" s="184"/>
      <c r="AE50" s="192"/>
      <c r="AF50" s="184"/>
      <c r="AG50" s="184"/>
      <c r="AH50" s="192"/>
      <c r="AI50" s="184"/>
      <c r="AJ50" s="184"/>
      <c r="AK50" s="184"/>
      <c r="AL50" s="184"/>
      <c r="AM50" s="184"/>
      <c r="AN50" s="184"/>
      <c r="AO50" s="184"/>
      <c r="AP50" s="184"/>
      <c r="AQ50" s="184"/>
      <c r="AR50" s="184"/>
      <c r="AS50" s="184"/>
      <c r="AT50" s="184"/>
      <c r="AU50" s="184"/>
      <c r="AV50" s="184"/>
      <c r="AW50" s="184"/>
      <c r="AX50" s="184"/>
      <c r="AY50" s="184"/>
      <c r="AZ50" s="184"/>
      <c r="BA50" s="184"/>
      <c r="BB50" s="184"/>
      <c r="BC50" s="192"/>
      <c r="BD50" s="184"/>
      <c r="BE50" s="184"/>
      <c r="BF50" s="184"/>
      <c r="BG50" s="184"/>
      <c r="BH50" s="184"/>
      <c r="BI50" s="184"/>
      <c r="BJ50" s="184"/>
      <c r="BK50" s="184"/>
      <c r="BL50" s="184"/>
      <c r="BM50" s="184"/>
      <c r="BN50" s="184"/>
      <c r="BO50" s="184"/>
      <c r="BP50" s="184"/>
      <c r="BQ50" s="184"/>
      <c r="BR50" s="184"/>
      <c r="BS50" s="184"/>
      <c r="BT50" s="184"/>
      <c r="BU50" s="184"/>
      <c r="BV50" s="184"/>
      <c r="BW50" s="184"/>
      <c r="BX50" s="184"/>
      <c r="BY50" s="184"/>
      <c r="BZ50" s="184"/>
      <c r="CA50" s="184"/>
      <c r="CB50" s="184"/>
      <c r="CC50" s="184"/>
      <c r="CD50" s="184"/>
      <c r="CE50" s="184"/>
      <c r="CF50" s="184"/>
      <c r="CG50" s="184"/>
      <c r="CH50" s="184"/>
      <c r="CI50" s="184"/>
      <c r="CJ50" s="184"/>
      <c r="CK50" s="184"/>
      <c r="CL50" s="184"/>
      <c r="CM50" s="184"/>
      <c r="CN50" s="184"/>
      <c r="CO50" s="184"/>
      <c r="CP50" s="184"/>
      <c r="CQ50" s="184"/>
      <c r="CR50" s="184"/>
      <c r="CS50" s="184"/>
      <c r="CT50" s="184"/>
      <c r="CU50" s="184"/>
      <c r="CV50" s="184"/>
      <c r="CW50" s="184"/>
      <c r="CX50" s="184"/>
      <c r="CY50" s="192"/>
      <c r="CZ50" s="184"/>
      <c r="DA50" s="184"/>
      <c r="DB50" s="184"/>
      <c r="DC50" s="184"/>
      <c r="DD50" s="184"/>
      <c r="DE50" s="184"/>
      <c r="DF50" s="184"/>
      <c r="DG50" s="184"/>
      <c r="DH50" s="184"/>
      <c r="DI50" s="184"/>
      <c r="DJ50" s="184"/>
      <c r="DK50" s="192"/>
      <c r="DL50" s="184"/>
      <c r="DM50" s="184"/>
      <c r="DN50" s="184"/>
      <c r="DO50" s="184"/>
      <c r="DP50" s="184"/>
      <c r="DQ50" s="184"/>
      <c r="DR50" s="184"/>
      <c r="DS50" s="184"/>
      <c r="DT50" s="192"/>
      <c r="DU50" s="184"/>
      <c r="DV50" s="184"/>
      <c r="DW50" s="192"/>
      <c r="DX50" s="184"/>
      <c r="DY50" s="184"/>
      <c r="DZ50" s="184"/>
      <c r="EA50" s="184"/>
      <c r="EB50" s="184"/>
      <c r="EC50" s="184"/>
      <c r="ED50" s="184"/>
      <c r="EE50" s="184"/>
      <c r="EF50" s="184"/>
      <c r="EG50" s="184"/>
      <c r="EH50" s="184"/>
      <c r="EI50" s="184"/>
      <c r="EJ50" s="184"/>
      <c r="EK50" s="184"/>
      <c r="EL50" s="184"/>
      <c r="EM50" s="184"/>
      <c r="EN50" s="184"/>
      <c r="EO50" s="184"/>
      <c r="EP50" s="184"/>
      <c r="EQ50" s="184"/>
      <c r="ER50" s="192"/>
      <c r="ES50" s="184"/>
      <c r="ET50" s="184"/>
      <c r="EU50" s="184"/>
      <c r="EV50" s="184"/>
      <c r="EW50" s="184"/>
      <c r="EX50" s="184"/>
      <c r="EY50" s="184"/>
      <c r="EZ50" s="184"/>
      <c r="FA50" s="184"/>
      <c r="FB50" s="184"/>
      <c r="FC50" s="184"/>
      <c r="FD50" s="184"/>
      <c r="FE50" s="184"/>
      <c r="FF50" s="184"/>
      <c r="FG50" s="184"/>
      <c r="FH50" s="184"/>
      <c r="FI50" s="184"/>
      <c r="FJ50" s="192"/>
      <c r="FK50" s="184"/>
      <c r="FL50" s="184"/>
      <c r="FM50" s="184"/>
      <c r="FN50" s="184"/>
      <c r="FO50" s="184"/>
      <c r="FP50" s="184"/>
      <c r="FQ50" s="184"/>
      <c r="FR50" s="184"/>
      <c r="FS50" s="184"/>
      <c r="FT50" s="184"/>
      <c r="FU50" s="184"/>
      <c r="FV50" s="184"/>
      <c r="FW50" s="184"/>
      <c r="FX50" s="184"/>
      <c r="FY50" s="184"/>
      <c r="FZ50" s="184"/>
      <c r="GA50" s="184"/>
      <c r="GB50" s="184"/>
      <c r="GC50" s="184"/>
      <c r="GD50" s="184"/>
      <c r="GE50" s="184"/>
      <c r="GF50" s="184"/>
      <c r="GG50" s="184"/>
      <c r="GH50" s="184"/>
      <c r="GI50" s="184"/>
      <c r="GJ50" s="184"/>
      <c r="GK50" s="184"/>
      <c r="GL50" s="184"/>
      <c r="GM50" s="184"/>
      <c r="GN50" s="184"/>
      <c r="GO50" s="184"/>
      <c r="GP50" s="184"/>
      <c r="GQ50" s="184"/>
      <c r="GR50" s="184"/>
      <c r="GS50" s="184"/>
      <c r="GT50" s="184"/>
      <c r="GU50" s="184"/>
      <c r="GV50" s="184"/>
      <c r="GW50" s="184"/>
      <c r="GX50" s="184"/>
      <c r="GY50" s="184"/>
      <c r="GZ50" s="192"/>
      <c r="HA50" s="184"/>
      <c r="HB50" s="184"/>
      <c r="HC50" s="184"/>
      <c r="HD50" s="184"/>
      <c r="HE50" s="184"/>
      <c r="HF50" s="184"/>
      <c r="HG50" s="184"/>
      <c r="HH50" s="184"/>
      <c r="HI50" s="184"/>
      <c r="HJ50" s="203"/>
      <c r="HK50" s="184"/>
      <c r="HL50" s="184"/>
      <c r="HM50" s="203"/>
      <c r="HO50" s="184"/>
      <c r="HP50" s="203"/>
      <c r="HR50" s="184"/>
      <c r="HS50" s="203"/>
      <c r="HU50" s="184"/>
      <c r="HV50" s="203"/>
      <c r="HW50" s="184"/>
      <c r="HX50" s="184"/>
      <c r="HY50" s="184"/>
      <c r="HZ50" s="184"/>
      <c r="IA50" s="184"/>
      <c r="IB50" s="184"/>
      <c r="IC50" s="184"/>
      <c r="ID50" s="184"/>
      <c r="IE50" s="184"/>
      <c r="IF50" s="184"/>
      <c r="IG50" s="184"/>
      <c r="IH50" s="184"/>
      <c r="II50" s="184"/>
      <c r="IJ50" s="184"/>
      <c r="IK50" s="184"/>
      <c r="IL50" s="184"/>
      <c r="IM50" s="184"/>
      <c r="IN50" s="184"/>
      <c r="IO50" s="184"/>
      <c r="IP50" s="184"/>
      <c r="IQ50" s="184"/>
      <c r="IR50" s="184"/>
      <c r="IS50" s="184"/>
      <c r="IT50" s="184"/>
      <c r="IU50" s="184"/>
      <c r="IV50" s="184"/>
      <c r="IW50" s="184"/>
      <c r="IX50" s="184"/>
      <c r="IY50" s="184"/>
      <c r="IZ50" s="184"/>
      <c r="JA50" s="184"/>
      <c r="JB50" s="184"/>
      <c r="JC50" s="184"/>
      <c r="JD50" s="184"/>
      <c r="JE50" s="184"/>
      <c r="JF50" s="184"/>
      <c r="JG50" s="184"/>
      <c r="JH50" s="184"/>
      <c r="JI50" s="184"/>
      <c r="JJ50" s="184"/>
      <c r="JK50" s="184"/>
      <c r="JL50" s="184"/>
      <c r="JM50" s="184"/>
      <c r="JN50" s="184"/>
      <c r="JO50" s="184"/>
      <c r="JP50" s="184"/>
      <c r="JQ50" s="184"/>
      <c r="JR50" s="184"/>
      <c r="JS50" s="184"/>
      <c r="JT50" s="184"/>
      <c r="JU50" s="184"/>
      <c r="JV50" s="184"/>
      <c r="JW50" s="184"/>
      <c r="JX50" s="184"/>
      <c r="JY50" s="184"/>
      <c r="JZ50" s="184"/>
      <c r="KA50" s="184"/>
      <c r="KB50" s="184"/>
      <c r="KC50" s="184"/>
      <c r="KD50" s="184"/>
      <c r="KE50" s="184"/>
      <c r="KF50" s="184"/>
      <c r="KG50" s="184"/>
      <c r="KH50" s="184"/>
      <c r="KI50" s="184"/>
      <c r="KJ50" s="184"/>
      <c r="KK50" s="184"/>
      <c r="KL50" s="184"/>
      <c r="KM50" s="184"/>
      <c r="KN50" s="184"/>
      <c r="KO50" s="184"/>
      <c r="KP50" s="184"/>
      <c r="KQ50" s="184"/>
      <c r="KR50" s="184"/>
      <c r="KS50" s="184"/>
      <c r="KT50" s="184"/>
      <c r="KU50" s="184"/>
      <c r="KV50" s="184"/>
      <c r="KW50" s="184"/>
      <c r="KX50" s="184"/>
      <c r="KY50" s="184"/>
    </row>
    <row r="51" spans="1:311" x14ac:dyDescent="0.15">
      <c r="A51" s="190"/>
      <c r="B51" s="190"/>
      <c r="C51" s="193"/>
      <c r="D51" s="194"/>
      <c r="E51" s="193"/>
      <c r="F51" s="184"/>
      <c r="G51" s="184"/>
      <c r="H51" s="184"/>
      <c r="I51" s="184"/>
      <c r="J51" s="184"/>
      <c r="K51" s="184"/>
      <c r="L51" s="184"/>
      <c r="M51" s="192"/>
      <c r="N51" s="184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/>
      <c r="AC51" s="184"/>
      <c r="AD51" s="184"/>
      <c r="AE51" s="192"/>
      <c r="AF51" s="184"/>
      <c r="AG51" s="184"/>
      <c r="AH51" s="192"/>
      <c r="AI51" s="184"/>
      <c r="AJ51" s="184"/>
      <c r="AK51" s="184"/>
      <c r="AL51" s="184"/>
      <c r="AM51" s="184"/>
      <c r="AN51" s="184"/>
      <c r="AO51" s="184"/>
      <c r="AP51" s="184"/>
      <c r="AQ51" s="184"/>
      <c r="AR51" s="184"/>
      <c r="AS51" s="184"/>
      <c r="AT51" s="184"/>
      <c r="AU51" s="184"/>
      <c r="AV51" s="184"/>
      <c r="AW51" s="184"/>
      <c r="AX51" s="184"/>
      <c r="AY51" s="184"/>
      <c r="AZ51" s="184"/>
      <c r="BA51" s="184"/>
      <c r="BB51" s="184"/>
      <c r="BC51" s="192"/>
      <c r="BD51" s="184"/>
      <c r="BE51" s="184"/>
      <c r="BF51" s="184"/>
      <c r="BG51" s="184"/>
      <c r="BH51" s="184"/>
      <c r="BI51" s="184"/>
      <c r="BJ51" s="184"/>
      <c r="BK51" s="184"/>
      <c r="BL51" s="184"/>
      <c r="BM51" s="184"/>
      <c r="BN51" s="184"/>
      <c r="BO51" s="184"/>
      <c r="BP51" s="184"/>
      <c r="BQ51" s="184"/>
      <c r="BR51" s="184"/>
      <c r="BS51" s="184"/>
      <c r="BT51" s="184"/>
      <c r="BU51" s="184"/>
      <c r="BV51" s="184"/>
      <c r="BW51" s="184"/>
      <c r="BX51" s="184"/>
      <c r="BY51" s="184"/>
      <c r="BZ51" s="184"/>
      <c r="CA51" s="184"/>
      <c r="CB51" s="184"/>
      <c r="CC51" s="184"/>
      <c r="CD51" s="184"/>
      <c r="CE51" s="184"/>
      <c r="CF51" s="184"/>
      <c r="CG51" s="184"/>
      <c r="CH51" s="184"/>
      <c r="CI51" s="184"/>
      <c r="CJ51" s="184"/>
      <c r="CK51" s="184"/>
      <c r="CL51" s="184"/>
      <c r="CM51" s="184"/>
      <c r="CN51" s="184"/>
      <c r="CO51" s="184"/>
      <c r="CP51" s="184"/>
      <c r="CQ51" s="184"/>
      <c r="CR51" s="184"/>
      <c r="CS51" s="184"/>
      <c r="CT51" s="184"/>
      <c r="CU51" s="184"/>
      <c r="CV51" s="184"/>
      <c r="CW51" s="184"/>
      <c r="CX51" s="184"/>
      <c r="CY51" s="192"/>
      <c r="CZ51" s="184"/>
      <c r="DA51" s="184"/>
      <c r="DB51" s="184"/>
      <c r="DC51" s="184"/>
      <c r="DD51" s="184"/>
      <c r="DE51" s="184"/>
      <c r="DF51" s="184"/>
      <c r="DG51" s="184"/>
      <c r="DH51" s="184"/>
      <c r="DI51" s="184"/>
      <c r="DJ51" s="184"/>
      <c r="DK51" s="192"/>
      <c r="DL51" s="184"/>
      <c r="DM51" s="184"/>
      <c r="DN51" s="184"/>
      <c r="DO51" s="184"/>
      <c r="DP51" s="184"/>
      <c r="DQ51" s="184"/>
      <c r="DR51" s="184"/>
      <c r="DS51" s="184"/>
      <c r="DT51" s="192"/>
      <c r="DU51" s="184"/>
      <c r="DV51" s="184"/>
      <c r="DW51" s="192"/>
      <c r="DX51" s="184"/>
      <c r="DY51" s="184"/>
      <c r="DZ51" s="184"/>
      <c r="EA51" s="184"/>
      <c r="EB51" s="184"/>
      <c r="EC51" s="184"/>
      <c r="ED51" s="184"/>
      <c r="EE51" s="184"/>
      <c r="EF51" s="184"/>
      <c r="EG51" s="184"/>
      <c r="EH51" s="184"/>
      <c r="EI51" s="184"/>
      <c r="EJ51" s="184"/>
      <c r="EK51" s="184"/>
      <c r="EL51" s="184"/>
      <c r="EM51" s="184"/>
      <c r="EN51" s="184"/>
      <c r="EO51" s="184"/>
      <c r="EP51" s="184"/>
      <c r="EQ51" s="184"/>
      <c r="ER51" s="192"/>
      <c r="ES51" s="184"/>
      <c r="ET51" s="184"/>
      <c r="EU51" s="184"/>
      <c r="EV51" s="184"/>
      <c r="EW51" s="184"/>
      <c r="EX51" s="184"/>
      <c r="EY51" s="184"/>
      <c r="EZ51" s="184"/>
      <c r="FA51" s="184"/>
      <c r="FB51" s="184"/>
      <c r="FC51" s="184"/>
      <c r="FD51" s="184"/>
      <c r="FE51" s="184"/>
      <c r="FF51" s="184"/>
      <c r="FG51" s="184"/>
      <c r="FH51" s="184"/>
      <c r="FI51" s="184"/>
      <c r="FJ51" s="192"/>
      <c r="FK51" s="184"/>
      <c r="FL51" s="184"/>
      <c r="FM51" s="184"/>
      <c r="FN51" s="184"/>
      <c r="FO51" s="184"/>
      <c r="FP51" s="184"/>
      <c r="FQ51" s="184"/>
      <c r="FR51" s="184"/>
      <c r="FS51" s="184"/>
      <c r="FT51" s="184"/>
      <c r="FU51" s="184"/>
      <c r="FV51" s="184"/>
      <c r="FW51" s="184"/>
      <c r="FX51" s="184"/>
      <c r="FY51" s="184"/>
      <c r="FZ51" s="184"/>
      <c r="GA51" s="184"/>
      <c r="GB51" s="184"/>
      <c r="GC51" s="184"/>
      <c r="GD51" s="184"/>
      <c r="GE51" s="184"/>
      <c r="GF51" s="184"/>
      <c r="GG51" s="184"/>
      <c r="GH51" s="184"/>
      <c r="GI51" s="184"/>
      <c r="GJ51" s="184"/>
      <c r="GK51" s="184"/>
      <c r="GL51" s="184"/>
      <c r="GM51" s="184"/>
      <c r="GN51" s="184"/>
      <c r="GO51" s="184"/>
      <c r="GP51" s="184"/>
      <c r="GQ51" s="184"/>
      <c r="GR51" s="184"/>
      <c r="GS51" s="184"/>
      <c r="GT51" s="184"/>
      <c r="GU51" s="184"/>
      <c r="GV51" s="184"/>
      <c r="GW51" s="184"/>
      <c r="GX51" s="184"/>
      <c r="GY51" s="184"/>
      <c r="GZ51" s="192"/>
      <c r="HA51" s="184"/>
      <c r="HB51" s="184"/>
      <c r="HC51" s="184"/>
      <c r="HD51" s="184"/>
      <c r="HE51" s="184"/>
      <c r="HF51" s="184"/>
      <c r="HG51" s="184"/>
      <c r="HH51" s="184"/>
      <c r="HI51" s="184"/>
      <c r="HJ51" s="203"/>
      <c r="HK51" s="184"/>
      <c r="HL51" s="184"/>
      <c r="HM51" s="203"/>
      <c r="HO51" s="184"/>
      <c r="HP51" s="203"/>
      <c r="HR51" s="184"/>
      <c r="HS51" s="203"/>
      <c r="HU51" s="184"/>
      <c r="HV51" s="203"/>
      <c r="HW51" s="184"/>
      <c r="HX51" s="184"/>
      <c r="HY51" s="184"/>
      <c r="HZ51" s="184"/>
      <c r="IA51" s="184"/>
      <c r="IB51" s="184"/>
      <c r="IC51" s="184"/>
      <c r="ID51" s="184"/>
      <c r="IE51" s="184"/>
      <c r="IF51" s="184"/>
      <c r="IG51" s="184"/>
      <c r="IH51" s="184"/>
      <c r="II51" s="184"/>
      <c r="IJ51" s="184"/>
      <c r="IK51" s="184"/>
      <c r="IL51" s="184"/>
      <c r="IM51" s="184"/>
      <c r="IN51" s="184"/>
      <c r="IO51" s="184"/>
      <c r="IP51" s="184"/>
      <c r="IQ51" s="184"/>
      <c r="IR51" s="184"/>
      <c r="IS51" s="184"/>
      <c r="IT51" s="184"/>
      <c r="IU51" s="184"/>
      <c r="IV51" s="184"/>
      <c r="IW51" s="184"/>
      <c r="IX51" s="184"/>
      <c r="IY51" s="184"/>
      <c r="IZ51" s="184"/>
      <c r="JA51" s="184"/>
      <c r="JB51" s="184"/>
      <c r="JC51" s="184"/>
      <c r="JD51" s="184"/>
      <c r="JE51" s="184"/>
      <c r="JF51" s="184"/>
      <c r="JG51" s="184"/>
      <c r="JH51" s="184"/>
      <c r="JI51" s="184"/>
      <c r="JJ51" s="184"/>
      <c r="JK51" s="184"/>
      <c r="JL51" s="184"/>
      <c r="JM51" s="184"/>
      <c r="JN51" s="184"/>
      <c r="JO51" s="184"/>
      <c r="JP51" s="184"/>
      <c r="JQ51" s="184"/>
      <c r="JR51" s="184"/>
      <c r="JS51" s="184"/>
      <c r="JT51" s="184"/>
      <c r="JU51" s="184"/>
      <c r="JV51" s="184"/>
      <c r="JW51" s="184"/>
      <c r="JX51" s="184"/>
      <c r="JY51" s="184"/>
      <c r="JZ51" s="184"/>
      <c r="KA51" s="184"/>
      <c r="KB51" s="184"/>
      <c r="KC51" s="184"/>
      <c r="KD51" s="184"/>
      <c r="KE51" s="184"/>
      <c r="KF51" s="184"/>
      <c r="KG51" s="184"/>
      <c r="KH51" s="184"/>
      <c r="KI51" s="184"/>
      <c r="KJ51" s="184"/>
      <c r="KK51" s="184"/>
      <c r="KL51" s="184"/>
      <c r="KM51" s="184"/>
      <c r="KN51" s="184"/>
      <c r="KO51" s="184"/>
      <c r="KP51" s="184"/>
      <c r="KQ51" s="184"/>
      <c r="KR51" s="184"/>
      <c r="KS51" s="184"/>
      <c r="KT51" s="184"/>
      <c r="KU51" s="184"/>
      <c r="KV51" s="184"/>
      <c r="KW51" s="184"/>
      <c r="KX51" s="184"/>
      <c r="KY51" s="184"/>
    </row>
    <row r="52" spans="1:311" x14ac:dyDescent="0.15">
      <c r="A52" s="207"/>
      <c r="B52" s="207"/>
      <c r="C52" s="193"/>
      <c r="D52" s="194"/>
      <c r="E52" s="193"/>
      <c r="F52" s="184"/>
      <c r="G52" s="184"/>
      <c r="H52" s="184"/>
      <c r="I52" s="184"/>
      <c r="J52" s="184"/>
      <c r="K52" s="184"/>
      <c r="L52" s="184"/>
      <c r="M52" s="192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92"/>
      <c r="AF52" s="184"/>
      <c r="AG52" s="184"/>
      <c r="AH52" s="192"/>
      <c r="AI52" s="184"/>
      <c r="AJ52" s="184"/>
      <c r="AK52" s="184"/>
      <c r="AL52" s="184"/>
      <c r="AM52" s="184"/>
      <c r="AN52" s="184"/>
      <c r="AO52" s="184"/>
      <c r="AP52" s="184"/>
      <c r="AQ52" s="184"/>
      <c r="AR52" s="184"/>
      <c r="AS52" s="184"/>
      <c r="AT52" s="184"/>
      <c r="AU52" s="184"/>
      <c r="AV52" s="184"/>
      <c r="AW52" s="184"/>
      <c r="AX52" s="184"/>
      <c r="AY52" s="184"/>
      <c r="AZ52" s="184"/>
      <c r="BA52" s="184"/>
      <c r="BB52" s="184"/>
      <c r="BC52" s="192"/>
      <c r="BD52" s="184"/>
      <c r="BE52" s="184"/>
      <c r="BF52" s="184"/>
      <c r="BG52" s="184"/>
      <c r="BH52" s="184"/>
      <c r="BI52" s="184"/>
      <c r="BJ52" s="184"/>
      <c r="BK52" s="184"/>
      <c r="BL52" s="184"/>
      <c r="BM52" s="184"/>
      <c r="BN52" s="184"/>
      <c r="BO52" s="184"/>
      <c r="BP52" s="184"/>
      <c r="BQ52" s="184"/>
      <c r="BR52" s="184"/>
      <c r="BS52" s="184"/>
      <c r="BT52" s="184"/>
      <c r="BU52" s="184"/>
      <c r="BV52" s="184"/>
      <c r="BW52" s="184"/>
      <c r="BX52" s="184"/>
      <c r="BY52" s="184"/>
      <c r="BZ52" s="184"/>
      <c r="CA52" s="184"/>
      <c r="CB52" s="184"/>
      <c r="CC52" s="184"/>
      <c r="CD52" s="184"/>
      <c r="CE52" s="184"/>
      <c r="CF52" s="184"/>
      <c r="CG52" s="184"/>
      <c r="CH52" s="184"/>
      <c r="CI52" s="184"/>
      <c r="CJ52" s="184"/>
      <c r="CK52" s="184"/>
      <c r="CL52" s="184"/>
      <c r="CM52" s="184"/>
      <c r="CN52" s="184"/>
      <c r="CO52" s="184"/>
      <c r="CP52" s="184"/>
      <c r="CQ52" s="184"/>
      <c r="CR52" s="184"/>
      <c r="CS52" s="184"/>
      <c r="CT52" s="184"/>
      <c r="CU52" s="184"/>
      <c r="CV52" s="184"/>
      <c r="CW52" s="184"/>
      <c r="CX52" s="184"/>
      <c r="CY52" s="192"/>
      <c r="CZ52" s="184"/>
      <c r="DA52" s="184"/>
      <c r="DB52" s="184"/>
      <c r="DC52" s="184"/>
      <c r="DD52" s="184"/>
      <c r="DE52" s="184"/>
      <c r="DF52" s="184"/>
      <c r="DG52" s="184"/>
      <c r="DH52" s="184"/>
      <c r="DI52" s="184"/>
      <c r="DJ52" s="184"/>
      <c r="DK52" s="192"/>
      <c r="DL52" s="184"/>
      <c r="DM52" s="184"/>
      <c r="DN52" s="184"/>
      <c r="DO52" s="184"/>
      <c r="DP52" s="184"/>
      <c r="DQ52" s="184"/>
      <c r="DR52" s="184"/>
      <c r="DS52" s="184"/>
      <c r="DT52" s="192"/>
      <c r="DU52" s="184"/>
      <c r="DV52" s="184"/>
      <c r="DW52" s="192"/>
      <c r="DX52" s="184"/>
      <c r="DY52" s="184"/>
      <c r="DZ52" s="184"/>
      <c r="EA52" s="184"/>
      <c r="EB52" s="184"/>
      <c r="EC52" s="184"/>
      <c r="ED52" s="184"/>
      <c r="EE52" s="184"/>
      <c r="EF52" s="184"/>
      <c r="EG52" s="184"/>
      <c r="EH52" s="184"/>
      <c r="EI52" s="184"/>
      <c r="EJ52" s="184"/>
      <c r="EK52" s="184"/>
      <c r="EL52" s="184"/>
      <c r="EM52" s="184"/>
      <c r="EN52" s="184"/>
      <c r="EO52" s="184"/>
      <c r="EP52" s="184"/>
      <c r="EQ52" s="184"/>
      <c r="ER52" s="192"/>
      <c r="ES52" s="184"/>
      <c r="ET52" s="184"/>
      <c r="EU52" s="184"/>
      <c r="EV52" s="184"/>
      <c r="EW52" s="184"/>
      <c r="EX52" s="184"/>
      <c r="EY52" s="184"/>
      <c r="EZ52" s="184"/>
      <c r="FA52" s="184"/>
      <c r="FB52" s="184"/>
      <c r="FC52" s="184"/>
      <c r="FD52" s="184"/>
      <c r="FE52" s="184"/>
      <c r="FF52" s="184"/>
      <c r="FG52" s="184"/>
      <c r="FH52" s="184"/>
      <c r="FI52" s="184"/>
      <c r="FJ52" s="192"/>
      <c r="FK52" s="184"/>
      <c r="FL52" s="184"/>
      <c r="FM52" s="184"/>
      <c r="FN52" s="184"/>
      <c r="FO52" s="184"/>
      <c r="FP52" s="184"/>
      <c r="FQ52" s="184"/>
      <c r="FR52" s="184"/>
      <c r="FS52" s="184"/>
      <c r="FT52" s="184"/>
      <c r="FU52" s="184"/>
      <c r="FV52" s="184"/>
      <c r="FW52" s="184"/>
      <c r="FX52" s="184"/>
      <c r="FY52" s="184"/>
      <c r="FZ52" s="184"/>
      <c r="GA52" s="184"/>
      <c r="GB52" s="184"/>
      <c r="GC52" s="184"/>
      <c r="GD52" s="184"/>
      <c r="GE52" s="184"/>
      <c r="GF52" s="184"/>
      <c r="GG52" s="184"/>
      <c r="GH52" s="184"/>
      <c r="GI52" s="184"/>
      <c r="GJ52" s="184"/>
      <c r="GK52" s="184"/>
      <c r="GL52" s="184"/>
      <c r="GM52" s="184"/>
      <c r="GN52" s="184"/>
      <c r="GO52" s="184"/>
      <c r="GP52" s="184"/>
      <c r="GQ52" s="184"/>
      <c r="GR52" s="184"/>
      <c r="GS52" s="184"/>
      <c r="GT52" s="184"/>
      <c r="GU52" s="184"/>
      <c r="GV52" s="184"/>
      <c r="GW52" s="184"/>
      <c r="GX52" s="184"/>
      <c r="GY52" s="184"/>
      <c r="GZ52" s="192"/>
      <c r="HA52" s="184"/>
      <c r="HB52" s="184"/>
      <c r="HC52" s="184"/>
      <c r="HD52" s="184"/>
      <c r="HE52" s="184"/>
      <c r="HF52" s="184"/>
      <c r="HG52" s="184"/>
      <c r="HH52" s="184"/>
      <c r="HI52" s="184"/>
      <c r="HJ52" s="203"/>
      <c r="HK52" s="184"/>
      <c r="HL52" s="184"/>
      <c r="HM52" s="203"/>
      <c r="HO52" s="184"/>
      <c r="HP52" s="203"/>
      <c r="HR52" s="184"/>
      <c r="HS52" s="203"/>
      <c r="HU52" s="184"/>
      <c r="HV52" s="203"/>
      <c r="HW52" s="184"/>
      <c r="HX52" s="184"/>
      <c r="HY52" s="184"/>
      <c r="HZ52" s="184"/>
      <c r="IA52" s="184"/>
      <c r="IB52" s="184"/>
      <c r="IC52" s="184"/>
      <c r="ID52" s="184"/>
      <c r="IE52" s="184"/>
      <c r="IF52" s="184"/>
      <c r="IG52" s="184"/>
      <c r="IH52" s="184"/>
      <c r="II52" s="184"/>
      <c r="IJ52" s="184"/>
      <c r="IK52" s="184"/>
      <c r="IL52" s="184"/>
      <c r="IM52" s="184"/>
      <c r="IN52" s="184"/>
      <c r="IO52" s="184"/>
      <c r="IP52" s="184"/>
      <c r="IQ52" s="184"/>
      <c r="IR52" s="184"/>
      <c r="IS52" s="184"/>
      <c r="IT52" s="184"/>
      <c r="IU52" s="184"/>
      <c r="IV52" s="184"/>
      <c r="IW52" s="184"/>
      <c r="IX52" s="184"/>
      <c r="IY52" s="184"/>
      <c r="IZ52" s="184"/>
      <c r="JA52" s="184"/>
      <c r="JB52" s="184"/>
      <c r="JC52" s="184"/>
      <c r="JD52" s="184"/>
      <c r="JE52" s="184"/>
      <c r="JF52" s="184"/>
      <c r="JG52" s="184"/>
      <c r="JH52" s="184"/>
      <c r="JI52" s="184"/>
      <c r="JJ52" s="184"/>
      <c r="JK52" s="184"/>
      <c r="JL52" s="184"/>
      <c r="JM52" s="184"/>
      <c r="JN52" s="184"/>
      <c r="JO52" s="184"/>
      <c r="JP52" s="184"/>
      <c r="JQ52" s="184"/>
      <c r="JR52" s="184"/>
      <c r="JS52" s="184"/>
      <c r="JT52" s="184"/>
      <c r="JU52" s="184"/>
      <c r="JV52" s="184"/>
      <c r="JW52" s="184"/>
      <c r="JX52" s="184"/>
      <c r="JY52" s="184"/>
      <c r="JZ52" s="184"/>
      <c r="KA52" s="184"/>
      <c r="KB52" s="184"/>
      <c r="KC52" s="184"/>
      <c r="KD52" s="184"/>
      <c r="KE52" s="184"/>
      <c r="KF52" s="184"/>
      <c r="KG52" s="184"/>
      <c r="KH52" s="184"/>
      <c r="KI52" s="184"/>
      <c r="KJ52" s="184"/>
      <c r="KK52" s="184"/>
      <c r="KL52" s="184"/>
      <c r="KM52" s="184"/>
      <c r="KN52" s="184"/>
      <c r="KO52" s="184"/>
      <c r="KP52" s="184"/>
      <c r="KQ52" s="184"/>
      <c r="KR52" s="184"/>
      <c r="KS52" s="184"/>
      <c r="KT52" s="184"/>
      <c r="KU52" s="184"/>
      <c r="KV52" s="184"/>
      <c r="KW52" s="184"/>
      <c r="KX52" s="184"/>
      <c r="KY52" s="184"/>
    </row>
    <row r="53" spans="1:311" x14ac:dyDescent="0.15">
      <c r="A53" s="190"/>
      <c r="B53" s="190"/>
      <c r="C53" s="193"/>
      <c r="D53" s="194"/>
      <c r="E53" s="193"/>
      <c r="F53" s="184"/>
      <c r="G53" s="184"/>
      <c r="H53" s="184"/>
      <c r="I53" s="184"/>
      <c r="J53" s="184"/>
      <c r="K53" s="184"/>
      <c r="L53" s="184"/>
      <c r="M53" s="192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92"/>
      <c r="AF53" s="184"/>
      <c r="AG53" s="184"/>
      <c r="AH53" s="192"/>
      <c r="AI53" s="184"/>
      <c r="AJ53" s="184"/>
      <c r="AK53" s="184"/>
      <c r="AL53" s="184"/>
      <c r="AM53" s="184"/>
      <c r="AN53" s="184"/>
      <c r="AO53" s="184"/>
      <c r="AP53" s="184"/>
      <c r="AQ53" s="184"/>
      <c r="AR53" s="184"/>
      <c r="AS53" s="184"/>
      <c r="AT53" s="184"/>
      <c r="AU53" s="184"/>
      <c r="AV53" s="184"/>
      <c r="AW53" s="184"/>
      <c r="AX53" s="184"/>
      <c r="AY53" s="184"/>
      <c r="AZ53" s="184"/>
      <c r="BA53" s="184"/>
      <c r="BB53" s="184"/>
      <c r="BC53" s="192"/>
      <c r="BD53" s="184"/>
      <c r="BE53" s="184"/>
      <c r="BF53" s="184"/>
      <c r="BG53" s="184"/>
      <c r="BH53" s="184"/>
      <c r="BI53" s="184"/>
      <c r="BJ53" s="184"/>
      <c r="BK53" s="184"/>
      <c r="BL53" s="184"/>
      <c r="BM53" s="184"/>
      <c r="BN53" s="184"/>
      <c r="BO53" s="184"/>
      <c r="BP53" s="184"/>
      <c r="BQ53" s="184"/>
      <c r="BR53" s="184"/>
      <c r="BS53" s="184"/>
      <c r="BT53" s="184"/>
      <c r="BU53" s="184"/>
      <c r="BV53" s="184"/>
      <c r="BW53" s="184"/>
      <c r="BX53" s="184"/>
      <c r="BY53" s="184"/>
      <c r="BZ53" s="184"/>
      <c r="CA53" s="184"/>
      <c r="CB53" s="184"/>
      <c r="CC53" s="184"/>
      <c r="CD53" s="184"/>
      <c r="CE53" s="184"/>
      <c r="CF53" s="184"/>
      <c r="CG53" s="184"/>
      <c r="CH53" s="184"/>
      <c r="CI53" s="184"/>
      <c r="CJ53" s="184"/>
      <c r="CK53" s="184"/>
      <c r="CL53" s="184"/>
      <c r="CM53" s="184"/>
      <c r="CN53" s="184"/>
      <c r="CO53" s="184"/>
      <c r="CP53" s="184"/>
      <c r="CQ53" s="184"/>
      <c r="CR53" s="184"/>
      <c r="CS53" s="184"/>
      <c r="CT53" s="184"/>
      <c r="CU53" s="184"/>
      <c r="CV53" s="184"/>
      <c r="CW53" s="184"/>
      <c r="CX53" s="184"/>
      <c r="CY53" s="192"/>
      <c r="CZ53" s="184"/>
      <c r="DA53" s="184"/>
      <c r="DB53" s="184"/>
      <c r="DC53" s="184"/>
      <c r="DD53" s="184"/>
      <c r="DE53" s="184"/>
      <c r="DF53" s="184"/>
      <c r="DG53" s="184"/>
      <c r="DH53" s="184"/>
      <c r="DI53" s="184"/>
      <c r="DJ53" s="184"/>
      <c r="DK53" s="192"/>
      <c r="DL53" s="184"/>
      <c r="DM53" s="184"/>
      <c r="DN53" s="184"/>
      <c r="DO53" s="184"/>
      <c r="DP53" s="184"/>
      <c r="DQ53" s="184"/>
      <c r="DR53" s="184"/>
      <c r="DS53" s="184"/>
      <c r="DT53" s="192"/>
      <c r="DU53" s="184"/>
      <c r="DV53" s="184"/>
      <c r="DW53" s="192"/>
      <c r="DX53" s="184"/>
      <c r="DY53" s="184"/>
      <c r="DZ53" s="184"/>
      <c r="EA53" s="184"/>
      <c r="EB53" s="184"/>
      <c r="EC53" s="184"/>
      <c r="ED53" s="184"/>
      <c r="EE53" s="184"/>
      <c r="EF53" s="184"/>
      <c r="EG53" s="184"/>
      <c r="EH53" s="184"/>
      <c r="EI53" s="184"/>
      <c r="EJ53" s="184"/>
      <c r="EK53" s="184"/>
      <c r="EL53" s="184"/>
      <c r="EM53" s="184"/>
      <c r="EN53" s="184"/>
      <c r="EO53" s="184"/>
      <c r="EP53" s="184"/>
      <c r="EQ53" s="184"/>
      <c r="ER53" s="192"/>
      <c r="ES53" s="184"/>
      <c r="ET53" s="184"/>
      <c r="EU53" s="184"/>
      <c r="EV53" s="184"/>
      <c r="EW53" s="184"/>
      <c r="EX53" s="184"/>
      <c r="EY53" s="184"/>
      <c r="EZ53" s="184"/>
      <c r="FA53" s="184"/>
      <c r="FB53" s="184"/>
      <c r="FC53" s="184"/>
      <c r="FD53" s="184"/>
      <c r="FE53" s="184"/>
      <c r="FF53" s="184"/>
      <c r="FG53" s="184"/>
      <c r="FH53" s="184"/>
      <c r="FI53" s="184"/>
      <c r="FJ53" s="192"/>
      <c r="FK53" s="184"/>
      <c r="FL53" s="184"/>
      <c r="FM53" s="184"/>
      <c r="FN53" s="184"/>
      <c r="FO53" s="184"/>
      <c r="FP53" s="184"/>
      <c r="FQ53" s="184"/>
      <c r="FR53" s="184"/>
      <c r="FS53" s="184"/>
      <c r="FT53" s="184"/>
      <c r="FU53" s="184"/>
      <c r="FV53" s="184"/>
      <c r="FW53" s="184"/>
      <c r="FX53" s="184"/>
      <c r="FY53" s="184"/>
      <c r="FZ53" s="184"/>
      <c r="GA53" s="184"/>
      <c r="GB53" s="184"/>
      <c r="GC53" s="184"/>
      <c r="GD53" s="184"/>
      <c r="GE53" s="184"/>
      <c r="GF53" s="184"/>
      <c r="GG53" s="184"/>
      <c r="GH53" s="184"/>
      <c r="GI53" s="184"/>
      <c r="GJ53" s="184"/>
      <c r="GK53" s="184"/>
      <c r="GL53" s="184"/>
      <c r="GM53" s="184"/>
      <c r="GN53" s="184"/>
      <c r="GO53" s="184"/>
      <c r="GP53" s="184"/>
      <c r="GQ53" s="184"/>
      <c r="GR53" s="184"/>
      <c r="GS53" s="184"/>
      <c r="GT53" s="184"/>
      <c r="GU53" s="184"/>
      <c r="GV53" s="184"/>
      <c r="GW53" s="184"/>
      <c r="GX53" s="184"/>
      <c r="GY53" s="184"/>
      <c r="GZ53" s="192"/>
      <c r="HA53" s="184"/>
      <c r="HB53" s="184"/>
      <c r="HC53" s="184"/>
      <c r="HD53" s="184"/>
      <c r="HE53" s="184"/>
      <c r="HF53" s="184"/>
      <c r="HG53" s="184"/>
      <c r="HH53" s="184"/>
      <c r="HI53" s="184"/>
      <c r="HJ53" s="203"/>
      <c r="HK53" s="184"/>
      <c r="HL53" s="184"/>
      <c r="HM53" s="203"/>
      <c r="HO53" s="184"/>
      <c r="HP53" s="203"/>
      <c r="HR53" s="184"/>
      <c r="HS53" s="203"/>
      <c r="HU53" s="184"/>
      <c r="HV53" s="203"/>
      <c r="HW53" s="184"/>
      <c r="HX53" s="184"/>
      <c r="HY53" s="184"/>
      <c r="HZ53" s="184"/>
      <c r="IA53" s="184"/>
      <c r="IB53" s="184"/>
      <c r="IC53" s="184"/>
      <c r="ID53" s="184"/>
      <c r="IE53" s="184"/>
      <c r="IF53" s="184"/>
      <c r="IG53" s="184"/>
      <c r="IH53" s="184"/>
      <c r="II53" s="184"/>
      <c r="IJ53" s="184"/>
      <c r="IK53" s="184"/>
      <c r="IL53" s="184"/>
      <c r="IM53" s="184"/>
      <c r="IN53" s="184"/>
      <c r="IO53" s="184"/>
      <c r="IP53" s="184"/>
      <c r="IQ53" s="184"/>
      <c r="IR53" s="184"/>
      <c r="IS53" s="184"/>
      <c r="IT53" s="184"/>
      <c r="IU53" s="184"/>
      <c r="IV53" s="184"/>
      <c r="IW53" s="184"/>
      <c r="IX53" s="184"/>
      <c r="IY53" s="184"/>
      <c r="IZ53" s="184"/>
      <c r="JA53" s="184"/>
      <c r="JB53" s="184"/>
      <c r="JC53" s="184"/>
      <c r="JD53" s="184"/>
      <c r="JE53" s="184"/>
      <c r="JF53" s="184"/>
      <c r="JG53" s="184"/>
      <c r="JH53" s="184"/>
      <c r="JI53" s="184"/>
      <c r="JJ53" s="184"/>
      <c r="JK53" s="184"/>
      <c r="JL53" s="184"/>
      <c r="JM53" s="184"/>
      <c r="JN53" s="184"/>
      <c r="JO53" s="184"/>
      <c r="JP53" s="184"/>
      <c r="JQ53" s="184"/>
      <c r="JR53" s="184"/>
      <c r="JS53" s="184"/>
      <c r="JT53" s="184"/>
      <c r="JU53" s="184"/>
      <c r="JV53" s="184"/>
      <c r="JW53" s="184"/>
      <c r="JX53" s="184"/>
      <c r="JY53" s="184"/>
      <c r="JZ53" s="184"/>
      <c r="KA53" s="184"/>
      <c r="KB53" s="184"/>
      <c r="KC53" s="184"/>
      <c r="KD53" s="184"/>
      <c r="KE53" s="184"/>
      <c r="KF53" s="184"/>
      <c r="KG53" s="184"/>
      <c r="KH53" s="184"/>
      <c r="KI53" s="184"/>
      <c r="KJ53" s="184"/>
      <c r="KK53" s="184"/>
      <c r="KL53" s="184"/>
      <c r="KM53" s="184"/>
      <c r="KN53" s="184"/>
      <c r="KO53" s="184"/>
      <c r="KP53" s="184"/>
      <c r="KQ53" s="184"/>
      <c r="KR53" s="184"/>
      <c r="KS53" s="184"/>
      <c r="KT53" s="184"/>
      <c r="KU53" s="184"/>
      <c r="KV53" s="184"/>
      <c r="KW53" s="184"/>
      <c r="KX53" s="184"/>
      <c r="KY53" s="184"/>
    </row>
    <row r="54" spans="1:311" x14ac:dyDescent="0.15">
      <c r="A54" s="211"/>
      <c r="B54" s="211"/>
      <c r="C54" s="193"/>
      <c r="D54" s="194"/>
      <c r="E54" s="193"/>
      <c r="F54" s="184"/>
      <c r="G54" s="184"/>
      <c r="H54" s="184"/>
      <c r="I54" s="184"/>
      <c r="J54" s="184"/>
      <c r="K54" s="184"/>
      <c r="L54" s="184"/>
      <c r="M54" s="192"/>
      <c r="N54" s="184"/>
      <c r="O54" s="184"/>
      <c r="P54" s="184"/>
      <c r="Q54" s="184"/>
      <c r="R54" s="184"/>
      <c r="S54" s="184"/>
      <c r="T54" s="184"/>
      <c r="U54" s="184"/>
      <c r="V54" s="184"/>
      <c r="W54" s="184"/>
      <c r="X54" s="184"/>
      <c r="Y54" s="184"/>
      <c r="Z54" s="184"/>
      <c r="AA54" s="184"/>
      <c r="AB54" s="184"/>
      <c r="AC54" s="184"/>
      <c r="AD54" s="184"/>
      <c r="AE54" s="192"/>
      <c r="AF54" s="184"/>
      <c r="AG54" s="184"/>
      <c r="AH54" s="192"/>
      <c r="AI54" s="184"/>
      <c r="AJ54" s="184"/>
      <c r="AK54" s="184"/>
      <c r="AL54" s="184"/>
      <c r="AM54" s="184"/>
      <c r="AN54" s="184"/>
      <c r="AO54" s="184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92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4"/>
      <c r="CD54" s="184"/>
      <c r="CE54" s="184"/>
      <c r="CF54" s="184"/>
      <c r="CG54" s="184"/>
      <c r="CH54" s="184"/>
      <c r="CI54" s="184"/>
      <c r="CJ54" s="184"/>
      <c r="CK54" s="184"/>
      <c r="CL54" s="184"/>
      <c r="CM54" s="184"/>
      <c r="CN54" s="184"/>
      <c r="CO54" s="184"/>
      <c r="CP54" s="184"/>
      <c r="CQ54" s="184"/>
      <c r="CR54" s="184"/>
      <c r="CS54" s="184"/>
      <c r="CT54" s="184"/>
      <c r="CU54" s="184"/>
      <c r="CV54" s="184"/>
      <c r="CW54" s="184"/>
      <c r="CX54" s="184"/>
      <c r="CY54" s="192"/>
      <c r="CZ54" s="184"/>
      <c r="DA54" s="184"/>
      <c r="DB54" s="184"/>
      <c r="DC54" s="184"/>
      <c r="DD54" s="184"/>
      <c r="DE54" s="184"/>
      <c r="DF54" s="184"/>
      <c r="DG54" s="184"/>
      <c r="DH54" s="184"/>
      <c r="DI54" s="184"/>
      <c r="DJ54" s="184"/>
      <c r="DK54" s="192"/>
      <c r="DL54" s="184"/>
      <c r="DM54" s="184"/>
      <c r="DN54" s="184"/>
      <c r="DO54" s="184"/>
      <c r="DP54" s="184"/>
      <c r="DQ54" s="184"/>
      <c r="DR54" s="184"/>
      <c r="DS54" s="184"/>
      <c r="DT54" s="192"/>
      <c r="DU54" s="184"/>
      <c r="DV54" s="184"/>
      <c r="DW54" s="192"/>
      <c r="DX54" s="184"/>
      <c r="DY54" s="184"/>
      <c r="DZ54" s="184"/>
      <c r="EA54" s="184"/>
      <c r="EB54" s="184"/>
      <c r="EC54" s="184"/>
      <c r="ED54" s="184"/>
      <c r="EE54" s="184"/>
      <c r="EF54" s="184"/>
      <c r="EG54" s="184"/>
      <c r="EH54" s="184"/>
      <c r="EI54" s="184"/>
      <c r="EJ54" s="184"/>
      <c r="EK54" s="184"/>
      <c r="EL54" s="184"/>
      <c r="EM54" s="184"/>
      <c r="EN54" s="184"/>
      <c r="EO54" s="184"/>
      <c r="EP54" s="184"/>
      <c r="EQ54" s="184"/>
      <c r="ER54" s="192"/>
      <c r="ES54" s="184"/>
      <c r="ET54" s="184"/>
      <c r="EU54" s="184"/>
      <c r="EV54" s="184"/>
      <c r="EW54" s="184"/>
      <c r="EX54" s="184"/>
      <c r="EY54" s="184"/>
      <c r="EZ54" s="184"/>
      <c r="FA54" s="184"/>
      <c r="FB54" s="184"/>
      <c r="FC54" s="184"/>
      <c r="FD54" s="184"/>
      <c r="FE54" s="184"/>
      <c r="FF54" s="184"/>
      <c r="FG54" s="184"/>
      <c r="FH54" s="184"/>
      <c r="FI54" s="184"/>
      <c r="FJ54" s="192"/>
      <c r="FK54" s="184"/>
      <c r="FL54" s="184"/>
      <c r="FM54" s="184"/>
      <c r="FN54" s="184"/>
      <c r="FO54" s="184"/>
      <c r="FP54" s="184"/>
      <c r="FQ54" s="184"/>
      <c r="FR54" s="184"/>
      <c r="FS54" s="184"/>
      <c r="FT54" s="184"/>
      <c r="FU54" s="184"/>
      <c r="FV54" s="184"/>
      <c r="FW54" s="184"/>
      <c r="FX54" s="184"/>
      <c r="FY54" s="184"/>
      <c r="FZ54" s="184"/>
      <c r="GA54" s="184"/>
      <c r="GB54" s="184"/>
      <c r="GC54" s="184"/>
      <c r="GD54" s="184"/>
      <c r="GE54" s="184"/>
      <c r="GF54" s="184"/>
      <c r="GG54" s="184"/>
      <c r="GH54" s="184"/>
      <c r="GI54" s="184"/>
      <c r="GJ54" s="184"/>
      <c r="GK54" s="184"/>
      <c r="GL54" s="184"/>
      <c r="GM54" s="184"/>
      <c r="GN54" s="184"/>
      <c r="GO54" s="184"/>
      <c r="GP54" s="184"/>
      <c r="GQ54" s="184"/>
      <c r="GR54" s="184"/>
      <c r="GS54" s="184"/>
      <c r="GT54" s="184"/>
      <c r="GU54" s="184"/>
      <c r="GV54" s="184"/>
      <c r="GW54" s="184"/>
      <c r="GX54" s="184"/>
      <c r="GY54" s="184"/>
      <c r="GZ54" s="192"/>
      <c r="HA54" s="184"/>
      <c r="HB54" s="184"/>
      <c r="HC54" s="184"/>
      <c r="HD54" s="184"/>
      <c r="HE54" s="184"/>
      <c r="HF54" s="184"/>
      <c r="HG54" s="184"/>
      <c r="HH54" s="184"/>
      <c r="HI54" s="184"/>
      <c r="HJ54" s="203"/>
      <c r="HK54" s="184"/>
      <c r="HL54" s="184"/>
      <c r="HM54" s="203"/>
      <c r="HO54" s="184"/>
      <c r="HP54" s="203"/>
      <c r="HR54" s="184"/>
      <c r="HS54" s="203"/>
      <c r="HU54" s="184"/>
      <c r="HV54" s="203"/>
      <c r="HW54" s="184"/>
      <c r="HX54" s="184"/>
      <c r="HY54" s="184"/>
      <c r="HZ54" s="184"/>
      <c r="IA54" s="184"/>
      <c r="IB54" s="184"/>
      <c r="IC54" s="184"/>
      <c r="ID54" s="184"/>
      <c r="IE54" s="184"/>
      <c r="IF54" s="184"/>
      <c r="IG54" s="184"/>
      <c r="IH54" s="184"/>
      <c r="II54" s="184"/>
      <c r="IJ54" s="184"/>
      <c r="IK54" s="184"/>
      <c r="IL54" s="184"/>
      <c r="IM54" s="184"/>
      <c r="IN54" s="184"/>
      <c r="IO54" s="184"/>
      <c r="IP54" s="184"/>
      <c r="IQ54" s="184"/>
      <c r="IR54" s="184"/>
      <c r="IS54" s="184"/>
      <c r="IT54" s="184"/>
      <c r="IU54" s="184"/>
      <c r="IV54" s="184"/>
      <c r="IW54" s="184"/>
      <c r="IX54" s="184"/>
      <c r="IY54" s="184"/>
      <c r="IZ54" s="184"/>
      <c r="JA54" s="184"/>
      <c r="JB54" s="184"/>
      <c r="JC54" s="184"/>
      <c r="JD54" s="184"/>
      <c r="JE54" s="184"/>
      <c r="JF54" s="184"/>
      <c r="JG54" s="184"/>
      <c r="JH54" s="184"/>
      <c r="JI54" s="184"/>
      <c r="JJ54" s="184"/>
      <c r="JK54" s="184"/>
      <c r="JL54" s="184"/>
      <c r="JM54" s="184"/>
      <c r="JN54" s="184"/>
      <c r="JO54" s="184"/>
      <c r="JP54" s="184"/>
      <c r="JQ54" s="184"/>
      <c r="JR54" s="184"/>
      <c r="JS54" s="184"/>
      <c r="JT54" s="184"/>
      <c r="JU54" s="184"/>
      <c r="JV54" s="184"/>
      <c r="JW54" s="184"/>
      <c r="JX54" s="184"/>
      <c r="JY54" s="184"/>
      <c r="JZ54" s="184"/>
      <c r="KA54" s="184"/>
      <c r="KB54" s="184"/>
      <c r="KC54" s="184"/>
      <c r="KD54" s="184"/>
      <c r="KE54" s="184"/>
      <c r="KF54" s="184"/>
      <c r="KG54" s="184"/>
      <c r="KH54" s="184"/>
      <c r="KI54" s="184"/>
      <c r="KJ54" s="184"/>
      <c r="KK54" s="184"/>
      <c r="KL54" s="184"/>
      <c r="KM54" s="184"/>
      <c r="KN54" s="184"/>
      <c r="KO54" s="184"/>
      <c r="KP54" s="184"/>
      <c r="KQ54" s="184"/>
      <c r="KR54" s="184"/>
      <c r="KS54" s="184"/>
      <c r="KT54" s="184"/>
      <c r="KU54" s="184"/>
      <c r="KV54" s="184"/>
      <c r="KW54" s="184"/>
      <c r="KX54" s="184"/>
      <c r="KY54" s="184"/>
    </row>
    <row r="55" spans="1:311" x14ac:dyDescent="0.15">
      <c r="A55" s="207"/>
      <c r="B55" s="207"/>
      <c r="C55" s="193"/>
      <c r="D55" s="194"/>
      <c r="E55" s="193"/>
      <c r="F55" s="184"/>
      <c r="G55" s="184"/>
      <c r="H55" s="184"/>
      <c r="I55" s="184"/>
      <c r="J55" s="184"/>
      <c r="K55" s="184"/>
      <c r="L55" s="184"/>
      <c r="M55" s="192"/>
      <c r="N55" s="184"/>
      <c r="O55" s="184"/>
      <c r="P55" s="184"/>
      <c r="Q55" s="184"/>
      <c r="R55" s="184"/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92"/>
      <c r="AF55" s="184"/>
      <c r="AG55" s="184"/>
      <c r="AH55" s="192"/>
      <c r="AI55" s="184"/>
      <c r="AJ55" s="184"/>
      <c r="AK55" s="184"/>
      <c r="AL55" s="184"/>
      <c r="AM55" s="184"/>
      <c r="AN55" s="184"/>
      <c r="AO55" s="184"/>
      <c r="AP55" s="184"/>
      <c r="AQ55" s="184"/>
      <c r="AR55" s="184"/>
      <c r="AS55" s="184"/>
      <c r="AT55" s="184"/>
      <c r="AU55" s="184"/>
      <c r="AV55" s="184"/>
      <c r="AW55" s="184"/>
      <c r="AX55" s="184"/>
      <c r="AY55" s="184"/>
      <c r="AZ55" s="184"/>
      <c r="BA55" s="184"/>
      <c r="BB55" s="184"/>
      <c r="BC55" s="192"/>
      <c r="BD55" s="184"/>
      <c r="BE55" s="184"/>
      <c r="BF55" s="184"/>
      <c r="BG55" s="184"/>
      <c r="BH55" s="184"/>
      <c r="BI55" s="184"/>
      <c r="BJ55" s="184"/>
      <c r="BK55" s="184"/>
      <c r="BL55" s="184"/>
      <c r="BM55" s="184"/>
      <c r="BN55" s="184"/>
      <c r="BO55" s="184"/>
      <c r="BP55" s="184"/>
      <c r="BQ55" s="184"/>
      <c r="BR55" s="184"/>
      <c r="BS55" s="184"/>
      <c r="BT55" s="184"/>
      <c r="BU55" s="184"/>
      <c r="BV55" s="184"/>
      <c r="BW55" s="184"/>
      <c r="BX55" s="184"/>
      <c r="BY55" s="184"/>
      <c r="BZ55" s="184"/>
      <c r="CA55" s="184"/>
      <c r="CB55" s="184"/>
      <c r="CC55" s="184"/>
      <c r="CD55" s="184"/>
      <c r="CE55" s="184"/>
      <c r="CF55" s="184"/>
      <c r="CG55" s="184"/>
      <c r="CH55" s="184"/>
      <c r="CI55" s="184"/>
      <c r="CJ55" s="184"/>
      <c r="CK55" s="184"/>
      <c r="CL55" s="184"/>
      <c r="CM55" s="184"/>
      <c r="CN55" s="184"/>
      <c r="CO55" s="184"/>
      <c r="CP55" s="184"/>
      <c r="CQ55" s="184"/>
      <c r="CR55" s="184"/>
      <c r="CS55" s="184"/>
      <c r="CT55" s="184"/>
      <c r="CU55" s="184"/>
      <c r="CV55" s="184"/>
      <c r="CW55" s="184"/>
      <c r="CX55" s="184"/>
      <c r="CY55" s="192"/>
      <c r="CZ55" s="184"/>
      <c r="DA55" s="184"/>
      <c r="DB55" s="184"/>
      <c r="DC55" s="184"/>
      <c r="DD55" s="184"/>
      <c r="DE55" s="184"/>
      <c r="DF55" s="184"/>
      <c r="DG55" s="184"/>
      <c r="DH55" s="184"/>
      <c r="DI55" s="184"/>
      <c r="DJ55" s="184"/>
      <c r="DK55" s="192"/>
      <c r="DL55" s="184"/>
      <c r="DM55" s="184"/>
      <c r="DN55" s="184"/>
      <c r="DO55" s="184"/>
      <c r="DP55" s="184"/>
      <c r="DQ55" s="184"/>
      <c r="DR55" s="184"/>
      <c r="DS55" s="184"/>
      <c r="DT55" s="192"/>
      <c r="DU55" s="184"/>
      <c r="DV55" s="184"/>
      <c r="DW55" s="192"/>
      <c r="DX55" s="184"/>
      <c r="DY55" s="184"/>
      <c r="DZ55" s="184"/>
      <c r="EA55" s="184"/>
      <c r="EB55" s="184"/>
      <c r="EC55" s="184"/>
      <c r="ED55" s="184"/>
      <c r="EE55" s="184"/>
      <c r="EF55" s="184"/>
      <c r="EG55" s="184"/>
      <c r="EH55" s="184"/>
      <c r="EI55" s="184"/>
      <c r="EJ55" s="184"/>
      <c r="EK55" s="184"/>
      <c r="EL55" s="184"/>
      <c r="EM55" s="184"/>
      <c r="EN55" s="184"/>
      <c r="EO55" s="184"/>
      <c r="EP55" s="184"/>
      <c r="EQ55" s="184"/>
      <c r="ER55" s="192"/>
      <c r="ES55" s="184"/>
      <c r="ET55" s="184"/>
      <c r="EU55" s="184"/>
      <c r="EV55" s="184"/>
      <c r="EW55" s="184"/>
      <c r="EX55" s="184"/>
      <c r="EY55" s="184"/>
      <c r="EZ55" s="184"/>
      <c r="FA55" s="184"/>
      <c r="FB55" s="184"/>
      <c r="FC55" s="184"/>
      <c r="FD55" s="184"/>
      <c r="FE55" s="184"/>
      <c r="FF55" s="184"/>
      <c r="FG55" s="184"/>
      <c r="FH55" s="184"/>
      <c r="FI55" s="184"/>
      <c r="FJ55" s="192"/>
      <c r="FK55" s="184"/>
      <c r="FL55" s="184"/>
      <c r="FM55" s="184"/>
      <c r="FN55" s="184"/>
      <c r="FO55" s="184"/>
      <c r="FP55" s="184"/>
      <c r="FQ55" s="184"/>
      <c r="FR55" s="184"/>
      <c r="FS55" s="184"/>
      <c r="FT55" s="184"/>
      <c r="FU55" s="184"/>
      <c r="FV55" s="184"/>
      <c r="FW55" s="184"/>
      <c r="FX55" s="184"/>
      <c r="FY55" s="184"/>
      <c r="FZ55" s="184"/>
      <c r="GA55" s="184"/>
      <c r="GB55" s="184"/>
      <c r="GC55" s="184"/>
      <c r="GD55" s="184"/>
      <c r="GE55" s="184"/>
      <c r="GF55" s="184"/>
      <c r="GG55" s="184"/>
      <c r="GH55" s="184"/>
      <c r="GI55" s="184"/>
      <c r="GJ55" s="184"/>
      <c r="GK55" s="184"/>
      <c r="GL55" s="184"/>
      <c r="GM55" s="184"/>
      <c r="GN55" s="184"/>
      <c r="GO55" s="184"/>
      <c r="GP55" s="184"/>
      <c r="GQ55" s="184"/>
      <c r="GR55" s="184"/>
      <c r="GS55" s="184"/>
      <c r="GT55" s="184"/>
      <c r="GU55" s="184"/>
      <c r="GV55" s="184"/>
      <c r="GW55" s="184"/>
      <c r="GX55" s="184"/>
      <c r="GY55" s="184"/>
      <c r="GZ55" s="192"/>
      <c r="HA55" s="184"/>
      <c r="HB55" s="184"/>
      <c r="HC55" s="184"/>
      <c r="HD55" s="184"/>
      <c r="HE55" s="184"/>
      <c r="HF55" s="184"/>
      <c r="HG55" s="184"/>
      <c r="HH55" s="184"/>
      <c r="HI55" s="184"/>
      <c r="HJ55" s="203"/>
      <c r="HK55" s="184"/>
      <c r="HL55" s="184"/>
      <c r="HM55" s="203"/>
      <c r="HO55" s="184"/>
      <c r="HP55" s="203"/>
      <c r="HR55" s="184"/>
      <c r="HS55" s="203"/>
      <c r="HU55" s="184"/>
      <c r="HV55" s="203"/>
      <c r="HW55" s="184"/>
      <c r="HX55" s="184"/>
      <c r="HY55" s="184"/>
      <c r="HZ55" s="184"/>
      <c r="IA55" s="184"/>
      <c r="IB55" s="184"/>
      <c r="IC55" s="184"/>
      <c r="ID55" s="184"/>
      <c r="IE55" s="184"/>
      <c r="IF55" s="184"/>
      <c r="IG55" s="184"/>
      <c r="IH55" s="184"/>
      <c r="II55" s="184"/>
      <c r="IJ55" s="184"/>
      <c r="IK55" s="184"/>
      <c r="IL55" s="184"/>
      <c r="IM55" s="184"/>
      <c r="IN55" s="184"/>
      <c r="IO55" s="184"/>
      <c r="IP55" s="184"/>
      <c r="IQ55" s="184"/>
      <c r="IR55" s="184"/>
      <c r="IS55" s="184"/>
      <c r="IT55" s="184"/>
      <c r="IU55" s="184"/>
      <c r="IV55" s="184"/>
      <c r="IW55" s="184"/>
      <c r="IX55" s="184"/>
      <c r="IY55" s="184"/>
      <c r="IZ55" s="184"/>
      <c r="JA55" s="184"/>
      <c r="JB55" s="184"/>
      <c r="JC55" s="184"/>
      <c r="JD55" s="184"/>
      <c r="JE55" s="184"/>
      <c r="JF55" s="184"/>
      <c r="JG55" s="184"/>
      <c r="JH55" s="184"/>
      <c r="JI55" s="184"/>
      <c r="JJ55" s="184"/>
      <c r="JK55" s="184"/>
      <c r="JL55" s="184"/>
      <c r="JM55" s="184"/>
      <c r="JN55" s="184"/>
      <c r="JO55" s="184"/>
      <c r="JP55" s="184"/>
      <c r="JQ55" s="184"/>
      <c r="JR55" s="184"/>
      <c r="JS55" s="184"/>
      <c r="JT55" s="184"/>
      <c r="JU55" s="184"/>
      <c r="JV55" s="184"/>
      <c r="JW55" s="184"/>
      <c r="JX55" s="184"/>
      <c r="JY55" s="184"/>
      <c r="JZ55" s="184"/>
      <c r="KA55" s="184"/>
      <c r="KB55" s="184"/>
      <c r="KC55" s="184"/>
      <c r="KD55" s="184"/>
      <c r="KE55" s="184"/>
      <c r="KF55" s="184"/>
      <c r="KG55" s="184"/>
      <c r="KH55" s="184"/>
      <c r="KI55" s="184"/>
      <c r="KJ55" s="184"/>
      <c r="KK55" s="184"/>
      <c r="KL55" s="184"/>
      <c r="KM55" s="184"/>
      <c r="KN55" s="184"/>
      <c r="KO55" s="184"/>
      <c r="KP55" s="184"/>
      <c r="KQ55" s="184"/>
      <c r="KR55" s="184"/>
      <c r="KS55" s="184"/>
      <c r="KT55" s="184"/>
      <c r="KU55" s="184"/>
      <c r="KV55" s="184"/>
      <c r="KW55" s="184"/>
      <c r="KX55" s="184"/>
      <c r="KY55" s="184"/>
    </row>
    <row r="56" spans="1:311" x14ac:dyDescent="0.15">
      <c r="A56" s="207"/>
      <c r="B56" s="207"/>
      <c r="C56" s="193"/>
      <c r="D56" s="194"/>
      <c r="E56" s="193"/>
      <c r="F56" s="184"/>
      <c r="G56" s="184"/>
      <c r="H56" s="184"/>
      <c r="I56" s="184"/>
      <c r="J56" s="184"/>
      <c r="K56" s="184"/>
      <c r="L56" s="184"/>
      <c r="M56" s="192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92"/>
      <c r="AF56" s="184"/>
      <c r="AG56" s="184"/>
      <c r="AH56" s="192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92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184"/>
      <c r="BW56" s="184"/>
      <c r="BX56" s="184"/>
      <c r="BY56" s="184"/>
      <c r="BZ56" s="184"/>
      <c r="CA56" s="184"/>
      <c r="CB56" s="184"/>
      <c r="CC56" s="184"/>
      <c r="CD56" s="184"/>
      <c r="CE56" s="184"/>
      <c r="CF56" s="184"/>
      <c r="CG56" s="184"/>
      <c r="CH56" s="184"/>
      <c r="CI56" s="184"/>
      <c r="CJ56" s="184"/>
      <c r="CK56" s="184"/>
      <c r="CL56" s="184"/>
      <c r="CM56" s="184"/>
      <c r="CN56" s="184"/>
      <c r="CO56" s="184"/>
      <c r="CP56" s="184"/>
      <c r="CQ56" s="184"/>
      <c r="CR56" s="184"/>
      <c r="CS56" s="184"/>
      <c r="CT56" s="184"/>
      <c r="CU56" s="184"/>
      <c r="CV56" s="184"/>
      <c r="CW56" s="184"/>
      <c r="CX56" s="184"/>
      <c r="CY56" s="192"/>
      <c r="CZ56" s="184"/>
      <c r="DA56" s="184"/>
      <c r="DB56" s="184"/>
      <c r="DC56" s="184"/>
      <c r="DD56" s="184"/>
      <c r="DE56" s="184"/>
      <c r="DF56" s="184"/>
      <c r="DG56" s="184"/>
      <c r="DH56" s="184"/>
      <c r="DI56" s="184"/>
      <c r="DJ56" s="184"/>
      <c r="DK56" s="192"/>
      <c r="DL56" s="184"/>
      <c r="DM56" s="184"/>
      <c r="DN56" s="184"/>
      <c r="DO56" s="184"/>
      <c r="DP56" s="184"/>
      <c r="DQ56" s="184"/>
      <c r="DR56" s="184"/>
      <c r="DS56" s="184"/>
      <c r="DT56" s="192"/>
      <c r="DU56" s="184"/>
      <c r="DV56" s="184"/>
      <c r="DW56" s="192"/>
      <c r="DX56" s="184"/>
      <c r="DY56" s="184"/>
      <c r="DZ56" s="184"/>
      <c r="EA56" s="184"/>
      <c r="EB56" s="184"/>
      <c r="EC56" s="184"/>
      <c r="ED56" s="184"/>
      <c r="EE56" s="184"/>
      <c r="EF56" s="184"/>
      <c r="EG56" s="184"/>
      <c r="EH56" s="184"/>
      <c r="EI56" s="184"/>
      <c r="EJ56" s="184"/>
      <c r="EK56" s="184"/>
      <c r="EL56" s="184"/>
      <c r="EM56" s="184"/>
      <c r="EN56" s="184"/>
      <c r="EO56" s="184"/>
      <c r="EP56" s="184"/>
      <c r="EQ56" s="184"/>
      <c r="ER56" s="192"/>
      <c r="ES56" s="184"/>
      <c r="ET56" s="184"/>
      <c r="EU56" s="184"/>
      <c r="EV56" s="184"/>
      <c r="EW56" s="184"/>
      <c r="EX56" s="184"/>
      <c r="EY56" s="184"/>
      <c r="EZ56" s="184"/>
      <c r="FA56" s="184"/>
      <c r="FB56" s="184"/>
      <c r="FC56" s="184"/>
      <c r="FD56" s="184"/>
      <c r="FE56" s="184"/>
      <c r="FF56" s="184"/>
      <c r="FG56" s="184"/>
      <c r="FH56" s="184"/>
      <c r="FI56" s="184"/>
      <c r="FJ56" s="192"/>
      <c r="FK56" s="184"/>
      <c r="FL56" s="184"/>
      <c r="FM56" s="184"/>
      <c r="FN56" s="184"/>
      <c r="FO56" s="184"/>
      <c r="FP56" s="184"/>
      <c r="FQ56" s="184"/>
      <c r="FR56" s="184"/>
      <c r="FS56" s="184"/>
      <c r="FT56" s="184"/>
      <c r="FU56" s="184"/>
      <c r="FV56" s="184"/>
      <c r="FW56" s="184"/>
      <c r="FX56" s="184"/>
      <c r="FY56" s="184"/>
      <c r="FZ56" s="184"/>
      <c r="GA56" s="184"/>
      <c r="GB56" s="184"/>
      <c r="GC56" s="184"/>
      <c r="GD56" s="184"/>
      <c r="GE56" s="184"/>
      <c r="GF56" s="184"/>
      <c r="GG56" s="184"/>
      <c r="GH56" s="184"/>
      <c r="GI56" s="184"/>
      <c r="GJ56" s="184"/>
      <c r="GK56" s="184"/>
      <c r="GL56" s="184"/>
      <c r="GM56" s="184"/>
      <c r="GN56" s="184"/>
      <c r="GO56" s="184"/>
      <c r="GP56" s="184"/>
      <c r="GQ56" s="184"/>
      <c r="GR56" s="184"/>
      <c r="GS56" s="184"/>
      <c r="GT56" s="184"/>
      <c r="GU56" s="184"/>
      <c r="GV56" s="184"/>
      <c r="GW56" s="184"/>
      <c r="GX56" s="184"/>
      <c r="GY56" s="184"/>
      <c r="GZ56" s="192"/>
      <c r="HA56" s="184"/>
      <c r="HB56" s="184"/>
      <c r="HC56" s="184"/>
      <c r="HD56" s="184"/>
      <c r="HE56" s="184"/>
      <c r="HF56" s="184"/>
      <c r="HG56" s="184"/>
      <c r="HH56" s="184"/>
      <c r="HI56" s="184"/>
      <c r="HJ56" s="203"/>
      <c r="HK56" s="184"/>
      <c r="HL56" s="184"/>
      <c r="HM56" s="203"/>
      <c r="HO56" s="184"/>
      <c r="HP56" s="203"/>
      <c r="HR56" s="184"/>
      <c r="HS56" s="203"/>
      <c r="HU56" s="184"/>
      <c r="HV56" s="203"/>
      <c r="HW56" s="184"/>
      <c r="HX56" s="184"/>
      <c r="HY56" s="184"/>
      <c r="HZ56" s="184"/>
      <c r="IA56" s="184"/>
      <c r="IB56" s="184"/>
      <c r="IC56" s="184"/>
      <c r="ID56" s="184"/>
      <c r="IE56" s="184"/>
      <c r="IF56" s="184"/>
      <c r="IG56" s="184"/>
      <c r="IH56" s="184"/>
      <c r="II56" s="184"/>
      <c r="IJ56" s="184"/>
      <c r="IK56" s="184"/>
      <c r="IL56" s="184"/>
      <c r="IM56" s="184"/>
      <c r="IN56" s="184"/>
      <c r="IO56" s="184"/>
      <c r="IP56" s="184"/>
      <c r="IQ56" s="184"/>
      <c r="IR56" s="184"/>
      <c r="IS56" s="184"/>
      <c r="IT56" s="184"/>
      <c r="IU56" s="184"/>
      <c r="IV56" s="184"/>
      <c r="IW56" s="184"/>
      <c r="IX56" s="184"/>
      <c r="IY56" s="184"/>
      <c r="IZ56" s="184"/>
      <c r="JA56" s="184"/>
      <c r="JB56" s="184"/>
      <c r="JC56" s="184"/>
      <c r="JD56" s="184"/>
      <c r="JE56" s="184"/>
      <c r="JF56" s="184"/>
      <c r="JG56" s="184"/>
      <c r="JH56" s="184"/>
      <c r="JI56" s="184"/>
      <c r="JJ56" s="184"/>
      <c r="JK56" s="184"/>
      <c r="JL56" s="184"/>
      <c r="JM56" s="184"/>
      <c r="JN56" s="184"/>
      <c r="JO56" s="184"/>
      <c r="JP56" s="184"/>
      <c r="JQ56" s="184"/>
      <c r="JR56" s="184"/>
      <c r="JS56" s="184"/>
      <c r="JT56" s="184"/>
      <c r="JU56" s="184"/>
      <c r="JV56" s="184"/>
      <c r="JW56" s="184"/>
      <c r="JX56" s="184"/>
      <c r="JY56" s="184"/>
      <c r="JZ56" s="184"/>
      <c r="KA56" s="184"/>
      <c r="KB56" s="184"/>
      <c r="KC56" s="184"/>
      <c r="KD56" s="184"/>
      <c r="KE56" s="184"/>
      <c r="KF56" s="184"/>
      <c r="KG56" s="184"/>
      <c r="KH56" s="184"/>
      <c r="KI56" s="184"/>
      <c r="KJ56" s="184"/>
      <c r="KK56" s="184"/>
      <c r="KL56" s="184"/>
      <c r="KM56" s="184"/>
      <c r="KN56" s="184"/>
      <c r="KO56" s="184"/>
      <c r="KP56" s="184"/>
      <c r="KQ56" s="184"/>
      <c r="KR56" s="184"/>
      <c r="KS56" s="184"/>
      <c r="KT56" s="184"/>
      <c r="KU56" s="184"/>
      <c r="KV56" s="184"/>
      <c r="KW56" s="184"/>
      <c r="KX56" s="184"/>
      <c r="KY56" s="184"/>
    </row>
    <row r="57" spans="1:311" x14ac:dyDescent="0.15">
      <c r="A57" s="207"/>
      <c r="B57" s="207"/>
      <c r="C57" s="193"/>
      <c r="D57" s="194"/>
      <c r="E57" s="193"/>
      <c r="F57" s="184"/>
      <c r="G57" s="184"/>
      <c r="H57" s="184"/>
      <c r="I57" s="184"/>
      <c r="J57" s="184"/>
      <c r="K57" s="184"/>
      <c r="L57" s="184"/>
      <c r="M57" s="192"/>
      <c r="N57" s="184"/>
      <c r="O57" s="184"/>
      <c r="P57" s="184"/>
      <c r="Q57" s="184"/>
      <c r="R57" s="184"/>
      <c r="S57" s="184"/>
      <c r="T57" s="184"/>
      <c r="U57" s="184"/>
      <c r="V57" s="184"/>
      <c r="W57" s="184"/>
      <c r="X57" s="184"/>
      <c r="Y57" s="184"/>
      <c r="Z57" s="184"/>
      <c r="AA57" s="184"/>
      <c r="AB57" s="184"/>
      <c r="AC57" s="184"/>
      <c r="AD57" s="184"/>
      <c r="AE57" s="192"/>
      <c r="AF57" s="184"/>
      <c r="AG57" s="184"/>
      <c r="AH57" s="192"/>
      <c r="AI57" s="184"/>
      <c r="AJ57" s="184"/>
      <c r="AK57" s="184"/>
      <c r="AL57" s="184"/>
      <c r="AM57" s="184"/>
      <c r="AN57" s="184"/>
      <c r="AO57" s="184"/>
      <c r="AP57" s="184"/>
      <c r="AQ57" s="184"/>
      <c r="AR57" s="184"/>
      <c r="AS57" s="184"/>
      <c r="AT57" s="184"/>
      <c r="AU57" s="184"/>
      <c r="AV57" s="184"/>
      <c r="AW57" s="184"/>
      <c r="AX57" s="184"/>
      <c r="AY57" s="184"/>
      <c r="AZ57" s="184"/>
      <c r="BA57" s="184"/>
      <c r="BB57" s="184"/>
      <c r="BC57" s="192"/>
      <c r="BD57" s="184"/>
      <c r="BE57" s="184"/>
      <c r="BF57" s="184"/>
      <c r="BG57" s="184"/>
      <c r="BH57" s="184"/>
      <c r="BI57" s="184"/>
      <c r="BJ57" s="184"/>
      <c r="BK57" s="184"/>
      <c r="BL57" s="184"/>
      <c r="BM57" s="184"/>
      <c r="BN57" s="184"/>
      <c r="BO57" s="184"/>
      <c r="BP57" s="184"/>
      <c r="BQ57" s="184"/>
      <c r="BR57" s="184"/>
      <c r="BS57" s="184"/>
      <c r="BT57" s="184"/>
      <c r="BU57" s="184"/>
      <c r="BV57" s="184"/>
      <c r="BW57" s="184"/>
      <c r="BX57" s="184"/>
      <c r="BY57" s="184"/>
      <c r="BZ57" s="184"/>
      <c r="CA57" s="184"/>
      <c r="CB57" s="184"/>
      <c r="CC57" s="184"/>
      <c r="CD57" s="184"/>
      <c r="CE57" s="184"/>
      <c r="CF57" s="184"/>
      <c r="CG57" s="184"/>
      <c r="CH57" s="184"/>
      <c r="CI57" s="184"/>
      <c r="CJ57" s="184"/>
      <c r="CK57" s="184"/>
      <c r="CL57" s="184"/>
      <c r="CM57" s="184"/>
      <c r="CN57" s="184"/>
      <c r="CO57" s="184"/>
      <c r="CP57" s="184"/>
      <c r="CQ57" s="184"/>
      <c r="CR57" s="184"/>
      <c r="CS57" s="184"/>
      <c r="CT57" s="184"/>
      <c r="CU57" s="184"/>
      <c r="CV57" s="184"/>
      <c r="CW57" s="184"/>
      <c r="CX57" s="184"/>
      <c r="CY57" s="192"/>
      <c r="CZ57" s="184"/>
      <c r="DA57" s="184"/>
      <c r="DB57" s="184"/>
      <c r="DC57" s="184"/>
      <c r="DD57" s="184"/>
      <c r="DE57" s="184"/>
      <c r="DF57" s="184"/>
      <c r="DG57" s="184"/>
      <c r="DH57" s="184"/>
      <c r="DI57" s="184"/>
      <c r="DJ57" s="184"/>
      <c r="DK57" s="192"/>
      <c r="DL57" s="184"/>
      <c r="DM57" s="184"/>
      <c r="DN57" s="184"/>
      <c r="DO57" s="184"/>
      <c r="DP57" s="184"/>
      <c r="DQ57" s="184"/>
      <c r="DR57" s="184"/>
      <c r="DS57" s="184"/>
      <c r="DT57" s="192"/>
      <c r="DU57" s="184"/>
      <c r="DV57" s="184"/>
      <c r="DW57" s="192"/>
      <c r="DX57" s="184"/>
      <c r="DY57" s="184"/>
      <c r="DZ57" s="184"/>
      <c r="EA57" s="184"/>
      <c r="EB57" s="184"/>
      <c r="EC57" s="184"/>
      <c r="ED57" s="184"/>
      <c r="EE57" s="184"/>
      <c r="EF57" s="184"/>
      <c r="EG57" s="184"/>
      <c r="EH57" s="184"/>
      <c r="EI57" s="184"/>
      <c r="EJ57" s="184"/>
      <c r="EK57" s="184"/>
      <c r="EL57" s="184"/>
      <c r="EM57" s="184"/>
      <c r="EN57" s="184"/>
      <c r="EO57" s="184"/>
      <c r="EP57" s="184"/>
      <c r="EQ57" s="184"/>
      <c r="ER57" s="192"/>
      <c r="ES57" s="184"/>
      <c r="ET57" s="184"/>
      <c r="EU57" s="184"/>
      <c r="EV57" s="184"/>
      <c r="EW57" s="184"/>
      <c r="EX57" s="184"/>
      <c r="EY57" s="184"/>
      <c r="EZ57" s="184"/>
      <c r="FA57" s="184"/>
      <c r="FB57" s="184"/>
      <c r="FC57" s="184"/>
      <c r="FD57" s="184"/>
      <c r="FE57" s="184"/>
      <c r="FF57" s="184"/>
      <c r="FG57" s="184"/>
      <c r="FH57" s="184"/>
      <c r="FI57" s="184"/>
      <c r="FJ57" s="192"/>
      <c r="FK57" s="184"/>
      <c r="FL57" s="184"/>
      <c r="FM57" s="184"/>
      <c r="FN57" s="184"/>
      <c r="FO57" s="184"/>
      <c r="FP57" s="184"/>
      <c r="FQ57" s="184"/>
      <c r="FR57" s="184"/>
      <c r="FS57" s="184"/>
      <c r="FT57" s="184"/>
      <c r="FU57" s="184"/>
      <c r="FV57" s="184"/>
      <c r="FW57" s="184"/>
      <c r="FX57" s="184"/>
      <c r="FY57" s="184"/>
      <c r="FZ57" s="184"/>
      <c r="GA57" s="184"/>
      <c r="GB57" s="184"/>
      <c r="GC57" s="184"/>
      <c r="GD57" s="184"/>
      <c r="GE57" s="184"/>
      <c r="GF57" s="184"/>
      <c r="GG57" s="184"/>
      <c r="GH57" s="184"/>
      <c r="GI57" s="184"/>
      <c r="GJ57" s="184"/>
      <c r="GK57" s="184"/>
      <c r="GL57" s="184"/>
      <c r="GM57" s="184"/>
      <c r="GN57" s="184"/>
      <c r="GO57" s="184"/>
      <c r="GP57" s="184"/>
      <c r="GQ57" s="184"/>
      <c r="GR57" s="184"/>
      <c r="GS57" s="184"/>
      <c r="GT57" s="184"/>
      <c r="GU57" s="184"/>
      <c r="GV57" s="184"/>
      <c r="GW57" s="184"/>
      <c r="GX57" s="184"/>
      <c r="GY57" s="184"/>
      <c r="GZ57" s="192"/>
      <c r="HA57" s="184"/>
      <c r="HB57" s="184"/>
      <c r="HC57" s="184"/>
      <c r="HD57" s="184"/>
      <c r="HE57" s="184"/>
      <c r="HF57" s="184"/>
      <c r="HG57" s="184"/>
      <c r="HH57" s="184"/>
      <c r="HI57" s="184"/>
      <c r="HJ57" s="203"/>
      <c r="HK57" s="184"/>
      <c r="HL57" s="184"/>
      <c r="HM57" s="203"/>
      <c r="HO57" s="184"/>
      <c r="HP57" s="203"/>
      <c r="HR57" s="184"/>
      <c r="HS57" s="203"/>
      <c r="HU57" s="184"/>
      <c r="HV57" s="203"/>
      <c r="HW57" s="184"/>
      <c r="HX57" s="184"/>
      <c r="HY57" s="184"/>
      <c r="HZ57" s="184"/>
      <c r="IA57" s="184"/>
      <c r="IB57" s="184"/>
      <c r="IC57" s="184"/>
      <c r="ID57" s="184"/>
      <c r="IE57" s="184"/>
      <c r="IF57" s="184"/>
      <c r="IG57" s="184"/>
      <c r="IH57" s="184"/>
      <c r="II57" s="184"/>
      <c r="IJ57" s="184"/>
      <c r="IK57" s="184"/>
      <c r="IL57" s="184"/>
      <c r="IM57" s="184"/>
      <c r="IN57" s="184"/>
      <c r="IO57" s="184"/>
      <c r="IP57" s="184"/>
      <c r="IQ57" s="184"/>
      <c r="IR57" s="184"/>
      <c r="IS57" s="184"/>
      <c r="IT57" s="184"/>
      <c r="IU57" s="184"/>
      <c r="IV57" s="184"/>
      <c r="IW57" s="184"/>
      <c r="IX57" s="184"/>
      <c r="IY57" s="184"/>
      <c r="IZ57" s="184"/>
      <c r="JA57" s="184"/>
      <c r="JB57" s="184"/>
      <c r="JC57" s="184"/>
      <c r="JD57" s="184"/>
      <c r="JE57" s="184"/>
      <c r="JF57" s="184"/>
      <c r="JG57" s="184"/>
      <c r="JH57" s="184"/>
      <c r="JI57" s="184"/>
      <c r="JJ57" s="184"/>
      <c r="JK57" s="184"/>
      <c r="JL57" s="184"/>
      <c r="JM57" s="184"/>
      <c r="JN57" s="184"/>
      <c r="JO57" s="184"/>
      <c r="JP57" s="184"/>
      <c r="JQ57" s="184"/>
      <c r="JR57" s="184"/>
      <c r="JS57" s="184"/>
      <c r="JT57" s="184"/>
      <c r="JU57" s="184"/>
      <c r="JV57" s="184"/>
      <c r="JW57" s="184"/>
      <c r="JX57" s="184"/>
      <c r="JY57" s="184"/>
      <c r="JZ57" s="184"/>
      <c r="KA57" s="184"/>
      <c r="KB57" s="184"/>
      <c r="KC57" s="184"/>
      <c r="KD57" s="184"/>
      <c r="KE57" s="184"/>
      <c r="KF57" s="184"/>
      <c r="KG57" s="184"/>
      <c r="KH57" s="184"/>
      <c r="KI57" s="184"/>
      <c r="KJ57" s="184"/>
      <c r="KK57" s="184"/>
      <c r="KL57" s="184"/>
      <c r="KM57" s="184"/>
      <c r="KN57" s="184"/>
      <c r="KO57" s="184"/>
      <c r="KP57" s="184"/>
      <c r="KQ57" s="184"/>
      <c r="KR57" s="184"/>
      <c r="KS57" s="184"/>
      <c r="KT57" s="184"/>
      <c r="KU57" s="184"/>
      <c r="KV57" s="184"/>
      <c r="KW57" s="184"/>
      <c r="KX57" s="184"/>
      <c r="KY57" s="184"/>
    </row>
    <row r="58" spans="1:311" x14ac:dyDescent="0.15">
      <c r="A58" s="207"/>
      <c r="B58" s="207"/>
      <c r="C58" s="193"/>
      <c r="D58" s="194"/>
      <c r="E58" s="193"/>
      <c r="F58" s="184"/>
      <c r="G58" s="184"/>
      <c r="H58" s="184"/>
      <c r="I58" s="184"/>
      <c r="J58" s="184"/>
      <c r="K58" s="184"/>
      <c r="L58" s="184"/>
      <c r="M58" s="192"/>
      <c r="N58" s="184"/>
      <c r="O58" s="184"/>
      <c r="P58" s="184"/>
      <c r="Q58" s="184"/>
      <c r="R58" s="184"/>
      <c r="S58" s="184"/>
      <c r="T58" s="184"/>
      <c r="U58" s="184"/>
      <c r="V58" s="184"/>
      <c r="W58" s="184"/>
      <c r="X58" s="184"/>
      <c r="Y58" s="184"/>
      <c r="Z58" s="184"/>
      <c r="AA58" s="184"/>
      <c r="AB58" s="184"/>
      <c r="AC58" s="184"/>
      <c r="AD58" s="184"/>
      <c r="AE58" s="192"/>
      <c r="AF58" s="184"/>
      <c r="AG58" s="184"/>
      <c r="AH58" s="192"/>
      <c r="AI58" s="184"/>
      <c r="AJ58" s="184"/>
      <c r="AK58" s="184"/>
      <c r="AL58" s="184"/>
      <c r="AM58" s="184"/>
      <c r="AN58" s="184"/>
      <c r="AO58" s="184"/>
      <c r="AP58" s="184"/>
      <c r="AQ58" s="184"/>
      <c r="AR58" s="184"/>
      <c r="AS58" s="184"/>
      <c r="AT58" s="184"/>
      <c r="AU58" s="184"/>
      <c r="AV58" s="184"/>
      <c r="AW58" s="184"/>
      <c r="AX58" s="184"/>
      <c r="AY58" s="184"/>
      <c r="AZ58" s="184"/>
      <c r="BA58" s="184"/>
      <c r="BB58" s="184"/>
      <c r="BC58" s="192"/>
      <c r="BD58" s="184"/>
      <c r="BE58" s="184"/>
      <c r="BF58" s="184"/>
      <c r="BG58" s="184"/>
      <c r="BH58" s="184"/>
      <c r="BI58" s="184"/>
      <c r="BJ58" s="184"/>
      <c r="BK58" s="184"/>
      <c r="BL58" s="184"/>
      <c r="BM58" s="184"/>
      <c r="BN58" s="184"/>
      <c r="BO58" s="184"/>
      <c r="BP58" s="184"/>
      <c r="BQ58" s="184"/>
      <c r="BR58" s="184"/>
      <c r="BS58" s="184"/>
      <c r="BT58" s="184"/>
      <c r="BU58" s="184"/>
      <c r="BV58" s="184"/>
      <c r="BW58" s="184"/>
      <c r="BX58" s="184"/>
      <c r="BY58" s="184"/>
      <c r="BZ58" s="184"/>
      <c r="CA58" s="184"/>
      <c r="CB58" s="184"/>
      <c r="CC58" s="184"/>
      <c r="CD58" s="184"/>
      <c r="CE58" s="184"/>
      <c r="CF58" s="184"/>
      <c r="CG58" s="184"/>
      <c r="CH58" s="184"/>
      <c r="CI58" s="184"/>
      <c r="CJ58" s="184"/>
      <c r="CK58" s="184"/>
      <c r="CL58" s="184"/>
      <c r="CM58" s="184"/>
      <c r="CN58" s="184"/>
      <c r="CO58" s="184"/>
      <c r="CP58" s="184"/>
      <c r="CQ58" s="184"/>
      <c r="CR58" s="184"/>
      <c r="CS58" s="184"/>
      <c r="CT58" s="184"/>
      <c r="CU58" s="184"/>
      <c r="CV58" s="184"/>
      <c r="CW58" s="184"/>
      <c r="CX58" s="184"/>
      <c r="CY58" s="192"/>
      <c r="CZ58" s="184"/>
      <c r="DA58" s="184"/>
      <c r="DB58" s="184"/>
      <c r="DC58" s="184"/>
      <c r="DD58" s="184"/>
      <c r="DE58" s="184"/>
      <c r="DF58" s="184"/>
      <c r="DG58" s="184"/>
      <c r="DH58" s="184"/>
      <c r="DI58" s="184"/>
      <c r="DJ58" s="184"/>
      <c r="DK58" s="192"/>
      <c r="DL58" s="184"/>
      <c r="DM58" s="184"/>
      <c r="DN58" s="184"/>
      <c r="DO58" s="184"/>
      <c r="DP58" s="184"/>
      <c r="DQ58" s="184"/>
      <c r="DR58" s="184"/>
      <c r="DS58" s="184"/>
      <c r="DT58" s="192"/>
      <c r="DU58" s="184"/>
      <c r="DV58" s="184"/>
      <c r="DW58" s="192"/>
      <c r="DX58" s="184"/>
      <c r="DY58" s="184"/>
      <c r="DZ58" s="184"/>
      <c r="EA58" s="184"/>
      <c r="EB58" s="184"/>
      <c r="EC58" s="184"/>
      <c r="ED58" s="184"/>
      <c r="EE58" s="184"/>
      <c r="EF58" s="184"/>
      <c r="EG58" s="184"/>
      <c r="EH58" s="184"/>
      <c r="EI58" s="184"/>
      <c r="EJ58" s="184"/>
      <c r="EK58" s="184"/>
      <c r="EL58" s="184"/>
      <c r="EM58" s="184"/>
      <c r="EN58" s="184"/>
      <c r="EO58" s="184"/>
      <c r="EP58" s="184"/>
      <c r="EQ58" s="184"/>
      <c r="ER58" s="192"/>
      <c r="ES58" s="184"/>
      <c r="ET58" s="184"/>
      <c r="EU58" s="184"/>
      <c r="EV58" s="184"/>
      <c r="EW58" s="184"/>
      <c r="EX58" s="184"/>
      <c r="EY58" s="184"/>
      <c r="EZ58" s="184"/>
      <c r="FA58" s="184"/>
      <c r="FB58" s="184"/>
      <c r="FC58" s="184"/>
      <c r="FD58" s="184"/>
      <c r="FE58" s="184"/>
      <c r="FF58" s="184"/>
      <c r="FG58" s="184"/>
      <c r="FH58" s="184"/>
      <c r="FI58" s="184"/>
      <c r="FJ58" s="192"/>
      <c r="FK58" s="184"/>
      <c r="FL58" s="184"/>
      <c r="FM58" s="184"/>
      <c r="FN58" s="184"/>
      <c r="FO58" s="184"/>
      <c r="FP58" s="184"/>
      <c r="FQ58" s="184"/>
      <c r="FR58" s="184"/>
      <c r="FS58" s="184"/>
      <c r="FT58" s="184"/>
      <c r="FU58" s="184"/>
      <c r="FV58" s="184"/>
      <c r="FW58" s="184"/>
      <c r="FX58" s="184"/>
      <c r="FY58" s="184"/>
      <c r="FZ58" s="184"/>
      <c r="GA58" s="184"/>
      <c r="GB58" s="184"/>
      <c r="GC58" s="184"/>
      <c r="GD58" s="184"/>
      <c r="GE58" s="184"/>
      <c r="GF58" s="184"/>
      <c r="GG58" s="184"/>
      <c r="GH58" s="184"/>
      <c r="GI58" s="184"/>
      <c r="GJ58" s="184"/>
      <c r="GK58" s="184"/>
      <c r="GL58" s="184"/>
      <c r="GM58" s="184"/>
      <c r="GN58" s="184"/>
      <c r="GO58" s="184"/>
      <c r="GP58" s="184"/>
      <c r="GQ58" s="184"/>
      <c r="GR58" s="184"/>
      <c r="GS58" s="184"/>
      <c r="GT58" s="184"/>
      <c r="GU58" s="184"/>
      <c r="GV58" s="184"/>
      <c r="GW58" s="184"/>
      <c r="GX58" s="184"/>
      <c r="GY58" s="184"/>
      <c r="GZ58" s="192"/>
      <c r="HA58" s="184"/>
      <c r="HB58" s="184"/>
      <c r="HC58" s="184"/>
      <c r="HD58" s="184"/>
      <c r="HE58" s="184"/>
      <c r="HF58" s="184"/>
      <c r="HG58" s="184"/>
      <c r="HH58" s="184"/>
      <c r="HI58" s="184"/>
      <c r="HJ58" s="203"/>
      <c r="HK58" s="184"/>
      <c r="HL58" s="184"/>
      <c r="HM58" s="203"/>
      <c r="HO58" s="184"/>
      <c r="HP58" s="203"/>
      <c r="HR58" s="184"/>
      <c r="HS58" s="203"/>
      <c r="HU58" s="184"/>
      <c r="HV58" s="203"/>
      <c r="HW58" s="184"/>
      <c r="HX58" s="184"/>
      <c r="HY58" s="184"/>
      <c r="HZ58" s="184"/>
      <c r="IA58" s="184"/>
      <c r="IB58" s="184"/>
      <c r="IC58" s="184"/>
      <c r="ID58" s="184"/>
      <c r="IE58" s="184"/>
      <c r="IF58" s="184"/>
      <c r="IG58" s="184"/>
      <c r="IH58" s="184"/>
      <c r="II58" s="184"/>
      <c r="IJ58" s="184"/>
      <c r="IK58" s="184"/>
      <c r="IL58" s="184"/>
      <c r="IM58" s="184"/>
      <c r="IN58" s="184"/>
      <c r="IO58" s="184"/>
      <c r="IP58" s="184"/>
      <c r="IQ58" s="184"/>
      <c r="IR58" s="184"/>
      <c r="IS58" s="184"/>
      <c r="IT58" s="184"/>
      <c r="IU58" s="184"/>
      <c r="IV58" s="184"/>
      <c r="IW58" s="184"/>
      <c r="IX58" s="184"/>
      <c r="IY58" s="184"/>
      <c r="IZ58" s="184"/>
      <c r="JA58" s="184"/>
      <c r="JB58" s="184"/>
      <c r="JC58" s="184"/>
      <c r="JD58" s="184"/>
      <c r="JE58" s="184"/>
      <c r="JF58" s="184"/>
      <c r="JG58" s="184"/>
      <c r="JH58" s="184"/>
      <c r="JI58" s="184"/>
      <c r="JJ58" s="184"/>
      <c r="JK58" s="184"/>
      <c r="JL58" s="184"/>
      <c r="JM58" s="184"/>
      <c r="JN58" s="184"/>
      <c r="JO58" s="184"/>
      <c r="JP58" s="184"/>
      <c r="JQ58" s="184"/>
      <c r="JR58" s="184"/>
      <c r="JS58" s="184"/>
      <c r="JT58" s="184"/>
      <c r="JU58" s="184"/>
      <c r="JV58" s="184"/>
      <c r="JW58" s="184"/>
      <c r="JX58" s="184"/>
      <c r="JY58" s="184"/>
      <c r="JZ58" s="184"/>
      <c r="KA58" s="184"/>
      <c r="KB58" s="184"/>
      <c r="KC58" s="184"/>
      <c r="KD58" s="184"/>
      <c r="KE58" s="184"/>
      <c r="KF58" s="184"/>
      <c r="KG58" s="184"/>
      <c r="KH58" s="184"/>
      <c r="KI58" s="184"/>
      <c r="KJ58" s="184"/>
      <c r="KK58" s="184"/>
      <c r="KL58" s="184"/>
      <c r="KM58" s="184"/>
      <c r="KN58" s="184"/>
      <c r="KO58" s="184"/>
      <c r="KP58" s="184"/>
      <c r="KQ58" s="184"/>
      <c r="KR58" s="184"/>
      <c r="KS58" s="184"/>
      <c r="KT58" s="184"/>
      <c r="KU58" s="184"/>
      <c r="KV58" s="184"/>
      <c r="KW58" s="184"/>
      <c r="KX58" s="184"/>
      <c r="KY58" s="184"/>
    </row>
    <row r="59" spans="1:311" x14ac:dyDescent="0.15">
      <c r="A59" s="190"/>
      <c r="B59" s="190"/>
      <c r="C59" s="193"/>
      <c r="D59" s="194"/>
      <c r="E59" s="193"/>
      <c r="F59" s="184"/>
      <c r="G59" s="184"/>
      <c r="H59" s="184"/>
      <c r="I59" s="184"/>
      <c r="J59" s="184"/>
      <c r="K59" s="184"/>
      <c r="L59" s="184"/>
      <c r="M59" s="192"/>
      <c r="N59" s="184"/>
      <c r="O59" s="184"/>
      <c r="P59" s="184"/>
      <c r="Q59" s="184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/>
      <c r="AE59" s="192"/>
      <c r="AF59" s="184"/>
      <c r="AG59" s="184"/>
      <c r="AH59" s="192"/>
      <c r="AI59" s="184"/>
      <c r="AJ59" s="184"/>
      <c r="AK59" s="184"/>
      <c r="AL59" s="184"/>
      <c r="AM59" s="184"/>
      <c r="AN59" s="184"/>
      <c r="AO59" s="184"/>
      <c r="AP59" s="184"/>
      <c r="AQ59" s="184"/>
      <c r="AR59" s="184"/>
      <c r="AS59" s="184"/>
      <c r="AT59" s="184"/>
      <c r="AU59" s="184"/>
      <c r="AV59" s="184"/>
      <c r="AW59" s="184"/>
      <c r="AX59" s="184"/>
      <c r="AY59" s="184"/>
      <c r="AZ59" s="184"/>
      <c r="BA59" s="184"/>
      <c r="BB59" s="184"/>
      <c r="BC59" s="192"/>
      <c r="BD59" s="184"/>
      <c r="BE59" s="184"/>
      <c r="BF59" s="184"/>
      <c r="BG59" s="184"/>
      <c r="BH59" s="184"/>
      <c r="BI59" s="184"/>
      <c r="BJ59" s="184"/>
      <c r="BK59" s="184"/>
      <c r="BL59" s="184"/>
      <c r="BM59" s="184"/>
      <c r="BN59" s="184"/>
      <c r="BO59" s="184"/>
      <c r="BP59" s="184"/>
      <c r="BQ59" s="184"/>
      <c r="BR59" s="184"/>
      <c r="BS59" s="184"/>
      <c r="BT59" s="184"/>
      <c r="BU59" s="184"/>
      <c r="BV59" s="184"/>
      <c r="BW59" s="184"/>
      <c r="BX59" s="184"/>
      <c r="BY59" s="184"/>
      <c r="BZ59" s="184"/>
      <c r="CA59" s="184"/>
      <c r="CB59" s="184"/>
      <c r="CC59" s="184"/>
      <c r="CD59" s="184"/>
      <c r="CE59" s="184"/>
      <c r="CF59" s="184"/>
      <c r="CG59" s="184"/>
      <c r="CH59" s="184"/>
      <c r="CI59" s="184"/>
      <c r="CJ59" s="184"/>
      <c r="CK59" s="184"/>
      <c r="CL59" s="184"/>
      <c r="CM59" s="184"/>
      <c r="CN59" s="184"/>
      <c r="CO59" s="184"/>
      <c r="CP59" s="184"/>
      <c r="CQ59" s="184"/>
      <c r="CR59" s="184"/>
      <c r="CS59" s="184"/>
      <c r="CT59" s="184"/>
      <c r="CU59" s="184"/>
      <c r="CV59" s="184"/>
      <c r="CW59" s="184"/>
      <c r="CX59" s="184"/>
      <c r="CY59" s="192"/>
      <c r="CZ59" s="184"/>
      <c r="DA59" s="184"/>
      <c r="DB59" s="184"/>
      <c r="DC59" s="184"/>
      <c r="DD59" s="184"/>
      <c r="DE59" s="184"/>
      <c r="DF59" s="184"/>
      <c r="DG59" s="184"/>
      <c r="DH59" s="184"/>
      <c r="DI59" s="184"/>
      <c r="DJ59" s="184"/>
      <c r="DK59" s="192"/>
      <c r="DL59" s="184"/>
      <c r="DM59" s="184"/>
      <c r="DN59" s="184"/>
      <c r="DO59" s="184"/>
      <c r="DP59" s="184"/>
      <c r="DQ59" s="184"/>
      <c r="DR59" s="184"/>
      <c r="DS59" s="184"/>
      <c r="DT59" s="192"/>
      <c r="DU59" s="184"/>
      <c r="DV59" s="184"/>
      <c r="DW59" s="192"/>
      <c r="DX59" s="184"/>
      <c r="DY59" s="184"/>
      <c r="DZ59" s="184"/>
      <c r="EA59" s="184"/>
      <c r="EB59" s="184"/>
      <c r="EC59" s="184"/>
      <c r="ED59" s="184"/>
      <c r="EE59" s="184"/>
      <c r="EF59" s="184"/>
      <c r="EG59" s="184"/>
      <c r="EH59" s="184"/>
      <c r="EI59" s="184"/>
      <c r="EJ59" s="184"/>
      <c r="EK59" s="184"/>
      <c r="EL59" s="184"/>
      <c r="EM59" s="184"/>
      <c r="EN59" s="184"/>
      <c r="EO59" s="184"/>
      <c r="EP59" s="184"/>
      <c r="EQ59" s="184"/>
      <c r="ER59" s="192"/>
      <c r="ES59" s="184"/>
      <c r="ET59" s="184"/>
      <c r="EU59" s="184"/>
      <c r="EV59" s="184"/>
      <c r="EW59" s="184"/>
      <c r="EX59" s="184"/>
      <c r="EY59" s="184"/>
      <c r="EZ59" s="184"/>
      <c r="FA59" s="184"/>
      <c r="FB59" s="184"/>
      <c r="FC59" s="184"/>
      <c r="FD59" s="184"/>
      <c r="FE59" s="184"/>
      <c r="FF59" s="184"/>
      <c r="FG59" s="184"/>
      <c r="FH59" s="184"/>
      <c r="FI59" s="184"/>
      <c r="FJ59" s="192"/>
      <c r="FK59" s="184"/>
      <c r="FL59" s="184"/>
      <c r="FM59" s="184"/>
      <c r="FN59" s="184"/>
      <c r="FO59" s="184"/>
      <c r="FP59" s="184"/>
      <c r="FQ59" s="184"/>
      <c r="FR59" s="184"/>
      <c r="FS59" s="184"/>
      <c r="FT59" s="184"/>
      <c r="FU59" s="184"/>
      <c r="FV59" s="184"/>
      <c r="FW59" s="184"/>
      <c r="FX59" s="184"/>
      <c r="FY59" s="184"/>
      <c r="FZ59" s="184"/>
      <c r="GA59" s="184"/>
      <c r="GB59" s="184"/>
      <c r="GC59" s="184"/>
      <c r="GD59" s="184"/>
      <c r="GE59" s="184"/>
      <c r="GF59" s="184"/>
      <c r="GG59" s="184"/>
      <c r="GH59" s="184"/>
      <c r="GI59" s="184"/>
      <c r="GJ59" s="184"/>
      <c r="GK59" s="184"/>
      <c r="GL59" s="184"/>
      <c r="GM59" s="184"/>
      <c r="GN59" s="184"/>
      <c r="GO59" s="184"/>
      <c r="GP59" s="184"/>
      <c r="GQ59" s="184"/>
      <c r="GR59" s="184"/>
      <c r="GS59" s="184"/>
      <c r="GT59" s="184"/>
      <c r="GU59" s="184"/>
      <c r="GV59" s="184"/>
      <c r="GW59" s="184"/>
      <c r="GX59" s="184"/>
      <c r="GY59" s="184"/>
      <c r="GZ59" s="192"/>
      <c r="HA59" s="184"/>
      <c r="HB59" s="184"/>
      <c r="HC59" s="184"/>
      <c r="HD59" s="184"/>
      <c r="HE59" s="184"/>
      <c r="HF59" s="184"/>
      <c r="HG59" s="184"/>
      <c r="HH59" s="184"/>
      <c r="HI59" s="184"/>
      <c r="HJ59" s="203"/>
      <c r="HK59" s="184"/>
      <c r="HL59" s="184"/>
      <c r="HM59" s="203"/>
      <c r="HO59" s="184"/>
      <c r="HP59" s="203"/>
      <c r="HR59" s="184"/>
      <c r="HS59" s="203"/>
      <c r="HU59" s="184"/>
      <c r="HV59" s="203"/>
      <c r="HW59" s="184"/>
      <c r="HX59" s="184"/>
      <c r="HY59" s="184"/>
      <c r="HZ59" s="184"/>
      <c r="IA59" s="184"/>
      <c r="IB59" s="184"/>
      <c r="IC59" s="184"/>
      <c r="ID59" s="184"/>
      <c r="IE59" s="184"/>
      <c r="IF59" s="184"/>
      <c r="IG59" s="184"/>
      <c r="IH59" s="184"/>
      <c r="II59" s="184"/>
      <c r="IJ59" s="184"/>
      <c r="IK59" s="184"/>
      <c r="IL59" s="184"/>
      <c r="IM59" s="184"/>
      <c r="IN59" s="184"/>
      <c r="IO59" s="184"/>
      <c r="IP59" s="184"/>
      <c r="IQ59" s="184"/>
      <c r="IR59" s="184"/>
      <c r="IS59" s="184"/>
      <c r="IT59" s="184"/>
      <c r="IU59" s="184"/>
      <c r="IV59" s="184"/>
      <c r="IW59" s="184"/>
      <c r="IX59" s="184"/>
      <c r="IY59" s="184"/>
      <c r="IZ59" s="184"/>
      <c r="JA59" s="184"/>
      <c r="JB59" s="184"/>
      <c r="JC59" s="184"/>
      <c r="JD59" s="184"/>
      <c r="JE59" s="184"/>
      <c r="JF59" s="184"/>
      <c r="JG59" s="184"/>
      <c r="JH59" s="184"/>
      <c r="JI59" s="184"/>
      <c r="JJ59" s="184"/>
      <c r="JK59" s="184"/>
      <c r="JL59" s="184"/>
      <c r="JM59" s="184"/>
      <c r="JN59" s="184"/>
      <c r="JO59" s="184"/>
      <c r="JP59" s="184"/>
      <c r="JQ59" s="184"/>
      <c r="JR59" s="184"/>
      <c r="JS59" s="184"/>
      <c r="JT59" s="184"/>
      <c r="JU59" s="184"/>
      <c r="JV59" s="184"/>
      <c r="JW59" s="184"/>
      <c r="JX59" s="184"/>
      <c r="JY59" s="184"/>
      <c r="JZ59" s="184"/>
      <c r="KA59" s="184"/>
      <c r="KB59" s="184"/>
      <c r="KC59" s="184"/>
      <c r="KD59" s="184"/>
      <c r="KE59" s="184"/>
      <c r="KF59" s="184"/>
      <c r="KG59" s="184"/>
      <c r="KH59" s="184"/>
      <c r="KI59" s="184"/>
      <c r="KJ59" s="184"/>
      <c r="KK59" s="184"/>
      <c r="KL59" s="184"/>
      <c r="KM59" s="184"/>
      <c r="KN59" s="184"/>
      <c r="KO59" s="184"/>
      <c r="KP59" s="184"/>
      <c r="KQ59" s="184"/>
      <c r="KR59" s="184"/>
      <c r="KS59" s="184"/>
      <c r="KT59" s="184"/>
      <c r="KU59" s="184"/>
      <c r="KV59" s="184"/>
      <c r="KW59" s="184"/>
      <c r="KX59" s="184"/>
      <c r="KY59" s="184"/>
    </row>
    <row r="60" spans="1:311" x14ac:dyDescent="0.15">
      <c r="A60" s="190"/>
      <c r="B60" s="190"/>
      <c r="C60" s="193"/>
      <c r="D60" s="194"/>
      <c r="E60" s="193"/>
      <c r="F60" s="184"/>
      <c r="G60" s="184"/>
      <c r="H60" s="184"/>
      <c r="I60" s="184"/>
      <c r="J60" s="184"/>
      <c r="K60" s="184"/>
      <c r="L60" s="184"/>
      <c r="M60" s="192"/>
      <c r="N60" s="184"/>
      <c r="O60" s="184"/>
      <c r="P60" s="184"/>
      <c r="Q60" s="184"/>
      <c r="R60" s="184"/>
      <c r="S60" s="184"/>
      <c r="T60" s="184"/>
      <c r="U60" s="184"/>
      <c r="V60" s="184"/>
      <c r="W60" s="184"/>
      <c r="X60" s="184"/>
      <c r="Y60" s="184"/>
      <c r="Z60" s="184"/>
      <c r="AA60" s="184"/>
      <c r="AB60" s="184"/>
      <c r="AC60" s="184"/>
      <c r="AD60" s="184"/>
      <c r="AE60" s="192"/>
      <c r="AF60" s="184"/>
      <c r="AG60" s="184"/>
      <c r="AH60" s="192"/>
      <c r="AI60" s="184"/>
      <c r="AJ60" s="184"/>
      <c r="AK60" s="184"/>
      <c r="AL60" s="184"/>
      <c r="AM60" s="184"/>
      <c r="AN60" s="184"/>
      <c r="AO60" s="184"/>
      <c r="AP60" s="184"/>
      <c r="AQ60" s="184"/>
      <c r="AR60" s="184"/>
      <c r="AS60" s="184"/>
      <c r="AT60" s="184"/>
      <c r="AU60" s="184"/>
      <c r="AV60" s="184"/>
      <c r="AW60" s="184"/>
      <c r="AX60" s="184"/>
      <c r="AY60" s="184"/>
      <c r="AZ60" s="184"/>
      <c r="BA60" s="184"/>
      <c r="BB60" s="184"/>
      <c r="BC60" s="192"/>
      <c r="BD60" s="184"/>
      <c r="BE60" s="184"/>
      <c r="BF60" s="184"/>
      <c r="BG60" s="184"/>
      <c r="BH60" s="184"/>
      <c r="BI60" s="184"/>
      <c r="BJ60" s="184"/>
      <c r="BK60" s="184"/>
      <c r="BL60" s="184"/>
      <c r="BM60" s="184"/>
      <c r="BN60" s="184"/>
      <c r="BO60" s="184"/>
      <c r="BP60" s="184"/>
      <c r="BQ60" s="184"/>
      <c r="BR60" s="184"/>
      <c r="BS60" s="184"/>
      <c r="BT60" s="184"/>
      <c r="BU60" s="184"/>
      <c r="BV60" s="184"/>
      <c r="BW60" s="184"/>
      <c r="BX60" s="184"/>
      <c r="BY60" s="184"/>
      <c r="BZ60" s="184"/>
      <c r="CA60" s="184"/>
      <c r="CB60" s="184"/>
      <c r="CC60" s="184"/>
      <c r="CD60" s="184"/>
      <c r="CE60" s="184"/>
      <c r="CF60" s="184"/>
      <c r="CG60" s="184"/>
      <c r="CH60" s="184"/>
      <c r="CI60" s="184"/>
      <c r="CJ60" s="184"/>
      <c r="CK60" s="184"/>
      <c r="CL60" s="184"/>
      <c r="CM60" s="184"/>
      <c r="CN60" s="184"/>
      <c r="CO60" s="184"/>
      <c r="CP60" s="184"/>
      <c r="CQ60" s="184"/>
      <c r="CR60" s="184"/>
      <c r="CS60" s="184"/>
      <c r="CT60" s="184"/>
      <c r="CU60" s="184"/>
      <c r="CV60" s="184"/>
      <c r="CW60" s="184"/>
      <c r="CX60" s="184"/>
      <c r="CY60" s="192"/>
      <c r="CZ60" s="184"/>
      <c r="DA60" s="184"/>
      <c r="DB60" s="184"/>
      <c r="DC60" s="184"/>
      <c r="DD60" s="184"/>
      <c r="DE60" s="184"/>
      <c r="DF60" s="184"/>
      <c r="DG60" s="184"/>
      <c r="DH60" s="184"/>
      <c r="DI60" s="184"/>
      <c r="DJ60" s="184"/>
      <c r="DK60" s="192"/>
      <c r="DL60" s="184"/>
      <c r="DM60" s="184"/>
      <c r="DN60" s="184"/>
      <c r="DO60" s="184"/>
      <c r="DP60" s="184"/>
      <c r="DQ60" s="184"/>
      <c r="DR60" s="184"/>
      <c r="DS60" s="184"/>
      <c r="DT60" s="192"/>
      <c r="DU60" s="184"/>
      <c r="DV60" s="184"/>
      <c r="DW60" s="192"/>
      <c r="DX60" s="184"/>
      <c r="DY60" s="184"/>
      <c r="DZ60" s="184"/>
      <c r="EA60" s="184"/>
      <c r="EB60" s="184"/>
      <c r="EC60" s="184"/>
      <c r="ED60" s="184"/>
      <c r="EE60" s="184"/>
      <c r="EF60" s="184"/>
      <c r="EG60" s="184"/>
      <c r="EH60" s="184"/>
      <c r="EI60" s="184"/>
      <c r="EJ60" s="184"/>
      <c r="EK60" s="184"/>
      <c r="EL60" s="184"/>
      <c r="EM60" s="184"/>
      <c r="EN60" s="184"/>
      <c r="EO60" s="184"/>
      <c r="EP60" s="184"/>
      <c r="EQ60" s="184"/>
      <c r="ER60" s="192"/>
      <c r="ES60" s="184"/>
      <c r="ET60" s="184"/>
      <c r="EU60" s="184"/>
      <c r="EV60" s="184"/>
      <c r="EW60" s="184"/>
      <c r="EX60" s="184"/>
      <c r="EY60" s="184"/>
      <c r="EZ60" s="184"/>
      <c r="FA60" s="184"/>
      <c r="FB60" s="184"/>
      <c r="FC60" s="184"/>
      <c r="FD60" s="184"/>
      <c r="FE60" s="184"/>
      <c r="FF60" s="184"/>
      <c r="FG60" s="184"/>
      <c r="FH60" s="184"/>
      <c r="FI60" s="184"/>
      <c r="FJ60" s="192"/>
      <c r="FK60" s="184"/>
      <c r="FL60" s="184"/>
      <c r="FM60" s="184"/>
      <c r="FN60" s="184"/>
      <c r="FO60" s="184"/>
      <c r="FP60" s="184"/>
      <c r="FQ60" s="184"/>
      <c r="FR60" s="184"/>
      <c r="FS60" s="184"/>
      <c r="FT60" s="184"/>
      <c r="FU60" s="184"/>
      <c r="FV60" s="184"/>
      <c r="FW60" s="184"/>
      <c r="FX60" s="184"/>
      <c r="FY60" s="184"/>
      <c r="FZ60" s="184"/>
      <c r="GA60" s="184"/>
      <c r="GB60" s="184"/>
      <c r="GC60" s="184"/>
      <c r="GD60" s="184"/>
      <c r="GE60" s="184"/>
      <c r="GF60" s="184"/>
      <c r="GG60" s="184"/>
      <c r="GH60" s="184"/>
      <c r="GI60" s="184"/>
      <c r="GJ60" s="184"/>
      <c r="GK60" s="184"/>
      <c r="GL60" s="184"/>
      <c r="GM60" s="184"/>
      <c r="GN60" s="184"/>
      <c r="GO60" s="184"/>
      <c r="GP60" s="184"/>
      <c r="GQ60" s="184"/>
      <c r="GR60" s="184"/>
      <c r="GS60" s="184"/>
      <c r="GT60" s="184"/>
      <c r="GU60" s="184"/>
      <c r="GV60" s="184"/>
      <c r="GW60" s="184"/>
      <c r="GX60" s="184"/>
      <c r="GY60" s="184"/>
      <c r="GZ60" s="192"/>
      <c r="HA60" s="184"/>
      <c r="HB60" s="184"/>
      <c r="HC60" s="184"/>
      <c r="HD60" s="184"/>
      <c r="HE60" s="184"/>
      <c r="HF60" s="184"/>
      <c r="HG60" s="184"/>
      <c r="HH60" s="184"/>
      <c r="HI60" s="184"/>
      <c r="HJ60" s="203"/>
      <c r="HK60" s="184"/>
      <c r="HL60" s="184"/>
      <c r="HM60" s="203"/>
      <c r="HO60" s="184"/>
      <c r="HP60" s="203"/>
      <c r="HR60" s="184"/>
      <c r="HS60" s="203"/>
      <c r="HU60" s="184"/>
      <c r="HV60" s="203"/>
      <c r="HW60" s="184"/>
      <c r="HX60" s="184"/>
      <c r="HY60" s="184"/>
      <c r="HZ60" s="184"/>
      <c r="IA60" s="184"/>
      <c r="IB60" s="184"/>
      <c r="IC60" s="184"/>
      <c r="ID60" s="184"/>
      <c r="IE60" s="184"/>
      <c r="IF60" s="184"/>
      <c r="IG60" s="184"/>
      <c r="IH60" s="184"/>
      <c r="II60" s="184"/>
      <c r="IJ60" s="184"/>
      <c r="IK60" s="184"/>
      <c r="IL60" s="184"/>
      <c r="IM60" s="184"/>
      <c r="IN60" s="184"/>
      <c r="IO60" s="184"/>
      <c r="IP60" s="184"/>
      <c r="IQ60" s="184"/>
      <c r="IR60" s="184"/>
      <c r="IS60" s="184"/>
      <c r="IT60" s="184"/>
      <c r="IU60" s="184"/>
      <c r="IV60" s="184"/>
      <c r="IW60" s="184"/>
      <c r="IX60" s="184"/>
      <c r="IY60" s="184"/>
      <c r="IZ60" s="184"/>
      <c r="JA60" s="184"/>
      <c r="JB60" s="184"/>
      <c r="JC60" s="184"/>
      <c r="JD60" s="184"/>
      <c r="JE60" s="184"/>
      <c r="JF60" s="184"/>
      <c r="JG60" s="184"/>
      <c r="JH60" s="184"/>
      <c r="JI60" s="184"/>
      <c r="JJ60" s="184"/>
      <c r="JK60" s="184"/>
      <c r="JL60" s="184"/>
      <c r="JM60" s="184"/>
      <c r="JN60" s="184"/>
      <c r="JO60" s="184"/>
      <c r="JP60" s="184"/>
      <c r="JQ60" s="184"/>
      <c r="JR60" s="184"/>
      <c r="JS60" s="184"/>
      <c r="JT60" s="184"/>
      <c r="JU60" s="184"/>
      <c r="JV60" s="184"/>
      <c r="JW60" s="184"/>
      <c r="JX60" s="184"/>
      <c r="JY60" s="184"/>
      <c r="JZ60" s="184"/>
      <c r="KA60" s="184"/>
      <c r="KB60" s="184"/>
      <c r="KC60" s="184"/>
      <c r="KD60" s="184"/>
      <c r="KE60" s="184"/>
      <c r="KF60" s="184"/>
      <c r="KG60" s="184"/>
      <c r="KH60" s="184"/>
      <c r="KI60" s="184"/>
      <c r="KJ60" s="184"/>
      <c r="KK60" s="184"/>
      <c r="KL60" s="184"/>
      <c r="KM60" s="184"/>
      <c r="KN60" s="184"/>
      <c r="KO60" s="184"/>
      <c r="KP60" s="184"/>
      <c r="KQ60" s="184"/>
      <c r="KR60" s="184"/>
      <c r="KS60" s="184"/>
      <c r="KT60" s="184"/>
      <c r="KU60" s="184"/>
      <c r="KV60" s="184"/>
      <c r="KW60" s="184"/>
      <c r="KX60" s="184"/>
      <c r="KY60" s="184"/>
    </row>
    <row r="61" spans="1:311" x14ac:dyDescent="0.15">
      <c r="A61" s="190"/>
      <c r="B61" s="190"/>
      <c r="C61" s="193"/>
      <c r="D61" s="194"/>
      <c r="E61" s="193"/>
      <c r="F61" s="184"/>
      <c r="G61" s="184"/>
      <c r="H61" s="184"/>
      <c r="I61" s="184"/>
      <c r="J61" s="184"/>
      <c r="K61" s="184"/>
      <c r="L61" s="184"/>
      <c r="M61" s="192"/>
      <c r="N61" s="184"/>
      <c r="O61" s="184"/>
      <c r="P61" s="184"/>
      <c r="Q61" s="184"/>
      <c r="R61" s="184"/>
      <c r="S61" s="184"/>
      <c r="T61" s="184"/>
      <c r="U61" s="184"/>
      <c r="V61" s="184"/>
      <c r="W61" s="184"/>
      <c r="X61" s="184"/>
      <c r="Y61" s="184"/>
      <c r="Z61" s="184"/>
      <c r="AA61" s="184"/>
      <c r="AB61" s="184"/>
      <c r="AC61" s="184"/>
      <c r="AD61" s="184"/>
      <c r="AE61" s="192"/>
      <c r="AF61" s="184"/>
      <c r="AG61" s="184"/>
      <c r="AH61" s="192"/>
      <c r="AI61" s="184"/>
      <c r="AJ61" s="184"/>
      <c r="AK61" s="184"/>
      <c r="AL61" s="184"/>
      <c r="AM61" s="184"/>
      <c r="AN61" s="184"/>
      <c r="AO61" s="184"/>
      <c r="AP61" s="184"/>
      <c r="AQ61" s="184"/>
      <c r="AR61" s="184"/>
      <c r="AS61" s="184"/>
      <c r="AT61" s="184"/>
      <c r="AU61" s="184"/>
      <c r="AV61" s="184"/>
      <c r="AW61" s="184"/>
      <c r="AX61" s="184"/>
      <c r="AY61" s="184"/>
      <c r="AZ61" s="184"/>
      <c r="BA61" s="184"/>
      <c r="BB61" s="184"/>
      <c r="BC61" s="192"/>
      <c r="BD61" s="184"/>
      <c r="BE61" s="184"/>
      <c r="BF61" s="184"/>
      <c r="BG61" s="184"/>
      <c r="BH61" s="184"/>
      <c r="BI61" s="184"/>
      <c r="BJ61" s="184"/>
      <c r="BK61" s="184"/>
      <c r="BL61" s="184"/>
      <c r="BM61" s="184"/>
      <c r="BN61" s="184"/>
      <c r="BO61" s="184"/>
      <c r="BP61" s="184"/>
      <c r="BQ61" s="184"/>
      <c r="BR61" s="184"/>
      <c r="BS61" s="184"/>
      <c r="BT61" s="184"/>
      <c r="BU61" s="184"/>
      <c r="BV61" s="184"/>
      <c r="BW61" s="184"/>
      <c r="BX61" s="184"/>
      <c r="BY61" s="184"/>
      <c r="BZ61" s="184"/>
      <c r="CA61" s="184"/>
      <c r="CB61" s="184"/>
      <c r="CC61" s="184"/>
      <c r="CD61" s="184"/>
      <c r="CE61" s="184"/>
      <c r="CF61" s="184"/>
      <c r="CG61" s="184"/>
      <c r="CH61" s="184"/>
      <c r="CI61" s="184"/>
      <c r="CJ61" s="184"/>
      <c r="CK61" s="184"/>
      <c r="CL61" s="184"/>
      <c r="CM61" s="184"/>
      <c r="CN61" s="184"/>
      <c r="CO61" s="184"/>
      <c r="CP61" s="184"/>
      <c r="CQ61" s="184"/>
      <c r="CR61" s="184"/>
      <c r="CS61" s="184"/>
      <c r="CT61" s="184"/>
      <c r="CU61" s="184"/>
      <c r="CV61" s="184"/>
      <c r="CW61" s="184"/>
      <c r="CX61" s="184"/>
      <c r="CY61" s="192"/>
      <c r="CZ61" s="184"/>
      <c r="DA61" s="184"/>
      <c r="DB61" s="184"/>
      <c r="DC61" s="184"/>
      <c r="DD61" s="184"/>
      <c r="DE61" s="184"/>
      <c r="DF61" s="184"/>
      <c r="DG61" s="184"/>
      <c r="DH61" s="184"/>
      <c r="DI61" s="184"/>
      <c r="DJ61" s="184"/>
      <c r="DK61" s="192"/>
      <c r="DL61" s="184"/>
      <c r="DM61" s="184"/>
      <c r="DN61" s="184"/>
      <c r="DO61" s="184"/>
      <c r="DP61" s="184"/>
      <c r="DQ61" s="184"/>
      <c r="DR61" s="184"/>
      <c r="DS61" s="184"/>
      <c r="DT61" s="192"/>
      <c r="DU61" s="184"/>
      <c r="DV61" s="184"/>
      <c r="DW61" s="192"/>
      <c r="DX61" s="184"/>
      <c r="DY61" s="184"/>
      <c r="DZ61" s="184"/>
      <c r="EA61" s="184"/>
      <c r="EB61" s="184"/>
      <c r="EC61" s="184"/>
      <c r="ED61" s="184"/>
      <c r="EE61" s="184"/>
      <c r="EF61" s="184"/>
      <c r="EG61" s="184"/>
      <c r="EH61" s="184"/>
      <c r="EI61" s="184"/>
      <c r="EJ61" s="184"/>
      <c r="EK61" s="184"/>
      <c r="EL61" s="184"/>
      <c r="EM61" s="184"/>
      <c r="EN61" s="184"/>
      <c r="EO61" s="184"/>
      <c r="EP61" s="184"/>
      <c r="EQ61" s="184"/>
      <c r="ER61" s="192"/>
      <c r="ES61" s="184"/>
      <c r="ET61" s="184"/>
      <c r="EU61" s="184"/>
      <c r="EV61" s="184"/>
      <c r="EW61" s="184"/>
      <c r="EX61" s="184"/>
      <c r="EY61" s="184"/>
      <c r="EZ61" s="184"/>
      <c r="FA61" s="184"/>
      <c r="FB61" s="184"/>
      <c r="FC61" s="184"/>
      <c r="FD61" s="184"/>
      <c r="FE61" s="184"/>
      <c r="FF61" s="184"/>
      <c r="FG61" s="184"/>
      <c r="FH61" s="184"/>
      <c r="FI61" s="184"/>
      <c r="FJ61" s="192"/>
      <c r="FK61" s="184"/>
      <c r="FL61" s="184"/>
      <c r="FM61" s="184"/>
      <c r="FN61" s="184"/>
      <c r="FO61" s="184"/>
      <c r="FP61" s="184"/>
      <c r="FQ61" s="184"/>
      <c r="FR61" s="184"/>
      <c r="FS61" s="184"/>
      <c r="FT61" s="184"/>
      <c r="FU61" s="184"/>
      <c r="FV61" s="184"/>
      <c r="FW61" s="184"/>
      <c r="FX61" s="184"/>
      <c r="FY61" s="184"/>
      <c r="FZ61" s="184"/>
      <c r="GA61" s="184"/>
      <c r="GB61" s="184"/>
      <c r="GC61" s="184"/>
      <c r="GD61" s="184"/>
      <c r="GE61" s="184"/>
      <c r="GF61" s="184"/>
      <c r="GG61" s="184"/>
      <c r="GH61" s="184"/>
      <c r="GI61" s="184"/>
      <c r="GJ61" s="184"/>
      <c r="GK61" s="184"/>
      <c r="GL61" s="184"/>
      <c r="GM61" s="184"/>
      <c r="GN61" s="184"/>
      <c r="GO61" s="184"/>
      <c r="GP61" s="184"/>
      <c r="GQ61" s="184"/>
      <c r="GR61" s="184"/>
      <c r="GS61" s="184"/>
      <c r="GT61" s="184"/>
      <c r="GU61" s="184"/>
      <c r="GV61" s="184"/>
      <c r="GW61" s="184"/>
      <c r="GX61" s="184"/>
      <c r="GY61" s="184"/>
      <c r="GZ61" s="192"/>
      <c r="HA61" s="184"/>
      <c r="HB61" s="184"/>
      <c r="HC61" s="184"/>
      <c r="HD61" s="184"/>
      <c r="HE61" s="184"/>
      <c r="HF61" s="184"/>
      <c r="HG61" s="184"/>
      <c r="HH61" s="184"/>
      <c r="HI61" s="184"/>
      <c r="HJ61" s="203"/>
      <c r="HK61" s="184"/>
      <c r="HL61" s="184"/>
      <c r="HM61" s="203"/>
      <c r="HO61" s="184"/>
      <c r="HP61" s="203"/>
      <c r="HR61" s="184"/>
      <c r="HS61" s="203"/>
      <c r="HU61" s="184"/>
      <c r="HV61" s="203"/>
      <c r="HW61" s="184"/>
      <c r="HX61" s="184"/>
      <c r="HY61" s="184"/>
      <c r="HZ61" s="184"/>
      <c r="IA61" s="184"/>
      <c r="IB61" s="184"/>
      <c r="IC61" s="184"/>
      <c r="ID61" s="184"/>
      <c r="IE61" s="184"/>
      <c r="IF61" s="184"/>
      <c r="IG61" s="184"/>
      <c r="IH61" s="184"/>
      <c r="II61" s="184"/>
      <c r="IJ61" s="184"/>
      <c r="IK61" s="184"/>
      <c r="IL61" s="184"/>
      <c r="IM61" s="184"/>
      <c r="IN61" s="184"/>
      <c r="IO61" s="184"/>
      <c r="IP61" s="184"/>
      <c r="IQ61" s="184"/>
      <c r="IR61" s="184"/>
      <c r="IS61" s="184"/>
      <c r="IT61" s="184"/>
      <c r="IU61" s="184"/>
      <c r="IV61" s="184"/>
      <c r="IW61" s="184"/>
      <c r="IX61" s="184"/>
      <c r="IY61" s="184"/>
      <c r="IZ61" s="184"/>
      <c r="JA61" s="184"/>
      <c r="JB61" s="184"/>
      <c r="JC61" s="184"/>
      <c r="JD61" s="184"/>
      <c r="JE61" s="184"/>
      <c r="JF61" s="184"/>
      <c r="JG61" s="184"/>
      <c r="JH61" s="184"/>
      <c r="JI61" s="184"/>
      <c r="JJ61" s="184"/>
      <c r="JK61" s="184"/>
      <c r="JL61" s="184"/>
      <c r="JM61" s="184"/>
      <c r="JN61" s="184"/>
      <c r="JO61" s="184"/>
      <c r="JP61" s="184"/>
      <c r="JQ61" s="184"/>
      <c r="JR61" s="184"/>
      <c r="JS61" s="184"/>
      <c r="JT61" s="184"/>
      <c r="JU61" s="184"/>
      <c r="JV61" s="184"/>
      <c r="JW61" s="184"/>
      <c r="JX61" s="184"/>
      <c r="JY61" s="184"/>
      <c r="JZ61" s="184"/>
      <c r="KA61" s="184"/>
      <c r="KB61" s="184"/>
      <c r="KC61" s="184"/>
      <c r="KD61" s="184"/>
      <c r="KE61" s="184"/>
      <c r="KF61" s="184"/>
      <c r="KG61" s="184"/>
      <c r="KH61" s="184"/>
      <c r="KI61" s="184"/>
      <c r="KJ61" s="184"/>
      <c r="KK61" s="184"/>
      <c r="KL61" s="184"/>
      <c r="KM61" s="184"/>
      <c r="KN61" s="184"/>
      <c r="KO61" s="184"/>
      <c r="KP61" s="184"/>
      <c r="KQ61" s="184"/>
      <c r="KR61" s="184"/>
      <c r="KS61" s="184"/>
      <c r="KT61" s="184"/>
      <c r="KU61" s="184"/>
      <c r="KV61" s="184"/>
      <c r="KW61" s="184"/>
      <c r="KX61" s="184"/>
      <c r="KY61" s="184"/>
    </row>
    <row r="62" spans="1:311" x14ac:dyDescent="0.15">
      <c r="A62" s="190"/>
      <c r="B62" s="190"/>
      <c r="C62" s="193"/>
      <c r="D62" s="194"/>
      <c r="E62" s="193"/>
      <c r="F62" s="184"/>
      <c r="G62" s="184"/>
      <c r="H62" s="184"/>
      <c r="I62" s="184"/>
      <c r="J62" s="184"/>
      <c r="K62" s="184"/>
      <c r="L62" s="184"/>
      <c r="M62" s="192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92"/>
      <c r="AF62" s="184"/>
      <c r="AG62" s="184"/>
      <c r="AH62" s="192"/>
      <c r="AI62" s="184"/>
      <c r="AJ62" s="184"/>
      <c r="AK62" s="184"/>
      <c r="AL62" s="184"/>
      <c r="AM62" s="184"/>
      <c r="AN62" s="184"/>
      <c r="AO62" s="184"/>
      <c r="AP62" s="184"/>
      <c r="AQ62" s="184"/>
      <c r="AR62" s="184"/>
      <c r="AS62" s="184"/>
      <c r="AT62" s="184"/>
      <c r="AU62" s="184"/>
      <c r="AV62" s="184"/>
      <c r="AW62" s="184"/>
      <c r="AX62" s="184"/>
      <c r="AY62" s="184"/>
      <c r="AZ62" s="184"/>
      <c r="BA62" s="184"/>
      <c r="BB62" s="184"/>
      <c r="BC62" s="192"/>
      <c r="BD62" s="184"/>
      <c r="BE62" s="184"/>
      <c r="BF62" s="184"/>
      <c r="BG62" s="184"/>
      <c r="BH62" s="184"/>
      <c r="BI62" s="184"/>
      <c r="BJ62" s="184"/>
      <c r="BK62" s="184"/>
      <c r="BL62" s="184"/>
      <c r="BM62" s="184"/>
      <c r="BN62" s="184"/>
      <c r="BO62" s="184"/>
      <c r="BP62" s="184"/>
      <c r="BQ62" s="184"/>
      <c r="BR62" s="184"/>
      <c r="BS62" s="184"/>
      <c r="BT62" s="184"/>
      <c r="BU62" s="184"/>
      <c r="BV62" s="184"/>
      <c r="BW62" s="184"/>
      <c r="BX62" s="184"/>
      <c r="BY62" s="184"/>
      <c r="BZ62" s="184"/>
      <c r="CA62" s="184"/>
      <c r="CB62" s="184"/>
      <c r="CC62" s="184"/>
      <c r="CD62" s="184"/>
      <c r="CE62" s="184"/>
      <c r="CF62" s="184"/>
      <c r="CG62" s="184"/>
      <c r="CH62" s="184"/>
      <c r="CI62" s="184"/>
      <c r="CJ62" s="184"/>
      <c r="CK62" s="184"/>
      <c r="CL62" s="184"/>
      <c r="CM62" s="184"/>
      <c r="CN62" s="184"/>
      <c r="CO62" s="184"/>
      <c r="CP62" s="184"/>
      <c r="CQ62" s="184"/>
      <c r="CR62" s="184"/>
      <c r="CS62" s="184"/>
      <c r="CT62" s="184"/>
      <c r="CU62" s="184"/>
      <c r="CV62" s="184"/>
      <c r="CW62" s="184"/>
      <c r="CX62" s="184"/>
      <c r="CY62" s="192"/>
      <c r="CZ62" s="184"/>
      <c r="DA62" s="184"/>
      <c r="DB62" s="184"/>
      <c r="DC62" s="184"/>
      <c r="DD62" s="184"/>
      <c r="DE62" s="184"/>
      <c r="DF62" s="184"/>
      <c r="DG62" s="184"/>
      <c r="DH62" s="184"/>
      <c r="DI62" s="184"/>
      <c r="DJ62" s="184"/>
      <c r="DK62" s="192"/>
      <c r="DL62" s="184"/>
      <c r="DM62" s="184"/>
      <c r="DN62" s="184"/>
      <c r="DO62" s="184"/>
      <c r="DP62" s="184"/>
      <c r="DQ62" s="184"/>
      <c r="DR62" s="184"/>
      <c r="DS62" s="184"/>
      <c r="DT62" s="192"/>
      <c r="DU62" s="184"/>
      <c r="DV62" s="184"/>
      <c r="DW62" s="192"/>
      <c r="DX62" s="184"/>
      <c r="DY62" s="184"/>
      <c r="DZ62" s="184"/>
      <c r="EA62" s="184"/>
      <c r="EB62" s="184"/>
      <c r="EC62" s="184"/>
      <c r="ED62" s="184"/>
      <c r="EE62" s="184"/>
      <c r="EF62" s="184"/>
      <c r="EG62" s="184"/>
      <c r="EH62" s="184"/>
      <c r="EI62" s="184"/>
      <c r="EJ62" s="184"/>
      <c r="EK62" s="184"/>
      <c r="EL62" s="184"/>
      <c r="EM62" s="184"/>
      <c r="EN62" s="184"/>
      <c r="EO62" s="184"/>
      <c r="EP62" s="184"/>
      <c r="EQ62" s="184"/>
      <c r="ER62" s="192"/>
      <c r="ES62" s="184"/>
      <c r="ET62" s="184"/>
      <c r="EU62" s="184"/>
      <c r="EV62" s="184"/>
      <c r="EW62" s="184"/>
      <c r="EX62" s="184"/>
      <c r="EY62" s="184"/>
      <c r="EZ62" s="184"/>
      <c r="FA62" s="184"/>
      <c r="FB62" s="184"/>
      <c r="FC62" s="184"/>
      <c r="FD62" s="184"/>
      <c r="FE62" s="184"/>
      <c r="FF62" s="184"/>
      <c r="FG62" s="184"/>
      <c r="FH62" s="184"/>
      <c r="FI62" s="184"/>
      <c r="FJ62" s="192"/>
      <c r="FK62" s="184"/>
      <c r="FL62" s="184"/>
      <c r="FM62" s="184"/>
      <c r="FN62" s="184"/>
      <c r="FO62" s="184"/>
      <c r="FP62" s="184"/>
      <c r="FQ62" s="184"/>
      <c r="FR62" s="184"/>
      <c r="FS62" s="184"/>
      <c r="FT62" s="184"/>
      <c r="FU62" s="184"/>
      <c r="FV62" s="184"/>
      <c r="FW62" s="184"/>
      <c r="FX62" s="184"/>
      <c r="FY62" s="184"/>
      <c r="FZ62" s="184"/>
      <c r="GA62" s="184"/>
      <c r="GB62" s="184"/>
      <c r="GC62" s="184"/>
      <c r="GD62" s="184"/>
      <c r="GE62" s="184"/>
      <c r="GF62" s="184"/>
      <c r="GG62" s="184"/>
      <c r="GH62" s="184"/>
      <c r="GI62" s="184"/>
      <c r="GJ62" s="184"/>
      <c r="GK62" s="184"/>
      <c r="GL62" s="184"/>
      <c r="GM62" s="184"/>
      <c r="GN62" s="184"/>
      <c r="GO62" s="184"/>
      <c r="GP62" s="184"/>
      <c r="GQ62" s="184"/>
      <c r="GR62" s="184"/>
      <c r="GS62" s="184"/>
      <c r="GT62" s="184"/>
      <c r="GU62" s="184"/>
      <c r="GV62" s="184"/>
      <c r="GW62" s="184"/>
      <c r="GX62" s="184"/>
      <c r="GY62" s="184"/>
      <c r="GZ62" s="192"/>
      <c r="HA62" s="184"/>
      <c r="HB62" s="184"/>
      <c r="HC62" s="184"/>
      <c r="HD62" s="184"/>
      <c r="HE62" s="184"/>
      <c r="HF62" s="184"/>
      <c r="HG62" s="184"/>
      <c r="HH62" s="184"/>
      <c r="HI62" s="184"/>
      <c r="HJ62" s="203"/>
      <c r="HK62" s="184"/>
      <c r="HL62" s="184"/>
      <c r="HM62" s="203"/>
      <c r="HO62" s="184"/>
      <c r="HP62" s="203"/>
      <c r="HR62" s="184"/>
      <c r="HS62" s="203"/>
      <c r="HU62" s="184"/>
      <c r="HV62" s="203"/>
      <c r="HW62" s="184"/>
      <c r="HX62" s="184"/>
      <c r="HY62" s="184"/>
      <c r="HZ62" s="184"/>
      <c r="IA62" s="184"/>
      <c r="IB62" s="184"/>
      <c r="IC62" s="184"/>
      <c r="ID62" s="184"/>
      <c r="IE62" s="184"/>
      <c r="IF62" s="184"/>
      <c r="IG62" s="184"/>
      <c r="IH62" s="184"/>
      <c r="II62" s="184"/>
      <c r="IJ62" s="184"/>
      <c r="IK62" s="184"/>
      <c r="IL62" s="184"/>
      <c r="IM62" s="184"/>
      <c r="IN62" s="184"/>
      <c r="IO62" s="184"/>
      <c r="IP62" s="184"/>
      <c r="IQ62" s="184"/>
      <c r="IR62" s="184"/>
      <c r="IS62" s="184"/>
      <c r="IT62" s="184"/>
      <c r="IU62" s="184"/>
      <c r="IV62" s="184"/>
      <c r="IW62" s="184"/>
      <c r="IX62" s="184"/>
      <c r="IY62" s="184"/>
      <c r="IZ62" s="184"/>
      <c r="JA62" s="184"/>
      <c r="JB62" s="184"/>
      <c r="JC62" s="184"/>
      <c r="JD62" s="184"/>
      <c r="JE62" s="184"/>
      <c r="JF62" s="184"/>
      <c r="JG62" s="184"/>
      <c r="JH62" s="184"/>
      <c r="JI62" s="184"/>
      <c r="JJ62" s="184"/>
      <c r="JK62" s="184"/>
      <c r="JL62" s="184"/>
      <c r="JM62" s="184"/>
      <c r="JN62" s="184"/>
      <c r="JO62" s="184"/>
      <c r="JP62" s="184"/>
      <c r="JQ62" s="184"/>
      <c r="JR62" s="184"/>
      <c r="JS62" s="184"/>
      <c r="JT62" s="184"/>
      <c r="JU62" s="184"/>
      <c r="JV62" s="184"/>
      <c r="JW62" s="184"/>
      <c r="JX62" s="184"/>
      <c r="JY62" s="184"/>
      <c r="JZ62" s="184"/>
      <c r="KA62" s="184"/>
      <c r="KB62" s="184"/>
      <c r="KC62" s="184"/>
      <c r="KD62" s="184"/>
      <c r="KE62" s="184"/>
      <c r="KF62" s="184"/>
      <c r="KG62" s="184"/>
      <c r="KH62" s="184"/>
      <c r="KI62" s="184"/>
      <c r="KJ62" s="184"/>
      <c r="KK62" s="184"/>
      <c r="KL62" s="184"/>
      <c r="KM62" s="184"/>
      <c r="KN62" s="184"/>
      <c r="KO62" s="184"/>
      <c r="KP62" s="184"/>
      <c r="KQ62" s="184"/>
      <c r="KR62" s="184"/>
      <c r="KS62" s="184"/>
      <c r="KT62" s="184"/>
      <c r="KU62" s="184"/>
      <c r="KV62" s="184"/>
      <c r="KW62" s="184"/>
      <c r="KX62" s="184"/>
      <c r="KY62" s="184"/>
    </row>
    <row r="63" spans="1:311" x14ac:dyDescent="0.15">
      <c r="A63" s="190"/>
      <c r="B63" s="190"/>
      <c r="C63" s="193"/>
      <c r="D63" s="194"/>
      <c r="E63" s="193"/>
      <c r="F63" s="184"/>
      <c r="G63" s="184"/>
      <c r="H63" s="184"/>
      <c r="I63" s="184"/>
      <c r="J63" s="184"/>
      <c r="K63" s="184"/>
      <c r="L63" s="184"/>
      <c r="M63" s="192"/>
      <c r="N63" s="184"/>
      <c r="O63" s="184"/>
      <c r="P63" s="184"/>
      <c r="Q63" s="184"/>
      <c r="R63" s="184"/>
      <c r="S63" s="184"/>
      <c r="T63" s="184"/>
      <c r="U63" s="184"/>
      <c r="V63" s="184"/>
      <c r="W63" s="184"/>
      <c r="X63" s="184"/>
      <c r="Y63" s="184"/>
      <c r="Z63" s="184"/>
      <c r="AA63" s="184"/>
      <c r="AB63" s="184"/>
      <c r="AC63" s="184"/>
      <c r="AD63" s="184"/>
      <c r="AE63" s="192"/>
      <c r="AF63" s="184"/>
      <c r="AG63" s="184"/>
      <c r="AH63" s="192"/>
      <c r="AI63" s="184"/>
      <c r="AJ63" s="184"/>
      <c r="AK63" s="184"/>
      <c r="AL63" s="184"/>
      <c r="AM63" s="184"/>
      <c r="AN63" s="184"/>
      <c r="AO63" s="184"/>
      <c r="AP63" s="184"/>
      <c r="AQ63" s="184"/>
      <c r="AR63" s="184"/>
      <c r="AS63" s="184"/>
      <c r="AT63" s="184"/>
      <c r="AU63" s="184"/>
      <c r="AV63" s="184"/>
      <c r="AW63" s="184"/>
      <c r="AX63" s="184"/>
      <c r="AY63" s="184"/>
      <c r="AZ63" s="184"/>
      <c r="BA63" s="184"/>
      <c r="BB63" s="184"/>
      <c r="BC63" s="192"/>
      <c r="BD63" s="184"/>
      <c r="BE63" s="184"/>
      <c r="BF63" s="184"/>
      <c r="BG63" s="184"/>
      <c r="BH63" s="184"/>
      <c r="BI63" s="184"/>
      <c r="BJ63" s="184"/>
      <c r="BK63" s="184"/>
      <c r="BL63" s="184"/>
      <c r="BM63" s="184"/>
      <c r="BN63" s="184"/>
      <c r="BO63" s="184"/>
      <c r="BP63" s="184"/>
      <c r="BQ63" s="184"/>
      <c r="BR63" s="184"/>
      <c r="BS63" s="184"/>
      <c r="BT63" s="184"/>
      <c r="BU63" s="184"/>
      <c r="BV63" s="184"/>
      <c r="BW63" s="184"/>
      <c r="BX63" s="184"/>
      <c r="BY63" s="184"/>
      <c r="BZ63" s="184"/>
      <c r="CA63" s="184"/>
      <c r="CB63" s="184"/>
      <c r="CC63" s="184"/>
      <c r="CD63" s="184"/>
      <c r="CE63" s="184"/>
      <c r="CF63" s="184"/>
      <c r="CG63" s="184"/>
      <c r="CH63" s="184"/>
      <c r="CI63" s="184"/>
      <c r="CJ63" s="184"/>
      <c r="CK63" s="184"/>
      <c r="CL63" s="184"/>
      <c r="CM63" s="184"/>
      <c r="CN63" s="184"/>
      <c r="CO63" s="184"/>
      <c r="CP63" s="184"/>
      <c r="CQ63" s="184"/>
      <c r="CR63" s="184"/>
      <c r="CS63" s="184"/>
      <c r="CT63" s="184"/>
      <c r="CU63" s="184"/>
      <c r="CV63" s="184"/>
      <c r="CW63" s="184"/>
      <c r="CX63" s="184"/>
      <c r="CY63" s="192"/>
      <c r="CZ63" s="184"/>
      <c r="DA63" s="184"/>
      <c r="DB63" s="184"/>
      <c r="DC63" s="184"/>
      <c r="DD63" s="184"/>
      <c r="DE63" s="184"/>
      <c r="DF63" s="184"/>
      <c r="DG63" s="184"/>
      <c r="DH63" s="184"/>
      <c r="DI63" s="184"/>
      <c r="DJ63" s="184"/>
      <c r="DK63" s="192"/>
      <c r="DL63" s="184"/>
      <c r="DM63" s="184"/>
      <c r="DN63" s="184"/>
      <c r="DO63" s="184"/>
      <c r="DP63" s="184"/>
      <c r="DQ63" s="184"/>
      <c r="DR63" s="184"/>
      <c r="DS63" s="184"/>
      <c r="DT63" s="192"/>
      <c r="DU63" s="184"/>
      <c r="DV63" s="184"/>
      <c r="DW63" s="192"/>
      <c r="DX63" s="184"/>
      <c r="DY63" s="184"/>
      <c r="DZ63" s="184"/>
      <c r="EA63" s="184"/>
      <c r="EB63" s="184"/>
      <c r="EC63" s="184"/>
      <c r="ED63" s="184"/>
      <c r="EE63" s="184"/>
      <c r="EF63" s="184"/>
      <c r="EG63" s="184"/>
      <c r="EH63" s="184"/>
      <c r="EI63" s="184"/>
      <c r="EJ63" s="184"/>
      <c r="EK63" s="184"/>
      <c r="EL63" s="184"/>
      <c r="EM63" s="184"/>
      <c r="EN63" s="184"/>
      <c r="EO63" s="184"/>
      <c r="EP63" s="184"/>
      <c r="EQ63" s="184"/>
      <c r="ER63" s="192"/>
      <c r="ES63" s="184"/>
      <c r="ET63" s="184"/>
      <c r="EU63" s="184"/>
      <c r="EV63" s="184"/>
      <c r="EW63" s="184"/>
      <c r="EX63" s="184"/>
      <c r="EY63" s="184"/>
      <c r="EZ63" s="184"/>
      <c r="FA63" s="184"/>
      <c r="FB63" s="184"/>
      <c r="FC63" s="184"/>
      <c r="FD63" s="184"/>
      <c r="FE63" s="184"/>
      <c r="FF63" s="184"/>
      <c r="FG63" s="184"/>
      <c r="FH63" s="184"/>
      <c r="FI63" s="184"/>
      <c r="FJ63" s="192"/>
      <c r="FK63" s="184"/>
      <c r="FL63" s="184"/>
      <c r="FM63" s="184"/>
      <c r="FN63" s="184"/>
      <c r="FO63" s="184"/>
      <c r="FP63" s="184"/>
      <c r="FQ63" s="184"/>
      <c r="FR63" s="184"/>
      <c r="FS63" s="184"/>
      <c r="FT63" s="184"/>
      <c r="FU63" s="184"/>
      <c r="FV63" s="184"/>
      <c r="FW63" s="184"/>
      <c r="FX63" s="184"/>
      <c r="FY63" s="184"/>
      <c r="FZ63" s="184"/>
      <c r="GA63" s="184"/>
      <c r="GB63" s="184"/>
      <c r="GC63" s="184"/>
      <c r="GD63" s="184"/>
      <c r="GE63" s="184"/>
      <c r="GF63" s="184"/>
      <c r="GG63" s="184"/>
      <c r="GH63" s="184"/>
      <c r="GI63" s="184"/>
      <c r="GJ63" s="184"/>
      <c r="GK63" s="184"/>
      <c r="GL63" s="184"/>
      <c r="GM63" s="184"/>
      <c r="GN63" s="184"/>
      <c r="GO63" s="184"/>
      <c r="GP63" s="184"/>
      <c r="GQ63" s="184"/>
      <c r="GR63" s="184"/>
      <c r="GS63" s="184"/>
      <c r="GT63" s="184"/>
      <c r="GU63" s="184"/>
      <c r="GV63" s="184"/>
      <c r="GW63" s="184"/>
      <c r="GX63" s="184"/>
      <c r="GY63" s="184"/>
      <c r="GZ63" s="192"/>
      <c r="HA63" s="184"/>
      <c r="HB63" s="184"/>
      <c r="HC63" s="184"/>
      <c r="HD63" s="184"/>
      <c r="HE63" s="184"/>
      <c r="HF63" s="184"/>
      <c r="HG63" s="184"/>
      <c r="HH63" s="184"/>
      <c r="HI63" s="184"/>
      <c r="HJ63" s="203"/>
      <c r="HK63" s="184"/>
      <c r="HL63" s="184"/>
      <c r="HM63" s="203"/>
      <c r="HO63" s="184"/>
      <c r="HP63" s="203"/>
      <c r="HR63" s="184"/>
      <c r="HS63" s="203"/>
      <c r="HU63" s="184"/>
      <c r="HV63" s="203"/>
      <c r="HW63" s="184"/>
      <c r="HX63" s="184"/>
      <c r="HY63" s="184"/>
      <c r="HZ63" s="184"/>
      <c r="IA63" s="184"/>
      <c r="IB63" s="184"/>
      <c r="IC63" s="184"/>
      <c r="ID63" s="184"/>
      <c r="IE63" s="184"/>
      <c r="IF63" s="184"/>
      <c r="IG63" s="184"/>
      <c r="IH63" s="184"/>
      <c r="II63" s="184"/>
      <c r="IJ63" s="184"/>
      <c r="IK63" s="184"/>
      <c r="IL63" s="184"/>
      <c r="IM63" s="184"/>
      <c r="IN63" s="184"/>
      <c r="IO63" s="184"/>
      <c r="IP63" s="184"/>
      <c r="IQ63" s="184"/>
      <c r="IR63" s="184"/>
      <c r="IS63" s="184"/>
      <c r="IT63" s="184"/>
      <c r="IU63" s="184"/>
      <c r="IV63" s="184"/>
      <c r="IW63" s="184"/>
      <c r="IX63" s="184"/>
      <c r="IY63" s="184"/>
      <c r="IZ63" s="184"/>
      <c r="JA63" s="184"/>
      <c r="JB63" s="184"/>
      <c r="JC63" s="184"/>
      <c r="JD63" s="184"/>
      <c r="JE63" s="184"/>
      <c r="JF63" s="184"/>
      <c r="JG63" s="184"/>
      <c r="JH63" s="184"/>
      <c r="JI63" s="184"/>
      <c r="JJ63" s="184"/>
      <c r="JK63" s="184"/>
      <c r="JL63" s="184"/>
      <c r="JM63" s="184"/>
      <c r="JN63" s="184"/>
      <c r="JO63" s="184"/>
      <c r="JP63" s="184"/>
      <c r="JQ63" s="184"/>
      <c r="JR63" s="184"/>
      <c r="JS63" s="184"/>
      <c r="JT63" s="184"/>
      <c r="JU63" s="184"/>
      <c r="JV63" s="184"/>
      <c r="JW63" s="184"/>
      <c r="JX63" s="184"/>
      <c r="JY63" s="184"/>
      <c r="JZ63" s="184"/>
      <c r="KA63" s="184"/>
      <c r="KB63" s="184"/>
      <c r="KC63" s="184"/>
      <c r="KD63" s="184"/>
      <c r="KE63" s="184"/>
      <c r="KF63" s="184"/>
      <c r="KG63" s="184"/>
      <c r="KH63" s="184"/>
      <c r="KI63" s="184"/>
      <c r="KJ63" s="184"/>
      <c r="KK63" s="184"/>
      <c r="KL63" s="184"/>
      <c r="KM63" s="184"/>
      <c r="KN63" s="184"/>
      <c r="KO63" s="184"/>
      <c r="KP63" s="184"/>
      <c r="KQ63" s="184"/>
      <c r="KR63" s="184"/>
      <c r="KS63" s="184"/>
      <c r="KT63" s="184"/>
      <c r="KU63" s="184"/>
      <c r="KV63" s="184"/>
      <c r="KW63" s="184"/>
      <c r="KX63" s="184"/>
      <c r="KY63" s="184"/>
    </row>
    <row r="64" spans="1:311" x14ac:dyDescent="0.15">
      <c r="A64" s="190"/>
      <c r="B64" s="190"/>
      <c r="C64" s="193"/>
      <c r="D64" s="194"/>
      <c r="E64" s="193"/>
      <c r="F64" s="184"/>
      <c r="G64" s="184"/>
      <c r="H64" s="184"/>
      <c r="I64" s="184"/>
      <c r="J64" s="184"/>
      <c r="K64" s="184"/>
      <c r="L64" s="184"/>
      <c r="M64" s="192"/>
      <c r="N64" s="184"/>
      <c r="O64" s="184"/>
      <c r="P64" s="184"/>
      <c r="Q64" s="184"/>
      <c r="R64" s="184"/>
      <c r="S64" s="184"/>
      <c r="T64" s="184"/>
      <c r="U64" s="184"/>
      <c r="V64" s="184"/>
      <c r="W64" s="184"/>
      <c r="X64" s="184"/>
      <c r="Y64" s="184"/>
      <c r="Z64" s="184"/>
      <c r="AA64" s="184"/>
      <c r="AB64" s="184"/>
      <c r="AC64" s="184"/>
      <c r="AD64" s="184"/>
      <c r="AE64" s="192"/>
      <c r="AF64" s="184"/>
      <c r="AG64" s="184"/>
      <c r="AH64" s="192"/>
      <c r="AI64" s="184"/>
      <c r="AJ64" s="184"/>
      <c r="AK64" s="184"/>
      <c r="AL64" s="184"/>
      <c r="AM64" s="184"/>
      <c r="AN64" s="184"/>
      <c r="AO64" s="184"/>
      <c r="AP64" s="184"/>
      <c r="AQ64" s="184"/>
      <c r="AR64" s="184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92"/>
      <c r="BD64" s="184"/>
      <c r="BE64" s="184"/>
      <c r="BF64" s="184"/>
      <c r="BG64" s="184"/>
      <c r="BH64" s="184"/>
      <c r="BI64" s="184"/>
      <c r="BJ64" s="184"/>
      <c r="BK64" s="184"/>
      <c r="BL64" s="184"/>
      <c r="BM64" s="184"/>
      <c r="BN64" s="184"/>
      <c r="BO64" s="184"/>
      <c r="BP64" s="184"/>
      <c r="BQ64" s="184"/>
      <c r="BR64" s="184"/>
      <c r="BS64" s="184"/>
      <c r="BT64" s="184"/>
      <c r="BU64" s="184"/>
      <c r="BV64" s="184"/>
      <c r="BW64" s="184"/>
      <c r="BX64" s="184"/>
      <c r="BY64" s="184"/>
      <c r="BZ64" s="184"/>
      <c r="CA64" s="184"/>
      <c r="CB64" s="184"/>
      <c r="CC64" s="184"/>
      <c r="CD64" s="184"/>
      <c r="CE64" s="184"/>
      <c r="CF64" s="184"/>
      <c r="CG64" s="184"/>
      <c r="CH64" s="184"/>
      <c r="CI64" s="184"/>
      <c r="CJ64" s="184"/>
      <c r="CK64" s="184"/>
      <c r="CL64" s="184"/>
      <c r="CM64" s="184"/>
      <c r="CN64" s="184"/>
      <c r="CO64" s="184"/>
      <c r="CP64" s="184"/>
      <c r="CQ64" s="184"/>
      <c r="CR64" s="184"/>
      <c r="CS64" s="184"/>
      <c r="CT64" s="184"/>
      <c r="CU64" s="184"/>
      <c r="CV64" s="184"/>
      <c r="CW64" s="184"/>
      <c r="CX64" s="184"/>
      <c r="CY64" s="192"/>
      <c r="CZ64" s="184"/>
      <c r="DA64" s="184"/>
      <c r="DB64" s="184"/>
      <c r="DC64" s="184"/>
      <c r="DD64" s="184"/>
      <c r="DE64" s="184"/>
      <c r="DF64" s="184"/>
      <c r="DG64" s="184"/>
      <c r="DH64" s="184"/>
      <c r="DI64" s="184"/>
      <c r="DJ64" s="184"/>
      <c r="DK64" s="192"/>
      <c r="DL64" s="184"/>
      <c r="DM64" s="184"/>
      <c r="DN64" s="184"/>
      <c r="DO64" s="184"/>
      <c r="DP64" s="184"/>
      <c r="DQ64" s="184"/>
      <c r="DR64" s="184"/>
      <c r="DS64" s="184"/>
      <c r="DT64" s="192"/>
      <c r="DU64" s="184"/>
      <c r="DV64" s="184"/>
      <c r="DW64" s="192"/>
      <c r="DX64" s="184"/>
      <c r="DY64" s="184"/>
      <c r="DZ64" s="184"/>
      <c r="EA64" s="184"/>
      <c r="EB64" s="184"/>
      <c r="EC64" s="184"/>
      <c r="ED64" s="184"/>
      <c r="EE64" s="184"/>
      <c r="EF64" s="184"/>
      <c r="EG64" s="184"/>
      <c r="EH64" s="184"/>
      <c r="EI64" s="184"/>
      <c r="EJ64" s="184"/>
      <c r="EK64" s="184"/>
      <c r="EL64" s="184"/>
      <c r="EM64" s="184"/>
      <c r="EN64" s="184"/>
      <c r="EO64" s="184"/>
      <c r="EP64" s="184"/>
      <c r="EQ64" s="184"/>
      <c r="ER64" s="192"/>
      <c r="ES64" s="184"/>
      <c r="ET64" s="184"/>
      <c r="EU64" s="184"/>
      <c r="EV64" s="184"/>
      <c r="EW64" s="184"/>
      <c r="EX64" s="184"/>
      <c r="EY64" s="184"/>
      <c r="EZ64" s="184"/>
      <c r="FA64" s="184"/>
      <c r="FB64" s="184"/>
      <c r="FC64" s="184"/>
      <c r="FD64" s="184"/>
      <c r="FE64" s="184"/>
      <c r="FF64" s="184"/>
      <c r="FG64" s="184"/>
      <c r="FH64" s="184"/>
      <c r="FI64" s="184"/>
      <c r="FJ64" s="192"/>
      <c r="FK64" s="184"/>
      <c r="FL64" s="184"/>
      <c r="FM64" s="184"/>
      <c r="FN64" s="184"/>
      <c r="FO64" s="184"/>
      <c r="FP64" s="184"/>
      <c r="FQ64" s="184"/>
      <c r="FR64" s="184"/>
      <c r="FS64" s="184"/>
      <c r="FT64" s="184"/>
      <c r="FU64" s="184"/>
      <c r="FV64" s="184"/>
      <c r="FW64" s="184"/>
      <c r="FX64" s="184"/>
      <c r="FY64" s="184"/>
      <c r="FZ64" s="184"/>
      <c r="GA64" s="184"/>
      <c r="GB64" s="184"/>
      <c r="GC64" s="184"/>
      <c r="GD64" s="184"/>
      <c r="GE64" s="184"/>
      <c r="GF64" s="184"/>
      <c r="GG64" s="184"/>
      <c r="GH64" s="184"/>
      <c r="GI64" s="184"/>
      <c r="GJ64" s="184"/>
      <c r="GK64" s="184"/>
      <c r="GL64" s="184"/>
      <c r="GM64" s="184"/>
      <c r="GN64" s="184"/>
      <c r="GO64" s="184"/>
      <c r="GP64" s="184"/>
      <c r="GQ64" s="184"/>
      <c r="GR64" s="184"/>
      <c r="GS64" s="184"/>
      <c r="GT64" s="184"/>
      <c r="GU64" s="184"/>
      <c r="GV64" s="184"/>
      <c r="GW64" s="184"/>
      <c r="GX64" s="184"/>
      <c r="GY64" s="184"/>
      <c r="GZ64" s="192"/>
      <c r="HA64" s="184"/>
      <c r="HB64" s="184"/>
      <c r="HC64" s="184"/>
      <c r="HD64" s="184"/>
      <c r="HE64" s="184"/>
      <c r="HF64" s="184"/>
      <c r="HG64" s="184"/>
      <c r="HH64" s="184"/>
      <c r="HI64" s="184"/>
      <c r="HJ64" s="203"/>
      <c r="HK64" s="184"/>
      <c r="HL64" s="184"/>
      <c r="HM64" s="203"/>
      <c r="HO64" s="184"/>
      <c r="HP64" s="203"/>
      <c r="HR64" s="184"/>
      <c r="HS64" s="203"/>
      <c r="HU64" s="184"/>
      <c r="HV64" s="203"/>
      <c r="HW64" s="184"/>
      <c r="HX64" s="184"/>
      <c r="HY64" s="184"/>
      <c r="HZ64" s="184"/>
      <c r="IA64" s="184"/>
      <c r="IB64" s="184"/>
      <c r="IC64" s="184"/>
      <c r="ID64" s="184"/>
      <c r="IE64" s="184"/>
      <c r="IF64" s="184"/>
      <c r="IG64" s="184"/>
      <c r="IH64" s="184"/>
      <c r="II64" s="184"/>
      <c r="IJ64" s="184"/>
      <c r="IK64" s="184"/>
      <c r="IL64" s="184"/>
      <c r="IM64" s="184"/>
      <c r="IN64" s="184"/>
      <c r="IO64" s="184"/>
      <c r="IP64" s="184"/>
      <c r="IQ64" s="184"/>
      <c r="IR64" s="184"/>
      <c r="IS64" s="184"/>
      <c r="IT64" s="184"/>
      <c r="IU64" s="184"/>
      <c r="IV64" s="184"/>
      <c r="IW64" s="184"/>
      <c r="IX64" s="184"/>
      <c r="IY64" s="184"/>
      <c r="IZ64" s="184"/>
      <c r="JA64" s="184"/>
      <c r="JB64" s="184"/>
      <c r="JC64" s="184"/>
      <c r="JD64" s="184"/>
      <c r="JE64" s="184"/>
      <c r="JF64" s="184"/>
      <c r="JG64" s="184"/>
      <c r="JH64" s="184"/>
      <c r="JI64" s="184"/>
      <c r="JJ64" s="184"/>
      <c r="JK64" s="184"/>
      <c r="JL64" s="184"/>
      <c r="JM64" s="184"/>
      <c r="JN64" s="184"/>
      <c r="JO64" s="184"/>
      <c r="JP64" s="184"/>
      <c r="JQ64" s="184"/>
      <c r="JR64" s="184"/>
      <c r="JS64" s="184"/>
      <c r="JT64" s="184"/>
      <c r="JU64" s="184"/>
      <c r="JV64" s="184"/>
      <c r="JW64" s="184"/>
      <c r="JX64" s="184"/>
      <c r="JY64" s="184"/>
      <c r="JZ64" s="184"/>
      <c r="KA64" s="184"/>
      <c r="KB64" s="184"/>
      <c r="KC64" s="184"/>
      <c r="KD64" s="184"/>
      <c r="KE64" s="184"/>
      <c r="KF64" s="184"/>
      <c r="KG64" s="184"/>
      <c r="KH64" s="184"/>
      <c r="KI64" s="184"/>
      <c r="KJ64" s="184"/>
      <c r="KK64" s="184"/>
      <c r="KL64" s="184"/>
      <c r="KM64" s="184"/>
      <c r="KN64" s="184"/>
      <c r="KO64" s="184"/>
      <c r="KP64" s="184"/>
      <c r="KQ64" s="184"/>
      <c r="KR64" s="184"/>
      <c r="KS64" s="184"/>
      <c r="KT64" s="184"/>
      <c r="KU64" s="184"/>
      <c r="KV64" s="184"/>
      <c r="KW64" s="184"/>
      <c r="KX64" s="184"/>
      <c r="KY64" s="184"/>
    </row>
    <row r="65" spans="1:311" x14ac:dyDescent="0.15">
      <c r="A65" s="207"/>
      <c r="B65" s="207"/>
      <c r="C65" s="193"/>
      <c r="D65" s="194"/>
      <c r="E65" s="193"/>
      <c r="F65" s="184"/>
      <c r="G65" s="184"/>
      <c r="H65" s="184"/>
      <c r="I65" s="184"/>
      <c r="J65" s="184"/>
      <c r="K65" s="184"/>
      <c r="L65" s="184"/>
      <c r="M65" s="192"/>
      <c r="N65" s="184"/>
      <c r="O65" s="184"/>
      <c r="P65" s="184"/>
      <c r="Q65" s="184"/>
      <c r="R65" s="184"/>
      <c r="S65" s="184"/>
      <c r="T65" s="184"/>
      <c r="U65" s="184"/>
      <c r="V65" s="184"/>
      <c r="W65" s="184"/>
      <c r="X65" s="184"/>
      <c r="Y65" s="184"/>
      <c r="Z65" s="184"/>
      <c r="AA65" s="184"/>
      <c r="AB65" s="184"/>
      <c r="AC65" s="184"/>
      <c r="AD65" s="184"/>
      <c r="AE65" s="192"/>
      <c r="AF65" s="184"/>
      <c r="AG65" s="184"/>
      <c r="AH65" s="192"/>
      <c r="AI65" s="184"/>
      <c r="AJ65" s="184"/>
      <c r="AK65" s="184"/>
      <c r="AL65" s="184"/>
      <c r="AM65" s="184"/>
      <c r="AN65" s="184"/>
      <c r="AO65" s="184"/>
      <c r="AP65" s="184"/>
      <c r="AQ65" s="184"/>
      <c r="AR65" s="184"/>
      <c r="AS65" s="184"/>
      <c r="AT65" s="184"/>
      <c r="AU65" s="184"/>
      <c r="AV65" s="184"/>
      <c r="AW65" s="184"/>
      <c r="AX65" s="184"/>
      <c r="AY65" s="184"/>
      <c r="AZ65" s="184"/>
      <c r="BA65" s="184"/>
      <c r="BB65" s="184"/>
      <c r="BC65" s="192"/>
      <c r="BD65" s="184"/>
      <c r="BE65" s="184"/>
      <c r="BF65" s="184"/>
      <c r="BG65" s="184"/>
      <c r="BH65" s="184"/>
      <c r="BI65" s="184"/>
      <c r="BJ65" s="184"/>
      <c r="BK65" s="184"/>
      <c r="BL65" s="184"/>
      <c r="BM65" s="184"/>
      <c r="BN65" s="184"/>
      <c r="BO65" s="184"/>
      <c r="BP65" s="184"/>
      <c r="BQ65" s="184"/>
      <c r="BR65" s="184"/>
      <c r="BS65" s="184"/>
      <c r="BT65" s="184"/>
      <c r="BU65" s="184"/>
      <c r="BV65" s="184"/>
      <c r="BW65" s="184"/>
      <c r="BX65" s="184"/>
      <c r="BY65" s="184"/>
      <c r="BZ65" s="184"/>
      <c r="CA65" s="184"/>
      <c r="CB65" s="184"/>
      <c r="CC65" s="184"/>
      <c r="CD65" s="184"/>
      <c r="CE65" s="184"/>
      <c r="CF65" s="184"/>
      <c r="CG65" s="184"/>
      <c r="CH65" s="184"/>
      <c r="CI65" s="184"/>
      <c r="CJ65" s="184"/>
      <c r="CK65" s="184"/>
      <c r="CL65" s="184"/>
      <c r="CM65" s="184"/>
      <c r="CN65" s="184"/>
      <c r="CO65" s="184"/>
      <c r="CP65" s="184"/>
      <c r="CQ65" s="184"/>
      <c r="CR65" s="184"/>
      <c r="CS65" s="184"/>
      <c r="CT65" s="184"/>
      <c r="CU65" s="184"/>
      <c r="CV65" s="184"/>
      <c r="CW65" s="184"/>
      <c r="CX65" s="184"/>
      <c r="CY65" s="192"/>
      <c r="CZ65" s="184"/>
      <c r="DA65" s="184"/>
      <c r="DB65" s="184"/>
      <c r="DC65" s="184"/>
      <c r="DD65" s="184"/>
      <c r="DE65" s="184"/>
      <c r="DF65" s="184"/>
      <c r="DG65" s="184"/>
      <c r="DH65" s="184"/>
      <c r="DI65" s="184"/>
      <c r="DJ65" s="184"/>
      <c r="DK65" s="192"/>
      <c r="DL65" s="184"/>
      <c r="DM65" s="184"/>
      <c r="DN65" s="184"/>
      <c r="DO65" s="184"/>
      <c r="DP65" s="184"/>
      <c r="DQ65" s="184"/>
      <c r="DR65" s="184"/>
      <c r="DS65" s="184"/>
      <c r="DT65" s="192"/>
      <c r="DU65" s="184"/>
      <c r="DV65" s="184"/>
      <c r="DW65" s="192"/>
      <c r="DX65" s="184"/>
      <c r="DY65" s="184"/>
      <c r="DZ65" s="184"/>
      <c r="EA65" s="184"/>
      <c r="EB65" s="184"/>
      <c r="EC65" s="184"/>
      <c r="ED65" s="184"/>
      <c r="EE65" s="184"/>
      <c r="EF65" s="184"/>
      <c r="EG65" s="184"/>
      <c r="EH65" s="184"/>
      <c r="EI65" s="184"/>
      <c r="EJ65" s="184"/>
      <c r="EK65" s="184"/>
      <c r="EL65" s="184"/>
      <c r="EM65" s="184"/>
      <c r="EN65" s="184"/>
      <c r="EO65" s="184"/>
      <c r="EP65" s="184"/>
      <c r="EQ65" s="184"/>
      <c r="ER65" s="192"/>
      <c r="ES65" s="184"/>
      <c r="ET65" s="184"/>
      <c r="EU65" s="184"/>
      <c r="EV65" s="184"/>
      <c r="EW65" s="184"/>
      <c r="EX65" s="184"/>
      <c r="EY65" s="184"/>
      <c r="EZ65" s="184"/>
      <c r="FA65" s="184"/>
      <c r="FB65" s="184"/>
      <c r="FC65" s="184"/>
      <c r="FD65" s="184"/>
      <c r="FE65" s="184"/>
      <c r="FF65" s="184"/>
      <c r="FG65" s="184"/>
      <c r="FH65" s="184"/>
      <c r="FI65" s="184"/>
      <c r="FJ65" s="192"/>
      <c r="FK65" s="184"/>
      <c r="FL65" s="184"/>
      <c r="FM65" s="184"/>
      <c r="FN65" s="184"/>
      <c r="FO65" s="184"/>
      <c r="FP65" s="184"/>
      <c r="FQ65" s="184"/>
      <c r="FR65" s="184"/>
      <c r="FS65" s="184"/>
      <c r="FT65" s="184"/>
      <c r="FU65" s="184"/>
      <c r="FV65" s="184"/>
      <c r="FW65" s="184"/>
      <c r="FX65" s="184"/>
      <c r="FY65" s="184"/>
      <c r="FZ65" s="184"/>
      <c r="GA65" s="184"/>
      <c r="GB65" s="184"/>
      <c r="GC65" s="184"/>
      <c r="GD65" s="184"/>
      <c r="GE65" s="184"/>
      <c r="GF65" s="184"/>
      <c r="GG65" s="184"/>
      <c r="GH65" s="184"/>
      <c r="GI65" s="184"/>
      <c r="GJ65" s="184"/>
      <c r="GK65" s="184"/>
      <c r="GL65" s="184"/>
      <c r="GM65" s="184"/>
      <c r="GN65" s="184"/>
      <c r="GO65" s="184"/>
      <c r="GP65" s="184"/>
      <c r="GQ65" s="184"/>
      <c r="GR65" s="184"/>
      <c r="GS65" s="184"/>
      <c r="GT65" s="184"/>
      <c r="GU65" s="184"/>
      <c r="GV65" s="184"/>
      <c r="GW65" s="184"/>
      <c r="GX65" s="184"/>
      <c r="GY65" s="184"/>
      <c r="GZ65" s="192"/>
      <c r="HA65" s="184"/>
      <c r="HB65" s="184"/>
      <c r="HC65" s="184"/>
      <c r="HD65" s="184"/>
      <c r="HE65" s="184"/>
      <c r="HF65" s="184"/>
      <c r="HG65" s="184"/>
      <c r="HH65" s="184"/>
      <c r="HI65" s="184"/>
      <c r="HJ65" s="203"/>
      <c r="HK65" s="184"/>
      <c r="HL65" s="184"/>
      <c r="HM65" s="203"/>
      <c r="HO65" s="184"/>
      <c r="HP65" s="203"/>
      <c r="HR65" s="184"/>
      <c r="HS65" s="203"/>
      <c r="HU65" s="184"/>
      <c r="HV65" s="203"/>
      <c r="HW65" s="184"/>
      <c r="HX65" s="184"/>
      <c r="HY65" s="184"/>
      <c r="HZ65" s="184"/>
      <c r="IA65" s="184"/>
      <c r="IB65" s="184"/>
      <c r="IC65" s="184"/>
      <c r="ID65" s="184"/>
      <c r="IE65" s="184"/>
      <c r="IF65" s="184"/>
      <c r="IG65" s="184"/>
      <c r="IH65" s="184"/>
      <c r="II65" s="184"/>
      <c r="IJ65" s="184"/>
      <c r="IK65" s="184"/>
      <c r="IL65" s="184"/>
      <c r="IM65" s="184"/>
      <c r="IN65" s="184"/>
      <c r="IO65" s="184"/>
      <c r="IP65" s="184"/>
      <c r="IQ65" s="184"/>
      <c r="IR65" s="184"/>
      <c r="IS65" s="184"/>
      <c r="IT65" s="184"/>
      <c r="IU65" s="184"/>
      <c r="IV65" s="184"/>
      <c r="IW65" s="184"/>
      <c r="IX65" s="184"/>
      <c r="IY65" s="184"/>
      <c r="IZ65" s="184"/>
      <c r="JA65" s="184"/>
      <c r="JB65" s="184"/>
      <c r="JC65" s="184"/>
      <c r="JD65" s="184"/>
      <c r="JE65" s="184"/>
      <c r="JF65" s="184"/>
      <c r="JG65" s="184"/>
      <c r="JH65" s="184"/>
      <c r="JI65" s="184"/>
      <c r="JJ65" s="184"/>
      <c r="JK65" s="184"/>
      <c r="JL65" s="184"/>
      <c r="JM65" s="184"/>
      <c r="JN65" s="184"/>
      <c r="JO65" s="184"/>
      <c r="JP65" s="184"/>
      <c r="JQ65" s="184"/>
      <c r="JR65" s="184"/>
      <c r="JS65" s="184"/>
      <c r="JT65" s="184"/>
      <c r="JU65" s="184"/>
      <c r="JV65" s="184"/>
      <c r="JW65" s="184"/>
      <c r="JX65" s="184"/>
      <c r="JY65" s="184"/>
      <c r="JZ65" s="184"/>
      <c r="KA65" s="184"/>
      <c r="KB65" s="184"/>
      <c r="KC65" s="184"/>
      <c r="KD65" s="184"/>
      <c r="KE65" s="184"/>
      <c r="KF65" s="184"/>
      <c r="KG65" s="184"/>
      <c r="KH65" s="184"/>
      <c r="KI65" s="184"/>
      <c r="KJ65" s="184"/>
      <c r="KK65" s="184"/>
      <c r="KL65" s="184"/>
      <c r="KM65" s="184"/>
      <c r="KN65" s="184"/>
      <c r="KO65" s="184"/>
      <c r="KP65" s="184"/>
      <c r="KQ65" s="184"/>
      <c r="KR65" s="184"/>
      <c r="KS65" s="184"/>
      <c r="KT65" s="184"/>
      <c r="KU65" s="184"/>
      <c r="KV65" s="184"/>
      <c r="KW65" s="184"/>
      <c r="KX65" s="184"/>
      <c r="KY65" s="184"/>
    </row>
    <row r="66" spans="1:311" x14ac:dyDescent="0.15">
      <c r="A66" s="207"/>
      <c r="B66" s="207"/>
      <c r="C66" s="193"/>
      <c r="D66" s="194"/>
      <c r="E66" s="193"/>
      <c r="F66" s="184"/>
      <c r="G66" s="184"/>
      <c r="H66" s="184"/>
      <c r="I66" s="184"/>
      <c r="J66" s="184"/>
      <c r="K66" s="184"/>
      <c r="L66" s="184"/>
      <c r="M66" s="192"/>
      <c r="N66" s="184"/>
      <c r="O66" s="184"/>
      <c r="P66" s="184"/>
      <c r="Q66" s="184"/>
      <c r="R66" s="184"/>
      <c r="S66" s="184"/>
      <c r="T66" s="184"/>
      <c r="U66" s="184"/>
      <c r="V66" s="184"/>
      <c r="W66" s="184"/>
      <c r="X66" s="184"/>
      <c r="Y66" s="184"/>
      <c r="Z66" s="184"/>
      <c r="AA66" s="184"/>
      <c r="AB66" s="184"/>
      <c r="AC66" s="184"/>
      <c r="AD66" s="184"/>
      <c r="AE66" s="192"/>
      <c r="AF66" s="184"/>
      <c r="AG66" s="184"/>
      <c r="AH66" s="192"/>
      <c r="AI66" s="184"/>
      <c r="AJ66" s="184"/>
      <c r="AK66" s="184"/>
      <c r="AL66" s="184"/>
      <c r="AM66" s="184"/>
      <c r="AN66" s="184"/>
      <c r="AO66" s="184"/>
      <c r="AP66" s="184"/>
      <c r="AQ66" s="184"/>
      <c r="AR66" s="184"/>
      <c r="AS66" s="184"/>
      <c r="AT66" s="184"/>
      <c r="AU66" s="184"/>
      <c r="AV66" s="184"/>
      <c r="AW66" s="184"/>
      <c r="AX66" s="184"/>
      <c r="AY66" s="184"/>
      <c r="AZ66" s="184"/>
      <c r="BA66" s="184"/>
      <c r="BB66" s="184"/>
      <c r="BC66" s="192"/>
      <c r="BD66" s="184"/>
      <c r="BE66" s="184"/>
      <c r="BF66" s="184"/>
      <c r="BG66" s="184"/>
      <c r="BH66" s="184"/>
      <c r="BI66" s="184"/>
      <c r="BJ66" s="184"/>
      <c r="BK66" s="184"/>
      <c r="BL66" s="184"/>
      <c r="BM66" s="184"/>
      <c r="BN66" s="184"/>
      <c r="BO66" s="184"/>
      <c r="BP66" s="184"/>
      <c r="BQ66" s="184"/>
      <c r="BR66" s="184"/>
      <c r="BS66" s="184"/>
      <c r="BT66" s="184"/>
      <c r="BU66" s="184"/>
      <c r="BV66" s="184"/>
      <c r="BW66" s="184"/>
      <c r="BX66" s="184"/>
      <c r="BY66" s="184"/>
      <c r="BZ66" s="184"/>
      <c r="CA66" s="184"/>
      <c r="CB66" s="184"/>
      <c r="CC66" s="184"/>
      <c r="CD66" s="184"/>
      <c r="CE66" s="184"/>
      <c r="CF66" s="184"/>
      <c r="CG66" s="184"/>
      <c r="CH66" s="184"/>
      <c r="CI66" s="184"/>
      <c r="CJ66" s="184"/>
      <c r="CK66" s="184"/>
      <c r="CL66" s="184"/>
      <c r="CM66" s="184"/>
      <c r="CN66" s="184"/>
      <c r="CO66" s="184"/>
      <c r="CP66" s="184"/>
      <c r="CQ66" s="184"/>
      <c r="CR66" s="184"/>
      <c r="CS66" s="184"/>
      <c r="CT66" s="184"/>
      <c r="CU66" s="184"/>
      <c r="CV66" s="184"/>
      <c r="CW66" s="184"/>
      <c r="CX66" s="184"/>
      <c r="CY66" s="192"/>
      <c r="CZ66" s="184"/>
      <c r="DA66" s="184"/>
      <c r="DB66" s="184"/>
      <c r="DC66" s="184"/>
      <c r="DD66" s="184"/>
      <c r="DE66" s="184"/>
      <c r="DF66" s="184"/>
      <c r="DG66" s="184"/>
      <c r="DH66" s="184"/>
      <c r="DI66" s="184"/>
      <c r="DJ66" s="184"/>
      <c r="DK66" s="192"/>
      <c r="DL66" s="184"/>
      <c r="DM66" s="184"/>
      <c r="DN66" s="184"/>
      <c r="DO66" s="184"/>
      <c r="DP66" s="184"/>
      <c r="DQ66" s="184"/>
      <c r="DR66" s="184"/>
      <c r="DS66" s="184"/>
      <c r="DT66" s="192"/>
      <c r="DU66" s="184"/>
      <c r="DV66" s="184"/>
      <c r="DW66" s="192"/>
      <c r="DX66" s="184"/>
      <c r="DY66" s="184"/>
      <c r="DZ66" s="184"/>
      <c r="EA66" s="184"/>
      <c r="EB66" s="184"/>
      <c r="EC66" s="184"/>
      <c r="ED66" s="184"/>
      <c r="EE66" s="184"/>
      <c r="EF66" s="184"/>
      <c r="EG66" s="184"/>
      <c r="EH66" s="184"/>
      <c r="EI66" s="184"/>
      <c r="EJ66" s="184"/>
      <c r="EK66" s="184"/>
      <c r="EL66" s="184"/>
      <c r="EM66" s="184"/>
      <c r="EN66" s="184"/>
      <c r="EO66" s="184"/>
      <c r="EP66" s="184"/>
      <c r="EQ66" s="184"/>
      <c r="ER66" s="192"/>
      <c r="ES66" s="184"/>
      <c r="ET66" s="184"/>
      <c r="EU66" s="184"/>
      <c r="EV66" s="184"/>
      <c r="EW66" s="184"/>
      <c r="EX66" s="184"/>
      <c r="EY66" s="184"/>
      <c r="EZ66" s="184"/>
      <c r="FA66" s="184"/>
      <c r="FB66" s="184"/>
      <c r="FC66" s="184"/>
      <c r="FD66" s="184"/>
      <c r="FE66" s="184"/>
      <c r="FF66" s="184"/>
      <c r="FG66" s="184"/>
      <c r="FH66" s="184"/>
      <c r="FI66" s="184"/>
      <c r="FJ66" s="192"/>
      <c r="FK66" s="184"/>
      <c r="FL66" s="184"/>
      <c r="FM66" s="184"/>
      <c r="FN66" s="184"/>
      <c r="FO66" s="184"/>
      <c r="FP66" s="184"/>
      <c r="FQ66" s="184"/>
      <c r="FR66" s="184"/>
      <c r="FS66" s="184"/>
      <c r="FT66" s="184"/>
      <c r="FU66" s="184"/>
      <c r="FV66" s="184"/>
      <c r="FW66" s="184"/>
      <c r="FX66" s="184"/>
      <c r="FY66" s="184"/>
      <c r="FZ66" s="184"/>
      <c r="GA66" s="184"/>
      <c r="GB66" s="184"/>
      <c r="GC66" s="184"/>
      <c r="GD66" s="184"/>
      <c r="GE66" s="184"/>
      <c r="GF66" s="184"/>
      <c r="GG66" s="184"/>
      <c r="GH66" s="184"/>
      <c r="GI66" s="184"/>
      <c r="GJ66" s="184"/>
      <c r="GK66" s="184"/>
      <c r="GL66" s="184"/>
      <c r="GM66" s="184"/>
      <c r="GN66" s="184"/>
      <c r="GO66" s="184"/>
      <c r="GP66" s="184"/>
      <c r="GQ66" s="184"/>
      <c r="GR66" s="184"/>
      <c r="GS66" s="184"/>
      <c r="GT66" s="184"/>
      <c r="GU66" s="184"/>
      <c r="GV66" s="184"/>
      <c r="GW66" s="184"/>
      <c r="GX66" s="184"/>
      <c r="GY66" s="184"/>
      <c r="GZ66" s="192"/>
      <c r="HA66" s="184"/>
      <c r="HB66" s="184"/>
      <c r="HC66" s="184"/>
      <c r="HD66" s="184"/>
      <c r="HE66" s="184"/>
      <c r="HF66" s="184"/>
      <c r="HG66" s="184"/>
      <c r="HH66" s="184"/>
      <c r="HI66" s="184"/>
      <c r="HJ66" s="203"/>
      <c r="HK66" s="184"/>
      <c r="HL66" s="184"/>
      <c r="HM66" s="203"/>
      <c r="HO66" s="184"/>
      <c r="HP66" s="203"/>
      <c r="HR66" s="184"/>
      <c r="HS66" s="203"/>
      <c r="HU66" s="184"/>
      <c r="HV66" s="203"/>
      <c r="HW66" s="184"/>
      <c r="HX66" s="184"/>
      <c r="HY66" s="184"/>
      <c r="HZ66" s="184"/>
      <c r="IA66" s="184"/>
      <c r="IB66" s="184"/>
      <c r="IC66" s="184"/>
      <c r="ID66" s="184"/>
      <c r="IE66" s="184"/>
      <c r="IF66" s="184"/>
      <c r="IG66" s="184"/>
      <c r="IH66" s="184"/>
      <c r="II66" s="184"/>
      <c r="IJ66" s="184"/>
      <c r="IK66" s="184"/>
      <c r="IL66" s="184"/>
      <c r="IM66" s="184"/>
      <c r="IN66" s="184"/>
      <c r="IO66" s="184"/>
      <c r="IP66" s="184"/>
      <c r="IQ66" s="184"/>
      <c r="IR66" s="184"/>
      <c r="IS66" s="184"/>
      <c r="IT66" s="184"/>
      <c r="IU66" s="184"/>
      <c r="IV66" s="184"/>
      <c r="IW66" s="184"/>
      <c r="IX66" s="184"/>
      <c r="IY66" s="184"/>
      <c r="IZ66" s="184"/>
      <c r="JA66" s="184"/>
      <c r="JB66" s="184"/>
      <c r="JC66" s="184"/>
      <c r="JD66" s="184"/>
      <c r="JE66" s="184"/>
      <c r="JF66" s="184"/>
      <c r="JG66" s="184"/>
      <c r="JH66" s="184"/>
      <c r="JI66" s="184"/>
      <c r="JJ66" s="184"/>
      <c r="JK66" s="184"/>
      <c r="JL66" s="184"/>
      <c r="JM66" s="184"/>
      <c r="JN66" s="184"/>
      <c r="JO66" s="184"/>
      <c r="JP66" s="184"/>
      <c r="JQ66" s="184"/>
      <c r="JR66" s="184"/>
      <c r="JS66" s="184"/>
      <c r="JT66" s="184"/>
      <c r="JU66" s="184"/>
      <c r="JV66" s="184"/>
      <c r="JW66" s="184"/>
      <c r="JX66" s="184"/>
      <c r="JY66" s="184"/>
      <c r="JZ66" s="184"/>
      <c r="KA66" s="184"/>
      <c r="KB66" s="184"/>
      <c r="KC66" s="184"/>
      <c r="KD66" s="184"/>
      <c r="KE66" s="184"/>
      <c r="KF66" s="184"/>
      <c r="KG66" s="184"/>
      <c r="KH66" s="184"/>
      <c r="KI66" s="184"/>
      <c r="KJ66" s="184"/>
      <c r="KK66" s="184"/>
      <c r="KL66" s="184"/>
      <c r="KM66" s="184"/>
      <c r="KN66" s="184"/>
      <c r="KO66" s="184"/>
      <c r="KP66" s="184"/>
      <c r="KQ66" s="184"/>
      <c r="KR66" s="184"/>
      <c r="KS66" s="184"/>
      <c r="KT66" s="184"/>
      <c r="KU66" s="184"/>
      <c r="KV66" s="184"/>
      <c r="KW66" s="184"/>
      <c r="KX66" s="184"/>
      <c r="KY66" s="184"/>
    </row>
    <row r="67" spans="1:311" x14ac:dyDescent="0.15">
      <c r="A67" s="207"/>
      <c r="B67" s="207"/>
      <c r="C67" s="193"/>
      <c r="D67" s="194"/>
      <c r="E67" s="193"/>
      <c r="F67" s="184"/>
      <c r="G67" s="184"/>
      <c r="H67" s="184"/>
      <c r="I67" s="184"/>
      <c r="J67" s="184"/>
      <c r="K67" s="184"/>
      <c r="L67" s="184"/>
      <c r="M67" s="192"/>
      <c r="N67" s="184"/>
      <c r="O67" s="184"/>
      <c r="P67" s="184"/>
      <c r="Q67" s="184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  <c r="AD67" s="184"/>
      <c r="AE67" s="192"/>
      <c r="AF67" s="184"/>
      <c r="AG67" s="184"/>
      <c r="AH67" s="192"/>
      <c r="AI67" s="184"/>
      <c r="AJ67" s="184"/>
      <c r="AK67" s="184"/>
      <c r="AL67" s="184"/>
      <c r="AM67" s="184"/>
      <c r="AN67" s="184"/>
      <c r="AO67" s="184"/>
      <c r="AP67" s="184"/>
      <c r="AQ67" s="184"/>
      <c r="AR67" s="184"/>
      <c r="AS67" s="184"/>
      <c r="AT67" s="184"/>
      <c r="AU67" s="184"/>
      <c r="AV67" s="184"/>
      <c r="AW67" s="184"/>
      <c r="AX67" s="184"/>
      <c r="AY67" s="184"/>
      <c r="AZ67" s="184"/>
      <c r="BA67" s="184"/>
      <c r="BB67" s="184"/>
      <c r="BC67" s="192"/>
      <c r="BD67" s="184"/>
      <c r="BE67" s="184"/>
      <c r="BF67" s="184"/>
      <c r="BG67" s="184"/>
      <c r="BH67" s="184"/>
      <c r="BI67" s="184"/>
      <c r="BJ67" s="184"/>
      <c r="BK67" s="184"/>
      <c r="BL67" s="184"/>
      <c r="BM67" s="184"/>
      <c r="BN67" s="184"/>
      <c r="BO67" s="184"/>
      <c r="BP67" s="184"/>
      <c r="BQ67" s="184"/>
      <c r="BR67" s="184"/>
      <c r="BS67" s="184"/>
      <c r="BT67" s="184"/>
      <c r="BU67" s="184"/>
      <c r="BV67" s="184"/>
      <c r="BW67" s="184"/>
      <c r="BX67" s="184"/>
      <c r="BY67" s="184"/>
      <c r="BZ67" s="184"/>
      <c r="CA67" s="184"/>
      <c r="CB67" s="184"/>
      <c r="CC67" s="184"/>
      <c r="CD67" s="184"/>
      <c r="CE67" s="184"/>
      <c r="CF67" s="184"/>
      <c r="CG67" s="184"/>
      <c r="CH67" s="184"/>
      <c r="CI67" s="184"/>
      <c r="CJ67" s="184"/>
      <c r="CK67" s="184"/>
      <c r="CL67" s="184"/>
      <c r="CM67" s="184"/>
      <c r="CN67" s="184"/>
      <c r="CO67" s="184"/>
      <c r="CP67" s="184"/>
      <c r="CQ67" s="184"/>
      <c r="CR67" s="184"/>
      <c r="CS67" s="184"/>
      <c r="CT67" s="184"/>
      <c r="CU67" s="184"/>
      <c r="CV67" s="184"/>
      <c r="CW67" s="184"/>
      <c r="CX67" s="184"/>
      <c r="CY67" s="192"/>
      <c r="CZ67" s="184"/>
      <c r="DA67" s="184"/>
      <c r="DB67" s="184"/>
      <c r="DC67" s="184"/>
      <c r="DD67" s="184"/>
      <c r="DE67" s="184"/>
      <c r="DF67" s="184"/>
      <c r="DG67" s="184"/>
      <c r="DH67" s="184"/>
      <c r="DI67" s="184"/>
      <c r="DJ67" s="184"/>
      <c r="DK67" s="192"/>
      <c r="DL67" s="184"/>
      <c r="DM67" s="184"/>
      <c r="DN67" s="184"/>
      <c r="DO67" s="184"/>
      <c r="DP67" s="184"/>
      <c r="DQ67" s="184"/>
      <c r="DR67" s="184"/>
      <c r="DS67" s="184"/>
      <c r="DT67" s="192"/>
      <c r="DU67" s="184"/>
      <c r="DV67" s="184"/>
      <c r="DW67" s="192"/>
      <c r="DX67" s="184"/>
      <c r="DY67" s="184"/>
      <c r="DZ67" s="184"/>
      <c r="EA67" s="184"/>
      <c r="EB67" s="184"/>
      <c r="EC67" s="184"/>
      <c r="ED67" s="184"/>
      <c r="EE67" s="184"/>
      <c r="EF67" s="184"/>
      <c r="EG67" s="184"/>
      <c r="EH67" s="184"/>
      <c r="EI67" s="184"/>
      <c r="EJ67" s="184"/>
      <c r="EK67" s="184"/>
      <c r="EL67" s="184"/>
      <c r="EM67" s="184"/>
      <c r="EN67" s="184"/>
      <c r="EO67" s="184"/>
      <c r="EP67" s="184"/>
      <c r="EQ67" s="184"/>
      <c r="ER67" s="192"/>
      <c r="ES67" s="184"/>
      <c r="ET67" s="184"/>
      <c r="EU67" s="184"/>
      <c r="EV67" s="184"/>
      <c r="EW67" s="184"/>
      <c r="EX67" s="184"/>
      <c r="EY67" s="184"/>
      <c r="EZ67" s="184"/>
      <c r="FA67" s="184"/>
      <c r="FB67" s="184"/>
      <c r="FC67" s="184"/>
      <c r="FD67" s="184"/>
      <c r="FE67" s="184"/>
      <c r="FF67" s="184"/>
      <c r="FG67" s="184"/>
      <c r="FH67" s="184"/>
      <c r="FI67" s="184"/>
      <c r="FJ67" s="192"/>
      <c r="FK67" s="184"/>
      <c r="FL67" s="184"/>
      <c r="FM67" s="184"/>
      <c r="FN67" s="184"/>
      <c r="FO67" s="184"/>
      <c r="FP67" s="184"/>
      <c r="FQ67" s="184"/>
      <c r="FR67" s="184"/>
      <c r="FS67" s="184"/>
      <c r="FT67" s="184"/>
      <c r="FU67" s="184"/>
      <c r="FV67" s="184"/>
      <c r="FW67" s="184"/>
      <c r="FX67" s="184"/>
      <c r="FY67" s="184"/>
      <c r="FZ67" s="184"/>
      <c r="GA67" s="184"/>
      <c r="GB67" s="184"/>
      <c r="GC67" s="184"/>
      <c r="GD67" s="184"/>
      <c r="GE67" s="184"/>
      <c r="GF67" s="184"/>
      <c r="GG67" s="184"/>
      <c r="GH67" s="184"/>
      <c r="GI67" s="184"/>
      <c r="GJ67" s="184"/>
      <c r="GK67" s="184"/>
      <c r="GL67" s="184"/>
      <c r="GM67" s="184"/>
      <c r="GN67" s="184"/>
      <c r="GO67" s="184"/>
      <c r="GP67" s="184"/>
      <c r="GQ67" s="184"/>
      <c r="GR67" s="184"/>
      <c r="GS67" s="184"/>
      <c r="GT67" s="184"/>
      <c r="GU67" s="184"/>
      <c r="GV67" s="184"/>
      <c r="GW67" s="184"/>
      <c r="GX67" s="184"/>
      <c r="GY67" s="184"/>
      <c r="GZ67" s="192"/>
      <c r="HA67" s="184"/>
      <c r="HB67" s="184"/>
      <c r="HC67" s="184"/>
      <c r="HD67" s="184"/>
      <c r="HE67" s="184"/>
      <c r="HF67" s="184"/>
      <c r="HG67" s="184"/>
      <c r="HH67" s="184"/>
      <c r="HI67" s="184"/>
      <c r="HJ67" s="203"/>
      <c r="HK67" s="184"/>
      <c r="HL67" s="184"/>
      <c r="HM67" s="203"/>
      <c r="HO67" s="184"/>
      <c r="HP67" s="203"/>
      <c r="HR67" s="184"/>
      <c r="HS67" s="203"/>
      <c r="HU67" s="184"/>
      <c r="HV67" s="203"/>
      <c r="HW67" s="184"/>
      <c r="HX67" s="184"/>
      <c r="HY67" s="184"/>
      <c r="HZ67" s="184"/>
      <c r="IA67" s="184"/>
      <c r="IB67" s="184"/>
      <c r="IC67" s="184"/>
      <c r="ID67" s="184"/>
      <c r="IE67" s="184"/>
      <c r="IF67" s="184"/>
      <c r="IG67" s="184"/>
      <c r="IH67" s="184"/>
      <c r="II67" s="184"/>
      <c r="IJ67" s="184"/>
      <c r="IK67" s="184"/>
      <c r="IL67" s="184"/>
      <c r="IM67" s="184"/>
      <c r="IN67" s="184"/>
      <c r="IO67" s="184"/>
      <c r="IP67" s="184"/>
      <c r="IQ67" s="184"/>
      <c r="IR67" s="184"/>
      <c r="IS67" s="184"/>
      <c r="IT67" s="184"/>
      <c r="IU67" s="184"/>
      <c r="IV67" s="184"/>
      <c r="IW67" s="184"/>
      <c r="IX67" s="184"/>
      <c r="IY67" s="184"/>
      <c r="IZ67" s="184"/>
      <c r="JA67" s="184"/>
      <c r="JB67" s="184"/>
      <c r="JC67" s="184"/>
      <c r="JD67" s="184"/>
      <c r="JE67" s="184"/>
      <c r="JF67" s="184"/>
      <c r="JG67" s="184"/>
      <c r="JH67" s="184"/>
      <c r="JI67" s="184"/>
      <c r="JJ67" s="184"/>
      <c r="JK67" s="184"/>
      <c r="JL67" s="184"/>
      <c r="JM67" s="184"/>
      <c r="JN67" s="184"/>
      <c r="JO67" s="184"/>
      <c r="JP67" s="184"/>
      <c r="JQ67" s="184"/>
      <c r="JR67" s="184"/>
      <c r="JS67" s="184"/>
      <c r="JT67" s="184"/>
      <c r="JU67" s="184"/>
      <c r="JV67" s="184"/>
      <c r="JW67" s="184"/>
      <c r="JX67" s="184"/>
      <c r="JY67" s="184"/>
      <c r="JZ67" s="184"/>
      <c r="KA67" s="184"/>
      <c r="KB67" s="184"/>
      <c r="KC67" s="184"/>
      <c r="KD67" s="184"/>
      <c r="KE67" s="184"/>
      <c r="KF67" s="184"/>
      <c r="KG67" s="184"/>
      <c r="KH67" s="184"/>
      <c r="KI67" s="184"/>
      <c r="KJ67" s="184"/>
      <c r="KK67" s="184"/>
      <c r="KL67" s="184"/>
      <c r="KM67" s="184"/>
      <c r="KN67" s="184"/>
      <c r="KO67" s="184"/>
      <c r="KP67" s="184"/>
      <c r="KQ67" s="184"/>
      <c r="KR67" s="184"/>
      <c r="KS67" s="184"/>
      <c r="KT67" s="184"/>
      <c r="KU67" s="184"/>
      <c r="KV67" s="184"/>
      <c r="KW67" s="184"/>
      <c r="KX67" s="184"/>
      <c r="KY67" s="184"/>
    </row>
    <row r="68" spans="1:311" x14ac:dyDescent="0.15">
      <c r="A68" s="190"/>
      <c r="B68" s="190"/>
      <c r="C68" s="193"/>
      <c r="D68" s="194"/>
      <c r="E68" s="193"/>
      <c r="F68" s="184"/>
      <c r="G68" s="184"/>
      <c r="H68" s="184"/>
      <c r="I68" s="184"/>
      <c r="J68" s="184"/>
      <c r="K68" s="184"/>
      <c r="L68" s="184"/>
      <c r="M68" s="192"/>
      <c r="N68" s="184"/>
      <c r="O68" s="184"/>
      <c r="P68" s="184"/>
      <c r="Q68" s="184"/>
      <c r="R68" s="184"/>
      <c r="S68" s="184"/>
      <c r="T68" s="184"/>
      <c r="U68" s="184"/>
      <c r="V68" s="184"/>
      <c r="W68" s="184"/>
      <c r="X68" s="184"/>
      <c r="Y68" s="184"/>
      <c r="Z68" s="184"/>
      <c r="AA68" s="184"/>
      <c r="AB68" s="184"/>
      <c r="AC68" s="184"/>
      <c r="AD68" s="184"/>
      <c r="AE68" s="192"/>
      <c r="AF68" s="184"/>
      <c r="AG68" s="184"/>
      <c r="AH68" s="192"/>
      <c r="AI68" s="184"/>
      <c r="AJ68" s="184"/>
      <c r="AK68" s="184"/>
      <c r="AL68" s="184"/>
      <c r="AM68" s="184"/>
      <c r="AN68" s="184"/>
      <c r="AO68" s="184"/>
      <c r="AP68" s="184"/>
      <c r="AQ68" s="184"/>
      <c r="AR68" s="184"/>
      <c r="AS68" s="184"/>
      <c r="AT68" s="184"/>
      <c r="AU68" s="184"/>
      <c r="AV68" s="184"/>
      <c r="AW68" s="184"/>
      <c r="AX68" s="184"/>
      <c r="AY68" s="184"/>
      <c r="AZ68" s="184"/>
      <c r="BA68" s="184"/>
      <c r="BB68" s="184"/>
      <c r="BC68" s="192"/>
      <c r="BD68" s="184"/>
      <c r="BE68" s="184"/>
      <c r="BF68" s="184"/>
      <c r="BG68" s="184"/>
      <c r="BH68" s="184"/>
      <c r="BI68" s="184"/>
      <c r="BJ68" s="184"/>
      <c r="BK68" s="184"/>
      <c r="BL68" s="184"/>
      <c r="BM68" s="184"/>
      <c r="BN68" s="184"/>
      <c r="BO68" s="184"/>
      <c r="BP68" s="184"/>
      <c r="BQ68" s="184"/>
      <c r="BR68" s="184"/>
      <c r="BS68" s="184"/>
      <c r="BT68" s="184"/>
      <c r="BU68" s="184"/>
      <c r="BV68" s="184"/>
      <c r="BW68" s="184"/>
      <c r="BX68" s="184"/>
      <c r="BY68" s="184"/>
      <c r="BZ68" s="184"/>
      <c r="CA68" s="184"/>
      <c r="CB68" s="184"/>
      <c r="CC68" s="184"/>
      <c r="CD68" s="184"/>
      <c r="CE68" s="184"/>
      <c r="CF68" s="184"/>
      <c r="CG68" s="184"/>
      <c r="CH68" s="184"/>
      <c r="CI68" s="184"/>
      <c r="CJ68" s="184"/>
      <c r="CK68" s="184"/>
      <c r="CL68" s="184"/>
      <c r="CM68" s="184"/>
      <c r="CN68" s="184"/>
      <c r="CO68" s="184"/>
      <c r="CP68" s="184"/>
      <c r="CQ68" s="184"/>
      <c r="CR68" s="184"/>
      <c r="CS68" s="184"/>
      <c r="CT68" s="184"/>
      <c r="CU68" s="184"/>
      <c r="CV68" s="184"/>
      <c r="CW68" s="184"/>
      <c r="CX68" s="184"/>
      <c r="CY68" s="192"/>
      <c r="CZ68" s="184"/>
      <c r="DA68" s="184"/>
      <c r="DB68" s="184"/>
      <c r="DC68" s="184"/>
      <c r="DD68" s="184"/>
      <c r="DE68" s="184"/>
      <c r="DF68" s="184"/>
      <c r="DG68" s="184"/>
      <c r="DH68" s="184"/>
      <c r="DI68" s="184"/>
      <c r="DJ68" s="184"/>
      <c r="DK68" s="192"/>
      <c r="DL68" s="184"/>
      <c r="DM68" s="184"/>
      <c r="DN68" s="184"/>
      <c r="DO68" s="184"/>
      <c r="DP68" s="184"/>
      <c r="DQ68" s="184"/>
      <c r="DR68" s="184"/>
      <c r="DS68" s="184"/>
      <c r="DT68" s="192"/>
      <c r="DU68" s="184"/>
      <c r="DV68" s="184"/>
      <c r="DW68" s="192"/>
      <c r="DX68" s="184"/>
      <c r="DY68" s="184"/>
      <c r="DZ68" s="184"/>
      <c r="EA68" s="184"/>
      <c r="EB68" s="184"/>
      <c r="EC68" s="184"/>
      <c r="ED68" s="184"/>
      <c r="EE68" s="184"/>
      <c r="EF68" s="184"/>
      <c r="EG68" s="184"/>
      <c r="EH68" s="184"/>
      <c r="EI68" s="184"/>
      <c r="EJ68" s="184"/>
      <c r="EK68" s="184"/>
      <c r="EL68" s="184"/>
      <c r="EM68" s="184"/>
      <c r="EN68" s="184"/>
      <c r="EO68" s="184"/>
      <c r="EP68" s="184"/>
      <c r="EQ68" s="184"/>
      <c r="ER68" s="192"/>
      <c r="ES68" s="184"/>
      <c r="ET68" s="184"/>
      <c r="EU68" s="184"/>
      <c r="EV68" s="184"/>
      <c r="EW68" s="184"/>
      <c r="EX68" s="184"/>
      <c r="EY68" s="184"/>
      <c r="EZ68" s="184"/>
      <c r="FA68" s="184"/>
      <c r="FB68" s="184"/>
      <c r="FC68" s="184"/>
      <c r="FD68" s="184"/>
      <c r="FE68" s="184"/>
      <c r="FF68" s="184"/>
      <c r="FG68" s="184"/>
      <c r="FH68" s="184"/>
      <c r="FI68" s="184"/>
      <c r="FJ68" s="192"/>
      <c r="FK68" s="184"/>
      <c r="FL68" s="184"/>
      <c r="FM68" s="184"/>
      <c r="FN68" s="184"/>
      <c r="FO68" s="184"/>
      <c r="FP68" s="184"/>
      <c r="FQ68" s="184"/>
      <c r="FR68" s="184"/>
      <c r="FS68" s="184"/>
      <c r="FT68" s="184"/>
      <c r="FU68" s="184"/>
      <c r="FV68" s="184"/>
      <c r="FW68" s="184"/>
      <c r="FX68" s="184"/>
      <c r="FY68" s="184"/>
      <c r="FZ68" s="184"/>
      <c r="GA68" s="184"/>
      <c r="GB68" s="184"/>
      <c r="GC68" s="184"/>
      <c r="GD68" s="184"/>
      <c r="GE68" s="184"/>
      <c r="GF68" s="184"/>
      <c r="GG68" s="184"/>
      <c r="GH68" s="184"/>
      <c r="GI68" s="184"/>
      <c r="GJ68" s="184"/>
      <c r="GK68" s="184"/>
      <c r="GL68" s="184"/>
      <c r="GM68" s="184"/>
      <c r="GN68" s="184"/>
      <c r="GO68" s="184"/>
      <c r="GP68" s="184"/>
      <c r="GQ68" s="184"/>
      <c r="GR68" s="184"/>
      <c r="GS68" s="184"/>
      <c r="GT68" s="184"/>
      <c r="GU68" s="184"/>
      <c r="GV68" s="184"/>
      <c r="GW68" s="184"/>
      <c r="GX68" s="184"/>
      <c r="GY68" s="184"/>
      <c r="GZ68" s="192"/>
      <c r="HA68" s="184"/>
      <c r="HB68" s="184"/>
      <c r="HC68" s="184"/>
      <c r="HD68" s="184"/>
      <c r="HE68" s="184"/>
      <c r="HF68" s="184"/>
      <c r="HG68" s="184"/>
      <c r="HH68" s="184"/>
      <c r="HI68" s="184"/>
      <c r="HJ68" s="203"/>
      <c r="HK68" s="184"/>
      <c r="HL68" s="184"/>
      <c r="HM68" s="203"/>
      <c r="HO68" s="184"/>
      <c r="HP68" s="203"/>
      <c r="HR68" s="184"/>
      <c r="HS68" s="203"/>
      <c r="HU68" s="184"/>
      <c r="HV68" s="203"/>
      <c r="HW68" s="184"/>
      <c r="HX68" s="184"/>
      <c r="HY68" s="184"/>
      <c r="HZ68" s="184"/>
      <c r="IA68" s="184"/>
      <c r="IB68" s="184"/>
      <c r="IC68" s="184"/>
      <c r="ID68" s="184"/>
      <c r="IE68" s="184"/>
      <c r="IF68" s="184"/>
      <c r="IG68" s="184"/>
      <c r="IH68" s="184"/>
      <c r="II68" s="184"/>
      <c r="IJ68" s="184"/>
      <c r="IK68" s="184"/>
      <c r="IL68" s="184"/>
      <c r="IM68" s="184"/>
      <c r="IN68" s="184"/>
      <c r="IO68" s="184"/>
      <c r="IP68" s="184"/>
      <c r="IQ68" s="184"/>
      <c r="IR68" s="184"/>
      <c r="IS68" s="184"/>
      <c r="IT68" s="184"/>
      <c r="IU68" s="184"/>
      <c r="IV68" s="184"/>
      <c r="IW68" s="184"/>
      <c r="IX68" s="184"/>
      <c r="IY68" s="184"/>
      <c r="IZ68" s="184"/>
      <c r="JA68" s="184"/>
      <c r="JB68" s="184"/>
      <c r="JC68" s="184"/>
      <c r="JD68" s="184"/>
      <c r="JE68" s="184"/>
      <c r="JF68" s="184"/>
      <c r="JG68" s="184"/>
      <c r="JH68" s="184"/>
      <c r="JI68" s="184"/>
      <c r="JJ68" s="184"/>
      <c r="JK68" s="184"/>
      <c r="JL68" s="184"/>
      <c r="JM68" s="184"/>
      <c r="JN68" s="184"/>
      <c r="JO68" s="184"/>
      <c r="JP68" s="184"/>
      <c r="JQ68" s="184"/>
      <c r="JR68" s="184"/>
      <c r="JS68" s="184"/>
      <c r="JT68" s="184"/>
      <c r="JU68" s="184"/>
      <c r="JV68" s="184"/>
      <c r="JW68" s="184"/>
      <c r="JX68" s="184"/>
      <c r="JY68" s="184"/>
      <c r="JZ68" s="184"/>
      <c r="KA68" s="184"/>
      <c r="KB68" s="184"/>
      <c r="KC68" s="184"/>
      <c r="KD68" s="184"/>
      <c r="KE68" s="184"/>
      <c r="KF68" s="184"/>
      <c r="KG68" s="184"/>
      <c r="KH68" s="184"/>
      <c r="KI68" s="184"/>
      <c r="KJ68" s="184"/>
      <c r="KK68" s="184"/>
      <c r="KL68" s="184"/>
      <c r="KM68" s="184"/>
      <c r="KN68" s="184"/>
      <c r="KO68" s="184"/>
      <c r="KP68" s="184"/>
      <c r="KQ68" s="184"/>
      <c r="KR68" s="184"/>
      <c r="KS68" s="184"/>
      <c r="KT68" s="184"/>
      <c r="KU68" s="184"/>
      <c r="KV68" s="184"/>
      <c r="KW68" s="184"/>
      <c r="KX68" s="184"/>
      <c r="KY68" s="184"/>
    </row>
    <row r="69" spans="1:311" x14ac:dyDescent="0.15">
      <c r="A69" s="190"/>
      <c r="B69" s="190"/>
      <c r="C69" s="193"/>
      <c r="D69" s="194"/>
      <c r="E69" s="193"/>
      <c r="F69" s="184"/>
      <c r="G69" s="184"/>
      <c r="H69" s="184"/>
      <c r="I69" s="184"/>
      <c r="J69" s="184"/>
      <c r="K69" s="184"/>
      <c r="L69" s="184"/>
      <c r="M69" s="192"/>
      <c r="N69" s="184"/>
      <c r="O69" s="184"/>
      <c r="P69" s="184"/>
      <c r="Q69" s="184"/>
      <c r="R69" s="184"/>
      <c r="S69" s="184"/>
      <c r="T69" s="184"/>
      <c r="U69" s="184"/>
      <c r="V69" s="184"/>
      <c r="W69" s="184"/>
      <c r="X69" s="184"/>
      <c r="Y69" s="184"/>
      <c r="Z69" s="184"/>
      <c r="AA69" s="184"/>
      <c r="AB69" s="184"/>
      <c r="AC69" s="184"/>
      <c r="AD69" s="184"/>
      <c r="AE69" s="192"/>
      <c r="AF69" s="184"/>
      <c r="AG69" s="184"/>
      <c r="AH69" s="192"/>
      <c r="AI69" s="184"/>
      <c r="AJ69" s="184"/>
      <c r="AK69" s="184"/>
      <c r="AL69" s="184"/>
      <c r="AM69" s="184"/>
      <c r="AN69" s="184"/>
      <c r="AO69" s="184"/>
      <c r="AP69" s="184"/>
      <c r="AQ69" s="184"/>
      <c r="AR69" s="184"/>
      <c r="AS69" s="184"/>
      <c r="AT69" s="184"/>
      <c r="AU69" s="184"/>
      <c r="AV69" s="184"/>
      <c r="AW69" s="184"/>
      <c r="AX69" s="184"/>
      <c r="AY69" s="184"/>
      <c r="AZ69" s="184"/>
      <c r="BA69" s="184"/>
      <c r="BB69" s="184"/>
      <c r="BC69" s="192"/>
      <c r="BD69" s="184"/>
      <c r="BE69" s="184"/>
      <c r="BF69" s="184"/>
      <c r="BG69" s="184"/>
      <c r="BH69" s="184"/>
      <c r="BI69" s="184"/>
      <c r="BJ69" s="184"/>
      <c r="BK69" s="184"/>
      <c r="BL69" s="184"/>
      <c r="BM69" s="184"/>
      <c r="BN69" s="184"/>
      <c r="BO69" s="184"/>
      <c r="BP69" s="184"/>
      <c r="BQ69" s="184"/>
      <c r="BR69" s="184"/>
      <c r="BS69" s="184"/>
      <c r="BT69" s="184"/>
      <c r="BU69" s="184"/>
      <c r="BV69" s="184"/>
      <c r="BW69" s="184"/>
      <c r="BX69" s="184"/>
      <c r="BY69" s="184"/>
      <c r="BZ69" s="184"/>
      <c r="CA69" s="184"/>
      <c r="CB69" s="184"/>
      <c r="CC69" s="184"/>
      <c r="CD69" s="184"/>
      <c r="CE69" s="184"/>
      <c r="CF69" s="184"/>
      <c r="CG69" s="184"/>
      <c r="CH69" s="184"/>
      <c r="CI69" s="184"/>
      <c r="CJ69" s="184"/>
      <c r="CK69" s="184"/>
      <c r="CL69" s="184"/>
      <c r="CM69" s="184"/>
      <c r="CN69" s="184"/>
      <c r="CO69" s="184"/>
      <c r="CP69" s="184"/>
      <c r="CQ69" s="184"/>
      <c r="CR69" s="184"/>
      <c r="CS69" s="184"/>
      <c r="CT69" s="184"/>
      <c r="CU69" s="184"/>
      <c r="CV69" s="184"/>
      <c r="CW69" s="184"/>
      <c r="CX69" s="184"/>
      <c r="CY69" s="192"/>
      <c r="CZ69" s="184"/>
      <c r="DA69" s="184"/>
      <c r="DB69" s="184"/>
      <c r="DC69" s="184"/>
      <c r="DD69" s="184"/>
      <c r="DE69" s="184"/>
      <c r="DF69" s="184"/>
      <c r="DG69" s="184"/>
      <c r="DH69" s="184"/>
      <c r="DI69" s="184"/>
      <c r="DJ69" s="184"/>
      <c r="DK69" s="192"/>
      <c r="DL69" s="184"/>
      <c r="DM69" s="184"/>
      <c r="DN69" s="184"/>
      <c r="DO69" s="184"/>
      <c r="DP69" s="184"/>
      <c r="DQ69" s="184"/>
      <c r="DR69" s="184"/>
      <c r="DS69" s="184"/>
      <c r="DT69" s="192"/>
      <c r="DU69" s="184"/>
      <c r="DV69" s="184"/>
      <c r="DW69" s="192"/>
      <c r="DX69" s="184"/>
      <c r="DY69" s="184"/>
      <c r="DZ69" s="184"/>
      <c r="EA69" s="184"/>
      <c r="EB69" s="184"/>
      <c r="EC69" s="184"/>
      <c r="ED69" s="184"/>
      <c r="EE69" s="184"/>
      <c r="EF69" s="184"/>
      <c r="EG69" s="184"/>
      <c r="EH69" s="184"/>
      <c r="EI69" s="184"/>
      <c r="EJ69" s="184"/>
      <c r="EK69" s="184"/>
      <c r="EL69" s="184"/>
      <c r="EM69" s="184"/>
      <c r="EN69" s="184"/>
      <c r="EO69" s="184"/>
      <c r="EP69" s="184"/>
      <c r="EQ69" s="184"/>
      <c r="ER69" s="192"/>
      <c r="ES69" s="184"/>
      <c r="ET69" s="184"/>
      <c r="EU69" s="184"/>
      <c r="EV69" s="184"/>
      <c r="EW69" s="184"/>
      <c r="EX69" s="184"/>
      <c r="EY69" s="184"/>
      <c r="EZ69" s="184"/>
      <c r="FA69" s="184"/>
      <c r="FB69" s="184"/>
      <c r="FC69" s="184"/>
      <c r="FD69" s="184"/>
      <c r="FE69" s="184"/>
      <c r="FF69" s="184"/>
      <c r="FG69" s="184"/>
      <c r="FH69" s="184"/>
      <c r="FI69" s="184"/>
      <c r="FJ69" s="192"/>
      <c r="FK69" s="184"/>
      <c r="FL69" s="184"/>
      <c r="FM69" s="184"/>
      <c r="FN69" s="184"/>
      <c r="FO69" s="184"/>
      <c r="FP69" s="184"/>
      <c r="FQ69" s="184"/>
      <c r="FR69" s="184"/>
      <c r="FS69" s="184"/>
      <c r="FT69" s="184"/>
      <c r="FU69" s="184"/>
      <c r="FV69" s="184"/>
      <c r="FW69" s="184"/>
      <c r="FX69" s="184"/>
      <c r="FY69" s="184"/>
      <c r="FZ69" s="184"/>
      <c r="GA69" s="184"/>
      <c r="GB69" s="184"/>
      <c r="GC69" s="184"/>
      <c r="GD69" s="184"/>
      <c r="GE69" s="184"/>
      <c r="GF69" s="184"/>
      <c r="GG69" s="184"/>
      <c r="GH69" s="184"/>
      <c r="GI69" s="184"/>
      <c r="GJ69" s="184"/>
      <c r="GK69" s="184"/>
      <c r="GL69" s="184"/>
      <c r="GM69" s="184"/>
      <c r="GN69" s="184"/>
      <c r="GO69" s="184"/>
      <c r="GP69" s="184"/>
      <c r="GQ69" s="184"/>
      <c r="GR69" s="184"/>
      <c r="GS69" s="184"/>
      <c r="GT69" s="184"/>
      <c r="GU69" s="184"/>
      <c r="GV69" s="184"/>
      <c r="GW69" s="184"/>
      <c r="GX69" s="184"/>
      <c r="GY69" s="184"/>
      <c r="GZ69" s="192"/>
      <c r="HA69" s="184"/>
      <c r="HB69" s="184"/>
      <c r="HC69" s="184"/>
      <c r="HD69" s="184"/>
      <c r="HE69" s="184"/>
      <c r="HF69" s="184"/>
      <c r="HG69" s="184"/>
      <c r="HH69" s="184"/>
      <c r="HI69" s="184"/>
      <c r="HJ69" s="203"/>
      <c r="HK69" s="184"/>
      <c r="HL69" s="184"/>
      <c r="HM69" s="203"/>
      <c r="HO69" s="184"/>
      <c r="HP69" s="203"/>
      <c r="HR69" s="184"/>
      <c r="HS69" s="203"/>
      <c r="HU69" s="184"/>
      <c r="HV69" s="203"/>
      <c r="HW69" s="184"/>
      <c r="HX69" s="184"/>
      <c r="HY69" s="184"/>
      <c r="HZ69" s="184"/>
      <c r="IA69" s="184"/>
      <c r="IB69" s="184"/>
      <c r="IC69" s="184"/>
      <c r="ID69" s="184"/>
      <c r="IE69" s="184"/>
      <c r="IF69" s="184"/>
      <c r="IG69" s="184"/>
      <c r="IH69" s="184"/>
      <c r="II69" s="184"/>
      <c r="IJ69" s="184"/>
      <c r="IK69" s="184"/>
      <c r="IL69" s="184"/>
      <c r="IM69" s="184"/>
      <c r="IN69" s="184"/>
      <c r="IO69" s="184"/>
      <c r="IP69" s="184"/>
      <c r="IQ69" s="184"/>
      <c r="IR69" s="184"/>
      <c r="IS69" s="184"/>
      <c r="IT69" s="184"/>
      <c r="IU69" s="184"/>
      <c r="IV69" s="184"/>
      <c r="IW69" s="184"/>
      <c r="IX69" s="184"/>
      <c r="IY69" s="184"/>
      <c r="IZ69" s="184"/>
      <c r="JA69" s="184"/>
      <c r="JB69" s="184"/>
      <c r="JC69" s="184"/>
      <c r="JD69" s="184"/>
      <c r="JE69" s="184"/>
      <c r="JF69" s="184"/>
      <c r="JG69" s="184"/>
      <c r="JH69" s="184"/>
      <c r="JI69" s="184"/>
      <c r="JJ69" s="184"/>
      <c r="JK69" s="184"/>
      <c r="JL69" s="184"/>
      <c r="JM69" s="184"/>
      <c r="JN69" s="184"/>
      <c r="JO69" s="184"/>
      <c r="JP69" s="184"/>
      <c r="JQ69" s="184"/>
      <c r="JR69" s="184"/>
      <c r="JS69" s="184"/>
      <c r="JT69" s="184"/>
      <c r="JU69" s="184"/>
      <c r="JV69" s="184"/>
      <c r="JW69" s="184"/>
      <c r="JX69" s="184"/>
      <c r="JY69" s="184"/>
      <c r="JZ69" s="184"/>
      <c r="KA69" s="184"/>
      <c r="KB69" s="184"/>
      <c r="KC69" s="184"/>
      <c r="KD69" s="184"/>
      <c r="KE69" s="184"/>
      <c r="KF69" s="184"/>
      <c r="KG69" s="184"/>
      <c r="KH69" s="184"/>
      <c r="KI69" s="184"/>
      <c r="KJ69" s="184"/>
      <c r="KK69" s="184"/>
      <c r="KL69" s="184"/>
      <c r="KM69" s="184"/>
      <c r="KN69" s="184"/>
      <c r="KO69" s="184"/>
      <c r="KP69" s="184"/>
      <c r="KQ69" s="184"/>
      <c r="KR69" s="184"/>
      <c r="KS69" s="184"/>
      <c r="KT69" s="184"/>
      <c r="KU69" s="184"/>
      <c r="KV69" s="184"/>
      <c r="KW69" s="184"/>
      <c r="KX69" s="184"/>
      <c r="KY69" s="184"/>
    </row>
    <row r="70" spans="1:311" x14ac:dyDescent="0.15">
      <c r="A70" s="190"/>
      <c r="B70" s="190"/>
      <c r="C70" s="193"/>
      <c r="D70" s="194"/>
      <c r="E70" s="193"/>
      <c r="F70" s="184"/>
      <c r="G70" s="184"/>
      <c r="H70" s="184"/>
      <c r="I70" s="184"/>
      <c r="J70" s="184"/>
      <c r="K70" s="184"/>
      <c r="L70" s="184"/>
      <c r="M70" s="192"/>
      <c r="N70" s="184"/>
      <c r="O70" s="184"/>
      <c r="P70" s="184"/>
      <c r="Q70" s="184"/>
      <c r="R70" s="184"/>
      <c r="S70" s="184"/>
      <c r="T70" s="184"/>
      <c r="U70" s="184"/>
      <c r="V70" s="184"/>
      <c r="W70" s="184"/>
      <c r="X70" s="184"/>
      <c r="Y70" s="184"/>
      <c r="Z70" s="184"/>
      <c r="AA70" s="184"/>
      <c r="AB70" s="184"/>
      <c r="AC70" s="184"/>
      <c r="AD70" s="184"/>
      <c r="AE70" s="192"/>
      <c r="AF70" s="184"/>
      <c r="AG70" s="184"/>
      <c r="AH70" s="192"/>
      <c r="AI70" s="184"/>
      <c r="AJ70" s="184"/>
      <c r="AK70" s="184"/>
      <c r="AL70" s="184"/>
      <c r="AM70" s="184"/>
      <c r="AN70" s="184"/>
      <c r="AO70" s="184"/>
      <c r="AP70" s="184"/>
      <c r="AQ70" s="184"/>
      <c r="AR70" s="184"/>
      <c r="AS70" s="184"/>
      <c r="AT70" s="184"/>
      <c r="AU70" s="184"/>
      <c r="AV70" s="184"/>
      <c r="AW70" s="184"/>
      <c r="AX70" s="184"/>
      <c r="AY70" s="184"/>
      <c r="AZ70" s="184"/>
      <c r="BA70" s="184"/>
      <c r="BB70" s="184"/>
      <c r="BC70" s="192"/>
      <c r="BD70" s="184"/>
      <c r="BE70" s="184"/>
      <c r="BF70" s="184"/>
      <c r="BG70" s="184"/>
      <c r="BH70" s="184"/>
      <c r="BI70" s="184"/>
      <c r="BJ70" s="184"/>
      <c r="BK70" s="184"/>
      <c r="BL70" s="184"/>
      <c r="BM70" s="184"/>
      <c r="BN70" s="184"/>
      <c r="BO70" s="184"/>
      <c r="BP70" s="184"/>
      <c r="BQ70" s="184"/>
      <c r="BR70" s="184"/>
      <c r="BS70" s="184"/>
      <c r="BT70" s="184"/>
      <c r="BU70" s="184"/>
      <c r="BV70" s="184"/>
      <c r="BW70" s="184"/>
      <c r="BX70" s="184"/>
      <c r="BY70" s="184"/>
      <c r="BZ70" s="184"/>
      <c r="CA70" s="184"/>
      <c r="CB70" s="184"/>
      <c r="CC70" s="184"/>
      <c r="CD70" s="184"/>
      <c r="CE70" s="184"/>
      <c r="CF70" s="184"/>
      <c r="CG70" s="184"/>
      <c r="CH70" s="184"/>
      <c r="CI70" s="184"/>
      <c r="CJ70" s="184"/>
      <c r="CK70" s="184"/>
      <c r="CL70" s="184"/>
      <c r="CM70" s="184"/>
      <c r="CN70" s="184"/>
      <c r="CO70" s="184"/>
      <c r="CP70" s="184"/>
      <c r="CQ70" s="184"/>
      <c r="CR70" s="184"/>
      <c r="CS70" s="184"/>
      <c r="CT70" s="184"/>
      <c r="CU70" s="184"/>
      <c r="CV70" s="184"/>
      <c r="CW70" s="184"/>
      <c r="CX70" s="184"/>
      <c r="CY70" s="192"/>
      <c r="CZ70" s="184"/>
      <c r="DA70" s="184"/>
      <c r="DB70" s="184"/>
      <c r="DC70" s="184"/>
      <c r="DD70" s="184"/>
      <c r="DE70" s="184"/>
      <c r="DF70" s="184"/>
      <c r="DG70" s="184"/>
      <c r="DH70" s="184"/>
      <c r="DI70" s="184"/>
      <c r="DJ70" s="184"/>
      <c r="DK70" s="192"/>
      <c r="DL70" s="184"/>
      <c r="DM70" s="184"/>
      <c r="DN70" s="184"/>
      <c r="DO70" s="184"/>
      <c r="DP70" s="184"/>
      <c r="DQ70" s="184"/>
      <c r="DR70" s="184"/>
      <c r="DS70" s="184"/>
      <c r="DT70" s="192"/>
      <c r="DU70" s="184"/>
      <c r="DV70" s="184"/>
      <c r="DW70" s="192"/>
      <c r="DX70" s="184"/>
      <c r="DY70" s="184"/>
      <c r="DZ70" s="184"/>
      <c r="EA70" s="184"/>
      <c r="EB70" s="184"/>
      <c r="EC70" s="184"/>
      <c r="ED70" s="184"/>
      <c r="EE70" s="184"/>
      <c r="EF70" s="184"/>
      <c r="EG70" s="184"/>
      <c r="EH70" s="184"/>
      <c r="EI70" s="184"/>
      <c r="EJ70" s="184"/>
      <c r="EK70" s="184"/>
      <c r="EL70" s="184"/>
      <c r="EM70" s="184"/>
      <c r="EN70" s="184"/>
      <c r="EO70" s="184"/>
      <c r="EP70" s="184"/>
      <c r="EQ70" s="184"/>
      <c r="ER70" s="192"/>
      <c r="ES70" s="184"/>
      <c r="ET70" s="184"/>
      <c r="EU70" s="184"/>
      <c r="EV70" s="184"/>
      <c r="EW70" s="184"/>
      <c r="EX70" s="184"/>
      <c r="EY70" s="184"/>
      <c r="EZ70" s="184"/>
      <c r="FA70" s="184"/>
      <c r="FB70" s="184"/>
      <c r="FC70" s="184"/>
      <c r="FD70" s="184"/>
      <c r="FE70" s="184"/>
      <c r="FF70" s="184"/>
      <c r="FG70" s="184"/>
      <c r="FH70" s="184"/>
      <c r="FI70" s="184"/>
      <c r="FJ70" s="192"/>
      <c r="FK70" s="184"/>
      <c r="FL70" s="184"/>
      <c r="FM70" s="184"/>
      <c r="FN70" s="184"/>
      <c r="FO70" s="184"/>
      <c r="FP70" s="184"/>
      <c r="FQ70" s="184"/>
      <c r="FR70" s="184"/>
      <c r="FS70" s="184"/>
      <c r="FT70" s="184"/>
      <c r="FU70" s="184"/>
      <c r="FV70" s="184"/>
      <c r="FW70" s="184"/>
      <c r="FX70" s="184"/>
      <c r="FY70" s="184"/>
      <c r="FZ70" s="184"/>
      <c r="GA70" s="184"/>
      <c r="GB70" s="184"/>
      <c r="GC70" s="184"/>
      <c r="GD70" s="184"/>
      <c r="GE70" s="184"/>
      <c r="GF70" s="184"/>
      <c r="GG70" s="184"/>
      <c r="GH70" s="184"/>
      <c r="GI70" s="184"/>
      <c r="GJ70" s="184"/>
      <c r="GK70" s="184"/>
      <c r="GL70" s="184"/>
      <c r="GM70" s="184"/>
      <c r="GN70" s="184"/>
      <c r="GO70" s="184"/>
      <c r="GP70" s="184"/>
      <c r="GQ70" s="184"/>
      <c r="GR70" s="184"/>
      <c r="GS70" s="184"/>
      <c r="GT70" s="184"/>
      <c r="GU70" s="184"/>
      <c r="GV70" s="184"/>
      <c r="GW70" s="184"/>
      <c r="GX70" s="184"/>
      <c r="GY70" s="184"/>
      <c r="GZ70" s="192"/>
      <c r="HA70" s="184"/>
      <c r="HB70" s="184"/>
      <c r="HC70" s="184"/>
      <c r="HD70" s="184"/>
      <c r="HE70" s="184"/>
      <c r="HF70" s="184"/>
      <c r="HG70" s="184"/>
      <c r="HH70" s="184"/>
      <c r="HI70" s="184"/>
      <c r="HJ70" s="203"/>
      <c r="HK70" s="184"/>
      <c r="HL70" s="184"/>
      <c r="HM70" s="203"/>
      <c r="HO70" s="184"/>
      <c r="HP70" s="203"/>
      <c r="HR70" s="184"/>
      <c r="HS70" s="203"/>
      <c r="HU70" s="184"/>
      <c r="HV70" s="203"/>
      <c r="HW70" s="184"/>
      <c r="HX70" s="184"/>
      <c r="HY70" s="184"/>
      <c r="HZ70" s="184"/>
      <c r="IA70" s="184"/>
      <c r="IB70" s="184"/>
      <c r="IC70" s="184"/>
      <c r="ID70" s="184"/>
      <c r="IE70" s="184"/>
      <c r="IF70" s="184"/>
      <c r="IG70" s="184"/>
      <c r="IH70" s="184"/>
      <c r="II70" s="184"/>
      <c r="IJ70" s="184"/>
      <c r="IK70" s="184"/>
      <c r="IL70" s="184"/>
      <c r="IM70" s="184"/>
      <c r="IN70" s="184"/>
      <c r="IO70" s="184"/>
      <c r="IP70" s="184"/>
      <c r="IQ70" s="184"/>
      <c r="IR70" s="184"/>
      <c r="IS70" s="184"/>
      <c r="IT70" s="184"/>
      <c r="IU70" s="184"/>
      <c r="IV70" s="184"/>
      <c r="IW70" s="184"/>
      <c r="IX70" s="184"/>
      <c r="IY70" s="184"/>
      <c r="IZ70" s="184"/>
      <c r="JA70" s="184"/>
      <c r="JB70" s="184"/>
      <c r="JC70" s="184"/>
      <c r="JD70" s="184"/>
      <c r="JE70" s="184"/>
      <c r="JF70" s="184"/>
      <c r="JG70" s="184"/>
      <c r="JH70" s="184"/>
      <c r="JI70" s="184"/>
      <c r="JJ70" s="184"/>
      <c r="JK70" s="184"/>
      <c r="JL70" s="184"/>
      <c r="JM70" s="184"/>
      <c r="JN70" s="184"/>
      <c r="JO70" s="184"/>
      <c r="JP70" s="184"/>
      <c r="JQ70" s="184"/>
      <c r="JR70" s="184"/>
      <c r="JS70" s="184"/>
      <c r="JT70" s="184"/>
      <c r="JU70" s="184"/>
      <c r="JV70" s="184"/>
      <c r="JW70" s="184"/>
      <c r="JX70" s="184"/>
      <c r="JY70" s="184"/>
      <c r="JZ70" s="184"/>
      <c r="KA70" s="184"/>
      <c r="KB70" s="184"/>
      <c r="KC70" s="184"/>
      <c r="KD70" s="184"/>
      <c r="KE70" s="184"/>
      <c r="KF70" s="184"/>
      <c r="KG70" s="184"/>
      <c r="KH70" s="184"/>
      <c r="KI70" s="184"/>
      <c r="KJ70" s="184"/>
      <c r="KK70" s="184"/>
      <c r="KL70" s="184"/>
      <c r="KM70" s="184"/>
      <c r="KN70" s="184"/>
      <c r="KO70" s="184"/>
      <c r="KP70" s="184"/>
      <c r="KQ70" s="184"/>
      <c r="KR70" s="184"/>
      <c r="KS70" s="184"/>
      <c r="KT70" s="184"/>
      <c r="KU70" s="184"/>
      <c r="KV70" s="184"/>
      <c r="KW70" s="184"/>
      <c r="KX70" s="184"/>
      <c r="KY70" s="184"/>
    </row>
    <row r="71" spans="1:311" x14ac:dyDescent="0.15">
      <c r="A71" s="1"/>
      <c r="B71" s="1"/>
      <c r="C71" s="5"/>
      <c r="D71" s="189"/>
      <c r="E71" s="5"/>
    </row>
    <row r="72" spans="1:311" x14ac:dyDescent="0.15">
      <c r="A72" s="1"/>
      <c r="B72" s="1"/>
      <c r="C72" s="5"/>
      <c r="D72" s="189"/>
      <c r="E72" s="5"/>
    </row>
    <row r="73" spans="1:311" x14ac:dyDescent="0.15">
      <c r="A73" s="2"/>
      <c r="B73" s="2"/>
      <c r="C73" s="5"/>
      <c r="D73" s="189"/>
      <c r="E73" s="5"/>
    </row>
    <row r="74" spans="1:311" x14ac:dyDescent="0.15">
      <c r="A74" s="1"/>
      <c r="B74" s="1"/>
      <c r="C74" s="5"/>
      <c r="D74" s="189"/>
      <c r="E74" s="5"/>
    </row>
    <row r="75" spans="1:311" x14ac:dyDescent="0.15">
      <c r="A75" s="1"/>
      <c r="B75" s="1"/>
      <c r="C75" s="5"/>
      <c r="D75" s="189"/>
      <c r="E75" s="5"/>
    </row>
    <row r="76" spans="1:311" x14ac:dyDescent="0.15">
      <c r="A76" s="1"/>
      <c r="B76" s="1"/>
      <c r="C76" s="5"/>
      <c r="D76" s="189"/>
      <c r="E76" s="5"/>
    </row>
    <row r="77" spans="1:311" x14ac:dyDescent="0.15">
      <c r="A77" s="1"/>
      <c r="B77" s="1"/>
      <c r="C77" s="5"/>
      <c r="D77" s="189"/>
      <c r="E77" s="5"/>
    </row>
    <row r="78" spans="1:311" x14ac:dyDescent="0.15">
      <c r="A78" s="1"/>
      <c r="B78" s="1"/>
      <c r="C78" s="5"/>
      <c r="D78" s="189"/>
      <c r="E78" s="5"/>
    </row>
    <row r="79" spans="1:311" x14ac:dyDescent="0.15">
      <c r="A79" s="1"/>
      <c r="B79" s="1"/>
      <c r="C79" s="5"/>
      <c r="D79" s="189"/>
      <c r="E79" s="5"/>
    </row>
    <row r="80" spans="1:311" x14ac:dyDescent="0.15">
      <c r="A80" s="2"/>
      <c r="B80" s="2"/>
      <c r="C80" s="5"/>
      <c r="D80" s="189"/>
      <c r="E80" s="5"/>
    </row>
    <row r="81" spans="1:5" x14ac:dyDescent="0.15">
      <c r="A81" s="1"/>
      <c r="B81" s="1"/>
      <c r="C81" s="5"/>
      <c r="D81" s="189"/>
      <c r="E81" s="5"/>
    </row>
    <row r="82" spans="1:5" x14ac:dyDescent="0.15">
      <c r="A82" s="1"/>
      <c r="B82" s="1"/>
      <c r="C82" s="5"/>
      <c r="D82" s="189"/>
      <c r="E82" s="5"/>
    </row>
    <row r="83" spans="1:5" x14ac:dyDescent="0.15">
      <c r="A83" s="1"/>
      <c r="B83" s="1"/>
      <c r="C83" s="5"/>
      <c r="D83" s="189"/>
      <c r="E83" s="5"/>
    </row>
    <row r="84" spans="1:5" x14ac:dyDescent="0.15">
      <c r="A84" s="1"/>
      <c r="B84" s="1"/>
      <c r="C84" s="5"/>
      <c r="D84" s="189"/>
      <c r="E84" s="5"/>
    </row>
    <row r="85" spans="1:5" x14ac:dyDescent="0.15">
      <c r="A85" s="2"/>
      <c r="B85" s="2"/>
      <c r="C85" s="5"/>
      <c r="D85" s="189"/>
      <c r="E85" s="5"/>
    </row>
    <row r="86" spans="1:5" x14ac:dyDescent="0.15">
      <c r="A86" s="1"/>
      <c r="B86" s="1"/>
      <c r="C86" s="5"/>
      <c r="D86" s="189"/>
      <c r="E86" s="5"/>
    </row>
    <row r="87" spans="1:5" x14ac:dyDescent="0.15">
      <c r="A87" s="1"/>
      <c r="B87" s="1"/>
      <c r="C87" s="5"/>
      <c r="D87" s="189"/>
      <c r="E87" s="5"/>
    </row>
    <row r="88" spans="1:5" x14ac:dyDescent="0.15">
      <c r="A88" s="1"/>
      <c r="B88" s="1"/>
      <c r="C88" s="5"/>
      <c r="D88" s="189"/>
      <c r="E88" s="5"/>
    </row>
    <row r="89" spans="1:5" x14ac:dyDescent="0.15">
      <c r="A89" s="1"/>
      <c r="B89" s="1"/>
      <c r="C89" s="5"/>
      <c r="D89" s="189"/>
      <c r="E89" s="5"/>
    </row>
    <row r="90" spans="1:5" x14ac:dyDescent="0.15">
      <c r="A90" s="1"/>
      <c r="B90" s="1"/>
      <c r="C90" s="5"/>
      <c r="D90" s="189"/>
      <c r="E90" s="5"/>
    </row>
    <row r="91" spans="1:5" x14ac:dyDescent="0.15">
      <c r="A91" s="2"/>
      <c r="B91" s="2"/>
      <c r="C91" s="5"/>
      <c r="D91" s="189"/>
      <c r="E91" s="5"/>
    </row>
    <row r="92" spans="1:5" x14ac:dyDescent="0.15">
      <c r="A92" s="2"/>
      <c r="B92" s="2"/>
      <c r="C92" s="5"/>
      <c r="D92" s="189"/>
      <c r="E92" s="5"/>
    </row>
    <row r="93" spans="1:5" x14ac:dyDescent="0.15">
      <c r="A93" s="1"/>
      <c r="B93" s="1"/>
      <c r="C93" s="5"/>
      <c r="D93" s="189"/>
      <c r="E93" s="5"/>
    </row>
    <row r="94" spans="1:5" x14ac:dyDescent="0.15">
      <c r="A94" s="1"/>
      <c r="B94" s="1"/>
      <c r="C94" s="5"/>
      <c r="D94" s="189"/>
      <c r="E94" s="5"/>
    </row>
    <row r="95" spans="1:5" x14ac:dyDescent="0.15">
      <c r="A95" s="2"/>
      <c r="B95" s="2"/>
      <c r="C95" s="5"/>
      <c r="D95" s="189"/>
      <c r="E95" s="5"/>
    </row>
    <row r="96" spans="1:5" x14ac:dyDescent="0.15">
      <c r="C96" s="5"/>
      <c r="D96" s="189"/>
      <c r="E96" s="5"/>
    </row>
    <row r="97" spans="3:5" x14ac:dyDescent="0.15">
      <c r="C97" s="5"/>
      <c r="D97" s="189"/>
      <c r="E97" s="5"/>
    </row>
    <row r="98" spans="3:5" x14ac:dyDescent="0.15">
      <c r="C98" s="5"/>
      <c r="D98" s="189"/>
      <c r="E98" s="5"/>
    </row>
  </sheetData>
  <sheetProtection formatCells="0" formatColumns="0" formatRows="0" insertColumns="0" insertRows="0" insertHyperlinks="0" deleteColumns="0" deleteRows="0" sort="0" autoFilter="0" pivotTables="0"/>
  <conditionalFormatting sqref="C6:C22">
    <cfRule type="dataBar" priority="118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{6EC5101C-F943-4B02-B1E7-579BAB7D9F7F}</x14:id>
        </ext>
      </extLst>
    </cfRule>
  </conditionalFormatting>
  <conditionalFormatting sqref="L6:L22">
    <cfRule type="dataBar" priority="102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{61FE6CEC-5973-45CE-8AE6-B97243BE8127}</x14:id>
        </ext>
      </extLst>
    </cfRule>
  </conditionalFormatting>
  <conditionalFormatting sqref="AD6:AD22">
    <cfRule type="dataBar" priority="101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{F75E4C72-1F05-4C9F-96B7-9207585B3D84}</x14:id>
        </ext>
      </extLst>
    </cfRule>
  </conditionalFormatting>
  <conditionalFormatting sqref="BB6:BB22">
    <cfRule type="dataBar" priority="100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{1ADE1E38-5D0F-4F34-8B85-1AD70CA037E3}</x14:id>
        </ext>
      </extLst>
    </cfRule>
  </conditionalFormatting>
  <conditionalFormatting sqref="CX6:CX22">
    <cfRule type="dataBar" priority="99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{990FC461-37C3-44F6-A3FE-6AE23A0234EE}</x14:id>
        </ext>
      </extLst>
    </cfRule>
  </conditionalFormatting>
  <conditionalFormatting sqref="DJ6:DJ22">
    <cfRule type="dataBar" priority="98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{57CD44CC-A3BA-424E-8699-049C312741E5}</x14:id>
        </ext>
      </extLst>
    </cfRule>
  </conditionalFormatting>
  <conditionalFormatting sqref="DS6:DS22">
    <cfRule type="dataBar" priority="97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{3F2C6D25-2BA0-4277-96D3-4C1C1CAEE33C}</x14:id>
        </ext>
      </extLst>
    </cfRule>
  </conditionalFormatting>
  <conditionalFormatting sqref="DV6:DV22">
    <cfRule type="dataBar" priority="96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{9DD96CC8-79D2-4A7D-833B-EA05256646E8}</x14:id>
        </ext>
      </extLst>
    </cfRule>
  </conditionalFormatting>
  <conditionalFormatting sqref="EQ6:EQ22">
    <cfRule type="dataBar" priority="95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{CB8597A1-4E4C-44F4-B2DA-7967250BE6D2}</x14:id>
        </ext>
      </extLst>
    </cfRule>
  </conditionalFormatting>
  <conditionalFormatting sqref="FI6:FI22">
    <cfRule type="dataBar" priority="94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{9B63A002-9914-4801-AFF3-9B8BF4FBE830}</x14:id>
        </ext>
      </extLst>
    </cfRule>
  </conditionalFormatting>
  <conditionalFormatting sqref="GY6:GY22">
    <cfRule type="dataBar" priority="93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{A583C286-F88E-4453-AD88-318A73ECC98E}</x14:id>
        </ext>
      </extLst>
    </cfRule>
  </conditionalFormatting>
  <conditionalFormatting sqref="HE6:HE22">
    <cfRule type="dataBar" priority="92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{8BCFC17F-DADD-4489-BB4F-4F18EE69009D}</x14:id>
        </ext>
      </extLst>
    </cfRule>
  </conditionalFormatting>
  <conditionalFormatting sqref="U6:U22">
    <cfRule type="colorScale" priority="60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R6:R22">
    <cfRule type="colorScale" priority="58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O6:O22">
    <cfRule type="colorScale" priority="57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X6:X22">
    <cfRule type="colorScale" priority="56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I6:I22">
    <cfRule type="colorScale" priority="55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6:F22">
    <cfRule type="colorScale" priority="54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AM6:AM22">
    <cfRule type="colorScale" priority="53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AP6:AP22">
    <cfRule type="colorScale" priority="52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AS6:AS22">
    <cfRule type="colorScale" priority="51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AV6:AV22">
    <cfRule type="colorScale" priority="50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CI6:CI22">
    <cfRule type="colorScale" priority="49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CF6:CF22">
    <cfRule type="colorScale" priority="48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G6:DG22">
    <cfRule type="colorScale" priority="47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D6:DD22">
    <cfRule type="colorScale" priority="46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A6:DA22">
    <cfRule type="colorScale" priority="45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Y6:DY22">
    <cfRule type="colorScale" priority="44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B6:EB22">
    <cfRule type="colorScale" priority="43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E6:EE22">
    <cfRule type="colorScale" priority="42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H6:EH22">
    <cfRule type="colorScale" priority="41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K6:EK22">
    <cfRule type="colorScale" priority="40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N6:EN22">
    <cfRule type="colorScale" priority="39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L6:FL22">
    <cfRule type="colorScale" priority="38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O6:FO22">
    <cfRule type="colorScale" priority="37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R6:FR22">
    <cfRule type="colorScale" priority="36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U6:FU22">
    <cfRule type="colorScale" priority="35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FX6:FX22">
    <cfRule type="colorScale" priority="34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GV6:GV22">
    <cfRule type="colorScale" priority="33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GM6:GM22">
    <cfRule type="colorScale" priority="32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GA6:GA22">
    <cfRule type="colorScale" priority="31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ET6:ET22">
    <cfRule type="colorScale" priority="30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HB6:HB22">
    <cfRule type="colorScale" priority="29">
      <colorScale>
        <cfvo type="min"/>
        <cfvo type="num" val="0"/>
        <cfvo type="max"/>
        <color rgb="FFFFCCCC"/>
        <color theme="0"/>
        <color rgb="FFB9FFB9"/>
      </colorScale>
    </cfRule>
  </conditionalFormatting>
  <conditionalFormatting sqref="DJ25:DJ41">
    <cfRule type="dataBar" priority="27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{C8DAA371-A5BC-4619-9BEA-53219D9A05EF}</x14:id>
        </ext>
      </extLst>
    </cfRule>
  </conditionalFormatting>
  <conditionalFormatting sqref="AG6:AG22">
    <cfRule type="dataBar" priority="26">
      <dataBar>
        <cfvo type="min"/>
        <cfvo type="max"/>
        <color rgb="FF47FF47"/>
      </dataBar>
      <extLst>
        <ext xmlns:x14="http://schemas.microsoft.com/office/spreadsheetml/2009/9/main" uri="{B025F937-C7B1-47D3-B67F-A62EFF666E3E}">
          <x14:id>{50D91D23-DF3E-46F0-88E5-83746BC87C6A}</x14:id>
        </ext>
      </extLst>
    </cfRule>
  </conditionalFormatting>
  <conditionalFormatting sqref="HU6:HV20">
    <cfRule type="dataBar" priority="5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{01EB75EB-C0F0-45E4-A146-70AD51B9C2D6}</x14:id>
        </ext>
      </extLst>
    </cfRule>
  </conditionalFormatting>
  <conditionalFormatting sqref="HR6:HS20">
    <cfRule type="dataBar" priority="4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{46A058D2-8A96-48E2-9536-F3F94240A2AB}</x14:id>
        </ext>
      </extLst>
    </cfRule>
  </conditionalFormatting>
  <conditionalFormatting sqref="HO6:HP20">
    <cfRule type="dataBar" priority="3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{AAEA77B9-5B7C-44CD-9593-92F83DA0E9FD}</x14:id>
        </ext>
      </extLst>
    </cfRule>
  </conditionalFormatting>
  <conditionalFormatting sqref="HL6:HM20">
    <cfRule type="dataBar" priority="2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{FB5AC5F5-746A-4883-B5AD-7C63DECAEF95}</x14:id>
        </ext>
      </extLst>
    </cfRule>
  </conditionalFormatting>
  <conditionalFormatting sqref="HI6:HJ20">
    <cfRule type="dataBar" priority="1">
      <dataBar>
        <cfvo type="min"/>
        <cfvo type="max"/>
        <color rgb="FFB9FFB9"/>
      </dataBar>
      <extLst>
        <ext xmlns:x14="http://schemas.microsoft.com/office/spreadsheetml/2009/9/main" uri="{B025F937-C7B1-47D3-B67F-A62EFF666E3E}">
          <x14:id>{073AA4D0-454F-4465-B9BD-783AC433B0EA}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C5101C-F943-4B02-B1E7-579BAB7D9F7F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C6:C22</xm:sqref>
        </x14:conditionalFormatting>
        <x14:conditionalFormatting xmlns:xm="http://schemas.microsoft.com/office/excel/2006/main">
          <x14:cfRule type="dataBar" id="{61FE6CEC-5973-45CE-8AE6-B97243BE8127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L6:L22</xm:sqref>
        </x14:conditionalFormatting>
        <x14:conditionalFormatting xmlns:xm="http://schemas.microsoft.com/office/excel/2006/main">
          <x14:cfRule type="dataBar" id="{F75E4C72-1F05-4C9F-96B7-9207585B3D84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AD6:AD22</xm:sqref>
        </x14:conditionalFormatting>
        <x14:conditionalFormatting xmlns:xm="http://schemas.microsoft.com/office/excel/2006/main">
          <x14:cfRule type="dataBar" id="{1ADE1E38-5D0F-4F34-8B85-1AD70CA037E3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BB6:BB22</xm:sqref>
        </x14:conditionalFormatting>
        <x14:conditionalFormatting xmlns:xm="http://schemas.microsoft.com/office/excel/2006/main">
          <x14:cfRule type="dataBar" id="{990FC461-37C3-44F6-A3FE-6AE23A0234EE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CX6:CX22</xm:sqref>
        </x14:conditionalFormatting>
        <x14:conditionalFormatting xmlns:xm="http://schemas.microsoft.com/office/excel/2006/main">
          <x14:cfRule type="dataBar" id="{57CD44CC-A3BA-424E-8699-049C312741E5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DJ6:DJ22</xm:sqref>
        </x14:conditionalFormatting>
        <x14:conditionalFormatting xmlns:xm="http://schemas.microsoft.com/office/excel/2006/main">
          <x14:cfRule type="dataBar" id="{3F2C6D25-2BA0-4277-96D3-4C1C1CAEE33C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DS6:DS22</xm:sqref>
        </x14:conditionalFormatting>
        <x14:conditionalFormatting xmlns:xm="http://schemas.microsoft.com/office/excel/2006/main">
          <x14:cfRule type="dataBar" id="{9DD96CC8-79D2-4A7D-833B-EA05256646E8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DV6:DV22</xm:sqref>
        </x14:conditionalFormatting>
        <x14:conditionalFormatting xmlns:xm="http://schemas.microsoft.com/office/excel/2006/main">
          <x14:cfRule type="dataBar" id="{CB8597A1-4E4C-44F4-B2DA-7967250BE6D2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EQ6:EQ22</xm:sqref>
        </x14:conditionalFormatting>
        <x14:conditionalFormatting xmlns:xm="http://schemas.microsoft.com/office/excel/2006/main">
          <x14:cfRule type="dataBar" id="{9B63A002-9914-4801-AFF3-9B8BF4FBE830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FI6:FI22</xm:sqref>
        </x14:conditionalFormatting>
        <x14:conditionalFormatting xmlns:xm="http://schemas.microsoft.com/office/excel/2006/main">
          <x14:cfRule type="dataBar" id="{A583C286-F88E-4453-AD88-318A73ECC98E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GY6:GY22</xm:sqref>
        </x14:conditionalFormatting>
        <x14:conditionalFormatting xmlns:xm="http://schemas.microsoft.com/office/excel/2006/main">
          <x14:cfRule type="dataBar" id="{8BCFC17F-DADD-4489-BB4F-4F18EE69009D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HE6:HE22</xm:sqref>
        </x14:conditionalFormatting>
        <x14:conditionalFormatting xmlns:xm="http://schemas.microsoft.com/office/excel/2006/main">
          <x14:cfRule type="dataBar" id="{C8DAA371-A5BC-4619-9BEA-53219D9A05EF}">
            <x14:dataBar minLength="0" maxLength="100" border="1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DJ25:DJ41</xm:sqref>
        </x14:conditionalFormatting>
        <x14:conditionalFormatting xmlns:xm="http://schemas.microsoft.com/office/excel/2006/main">
          <x14:cfRule type="dataBar" id="{50D91D23-DF3E-46F0-88E5-83746BC87C6A}">
            <x14:dataBar minLength="0" maxLength="100" border="1" direction="leftToRight" negativeBarBorderColorSameAsPositive="0">
              <x14:cfvo type="autoMin"/>
              <x14:cfvo type="autoMax"/>
              <x14:borderColor rgb="FFCCFFCC"/>
              <x14:negativeFillColor rgb="FFFF7C80"/>
              <x14:negativeBorderColor rgb="FFFFCCCC"/>
              <x14:axisColor theme="0" tint="-0.499984740745262"/>
            </x14:dataBar>
          </x14:cfRule>
          <xm:sqref>AG6:AG22</xm:sqref>
        </x14:conditionalFormatting>
        <x14:conditionalFormatting xmlns:xm="http://schemas.microsoft.com/office/excel/2006/main">
          <x14:cfRule type="dataBar" id="{01EB75EB-C0F0-45E4-A146-70AD51B9C2D6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HU6:HV20</xm:sqref>
        </x14:conditionalFormatting>
        <x14:conditionalFormatting xmlns:xm="http://schemas.microsoft.com/office/excel/2006/main">
          <x14:cfRule type="dataBar" id="{46A058D2-8A96-48E2-9536-F3F94240A2AB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HR6:HS20</xm:sqref>
        </x14:conditionalFormatting>
        <x14:conditionalFormatting xmlns:xm="http://schemas.microsoft.com/office/excel/2006/main">
          <x14:cfRule type="dataBar" id="{AAEA77B9-5B7C-44CD-9593-92F83DA0E9FD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HO6:HP20</xm:sqref>
        </x14:conditionalFormatting>
        <x14:conditionalFormatting xmlns:xm="http://schemas.microsoft.com/office/excel/2006/main">
          <x14:cfRule type="dataBar" id="{FB5AC5F5-746A-4883-B5AD-7C63DECAEF95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HL6:HM20</xm:sqref>
        </x14:conditionalFormatting>
        <x14:conditionalFormatting xmlns:xm="http://schemas.microsoft.com/office/excel/2006/main">
          <x14:cfRule type="dataBar" id="{073AA4D0-454F-4465-B9BD-783AC433B0EA}">
            <x14:dataBar minLength="0" maxLength="100" border="1" gradient="0">
              <x14:cfvo type="autoMin"/>
              <x14:cfvo type="autoMax"/>
              <x14:borderColor rgb="FFEBFFEB"/>
              <x14:negativeFillColor rgb="FFFF0000"/>
              <x14:axisColor rgb="FF000000"/>
            </x14:dataBar>
          </x14:cfRule>
          <xm:sqref>HI6:HJ20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3084F-1E6F-408B-90BA-CFA81BFBA30F}">
  <sheetPr codeName="Sheet4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74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82</v>
      </c>
    </row>
    <row r="29" spans="1:1" x14ac:dyDescent="0.2">
      <c r="A29" t="s">
        <v>83</v>
      </c>
    </row>
    <row r="30" spans="1:1" x14ac:dyDescent="0.2">
      <c r="A30" t="s">
        <v>70</v>
      </c>
    </row>
    <row r="31" spans="1:1" x14ac:dyDescent="0.2">
      <c r="A31" t="s">
        <v>84</v>
      </c>
    </row>
    <row r="32" spans="1:1" x14ac:dyDescent="0.2">
      <c r="A32" t="s">
        <v>85</v>
      </c>
    </row>
    <row r="33" spans="1:1" x14ac:dyDescent="0.2">
      <c r="A33" t="s">
        <v>86</v>
      </c>
    </row>
    <row r="34" spans="1:1" x14ac:dyDescent="0.2">
      <c r="A34" t="s">
        <v>87</v>
      </c>
    </row>
    <row r="35" spans="1:1" x14ac:dyDescent="0.2">
      <c r="A35" t="s">
        <v>88</v>
      </c>
    </row>
    <row r="36" spans="1:1" x14ac:dyDescent="0.2">
      <c r="A36" t="s">
        <v>89</v>
      </c>
    </row>
    <row r="37" spans="1:1" x14ac:dyDescent="0.2">
      <c r="A37" t="s">
        <v>90</v>
      </c>
    </row>
    <row r="38" spans="1:1" x14ac:dyDescent="0.2">
      <c r="A38" t="s">
        <v>91</v>
      </c>
    </row>
    <row r="39" spans="1:1" x14ac:dyDescent="0.2">
      <c r="A39" t="s">
        <v>92</v>
      </c>
    </row>
    <row r="40" spans="1:1" x14ac:dyDescent="0.2">
      <c r="A40" t="s">
        <v>93</v>
      </c>
    </row>
    <row r="41" spans="1:1" x14ac:dyDescent="0.2">
      <c r="A41" t="s">
        <v>94</v>
      </c>
    </row>
    <row r="42" spans="1:1" x14ac:dyDescent="0.2">
      <c r="A42" t="s">
        <v>23</v>
      </c>
    </row>
    <row r="43" spans="1:1" x14ac:dyDescent="0.2">
      <c r="A43" t="s">
        <v>95</v>
      </c>
    </row>
    <row r="44" spans="1:1" x14ac:dyDescent="0.2">
      <c r="A44" t="s">
        <v>96</v>
      </c>
    </row>
    <row r="45" spans="1:1" x14ac:dyDescent="0.2">
      <c r="A45" t="s">
        <v>97</v>
      </c>
    </row>
    <row r="46" spans="1:1" x14ac:dyDescent="0.2">
      <c r="A46" t="s">
        <v>98</v>
      </c>
    </row>
    <row r="47" spans="1:1" x14ac:dyDescent="0.2">
      <c r="A47" t="s">
        <v>99</v>
      </c>
    </row>
    <row r="48" spans="1:1" x14ac:dyDescent="0.2">
      <c r="A48" t="s">
        <v>100</v>
      </c>
    </row>
    <row r="49" spans="1:1" x14ac:dyDescent="0.2">
      <c r="A49" t="s">
        <v>101</v>
      </c>
    </row>
    <row r="50" spans="1:1" x14ac:dyDescent="0.2">
      <c r="A50" t="s">
        <v>102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103</v>
      </c>
    </row>
    <row r="54" spans="1:1" x14ac:dyDescent="0.2">
      <c r="A54" t="s">
        <v>104</v>
      </c>
    </row>
    <row r="55" spans="1:1" x14ac:dyDescent="0.2">
      <c r="A55" t="s">
        <v>105</v>
      </c>
    </row>
    <row r="56" spans="1:1" x14ac:dyDescent="0.2">
      <c r="A56" t="s">
        <v>106</v>
      </c>
    </row>
    <row r="57" spans="1:1" x14ac:dyDescent="0.2">
      <c r="A57" t="s">
        <v>107</v>
      </c>
    </row>
    <row r="58" spans="1:1" x14ac:dyDescent="0.2">
      <c r="A58" t="s">
        <v>108</v>
      </c>
    </row>
    <row r="59" spans="1:1" x14ac:dyDescent="0.2">
      <c r="A59" t="s">
        <v>109</v>
      </c>
    </row>
    <row r="60" spans="1:1" x14ac:dyDescent="0.2">
      <c r="A60" t="s">
        <v>110</v>
      </c>
    </row>
    <row r="61" spans="1:1" x14ac:dyDescent="0.2">
      <c r="A61" t="s">
        <v>111</v>
      </c>
    </row>
    <row r="62" spans="1:1" x14ac:dyDescent="0.2">
      <c r="A62" t="s">
        <v>112</v>
      </c>
    </row>
    <row r="63" spans="1:1" x14ac:dyDescent="0.2">
      <c r="A63" t="s">
        <v>113</v>
      </c>
    </row>
    <row r="64" spans="1:1" x14ac:dyDescent="0.2">
      <c r="A64" t="s">
        <v>114</v>
      </c>
    </row>
    <row r="65" spans="1:1" x14ac:dyDescent="0.2">
      <c r="A65" t="s">
        <v>115</v>
      </c>
    </row>
    <row r="66" spans="1:1" x14ac:dyDescent="0.2">
      <c r="A66" t="s">
        <v>116</v>
      </c>
    </row>
    <row r="67" spans="1:1" x14ac:dyDescent="0.2">
      <c r="A67" t="s">
        <v>117</v>
      </c>
    </row>
    <row r="68" spans="1:1" x14ac:dyDescent="0.2">
      <c r="A68" t="s">
        <v>118</v>
      </c>
    </row>
    <row r="69" spans="1:1" x14ac:dyDescent="0.2">
      <c r="A69" t="s">
        <v>119</v>
      </c>
    </row>
    <row r="70" spans="1:1" x14ac:dyDescent="0.2">
      <c r="A70" t="s">
        <v>120</v>
      </c>
    </row>
    <row r="71" spans="1:1" x14ac:dyDescent="0.2">
      <c r="A71" t="s">
        <v>121</v>
      </c>
    </row>
    <row r="72" spans="1:1" x14ac:dyDescent="0.2">
      <c r="A72" t="s">
        <v>122</v>
      </c>
    </row>
    <row r="73" spans="1:1" x14ac:dyDescent="0.2">
      <c r="A73" t="s">
        <v>123</v>
      </c>
    </row>
    <row r="74" spans="1:1" x14ac:dyDescent="0.2">
      <c r="A74" t="s">
        <v>124</v>
      </c>
    </row>
    <row r="75" spans="1:1" x14ac:dyDescent="0.2">
      <c r="A75" t="s">
        <v>125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18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126</v>
      </c>
    </row>
    <row r="106" spans="1:1" x14ac:dyDescent="0.2">
      <c r="A106" t="s">
        <v>127</v>
      </c>
    </row>
    <row r="107" spans="1:1" x14ac:dyDescent="0.2">
      <c r="A107" t="s">
        <v>128</v>
      </c>
    </row>
    <row r="108" spans="1:1" x14ac:dyDescent="0.2">
      <c r="A108" t="s">
        <v>129</v>
      </c>
    </row>
    <row r="109" spans="1:1" x14ac:dyDescent="0.2">
      <c r="A109" t="s">
        <v>130</v>
      </c>
    </row>
    <row r="110" spans="1:1" x14ac:dyDescent="0.2">
      <c r="A110" t="s">
        <v>131</v>
      </c>
    </row>
    <row r="111" spans="1:1" x14ac:dyDescent="0.2">
      <c r="A111" t="s">
        <v>132</v>
      </c>
    </row>
    <row r="112" spans="1:1" x14ac:dyDescent="0.2">
      <c r="A112" t="s">
        <v>133</v>
      </c>
    </row>
    <row r="113" spans="1:1" x14ac:dyDescent="0.2">
      <c r="A113" t="s">
        <v>134</v>
      </c>
    </row>
    <row r="114" spans="1:1" x14ac:dyDescent="0.2">
      <c r="A114" t="s">
        <v>135</v>
      </c>
    </row>
    <row r="115" spans="1:1" x14ac:dyDescent="0.2">
      <c r="A115" t="s">
        <v>136</v>
      </c>
    </row>
    <row r="116" spans="1:1" x14ac:dyDescent="0.2">
      <c r="A116" t="s">
        <v>137</v>
      </c>
    </row>
    <row r="117" spans="1:1" x14ac:dyDescent="0.2">
      <c r="A117" t="s">
        <v>138</v>
      </c>
    </row>
    <row r="118" spans="1:1" x14ac:dyDescent="0.2">
      <c r="A118" t="s">
        <v>139</v>
      </c>
    </row>
    <row r="119" spans="1:1" x14ac:dyDescent="0.2">
      <c r="A119" t="s">
        <v>140</v>
      </c>
    </row>
    <row r="120" spans="1:1" x14ac:dyDescent="0.2">
      <c r="A120" t="s">
        <v>141</v>
      </c>
    </row>
    <row r="121" spans="1:1" x14ac:dyDescent="0.2">
      <c r="A121" t="s">
        <v>142</v>
      </c>
    </row>
    <row r="122" spans="1:1" x14ac:dyDescent="0.2">
      <c r="A122" t="s">
        <v>143</v>
      </c>
    </row>
    <row r="123" spans="1:1" x14ac:dyDescent="0.2">
      <c r="A123" t="s">
        <v>144</v>
      </c>
    </row>
    <row r="124" spans="1:1" x14ac:dyDescent="0.2">
      <c r="A124" t="s">
        <v>145</v>
      </c>
    </row>
    <row r="125" spans="1:1" x14ac:dyDescent="0.2">
      <c r="A125" t="s">
        <v>146</v>
      </c>
    </row>
    <row r="126" spans="1:1" x14ac:dyDescent="0.2">
      <c r="A126" t="s">
        <v>147</v>
      </c>
    </row>
    <row r="127" spans="1:1" x14ac:dyDescent="0.2">
      <c r="A127" t="s">
        <v>148</v>
      </c>
    </row>
    <row r="128" spans="1:1" x14ac:dyDescent="0.2">
      <c r="A128" t="s">
        <v>149</v>
      </c>
    </row>
    <row r="129" spans="1:1" x14ac:dyDescent="0.2">
      <c r="A129" t="s">
        <v>27</v>
      </c>
    </row>
    <row r="130" spans="1:1" x14ac:dyDescent="0.2">
      <c r="A130" t="s">
        <v>150</v>
      </c>
    </row>
    <row r="131" spans="1:1" x14ac:dyDescent="0.2">
      <c r="A131" t="s">
        <v>151</v>
      </c>
    </row>
    <row r="132" spans="1:1" x14ac:dyDescent="0.2">
      <c r="A132" t="s">
        <v>152</v>
      </c>
    </row>
    <row r="133" spans="1:1" x14ac:dyDescent="0.2">
      <c r="A133" t="s">
        <v>153</v>
      </c>
    </row>
    <row r="134" spans="1:1" x14ac:dyDescent="0.2">
      <c r="A134" t="s">
        <v>154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30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155</v>
      </c>
    </row>
    <row r="144" spans="1:1" x14ac:dyDescent="0.2">
      <c r="A144" t="s">
        <v>156</v>
      </c>
    </row>
    <row r="145" spans="1:1" x14ac:dyDescent="0.2">
      <c r="A145" t="s">
        <v>32</v>
      </c>
    </row>
    <row r="146" spans="1:1" x14ac:dyDescent="0.2">
      <c r="A146" t="s">
        <v>157</v>
      </c>
    </row>
    <row r="147" spans="1:1" x14ac:dyDescent="0.2">
      <c r="A147" t="s">
        <v>158</v>
      </c>
    </row>
    <row r="148" spans="1:1" x14ac:dyDescent="0.2">
      <c r="A148" t="s">
        <v>159</v>
      </c>
    </row>
    <row r="149" spans="1:1" x14ac:dyDescent="0.2">
      <c r="A149" t="s">
        <v>160</v>
      </c>
    </row>
    <row r="150" spans="1:1" x14ac:dyDescent="0.2">
      <c r="A150" t="s">
        <v>161</v>
      </c>
    </row>
    <row r="151" spans="1:1" x14ac:dyDescent="0.2">
      <c r="A151" t="s">
        <v>162</v>
      </c>
    </row>
    <row r="152" spans="1:1" x14ac:dyDescent="0.2">
      <c r="A152" t="s">
        <v>163</v>
      </c>
    </row>
    <row r="153" spans="1:1" x14ac:dyDescent="0.2">
      <c r="A153" t="s">
        <v>33</v>
      </c>
    </row>
    <row r="154" spans="1:1" x14ac:dyDescent="0.2">
      <c r="A154" t="e">
        <f>- Return/Comps -0.45 -0.48 -0.44 -0.42 -0.46 -0.47 -0.42 -0.46 -0.44 -0.43 -0.43 -0.42 -0.46</f>
        <v>#NAME?</v>
      </c>
    </row>
    <row r="155" spans="1:1" x14ac:dyDescent="0.2">
      <c r="A155" t="s">
        <v>164</v>
      </c>
    </row>
    <row r="156" spans="1:1" x14ac:dyDescent="0.2">
      <c r="A156" t="s">
        <v>165</v>
      </c>
    </row>
    <row r="157" spans="1:1" x14ac:dyDescent="0.2">
      <c r="A157" t="s">
        <v>166</v>
      </c>
    </row>
    <row r="158" spans="1:1" x14ac:dyDescent="0.2">
      <c r="A158" t="s">
        <v>167</v>
      </c>
    </row>
    <row r="159" spans="1:1" x14ac:dyDescent="0.2">
      <c r="A159" t="s">
        <v>168</v>
      </c>
    </row>
    <row r="160" spans="1:1" x14ac:dyDescent="0.2">
      <c r="A160" t="s">
        <v>169</v>
      </c>
    </row>
    <row r="161" spans="1:1" x14ac:dyDescent="0.2">
      <c r="A161" t="s">
        <v>170</v>
      </c>
    </row>
    <row r="162" spans="1:1" x14ac:dyDescent="0.2">
      <c r="A162" t="s">
        <v>171</v>
      </c>
    </row>
    <row r="163" spans="1:1" x14ac:dyDescent="0.2">
      <c r="A163" t="s">
        <v>172</v>
      </c>
    </row>
    <row r="164" spans="1:1" x14ac:dyDescent="0.2">
      <c r="A164" t="s">
        <v>173</v>
      </c>
    </row>
    <row r="165" spans="1:1" x14ac:dyDescent="0.2">
      <c r="A165" t="s">
        <v>174</v>
      </c>
    </row>
    <row r="166" spans="1:1" x14ac:dyDescent="0.2">
      <c r="A166" t="s">
        <v>175</v>
      </c>
    </row>
    <row r="167" spans="1:1" x14ac:dyDescent="0.2">
      <c r="A167" t="s">
        <v>176</v>
      </c>
    </row>
    <row r="168" spans="1:1" x14ac:dyDescent="0.2">
      <c r="A168" t="s">
        <v>177</v>
      </c>
    </row>
    <row r="169" spans="1:1" x14ac:dyDescent="0.2">
      <c r="A169" t="s">
        <v>178</v>
      </c>
    </row>
    <row r="170" spans="1:1" x14ac:dyDescent="0.2">
      <c r="A170" t="s">
        <v>179</v>
      </c>
    </row>
    <row r="171" spans="1:1" x14ac:dyDescent="0.2">
      <c r="A171" t="s">
        <v>180</v>
      </c>
    </row>
    <row r="172" spans="1:1" x14ac:dyDescent="0.2">
      <c r="A172" t="s">
        <v>181</v>
      </c>
    </row>
    <row r="173" spans="1:1" x14ac:dyDescent="0.2">
      <c r="A173" t="s">
        <v>182</v>
      </c>
    </row>
    <row r="174" spans="1:1" x14ac:dyDescent="0.2">
      <c r="A174" t="s">
        <v>183</v>
      </c>
    </row>
    <row r="175" spans="1:1" x14ac:dyDescent="0.2">
      <c r="A175" t="s">
        <v>184</v>
      </c>
    </row>
    <row r="176" spans="1:1" x14ac:dyDescent="0.2">
      <c r="A176" t="s">
        <v>185</v>
      </c>
    </row>
    <row r="177" spans="1:1" x14ac:dyDescent="0.2">
      <c r="A177" t="s">
        <v>186</v>
      </c>
    </row>
    <row r="178" spans="1:1" x14ac:dyDescent="0.2">
      <c r="A178" t="s">
        <v>187</v>
      </c>
    </row>
    <row r="179" spans="1:1" x14ac:dyDescent="0.2">
      <c r="A179" t="s">
        <v>188</v>
      </c>
    </row>
    <row r="180" spans="1:1" x14ac:dyDescent="0.2">
      <c r="A180" t="s">
        <v>189</v>
      </c>
    </row>
    <row r="181" spans="1:1" x14ac:dyDescent="0.2">
      <c r="A181" t="s">
        <v>190</v>
      </c>
    </row>
    <row r="182" spans="1:1" x14ac:dyDescent="0.2">
      <c r="A182" t="s">
        <v>191</v>
      </c>
    </row>
    <row r="183" spans="1:1" x14ac:dyDescent="0.2">
      <c r="A183" t="s">
        <v>192</v>
      </c>
    </row>
    <row r="184" spans="1:1" x14ac:dyDescent="0.2">
      <c r="A184" t="s">
        <v>193</v>
      </c>
    </row>
    <row r="185" spans="1:1" x14ac:dyDescent="0.2">
      <c r="A185" t="s">
        <v>194</v>
      </c>
    </row>
    <row r="186" spans="1:1" x14ac:dyDescent="0.2">
      <c r="A186" t="s">
        <v>195</v>
      </c>
    </row>
    <row r="187" spans="1:1" x14ac:dyDescent="0.2">
      <c r="A187" t="s">
        <v>196</v>
      </c>
    </row>
  </sheetData>
  <customSheetViews>
    <customSheetView guid="{86CFF694-9AD2-4401-B9E7-79E145E84FBD}" topLeftCell="A98">
      <selection activeCell="A10" sqref="A10"/>
    </customSheetView>
  </customSheetView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6DD62-03AE-4AE7-83B6-F9BAC1DD148B}">
  <sheetPr codeName="Sheet12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73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197</v>
      </c>
    </row>
    <row r="29" spans="1:1" x14ac:dyDescent="0.2">
      <c r="A29" t="s">
        <v>198</v>
      </c>
    </row>
    <row r="30" spans="1:1" x14ac:dyDescent="0.2">
      <c r="A30" t="s">
        <v>70</v>
      </c>
    </row>
    <row r="31" spans="1:1" x14ac:dyDescent="0.2">
      <c r="A31" t="s">
        <v>199</v>
      </c>
    </row>
    <row r="32" spans="1:1" x14ac:dyDescent="0.2">
      <c r="A32" t="s">
        <v>200</v>
      </c>
    </row>
    <row r="33" spans="1:1" x14ac:dyDescent="0.2">
      <c r="A33" t="s">
        <v>201</v>
      </c>
    </row>
    <row r="34" spans="1:1" x14ac:dyDescent="0.2">
      <c r="A34" t="s">
        <v>202</v>
      </c>
    </row>
    <row r="35" spans="1:1" x14ac:dyDescent="0.2">
      <c r="A35" t="s">
        <v>203</v>
      </c>
    </row>
    <row r="36" spans="1:1" x14ac:dyDescent="0.2">
      <c r="A36" t="s">
        <v>204</v>
      </c>
    </row>
    <row r="37" spans="1:1" x14ac:dyDescent="0.2">
      <c r="A37" t="s">
        <v>205</v>
      </c>
    </row>
    <row r="38" spans="1:1" x14ac:dyDescent="0.2">
      <c r="A38" t="s">
        <v>206</v>
      </c>
    </row>
    <row r="39" spans="1:1" x14ac:dyDescent="0.2">
      <c r="A39" t="s">
        <v>207</v>
      </c>
    </row>
    <row r="40" spans="1:1" x14ac:dyDescent="0.2">
      <c r="A40" t="s">
        <v>208</v>
      </c>
    </row>
    <row r="41" spans="1:1" x14ac:dyDescent="0.2">
      <c r="A41" t="s">
        <v>209</v>
      </c>
    </row>
    <row r="42" spans="1:1" x14ac:dyDescent="0.2">
      <c r="A42" t="s">
        <v>23</v>
      </c>
    </row>
    <row r="43" spans="1:1" x14ac:dyDescent="0.2">
      <c r="A43" t="s">
        <v>210</v>
      </c>
    </row>
    <row r="44" spans="1:1" x14ac:dyDescent="0.2">
      <c r="A44" t="s">
        <v>211</v>
      </c>
    </row>
    <row r="45" spans="1:1" x14ac:dyDescent="0.2">
      <c r="A45" t="s">
        <v>212</v>
      </c>
    </row>
    <row r="46" spans="1:1" x14ac:dyDescent="0.2">
      <c r="A46" t="s">
        <v>213</v>
      </c>
    </row>
    <row r="47" spans="1:1" x14ac:dyDescent="0.2">
      <c r="A47" t="s">
        <v>214</v>
      </c>
    </row>
    <row r="48" spans="1:1" x14ac:dyDescent="0.2">
      <c r="A48" t="s">
        <v>215</v>
      </c>
    </row>
    <row r="49" spans="1:1" x14ac:dyDescent="0.2">
      <c r="A49" t="s">
        <v>216</v>
      </c>
    </row>
    <row r="50" spans="1:1" x14ac:dyDescent="0.2">
      <c r="A50" t="s">
        <v>217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218</v>
      </c>
    </row>
    <row r="54" spans="1:1" x14ac:dyDescent="0.2">
      <c r="A54" t="s">
        <v>219</v>
      </c>
    </row>
    <row r="55" spans="1:1" x14ac:dyDescent="0.2">
      <c r="A55" t="s">
        <v>220</v>
      </c>
    </row>
    <row r="56" spans="1:1" x14ac:dyDescent="0.2">
      <c r="A56" t="s">
        <v>221</v>
      </c>
    </row>
    <row r="57" spans="1:1" x14ac:dyDescent="0.2">
      <c r="A57" t="s">
        <v>222</v>
      </c>
    </row>
    <row r="58" spans="1:1" x14ac:dyDescent="0.2">
      <c r="A58" t="s">
        <v>223</v>
      </c>
    </row>
    <row r="59" spans="1:1" x14ac:dyDescent="0.2">
      <c r="A59" t="s">
        <v>224</v>
      </c>
    </row>
    <row r="60" spans="1:1" x14ac:dyDescent="0.2">
      <c r="A60" t="s">
        <v>225</v>
      </c>
    </row>
    <row r="61" spans="1:1" x14ac:dyDescent="0.2">
      <c r="A61" t="s">
        <v>226</v>
      </c>
    </row>
    <row r="62" spans="1:1" x14ac:dyDescent="0.2">
      <c r="A62" t="s">
        <v>227</v>
      </c>
    </row>
    <row r="63" spans="1:1" x14ac:dyDescent="0.2">
      <c r="A63" t="s">
        <v>228</v>
      </c>
    </row>
    <row r="64" spans="1:1" x14ac:dyDescent="0.2">
      <c r="A64" t="s">
        <v>229</v>
      </c>
    </row>
    <row r="65" spans="1:1" x14ac:dyDescent="0.2">
      <c r="A65" t="s">
        <v>230</v>
      </c>
    </row>
    <row r="66" spans="1:1" x14ac:dyDescent="0.2">
      <c r="A66" t="s">
        <v>231</v>
      </c>
    </row>
    <row r="67" spans="1:1" x14ac:dyDescent="0.2">
      <c r="A67" t="s">
        <v>232</v>
      </c>
    </row>
    <row r="68" spans="1:1" x14ac:dyDescent="0.2">
      <c r="A68" t="s">
        <v>233</v>
      </c>
    </row>
    <row r="69" spans="1:1" x14ac:dyDescent="0.2">
      <c r="A69" t="s">
        <v>119</v>
      </c>
    </row>
    <row r="70" spans="1:1" x14ac:dyDescent="0.2">
      <c r="A70" t="s">
        <v>234</v>
      </c>
    </row>
    <row r="71" spans="1:1" x14ac:dyDescent="0.2">
      <c r="A71" t="s">
        <v>235</v>
      </c>
    </row>
    <row r="72" spans="1:1" x14ac:dyDescent="0.2">
      <c r="A72" t="s">
        <v>236</v>
      </c>
    </row>
    <row r="73" spans="1:1" x14ac:dyDescent="0.2">
      <c r="A73" t="s">
        <v>237</v>
      </c>
    </row>
    <row r="74" spans="1:1" x14ac:dyDescent="0.2">
      <c r="A74" t="s">
        <v>238</v>
      </c>
    </row>
    <row r="75" spans="1:1" x14ac:dyDescent="0.2">
      <c r="A75" t="s">
        <v>239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59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240</v>
      </c>
    </row>
    <row r="106" spans="1:1" x14ac:dyDescent="0.2">
      <c r="A106" t="s">
        <v>241</v>
      </c>
    </row>
    <row r="107" spans="1:1" x14ac:dyDescent="0.2">
      <c r="A107" t="s">
        <v>242</v>
      </c>
    </row>
    <row r="108" spans="1:1" x14ac:dyDescent="0.2">
      <c r="A108" t="s">
        <v>243</v>
      </c>
    </row>
    <row r="109" spans="1:1" x14ac:dyDescent="0.2">
      <c r="A109" t="s">
        <v>244</v>
      </c>
    </row>
    <row r="110" spans="1:1" x14ac:dyDescent="0.2">
      <c r="A110" t="s">
        <v>245</v>
      </c>
    </row>
    <row r="111" spans="1:1" x14ac:dyDescent="0.2">
      <c r="A111" t="s">
        <v>246</v>
      </c>
    </row>
    <row r="112" spans="1:1" x14ac:dyDescent="0.2">
      <c r="A112" t="s">
        <v>247</v>
      </c>
    </row>
    <row r="113" spans="1:1" x14ac:dyDescent="0.2">
      <c r="A113" t="s">
        <v>248</v>
      </c>
    </row>
    <row r="114" spans="1:1" x14ac:dyDescent="0.2">
      <c r="A114" t="s">
        <v>249</v>
      </c>
    </row>
    <row r="115" spans="1:1" x14ac:dyDescent="0.2">
      <c r="A115" t="s">
        <v>250</v>
      </c>
    </row>
    <row r="116" spans="1:1" x14ac:dyDescent="0.2">
      <c r="A116" t="s">
        <v>251</v>
      </c>
    </row>
    <row r="117" spans="1:1" x14ac:dyDescent="0.2">
      <c r="A117" t="s">
        <v>252</v>
      </c>
    </row>
    <row r="118" spans="1:1" x14ac:dyDescent="0.2">
      <c r="A118" t="s">
        <v>253</v>
      </c>
    </row>
    <row r="119" spans="1:1" x14ac:dyDescent="0.2">
      <c r="A119" t="s">
        <v>254</v>
      </c>
    </row>
    <row r="120" spans="1:1" x14ac:dyDescent="0.2">
      <c r="A120" t="s">
        <v>255</v>
      </c>
    </row>
    <row r="121" spans="1:1" x14ac:dyDescent="0.2">
      <c r="A121" t="s">
        <v>256</v>
      </c>
    </row>
    <row r="122" spans="1:1" x14ac:dyDescent="0.2">
      <c r="A122" t="s">
        <v>257</v>
      </c>
    </row>
    <row r="123" spans="1:1" x14ac:dyDescent="0.2">
      <c r="A123" t="s">
        <v>258</v>
      </c>
    </row>
    <row r="124" spans="1:1" x14ac:dyDescent="0.2">
      <c r="A124" t="s">
        <v>259</v>
      </c>
    </row>
    <row r="125" spans="1:1" x14ac:dyDescent="0.2">
      <c r="A125" t="s">
        <v>260</v>
      </c>
    </row>
    <row r="126" spans="1:1" x14ac:dyDescent="0.2">
      <c r="A126" t="s">
        <v>261</v>
      </c>
    </row>
    <row r="127" spans="1:1" x14ac:dyDescent="0.2">
      <c r="A127" t="s">
        <v>262</v>
      </c>
    </row>
    <row r="128" spans="1:1" x14ac:dyDescent="0.2">
      <c r="A128" t="s">
        <v>263</v>
      </c>
    </row>
    <row r="129" spans="1:1" x14ac:dyDescent="0.2">
      <c r="A129" t="s">
        <v>27</v>
      </c>
    </row>
    <row r="130" spans="1:1" x14ac:dyDescent="0.2">
      <c r="A130" t="s">
        <v>264</v>
      </c>
    </row>
    <row r="131" spans="1:1" x14ac:dyDescent="0.2">
      <c r="A131" t="s">
        <v>265</v>
      </c>
    </row>
    <row r="132" spans="1:1" x14ac:dyDescent="0.2">
      <c r="A132" t="s">
        <v>266</v>
      </c>
    </row>
    <row r="133" spans="1:1" x14ac:dyDescent="0.2">
      <c r="A133" t="s">
        <v>267</v>
      </c>
    </row>
    <row r="134" spans="1:1" x14ac:dyDescent="0.2">
      <c r="A134" t="s">
        <v>268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60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269</v>
      </c>
    </row>
    <row r="144" spans="1:1" x14ac:dyDescent="0.2">
      <c r="A144" t="s">
        <v>270</v>
      </c>
    </row>
    <row r="145" spans="1:1" x14ac:dyDescent="0.2">
      <c r="A145" t="s">
        <v>32</v>
      </c>
    </row>
    <row r="146" spans="1:1" x14ac:dyDescent="0.2">
      <c r="A146" t="s">
        <v>271</v>
      </c>
    </row>
    <row r="147" spans="1:1" x14ac:dyDescent="0.2">
      <c r="A147" t="s">
        <v>272</v>
      </c>
    </row>
    <row r="148" spans="1:1" x14ac:dyDescent="0.2">
      <c r="A148" t="s">
        <v>273</v>
      </c>
    </row>
    <row r="149" spans="1:1" x14ac:dyDescent="0.2">
      <c r="A149" t="s">
        <v>274</v>
      </c>
    </row>
    <row r="150" spans="1:1" x14ac:dyDescent="0.2">
      <c r="A150" t="s">
        <v>275</v>
      </c>
    </row>
    <row r="151" spans="1:1" x14ac:dyDescent="0.2">
      <c r="A151" t="s">
        <v>276</v>
      </c>
    </row>
    <row r="152" spans="1:1" x14ac:dyDescent="0.2">
      <c r="A152" t="s">
        <v>277</v>
      </c>
    </row>
    <row r="153" spans="1:1" x14ac:dyDescent="0.2">
      <c r="A153" t="s">
        <v>33</v>
      </c>
    </row>
    <row r="154" spans="1:1" x14ac:dyDescent="0.2">
      <c r="A154" t="e">
        <f>- Return/Comps -0.48 -0.5 -0.51 -0.48 -0.45 -0.43 -0.46 -0.52 -0.48 -0.52 -0.48 -0.47 -0.43</f>
        <v>#NAME?</v>
      </c>
    </row>
    <row r="155" spans="1:1" x14ac:dyDescent="0.2">
      <c r="A155" t="s">
        <v>278</v>
      </c>
    </row>
    <row r="156" spans="1:1" x14ac:dyDescent="0.2">
      <c r="A156" t="s">
        <v>279</v>
      </c>
    </row>
    <row r="157" spans="1:1" x14ac:dyDescent="0.2">
      <c r="A157" t="s">
        <v>280</v>
      </c>
    </row>
    <row r="158" spans="1:1" x14ac:dyDescent="0.2">
      <c r="A158" t="s">
        <v>281</v>
      </c>
    </row>
    <row r="159" spans="1:1" x14ac:dyDescent="0.2">
      <c r="A159" t="s">
        <v>282</v>
      </c>
    </row>
    <row r="160" spans="1:1" x14ac:dyDescent="0.2">
      <c r="A160" t="s">
        <v>283</v>
      </c>
    </row>
    <row r="161" spans="1:1" x14ac:dyDescent="0.2">
      <c r="A161" t="s">
        <v>284</v>
      </c>
    </row>
    <row r="162" spans="1:1" x14ac:dyDescent="0.2">
      <c r="A162" t="s">
        <v>285</v>
      </c>
    </row>
    <row r="163" spans="1:1" x14ac:dyDescent="0.2">
      <c r="A163" t="s">
        <v>286</v>
      </c>
    </row>
    <row r="164" spans="1:1" x14ac:dyDescent="0.2">
      <c r="A164" t="s">
        <v>287</v>
      </c>
    </row>
    <row r="165" spans="1:1" x14ac:dyDescent="0.2">
      <c r="A165" t="s">
        <v>288</v>
      </c>
    </row>
    <row r="166" spans="1:1" x14ac:dyDescent="0.2">
      <c r="A166" t="s">
        <v>289</v>
      </c>
    </row>
    <row r="167" spans="1:1" x14ac:dyDescent="0.2">
      <c r="A167" t="s">
        <v>290</v>
      </c>
    </row>
    <row r="168" spans="1:1" x14ac:dyDescent="0.2">
      <c r="A168" t="s">
        <v>291</v>
      </c>
    </row>
    <row r="169" spans="1:1" x14ac:dyDescent="0.2">
      <c r="A169" t="s">
        <v>292</v>
      </c>
    </row>
    <row r="170" spans="1:1" x14ac:dyDescent="0.2">
      <c r="A170" t="s">
        <v>293</v>
      </c>
    </row>
    <row r="171" spans="1:1" x14ac:dyDescent="0.2">
      <c r="A171" t="s">
        <v>294</v>
      </c>
    </row>
    <row r="172" spans="1:1" x14ac:dyDescent="0.2">
      <c r="A172" t="s">
        <v>295</v>
      </c>
    </row>
    <row r="173" spans="1:1" x14ac:dyDescent="0.2">
      <c r="A173" t="s">
        <v>296</v>
      </c>
    </row>
    <row r="174" spans="1:1" x14ac:dyDescent="0.2">
      <c r="A174" t="s">
        <v>297</v>
      </c>
    </row>
    <row r="175" spans="1:1" x14ac:dyDescent="0.2">
      <c r="A175" t="s">
        <v>298</v>
      </c>
    </row>
    <row r="176" spans="1:1" x14ac:dyDescent="0.2">
      <c r="A176" t="s">
        <v>299</v>
      </c>
    </row>
    <row r="177" spans="1:1" x14ac:dyDescent="0.2">
      <c r="A177" t="s">
        <v>300</v>
      </c>
    </row>
    <row r="178" spans="1:1" x14ac:dyDescent="0.2">
      <c r="A178" t="s">
        <v>301</v>
      </c>
    </row>
    <row r="179" spans="1:1" x14ac:dyDescent="0.2">
      <c r="A179" t="s">
        <v>188</v>
      </c>
    </row>
    <row r="180" spans="1:1" x14ac:dyDescent="0.2">
      <c r="A180" t="s">
        <v>302</v>
      </c>
    </row>
    <row r="181" spans="1:1" x14ac:dyDescent="0.2">
      <c r="A181" t="s">
        <v>303</v>
      </c>
    </row>
    <row r="182" spans="1:1" x14ac:dyDescent="0.2">
      <c r="A182" t="s">
        <v>304</v>
      </c>
    </row>
    <row r="183" spans="1:1" x14ac:dyDescent="0.2">
      <c r="A183" t="s">
        <v>305</v>
      </c>
    </row>
    <row r="184" spans="1:1" x14ac:dyDescent="0.2">
      <c r="A184" t="s">
        <v>306</v>
      </c>
    </row>
    <row r="185" spans="1:1" x14ac:dyDescent="0.2">
      <c r="A185" t="s">
        <v>307</v>
      </c>
    </row>
    <row r="186" spans="1:1" x14ac:dyDescent="0.2">
      <c r="A186" t="s">
        <v>308</v>
      </c>
    </row>
    <row r="187" spans="1:1" x14ac:dyDescent="0.2">
      <c r="A187" t="s">
        <v>309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35AE5-0A03-4809-BBC0-3CB549F9EC04}">
  <sheetPr codeName="Sheet11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76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310</v>
      </c>
    </row>
    <row r="29" spans="1:1" x14ac:dyDescent="0.2">
      <c r="A29" t="s">
        <v>311</v>
      </c>
    </row>
    <row r="30" spans="1:1" x14ac:dyDescent="0.2">
      <c r="A30" t="s">
        <v>70</v>
      </c>
    </row>
    <row r="31" spans="1:1" x14ac:dyDescent="0.2">
      <c r="A31" t="s">
        <v>312</v>
      </c>
    </row>
    <row r="32" spans="1:1" x14ac:dyDescent="0.2">
      <c r="A32" t="s">
        <v>313</v>
      </c>
    </row>
    <row r="33" spans="1:1" x14ac:dyDescent="0.2">
      <c r="A33" t="s">
        <v>314</v>
      </c>
    </row>
    <row r="34" spans="1:1" x14ac:dyDescent="0.2">
      <c r="A34" t="s">
        <v>315</v>
      </c>
    </row>
    <row r="35" spans="1:1" x14ac:dyDescent="0.2">
      <c r="A35" t="s">
        <v>316</v>
      </c>
    </row>
    <row r="36" spans="1:1" x14ac:dyDescent="0.2">
      <c r="A36" t="s">
        <v>317</v>
      </c>
    </row>
    <row r="37" spans="1:1" x14ac:dyDescent="0.2">
      <c r="A37" t="s">
        <v>318</v>
      </c>
    </row>
    <row r="38" spans="1:1" x14ac:dyDescent="0.2">
      <c r="A38" t="s">
        <v>319</v>
      </c>
    </row>
    <row r="39" spans="1:1" x14ac:dyDescent="0.2">
      <c r="A39" t="s">
        <v>320</v>
      </c>
    </row>
    <row r="40" spans="1:1" x14ac:dyDescent="0.2">
      <c r="A40" t="s">
        <v>321</v>
      </c>
    </row>
    <row r="41" spans="1:1" x14ac:dyDescent="0.2">
      <c r="A41" t="s">
        <v>322</v>
      </c>
    </row>
    <row r="42" spans="1:1" x14ac:dyDescent="0.2">
      <c r="A42" t="s">
        <v>23</v>
      </c>
    </row>
    <row r="43" spans="1:1" x14ac:dyDescent="0.2">
      <c r="A43" t="s">
        <v>323</v>
      </c>
    </row>
    <row r="44" spans="1:1" x14ac:dyDescent="0.2">
      <c r="A44" t="s">
        <v>324</v>
      </c>
    </row>
    <row r="45" spans="1:1" x14ac:dyDescent="0.2">
      <c r="A45" t="s">
        <v>325</v>
      </c>
    </row>
    <row r="46" spans="1:1" x14ac:dyDescent="0.2">
      <c r="A46" t="s">
        <v>326</v>
      </c>
    </row>
    <row r="47" spans="1:1" x14ac:dyDescent="0.2">
      <c r="A47" t="s">
        <v>327</v>
      </c>
    </row>
    <row r="48" spans="1:1" x14ac:dyDescent="0.2">
      <c r="A48" t="s">
        <v>328</v>
      </c>
    </row>
    <row r="49" spans="1:1" x14ac:dyDescent="0.2">
      <c r="A49" t="s">
        <v>329</v>
      </c>
    </row>
    <row r="50" spans="1:1" x14ac:dyDescent="0.2">
      <c r="A50" t="s">
        <v>330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331</v>
      </c>
    </row>
    <row r="54" spans="1:1" x14ac:dyDescent="0.2">
      <c r="A54" t="s">
        <v>332</v>
      </c>
    </row>
    <row r="55" spans="1:1" x14ac:dyDescent="0.2">
      <c r="A55" t="s">
        <v>333</v>
      </c>
    </row>
    <row r="56" spans="1:1" x14ac:dyDescent="0.2">
      <c r="A56" t="s">
        <v>334</v>
      </c>
    </row>
    <row r="57" spans="1:1" x14ac:dyDescent="0.2">
      <c r="A57" t="s">
        <v>335</v>
      </c>
    </row>
    <row r="58" spans="1:1" x14ac:dyDescent="0.2">
      <c r="A58" t="s">
        <v>336</v>
      </c>
    </row>
    <row r="59" spans="1:1" x14ac:dyDescent="0.2">
      <c r="A59" t="s">
        <v>337</v>
      </c>
    </row>
    <row r="60" spans="1:1" x14ac:dyDescent="0.2">
      <c r="A60" t="s">
        <v>338</v>
      </c>
    </row>
    <row r="61" spans="1:1" x14ac:dyDescent="0.2">
      <c r="A61" t="s">
        <v>339</v>
      </c>
    </row>
    <row r="62" spans="1:1" x14ac:dyDescent="0.2">
      <c r="A62" t="s">
        <v>340</v>
      </c>
    </row>
    <row r="63" spans="1:1" x14ac:dyDescent="0.2">
      <c r="A63" t="s">
        <v>341</v>
      </c>
    </row>
    <row r="64" spans="1:1" x14ac:dyDescent="0.2">
      <c r="A64" t="s">
        <v>342</v>
      </c>
    </row>
    <row r="65" spans="1:1" x14ac:dyDescent="0.2">
      <c r="A65" t="s">
        <v>343</v>
      </c>
    </row>
    <row r="66" spans="1:1" x14ac:dyDescent="0.2">
      <c r="A66" t="s">
        <v>344</v>
      </c>
    </row>
    <row r="67" spans="1:1" x14ac:dyDescent="0.2">
      <c r="A67" t="s">
        <v>345</v>
      </c>
    </row>
    <row r="68" spans="1:1" x14ac:dyDescent="0.2">
      <c r="A68" t="s">
        <v>346</v>
      </c>
    </row>
    <row r="69" spans="1:1" x14ac:dyDescent="0.2">
      <c r="A69" t="s">
        <v>119</v>
      </c>
    </row>
    <row r="70" spans="1:1" x14ac:dyDescent="0.2">
      <c r="A70" t="s">
        <v>347</v>
      </c>
    </row>
    <row r="71" spans="1:1" x14ac:dyDescent="0.2">
      <c r="A71" t="s">
        <v>348</v>
      </c>
    </row>
    <row r="72" spans="1:1" x14ac:dyDescent="0.2">
      <c r="A72" t="s">
        <v>349</v>
      </c>
    </row>
    <row r="73" spans="1:1" x14ac:dyDescent="0.2">
      <c r="A73" t="s">
        <v>350</v>
      </c>
    </row>
    <row r="74" spans="1:1" x14ac:dyDescent="0.2">
      <c r="A74" t="s">
        <v>351</v>
      </c>
    </row>
    <row r="75" spans="1:1" x14ac:dyDescent="0.2">
      <c r="A75" t="s">
        <v>352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61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353</v>
      </c>
    </row>
    <row r="106" spans="1:1" x14ac:dyDescent="0.2">
      <c r="A106" t="s">
        <v>354</v>
      </c>
    </row>
    <row r="107" spans="1:1" x14ac:dyDescent="0.2">
      <c r="A107" t="s">
        <v>355</v>
      </c>
    </row>
    <row r="108" spans="1:1" x14ac:dyDescent="0.2">
      <c r="A108" t="s">
        <v>356</v>
      </c>
    </row>
    <row r="109" spans="1:1" x14ac:dyDescent="0.2">
      <c r="A109" t="s">
        <v>357</v>
      </c>
    </row>
    <row r="110" spans="1:1" x14ac:dyDescent="0.2">
      <c r="A110" t="s">
        <v>358</v>
      </c>
    </row>
    <row r="111" spans="1:1" x14ac:dyDescent="0.2">
      <c r="A111" t="s">
        <v>359</v>
      </c>
    </row>
    <row r="112" spans="1:1" x14ac:dyDescent="0.2">
      <c r="A112" t="s">
        <v>360</v>
      </c>
    </row>
    <row r="113" spans="1:1" x14ac:dyDescent="0.2">
      <c r="A113" t="s">
        <v>361</v>
      </c>
    </row>
    <row r="114" spans="1:1" x14ac:dyDescent="0.2">
      <c r="A114" t="s">
        <v>362</v>
      </c>
    </row>
    <row r="115" spans="1:1" x14ac:dyDescent="0.2">
      <c r="A115" t="s">
        <v>363</v>
      </c>
    </row>
    <row r="116" spans="1:1" x14ac:dyDescent="0.2">
      <c r="A116" t="s">
        <v>364</v>
      </c>
    </row>
    <row r="117" spans="1:1" x14ac:dyDescent="0.2">
      <c r="A117" t="s">
        <v>365</v>
      </c>
    </row>
    <row r="118" spans="1:1" x14ac:dyDescent="0.2">
      <c r="A118" t="s">
        <v>366</v>
      </c>
    </row>
    <row r="119" spans="1:1" x14ac:dyDescent="0.2">
      <c r="A119" t="s">
        <v>367</v>
      </c>
    </row>
    <row r="120" spans="1:1" x14ac:dyDescent="0.2">
      <c r="A120" t="s">
        <v>368</v>
      </c>
    </row>
    <row r="121" spans="1:1" x14ac:dyDescent="0.2">
      <c r="A121" t="s">
        <v>369</v>
      </c>
    </row>
    <row r="122" spans="1:1" x14ac:dyDescent="0.2">
      <c r="A122" t="s">
        <v>370</v>
      </c>
    </row>
    <row r="123" spans="1:1" x14ac:dyDescent="0.2">
      <c r="A123" t="s">
        <v>371</v>
      </c>
    </row>
    <row r="124" spans="1:1" x14ac:dyDescent="0.2">
      <c r="A124" t="s">
        <v>372</v>
      </c>
    </row>
    <row r="125" spans="1:1" x14ac:dyDescent="0.2">
      <c r="A125" t="s">
        <v>373</v>
      </c>
    </row>
    <row r="126" spans="1:1" x14ac:dyDescent="0.2">
      <c r="A126" t="s">
        <v>374</v>
      </c>
    </row>
    <row r="127" spans="1:1" x14ac:dyDescent="0.2">
      <c r="A127" t="s">
        <v>375</v>
      </c>
    </row>
    <row r="128" spans="1:1" x14ac:dyDescent="0.2">
      <c r="A128" t="s">
        <v>376</v>
      </c>
    </row>
    <row r="129" spans="1:1" x14ac:dyDescent="0.2">
      <c r="A129" t="s">
        <v>27</v>
      </c>
    </row>
    <row r="130" spans="1:1" x14ac:dyDescent="0.2">
      <c r="A130" t="s">
        <v>377</v>
      </c>
    </row>
    <row r="131" spans="1:1" x14ac:dyDescent="0.2">
      <c r="A131" t="s">
        <v>378</v>
      </c>
    </row>
    <row r="132" spans="1:1" x14ac:dyDescent="0.2">
      <c r="A132" t="s">
        <v>379</v>
      </c>
    </row>
    <row r="133" spans="1:1" x14ac:dyDescent="0.2">
      <c r="A133" t="s">
        <v>380</v>
      </c>
    </row>
    <row r="134" spans="1:1" x14ac:dyDescent="0.2">
      <c r="A134" t="s">
        <v>381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62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382</v>
      </c>
    </row>
    <row r="144" spans="1:1" x14ac:dyDescent="0.2">
      <c r="A144" t="s">
        <v>383</v>
      </c>
    </row>
    <row r="145" spans="1:1" x14ac:dyDescent="0.2">
      <c r="A145" t="s">
        <v>32</v>
      </c>
    </row>
    <row r="146" spans="1:1" x14ac:dyDescent="0.2">
      <c r="A146" t="s">
        <v>384</v>
      </c>
    </row>
    <row r="147" spans="1:1" x14ac:dyDescent="0.2">
      <c r="A147" t="s">
        <v>385</v>
      </c>
    </row>
    <row r="148" spans="1:1" x14ac:dyDescent="0.2">
      <c r="A148" t="s">
        <v>386</v>
      </c>
    </row>
    <row r="149" spans="1:1" x14ac:dyDescent="0.2">
      <c r="A149" t="s">
        <v>387</v>
      </c>
    </row>
    <row r="150" spans="1:1" x14ac:dyDescent="0.2">
      <c r="A150" t="s">
        <v>388</v>
      </c>
    </row>
    <row r="151" spans="1:1" x14ac:dyDescent="0.2">
      <c r="A151" t="s">
        <v>389</v>
      </c>
    </row>
    <row r="152" spans="1:1" x14ac:dyDescent="0.2">
      <c r="A152" t="s">
        <v>390</v>
      </c>
    </row>
    <row r="153" spans="1:1" x14ac:dyDescent="0.2">
      <c r="A153" t="s">
        <v>33</v>
      </c>
    </row>
    <row r="154" spans="1:1" x14ac:dyDescent="0.2">
      <c r="A154" t="e">
        <f>- Return/Comps -0.42 -0.45 -0.48 -0.44 -0.48 -0.46 -0.48 -0.44 -0.46 -0.51 -0.46 -0.5 -0.45</f>
        <v>#NAME?</v>
      </c>
    </row>
    <row r="155" spans="1:1" x14ac:dyDescent="0.2">
      <c r="A155" t="s">
        <v>391</v>
      </c>
    </row>
    <row r="156" spans="1:1" x14ac:dyDescent="0.2">
      <c r="A156" t="s">
        <v>392</v>
      </c>
    </row>
    <row r="157" spans="1:1" x14ac:dyDescent="0.2">
      <c r="A157" t="s">
        <v>393</v>
      </c>
    </row>
    <row r="158" spans="1:1" x14ac:dyDescent="0.2">
      <c r="A158" t="s">
        <v>394</v>
      </c>
    </row>
    <row r="159" spans="1:1" x14ac:dyDescent="0.2">
      <c r="A159" t="s">
        <v>395</v>
      </c>
    </row>
    <row r="160" spans="1:1" x14ac:dyDescent="0.2">
      <c r="A160" t="s">
        <v>396</v>
      </c>
    </row>
    <row r="161" spans="1:1" x14ac:dyDescent="0.2">
      <c r="A161" t="s">
        <v>397</v>
      </c>
    </row>
    <row r="162" spans="1:1" x14ac:dyDescent="0.2">
      <c r="A162" t="s">
        <v>398</v>
      </c>
    </row>
    <row r="163" spans="1:1" x14ac:dyDescent="0.2">
      <c r="A163" t="s">
        <v>399</v>
      </c>
    </row>
    <row r="164" spans="1:1" x14ac:dyDescent="0.2">
      <c r="A164" t="s">
        <v>400</v>
      </c>
    </row>
    <row r="165" spans="1:1" x14ac:dyDescent="0.2">
      <c r="A165" t="s">
        <v>401</v>
      </c>
    </row>
    <row r="166" spans="1:1" x14ac:dyDescent="0.2">
      <c r="A166" t="s">
        <v>402</v>
      </c>
    </row>
    <row r="167" spans="1:1" x14ac:dyDescent="0.2">
      <c r="A167" t="s">
        <v>403</v>
      </c>
    </row>
    <row r="168" spans="1:1" x14ac:dyDescent="0.2">
      <c r="A168" t="s">
        <v>404</v>
      </c>
    </row>
    <row r="169" spans="1:1" x14ac:dyDescent="0.2">
      <c r="A169" t="s">
        <v>405</v>
      </c>
    </row>
    <row r="170" spans="1:1" x14ac:dyDescent="0.2">
      <c r="A170" t="s">
        <v>406</v>
      </c>
    </row>
    <row r="171" spans="1:1" x14ac:dyDescent="0.2">
      <c r="A171" t="s">
        <v>407</v>
      </c>
    </row>
    <row r="172" spans="1:1" x14ac:dyDescent="0.2">
      <c r="A172" t="s">
        <v>408</v>
      </c>
    </row>
    <row r="173" spans="1:1" x14ac:dyDescent="0.2">
      <c r="A173" t="s">
        <v>409</v>
      </c>
    </row>
    <row r="174" spans="1:1" x14ac:dyDescent="0.2">
      <c r="A174" t="s">
        <v>410</v>
      </c>
    </row>
    <row r="175" spans="1:1" x14ac:dyDescent="0.2">
      <c r="A175" t="s">
        <v>411</v>
      </c>
    </row>
    <row r="176" spans="1:1" x14ac:dyDescent="0.2">
      <c r="A176" t="s">
        <v>412</v>
      </c>
    </row>
    <row r="177" spans="1:1" x14ac:dyDescent="0.2">
      <c r="A177" t="s">
        <v>413</v>
      </c>
    </row>
    <row r="178" spans="1:1" x14ac:dyDescent="0.2">
      <c r="A178" t="s">
        <v>414</v>
      </c>
    </row>
    <row r="179" spans="1:1" x14ac:dyDescent="0.2">
      <c r="A179" t="s">
        <v>188</v>
      </c>
    </row>
    <row r="180" spans="1:1" x14ac:dyDescent="0.2">
      <c r="A180" t="s">
        <v>415</v>
      </c>
    </row>
    <row r="181" spans="1:1" x14ac:dyDescent="0.2">
      <c r="A181" t="s">
        <v>416</v>
      </c>
    </row>
    <row r="182" spans="1:1" x14ac:dyDescent="0.2">
      <c r="A182" t="s">
        <v>417</v>
      </c>
    </row>
    <row r="183" spans="1:1" x14ac:dyDescent="0.2">
      <c r="A183" t="s">
        <v>418</v>
      </c>
    </row>
    <row r="184" spans="1:1" x14ac:dyDescent="0.2">
      <c r="A184" t="s">
        <v>419</v>
      </c>
    </row>
    <row r="185" spans="1:1" x14ac:dyDescent="0.2">
      <c r="A185" t="s">
        <v>420</v>
      </c>
    </row>
    <row r="186" spans="1:1" x14ac:dyDescent="0.2">
      <c r="A186" t="s">
        <v>421</v>
      </c>
    </row>
    <row r="187" spans="1:1" x14ac:dyDescent="0.2">
      <c r="A187" t="s">
        <v>422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E2D36-D71A-40F7-9502-E730C76A96A4}">
  <sheetPr codeName="Sheet10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72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423</v>
      </c>
    </row>
    <row r="29" spans="1:1" x14ac:dyDescent="0.2">
      <c r="A29" t="s">
        <v>424</v>
      </c>
    </row>
    <row r="30" spans="1:1" x14ac:dyDescent="0.2">
      <c r="A30" t="s">
        <v>70</v>
      </c>
    </row>
    <row r="31" spans="1:1" x14ac:dyDescent="0.2">
      <c r="A31" t="s">
        <v>425</v>
      </c>
    </row>
    <row r="32" spans="1:1" x14ac:dyDescent="0.2">
      <c r="A32" t="s">
        <v>426</v>
      </c>
    </row>
    <row r="33" spans="1:1" x14ac:dyDescent="0.2">
      <c r="A33" t="s">
        <v>427</v>
      </c>
    </row>
    <row r="34" spans="1:1" x14ac:dyDescent="0.2">
      <c r="A34" t="s">
        <v>428</v>
      </c>
    </row>
    <row r="35" spans="1:1" x14ac:dyDescent="0.2">
      <c r="A35" t="s">
        <v>429</v>
      </c>
    </row>
    <row r="36" spans="1:1" x14ac:dyDescent="0.2">
      <c r="A36" t="s">
        <v>430</v>
      </c>
    </row>
    <row r="37" spans="1:1" x14ac:dyDescent="0.2">
      <c r="A37" t="s">
        <v>431</v>
      </c>
    </row>
    <row r="38" spans="1:1" x14ac:dyDescent="0.2">
      <c r="A38" t="s">
        <v>432</v>
      </c>
    </row>
    <row r="39" spans="1:1" x14ac:dyDescent="0.2">
      <c r="A39" t="s">
        <v>433</v>
      </c>
    </row>
    <row r="40" spans="1:1" x14ac:dyDescent="0.2">
      <c r="A40" t="s">
        <v>434</v>
      </c>
    </row>
    <row r="41" spans="1:1" x14ac:dyDescent="0.2">
      <c r="A41" t="s">
        <v>435</v>
      </c>
    </row>
    <row r="42" spans="1:1" x14ac:dyDescent="0.2">
      <c r="A42" t="s">
        <v>23</v>
      </c>
    </row>
    <row r="43" spans="1:1" x14ac:dyDescent="0.2">
      <c r="A43" t="s">
        <v>436</v>
      </c>
    </row>
    <row r="44" spans="1:1" x14ac:dyDescent="0.2">
      <c r="A44" t="s">
        <v>437</v>
      </c>
    </row>
    <row r="45" spans="1:1" x14ac:dyDescent="0.2">
      <c r="A45" t="s">
        <v>438</v>
      </c>
    </row>
    <row r="46" spans="1:1" x14ac:dyDescent="0.2">
      <c r="A46" t="s">
        <v>439</v>
      </c>
    </row>
    <row r="47" spans="1:1" x14ac:dyDescent="0.2">
      <c r="A47" t="s">
        <v>440</v>
      </c>
    </row>
    <row r="48" spans="1:1" x14ac:dyDescent="0.2">
      <c r="A48" t="s">
        <v>441</v>
      </c>
    </row>
    <row r="49" spans="1:1" x14ac:dyDescent="0.2">
      <c r="A49" t="s">
        <v>442</v>
      </c>
    </row>
    <row r="50" spans="1:1" x14ac:dyDescent="0.2">
      <c r="A50" t="s">
        <v>443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444</v>
      </c>
    </row>
    <row r="54" spans="1:1" x14ac:dyDescent="0.2">
      <c r="A54" t="s">
        <v>445</v>
      </c>
    </row>
    <row r="55" spans="1:1" x14ac:dyDescent="0.2">
      <c r="A55" t="s">
        <v>446</v>
      </c>
    </row>
    <row r="56" spans="1:1" x14ac:dyDescent="0.2">
      <c r="A56" t="s">
        <v>447</v>
      </c>
    </row>
    <row r="57" spans="1:1" x14ac:dyDescent="0.2">
      <c r="A57" t="s">
        <v>448</v>
      </c>
    </row>
    <row r="58" spans="1:1" x14ac:dyDescent="0.2">
      <c r="A58" t="s">
        <v>449</v>
      </c>
    </row>
    <row r="59" spans="1:1" x14ac:dyDescent="0.2">
      <c r="A59" t="s">
        <v>450</v>
      </c>
    </row>
    <row r="60" spans="1:1" x14ac:dyDescent="0.2">
      <c r="A60" t="s">
        <v>451</v>
      </c>
    </row>
    <row r="61" spans="1:1" x14ac:dyDescent="0.2">
      <c r="A61" t="s">
        <v>452</v>
      </c>
    </row>
    <row r="62" spans="1:1" x14ac:dyDescent="0.2">
      <c r="A62" t="s">
        <v>453</v>
      </c>
    </row>
    <row r="63" spans="1:1" x14ac:dyDescent="0.2">
      <c r="A63" t="s">
        <v>454</v>
      </c>
    </row>
    <row r="64" spans="1:1" x14ac:dyDescent="0.2">
      <c r="A64" t="s">
        <v>455</v>
      </c>
    </row>
    <row r="65" spans="1:1" x14ac:dyDescent="0.2">
      <c r="A65" t="s">
        <v>456</v>
      </c>
    </row>
    <row r="66" spans="1:1" x14ac:dyDescent="0.2">
      <c r="A66" t="s">
        <v>457</v>
      </c>
    </row>
    <row r="67" spans="1:1" x14ac:dyDescent="0.2">
      <c r="A67" t="s">
        <v>458</v>
      </c>
    </row>
    <row r="68" spans="1:1" x14ac:dyDescent="0.2">
      <c r="A68" t="s">
        <v>459</v>
      </c>
    </row>
    <row r="69" spans="1:1" x14ac:dyDescent="0.2">
      <c r="A69" t="s">
        <v>119</v>
      </c>
    </row>
    <row r="70" spans="1:1" x14ac:dyDescent="0.2">
      <c r="A70" t="s">
        <v>460</v>
      </c>
    </row>
    <row r="71" spans="1:1" x14ac:dyDescent="0.2">
      <c r="A71" t="s">
        <v>461</v>
      </c>
    </row>
    <row r="72" spans="1:1" x14ac:dyDescent="0.2">
      <c r="A72" t="s">
        <v>462</v>
      </c>
    </row>
    <row r="73" spans="1:1" x14ac:dyDescent="0.2">
      <c r="A73" t="s">
        <v>463</v>
      </c>
    </row>
    <row r="74" spans="1:1" x14ac:dyDescent="0.2">
      <c r="A74" t="s">
        <v>464</v>
      </c>
    </row>
    <row r="75" spans="1:1" x14ac:dyDescent="0.2">
      <c r="A75" t="s">
        <v>465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63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466</v>
      </c>
    </row>
    <row r="106" spans="1:1" x14ac:dyDescent="0.2">
      <c r="A106" t="s">
        <v>467</v>
      </c>
    </row>
    <row r="107" spans="1:1" x14ac:dyDescent="0.2">
      <c r="A107" t="s">
        <v>468</v>
      </c>
    </row>
    <row r="108" spans="1:1" x14ac:dyDescent="0.2">
      <c r="A108" t="s">
        <v>469</v>
      </c>
    </row>
    <row r="109" spans="1:1" x14ac:dyDescent="0.2">
      <c r="A109" t="s">
        <v>470</v>
      </c>
    </row>
    <row r="110" spans="1:1" x14ac:dyDescent="0.2">
      <c r="A110" t="s">
        <v>471</v>
      </c>
    </row>
    <row r="111" spans="1:1" x14ac:dyDescent="0.2">
      <c r="A111" t="s">
        <v>472</v>
      </c>
    </row>
    <row r="112" spans="1:1" x14ac:dyDescent="0.2">
      <c r="A112" t="s">
        <v>473</v>
      </c>
    </row>
    <row r="113" spans="1:1" x14ac:dyDescent="0.2">
      <c r="A113" t="s">
        <v>474</v>
      </c>
    </row>
    <row r="114" spans="1:1" x14ac:dyDescent="0.2">
      <c r="A114" t="s">
        <v>475</v>
      </c>
    </row>
    <row r="115" spans="1:1" x14ac:dyDescent="0.2">
      <c r="A115" t="s">
        <v>476</v>
      </c>
    </row>
    <row r="116" spans="1:1" x14ac:dyDescent="0.2">
      <c r="A116" t="s">
        <v>477</v>
      </c>
    </row>
    <row r="117" spans="1:1" x14ac:dyDescent="0.2">
      <c r="A117" t="s">
        <v>478</v>
      </c>
    </row>
    <row r="118" spans="1:1" x14ac:dyDescent="0.2">
      <c r="A118" t="s">
        <v>479</v>
      </c>
    </row>
    <row r="119" spans="1:1" x14ac:dyDescent="0.2">
      <c r="A119" t="s">
        <v>480</v>
      </c>
    </row>
    <row r="120" spans="1:1" x14ac:dyDescent="0.2">
      <c r="A120" t="s">
        <v>481</v>
      </c>
    </row>
    <row r="121" spans="1:1" x14ac:dyDescent="0.2">
      <c r="A121" t="s">
        <v>482</v>
      </c>
    </row>
    <row r="122" spans="1:1" x14ac:dyDescent="0.2">
      <c r="A122" t="s">
        <v>483</v>
      </c>
    </row>
    <row r="123" spans="1:1" x14ac:dyDescent="0.2">
      <c r="A123" t="s">
        <v>484</v>
      </c>
    </row>
    <row r="124" spans="1:1" x14ac:dyDescent="0.2">
      <c r="A124" t="s">
        <v>485</v>
      </c>
    </row>
    <row r="125" spans="1:1" x14ac:dyDescent="0.2">
      <c r="A125" t="s">
        <v>486</v>
      </c>
    </row>
    <row r="126" spans="1:1" x14ac:dyDescent="0.2">
      <c r="A126" t="s">
        <v>487</v>
      </c>
    </row>
    <row r="127" spans="1:1" x14ac:dyDescent="0.2">
      <c r="A127" t="s">
        <v>488</v>
      </c>
    </row>
    <row r="128" spans="1:1" x14ac:dyDescent="0.2">
      <c r="A128" t="s">
        <v>489</v>
      </c>
    </row>
    <row r="129" spans="1:1" x14ac:dyDescent="0.2">
      <c r="A129" t="s">
        <v>27</v>
      </c>
    </row>
    <row r="130" spans="1:1" x14ac:dyDescent="0.2">
      <c r="A130" t="s">
        <v>490</v>
      </c>
    </row>
    <row r="131" spans="1:1" x14ac:dyDescent="0.2">
      <c r="A131" t="s">
        <v>491</v>
      </c>
    </row>
    <row r="132" spans="1:1" x14ac:dyDescent="0.2">
      <c r="A132" t="s">
        <v>492</v>
      </c>
    </row>
    <row r="133" spans="1:1" x14ac:dyDescent="0.2">
      <c r="A133" t="s">
        <v>493</v>
      </c>
    </row>
    <row r="134" spans="1:1" x14ac:dyDescent="0.2">
      <c r="A134" t="s">
        <v>494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495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496</v>
      </c>
    </row>
    <row r="144" spans="1:1" x14ac:dyDescent="0.2">
      <c r="A144" t="s">
        <v>497</v>
      </c>
    </row>
    <row r="145" spans="1:1" x14ac:dyDescent="0.2">
      <c r="A145" t="s">
        <v>32</v>
      </c>
    </row>
    <row r="146" spans="1:1" x14ac:dyDescent="0.2">
      <c r="A146" t="s">
        <v>498</v>
      </c>
    </row>
    <row r="147" spans="1:1" x14ac:dyDescent="0.2">
      <c r="A147" t="s">
        <v>499</v>
      </c>
    </row>
    <row r="148" spans="1:1" x14ac:dyDescent="0.2">
      <c r="A148" t="s">
        <v>500</v>
      </c>
    </row>
    <row r="149" spans="1:1" x14ac:dyDescent="0.2">
      <c r="A149" t="s">
        <v>501</v>
      </c>
    </row>
    <row r="150" spans="1:1" x14ac:dyDescent="0.2">
      <c r="A150" t="s">
        <v>502</v>
      </c>
    </row>
    <row r="151" spans="1:1" x14ac:dyDescent="0.2">
      <c r="A151" t="s">
        <v>503</v>
      </c>
    </row>
    <row r="152" spans="1:1" x14ac:dyDescent="0.2">
      <c r="A152" t="s">
        <v>504</v>
      </c>
    </row>
    <row r="153" spans="1:1" x14ac:dyDescent="0.2">
      <c r="A153" t="s">
        <v>33</v>
      </c>
    </row>
    <row r="154" spans="1:1" x14ac:dyDescent="0.2">
      <c r="A154" t="e">
        <f>- Return/Comps -0.41 -0.41 -0.51 -0.43 -0.5 -0.41 -0.45 -0.42 -0.52 -0.5 -0.47 -0.44 -0.42</f>
        <v>#NAME?</v>
      </c>
    </row>
    <row r="155" spans="1:1" x14ac:dyDescent="0.2">
      <c r="A155" t="s">
        <v>505</v>
      </c>
    </row>
    <row r="156" spans="1:1" x14ac:dyDescent="0.2">
      <c r="A156" t="s">
        <v>506</v>
      </c>
    </row>
    <row r="157" spans="1:1" x14ac:dyDescent="0.2">
      <c r="A157" t="s">
        <v>507</v>
      </c>
    </row>
    <row r="158" spans="1:1" x14ac:dyDescent="0.2">
      <c r="A158" t="s">
        <v>508</v>
      </c>
    </row>
    <row r="159" spans="1:1" x14ac:dyDescent="0.2">
      <c r="A159" t="s">
        <v>509</v>
      </c>
    </row>
    <row r="160" spans="1:1" x14ac:dyDescent="0.2">
      <c r="A160" t="s">
        <v>510</v>
      </c>
    </row>
    <row r="161" spans="1:1" x14ac:dyDescent="0.2">
      <c r="A161" t="s">
        <v>511</v>
      </c>
    </row>
    <row r="162" spans="1:1" x14ac:dyDescent="0.2">
      <c r="A162" t="s">
        <v>512</v>
      </c>
    </row>
    <row r="163" spans="1:1" x14ac:dyDescent="0.2">
      <c r="A163" t="s">
        <v>513</v>
      </c>
    </row>
    <row r="164" spans="1:1" x14ac:dyDescent="0.2">
      <c r="A164" t="s">
        <v>514</v>
      </c>
    </row>
    <row r="165" spans="1:1" x14ac:dyDescent="0.2">
      <c r="A165" t="s">
        <v>515</v>
      </c>
    </row>
    <row r="166" spans="1:1" x14ac:dyDescent="0.2">
      <c r="A166" t="s">
        <v>516</v>
      </c>
    </row>
    <row r="167" spans="1:1" x14ac:dyDescent="0.2">
      <c r="A167" t="s">
        <v>517</v>
      </c>
    </row>
    <row r="168" spans="1:1" x14ac:dyDescent="0.2">
      <c r="A168" t="s">
        <v>518</v>
      </c>
    </row>
    <row r="169" spans="1:1" x14ac:dyDescent="0.2">
      <c r="A169" t="s">
        <v>519</v>
      </c>
    </row>
    <row r="170" spans="1:1" x14ac:dyDescent="0.2">
      <c r="A170" t="s">
        <v>520</v>
      </c>
    </row>
    <row r="171" spans="1:1" x14ac:dyDescent="0.2">
      <c r="A171" t="s">
        <v>521</v>
      </c>
    </row>
    <row r="172" spans="1:1" x14ac:dyDescent="0.2">
      <c r="A172" t="s">
        <v>522</v>
      </c>
    </row>
    <row r="173" spans="1:1" x14ac:dyDescent="0.2">
      <c r="A173" t="s">
        <v>523</v>
      </c>
    </row>
    <row r="174" spans="1:1" x14ac:dyDescent="0.2">
      <c r="A174" t="s">
        <v>524</v>
      </c>
    </row>
    <row r="175" spans="1:1" x14ac:dyDescent="0.2">
      <c r="A175" t="s">
        <v>525</v>
      </c>
    </row>
    <row r="176" spans="1:1" x14ac:dyDescent="0.2">
      <c r="A176" t="s">
        <v>526</v>
      </c>
    </row>
    <row r="177" spans="1:1" x14ac:dyDescent="0.2">
      <c r="A177" t="s">
        <v>527</v>
      </c>
    </row>
    <row r="178" spans="1:1" x14ac:dyDescent="0.2">
      <c r="A178" t="s">
        <v>528</v>
      </c>
    </row>
    <row r="179" spans="1:1" x14ac:dyDescent="0.2">
      <c r="A179" t="s">
        <v>188</v>
      </c>
    </row>
    <row r="180" spans="1:1" x14ac:dyDescent="0.2">
      <c r="A180" t="s">
        <v>529</v>
      </c>
    </row>
    <row r="181" spans="1:1" x14ac:dyDescent="0.2">
      <c r="A181" t="s">
        <v>530</v>
      </c>
    </row>
    <row r="182" spans="1:1" x14ac:dyDescent="0.2">
      <c r="A182" t="s">
        <v>531</v>
      </c>
    </row>
    <row r="183" spans="1:1" x14ac:dyDescent="0.2">
      <c r="A183" t="s">
        <v>532</v>
      </c>
    </row>
    <row r="184" spans="1:1" x14ac:dyDescent="0.2">
      <c r="A184" t="s">
        <v>533</v>
      </c>
    </row>
    <row r="185" spans="1:1" x14ac:dyDescent="0.2">
      <c r="A185" t="s">
        <v>534</v>
      </c>
    </row>
    <row r="186" spans="1:1" x14ac:dyDescent="0.2">
      <c r="A186" t="s">
        <v>535</v>
      </c>
    </row>
    <row r="187" spans="1:1" x14ac:dyDescent="0.2">
      <c r="A187" t="s">
        <v>536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FAA5F-E4D8-4EEC-847C-BB51D9046AAA}">
  <sheetPr codeName="Sheet8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71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537</v>
      </c>
    </row>
    <row r="29" spans="1:1" x14ac:dyDescent="0.2">
      <c r="A29" t="s">
        <v>538</v>
      </c>
    </row>
    <row r="30" spans="1:1" x14ac:dyDescent="0.2">
      <c r="A30" t="s">
        <v>70</v>
      </c>
    </row>
    <row r="31" spans="1:1" x14ac:dyDescent="0.2">
      <c r="A31" t="s">
        <v>539</v>
      </c>
    </row>
    <row r="32" spans="1:1" x14ac:dyDescent="0.2">
      <c r="A32" t="s">
        <v>540</v>
      </c>
    </row>
    <row r="33" spans="1:1" x14ac:dyDescent="0.2">
      <c r="A33" t="s">
        <v>541</v>
      </c>
    </row>
    <row r="34" spans="1:1" x14ac:dyDescent="0.2">
      <c r="A34" t="s">
        <v>542</v>
      </c>
    </row>
    <row r="35" spans="1:1" x14ac:dyDescent="0.2">
      <c r="A35" t="s">
        <v>543</v>
      </c>
    </row>
    <row r="36" spans="1:1" x14ac:dyDescent="0.2">
      <c r="A36" t="s">
        <v>544</v>
      </c>
    </row>
    <row r="37" spans="1:1" x14ac:dyDescent="0.2">
      <c r="A37" t="s">
        <v>545</v>
      </c>
    </row>
    <row r="38" spans="1:1" x14ac:dyDescent="0.2">
      <c r="A38" t="s">
        <v>546</v>
      </c>
    </row>
    <row r="39" spans="1:1" x14ac:dyDescent="0.2">
      <c r="A39" t="s">
        <v>547</v>
      </c>
    </row>
    <row r="40" spans="1:1" x14ac:dyDescent="0.2">
      <c r="A40" t="s">
        <v>548</v>
      </c>
    </row>
    <row r="41" spans="1:1" x14ac:dyDescent="0.2">
      <c r="A41" t="s">
        <v>549</v>
      </c>
    </row>
    <row r="42" spans="1:1" x14ac:dyDescent="0.2">
      <c r="A42" t="s">
        <v>23</v>
      </c>
    </row>
    <row r="43" spans="1:1" x14ac:dyDescent="0.2">
      <c r="A43" t="s">
        <v>550</v>
      </c>
    </row>
    <row r="44" spans="1:1" x14ac:dyDescent="0.2">
      <c r="A44" t="s">
        <v>551</v>
      </c>
    </row>
    <row r="45" spans="1:1" x14ac:dyDescent="0.2">
      <c r="A45" t="s">
        <v>552</v>
      </c>
    </row>
    <row r="46" spans="1:1" x14ac:dyDescent="0.2">
      <c r="A46" t="s">
        <v>553</v>
      </c>
    </row>
    <row r="47" spans="1:1" x14ac:dyDescent="0.2">
      <c r="A47" t="s">
        <v>554</v>
      </c>
    </row>
    <row r="48" spans="1:1" x14ac:dyDescent="0.2">
      <c r="A48" t="s">
        <v>555</v>
      </c>
    </row>
    <row r="49" spans="1:1" x14ac:dyDescent="0.2">
      <c r="A49" t="s">
        <v>556</v>
      </c>
    </row>
    <row r="50" spans="1:1" x14ac:dyDescent="0.2">
      <c r="A50" t="s">
        <v>557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558</v>
      </c>
    </row>
    <row r="54" spans="1:1" x14ac:dyDescent="0.2">
      <c r="A54" t="s">
        <v>559</v>
      </c>
    </row>
    <row r="55" spans="1:1" x14ac:dyDescent="0.2">
      <c r="A55" t="s">
        <v>560</v>
      </c>
    </row>
    <row r="56" spans="1:1" x14ac:dyDescent="0.2">
      <c r="A56" t="s">
        <v>561</v>
      </c>
    </row>
    <row r="57" spans="1:1" x14ac:dyDescent="0.2">
      <c r="A57" t="s">
        <v>562</v>
      </c>
    </row>
    <row r="58" spans="1:1" x14ac:dyDescent="0.2">
      <c r="A58" t="s">
        <v>563</v>
      </c>
    </row>
    <row r="59" spans="1:1" x14ac:dyDescent="0.2">
      <c r="A59" t="s">
        <v>564</v>
      </c>
    </row>
    <row r="60" spans="1:1" x14ac:dyDescent="0.2">
      <c r="A60" t="s">
        <v>565</v>
      </c>
    </row>
    <row r="61" spans="1:1" x14ac:dyDescent="0.2">
      <c r="A61" t="s">
        <v>566</v>
      </c>
    </row>
    <row r="62" spans="1:1" x14ac:dyDescent="0.2">
      <c r="A62" t="s">
        <v>567</v>
      </c>
    </row>
    <row r="63" spans="1:1" x14ac:dyDescent="0.2">
      <c r="A63" t="s">
        <v>568</v>
      </c>
    </row>
    <row r="64" spans="1:1" x14ac:dyDescent="0.2">
      <c r="A64" t="s">
        <v>569</v>
      </c>
    </row>
    <row r="65" spans="1:1" x14ac:dyDescent="0.2">
      <c r="A65" t="s">
        <v>570</v>
      </c>
    </row>
    <row r="66" spans="1:1" x14ac:dyDescent="0.2">
      <c r="A66" t="s">
        <v>571</v>
      </c>
    </row>
    <row r="67" spans="1:1" x14ac:dyDescent="0.2">
      <c r="A67" t="s">
        <v>572</v>
      </c>
    </row>
    <row r="68" spans="1:1" x14ac:dyDescent="0.2">
      <c r="A68" t="s">
        <v>573</v>
      </c>
    </row>
    <row r="69" spans="1:1" x14ac:dyDescent="0.2">
      <c r="A69" t="s">
        <v>119</v>
      </c>
    </row>
    <row r="70" spans="1:1" x14ac:dyDescent="0.2">
      <c r="A70" t="s">
        <v>574</v>
      </c>
    </row>
    <row r="71" spans="1:1" x14ac:dyDescent="0.2">
      <c r="A71" t="s">
        <v>575</v>
      </c>
    </row>
    <row r="72" spans="1:1" x14ac:dyDescent="0.2">
      <c r="A72" t="s">
        <v>576</v>
      </c>
    </row>
    <row r="73" spans="1:1" x14ac:dyDescent="0.2">
      <c r="A73" t="s">
        <v>577</v>
      </c>
    </row>
    <row r="74" spans="1:1" x14ac:dyDescent="0.2">
      <c r="A74" t="s">
        <v>578</v>
      </c>
    </row>
    <row r="75" spans="1:1" x14ac:dyDescent="0.2">
      <c r="A75" t="s">
        <v>579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64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580</v>
      </c>
    </row>
    <row r="106" spans="1:1" x14ac:dyDescent="0.2">
      <c r="A106" t="s">
        <v>581</v>
      </c>
    </row>
    <row r="107" spans="1:1" x14ac:dyDescent="0.2">
      <c r="A107" t="s">
        <v>582</v>
      </c>
    </row>
    <row r="108" spans="1:1" x14ac:dyDescent="0.2">
      <c r="A108" t="s">
        <v>583</v>
      </c>
    </row>
    <row r="109" spans="1:1" x14ac:dyDescent="0.2">
      <c r="A109" t="s">
        <v>584</v>
      </c>
    </row>
    <row r="110" spans="1:1" x14ac:dyDescent="0.2">
      <c r="A110" t="s">
        <v>585</v>
      </c>
    </row>
    <row r="111" spans="1:1" x14ac:dyDescent="0.2">
      <c r="A111" t="s">
        <v>586</v>
      </c>
    </row>
    <row r="112" spans="1:1" x14ac:dyDescent="0.2">
      <c r="A112" t="s">
        <v>587</v>
      </c>
    </row>
    <row r="113" spans="1:1" x14ac:dyDescent="0.2">
      <c r="A113" t="s">
        <v>588</v>
      </c>
    </row>
    <row r="114" spans="1:1" x14ac:dyDescent="0.2">
      <c r="A114" t="s">
        <v>589</v>
      </c>
    </row>
    <row r="115" spans="1:1" x14ac:dyDescent="0.2">
      <c r="A115" t="s">
        <v>590</v>
      </c>
    </row>
    <row r="116" spans="1:1" x14ac:dyDescent="0.2">
      <c r="A116" t="s">
        <v>591</v>
      </c>
    </row>
    <row r="117" spans="1:1" x14ac:dyDescent="0.2">
      <c r="A117" t="s">
        <v>592</v>
      </c>
    </row>
    <row r="118" spans="1:1" x14ac:dyDescent="0.2">
      <c r="A118" t="s">
        <v>593</v>
      </c>
    </row>
    <row r="119" spans="1:1" x14ac:dyDescent="0.2">
      <c r="A119" t="s">
        <v>594</v>
      </c>
    </row>
    <row r="120" spans="1:1" x14ac:dyDescent="0.2">
      <c r="A120" t="s">
        <v>595</v>
      </c>
    </row>
    <row r="121" spans="1:1" x14ac:dyDescent="0.2">
      <c r="A121" t="s">
        <v>596</v>
      </c>
    </row>
    <row r="122" spans="1:1" x14ac:dyDescent="0.2">
      <c r="A122" t="s">
        <v>597</v>
      </c>
    </row>
    <row r="123" spans="1:1" x14ac:dyDescent="0.2">
      <c r="A123" t="s">
        <v>598</v>
      </c>
    </row>
    <row r="124" spans="1:1" x14ac:dyDescent="0.2">
      <c r="A124" t="s">
        <v>599</v>
      </c>
    </row>
    <row r="125" spans="1:1" x14ac:dyDescent="0.2">
      <c r="A125" t="s">
        <v>600</v>
      </c>
    </row>
    <row r="126" spans="1:1" x14ac:dyDescent="0.2">
      <c r="A126" t="s">
        <v>601</v>
      </c>
    </row>
    <row r="127" spans="1:1" x14ac:dyDescent="0.2">
      <c r="A127" t="s">
        <v>602</v>
      </c>
    </row>
    <row r="128" spans="1:1" x14ac:dyDescent="0.2">
      <c r="A128" t="s">
        <v>603</v>
      </c>
    </row>
    <row r="129" spans="1:1" x14ac:dyDescent="0.2">
      <c r="A129" t="s">
        <v>27</v>
      </c>
    </row>
    <row r="130" spans="1:1" x14ac:dyDescent="0.2">
      <c r="A130" t="s">
        <v>604</v>
      </c>
    </row>
    <row r="131" spans="1:1" x14ac:dyDescent="0.2">
      <c r="A131" t="s">
        <v>605</v>
      </c>
    </row>
    <row r="132" spans="1:1" x14ac:dyDescent="0.2">
      <c r="A132" t="s">
        <v>606</v>
      </c>
    </row>
    <row r="133" spans="1:1" x14ac:dyDescent="0.2">
      <c r="A133" t="s">
        <v>607</v>
      </c>
    </row>
    <row r="134" spans="1:1" x14ac:dyDescent="0.2">
      <c r="A134" t="s">
        <v>608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609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610</v>
      </c>
    </row>
    <row r="144" spans="1:1" x14ac:dyDescent="0.2">
      <c r="A144" t="s">
        <v>611</v>
      </c>
    </row>
    <row r="145" spans="1:1" x14ac:dyDescent="0.2">
      <c r="A145" t="s">
        <v>32</v>
      </c>
    </row>
    <row r="146" spans="1:1" x14ac:dyDescent="0.2">
      <c r="A146" t="s">
        <v>612</v>
      </c>
    </row>
    <row r="147" spans="1:1" x14ac:dyDescent="0.2">
      <c r="A147" t="s">
        <v>613</v>
      </c>
    </row>
    <row r="148" spans="1:1" x14ac:dyDescent="0.2">
      <c r="A148" t="s">
        <v>614</v>
      </c>
    </row>
    <row r="149" spans="1:1" x14ac:dyDescent="0.2">
      <c r="A149" t="s">
        <v>615</v>
      </c>
    </row>
    <row r="150" spans="1:1" x14ac:dyDescent="0.2">
      <c r="A150" t="s">
        <v>616</v>
      </c>
    </row>
    <row r="151" spans="1:1" x14ac:dyDescent="0.2">
      <c r="A151" t="s">
        <v>617</v>
      </c>
    </row>
    <row r="152" spans="1:1" x14ac:dyDescent="0.2">
      <c r="A152" t="s">
        <v>618</v>
      </c>
    </row>
    <row r="153" spans="1:1" x14ac:dyDescent="0.2">
      <c r="A153" t="s">
        <v>33</v>
      </c>
    </row>
    <row r="154" spans="1:1" x14ac:dyDescent="0.2">
      <c r="A154" t="e">
        <f>- Return/Comps -0.45 -0.52 -0.47 -0.44 -0.49 -0.5 -0.47 -0.49 -0.44 -0.46 -0.48 -0.42 -0.51</f>
        <v>#NAME?</v>
      </c>
    </row>
    <row r="155" spans="1:1" x14ac:dyDescent="0.2">
      <c r="A155" t="s">
        <v>619</v>
      </c>
    </row>
    <row r="156" spans="1:1" x14ac:dyDescent="0.2">
      <c r="A156" t="s">
        <v>620</v>
      </c>
    </row>
    <row r="157" spans="1:1" x14ac:dyDescent="0.2">
      <c r="A157" t="s">
        <v>621</v>
      </c>
    </row>
    <row r="158" spans="1:1" x14ac:dyDescent="0.2">
      <c r="A158" t="s">
        <v>622</v>
      </c>
    </row>
    <row r="159" spans="1:1" x14ac:dyDescent="0.2">
      <c r="A159" t="s">
        <v>623</v>
      </c>
    </row>
    <row r="160" spans="1:1" x14ac:dyDescent="0.2">
      <c r="A160" t="s">
        <v>624</v>
      </c>
    </row>
    <row r="161" spans="1:1" x14ac:dyDescent="0.2">
      <c r="A161" t="s">
        <v>625</v>
      </c>
    </row>
    <row r="162" spans="1:1" x14ac:dyDescent="0.2">
      <c r="A162" t="s">
        <v>626</v>
      </c>
    </row>
    <row r="163" spans="1:1" x14ac:dyDescent="0.2">
      <c r="A163" t="s">
        <v>627</v>
      </c>
    </row>
    <row r="164" spans="1:1" x14ac:dyDescent="0.2">
      <c r="A164" t="s">
        <v>628</v>
      </c>
    </row>
    <row r="165" spans="1:1" x14ac:dyDescent="0.2">
      <c r="A165" t="s">
        <v>629</v>
      </c>
    </row>
    <row r="166" spans="1:1" x14ac:dyDescent="0.2">
      <c r="A166" t="s">
        <v>630</v>
      </c>
    </row>
    <row r="167" spans="1:1" x14ac:dyDescent="0.2">
      <c r="A167" t="s">
        <v>631</v>
      </c>
    </row>
    <row r="168" spans="1:1" x14ac:dyDescent="0.2">
      <c r="A168" t="s">
        <v>632</v>
      </c>
    </row>
    <row r="169" spans="1:1" x14ac:dyDescent="0.2">
      <c r="A169" t="s">
        <v>633</v>
      </c>
    </row>
    <row r="170" spans="1:1" x14ac:dyDescent="0.2">
      <c r="A170" t="s">
        <v>634</v>
      </c>
    </row>
    <row r="171" spans="1:1" x14ac:dyDescent="0.2">
      <c r="A171" t="s">
        <v>635</v>
      </c>
    </row>
    <row r="172" spans="1:1" x14ac:dyDescent="0.2">
      <c r="A172" t="s">
        <v>636</v>
      </c>
    </row>
    <row r="173" spans="1:1" x14ac:dyDescent="0.2">
      <c r="A173" t="s">
        <v>637</v>
      </c>
    </row>
    <row r="174" spans="1:1" x14ac:dyDescent="0.2">
      <c r="A174" t="s">
        <v>638</v>
      </c>
    </row>
    <row r="175" spans="1:1" x14ac:dyDescent="0.2">
      <c r="A175" t="s">
        <v>639</v>
      </c>
    </row>
    <row r="176" spans="1:1" x14ac:dyDescent="0.2">
      <c r="A176" t="s">
        <v>640</v>
      </c>
    </row>
    <row r="177" spans="1:1" x14ac:dyDescent="0.2">
      <c r="A177" t="s">
        <v>641</v>
      </c>
    </row>
    <row r="178" spans="1:1" x14ac:dyDescent="0.2">
      <c r="A178" t="s">
        <v>642</v>
      </c>
    </row>
    <row r="179" spans="1:1" x14ac:dyDescent="0.2">
      <c r="A179" t="s">
        <v>188</v>
      </c>
    </row>
    <row r="180" spans="1:1" x14ac:dyDescent="0.2">
      <c r="A180" t="s">
        <v>643</v>
      </c>
    </row>
    <row r="181" spans="1:1" x14ac:dyDescent="0.2">
      <c r="A181" t="s">
        <v>644</v>
      </c>
    </row>
    <row r="182" spans="1:1" x14ac:dyDescent="0.2">
      <c r="A182" t="s">
        <v>645</v>
      </c>
    </row>
    <row r="183" spans="1:1" x14ac:dyDescent="0.2">
      <c r="A183" t="s">
        <v>646</v>
      </c>
    </row>
    <row r="184" spans="1:1" x14ac:dyDescent="0.2">
      <c r="A184" t="s">
        <v>647</v>
      </c>
    </row>
    <row r="185" spans="1:1" x14ac:dyDescent="0.2">
      <c r="A185" t="s">
        <v>648</v>
      </c>
    </row>
    <row r="186" spans="1:1" x14ac:dyDescent="0.2">
      <c r="A186" t="s">
        <v>649</v>
      </c>
    </row>
    <row r="187" spans="1:1" x14ac:dyDescent="0.2">
      <c r="A187" t="s">
        <v>650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8EAD8-CBA5-4445-8DB3-06DCD3A8948A}">
  <sheetPr codeName="Sheet9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75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651</v>
      </c>
    </row>
    <row r="29" spans="1:1" x14ac:dyDescent="0.2">
      <c r="A29" t="s">
        <v>652</v>
      </c>
    </row>
    <row r="30" spans="1:1" x14ac:dyDescent="0.2">
      <c r="A30" t="s">
        <v>70</v>
      </c>
    </row>
    <row r="31" spans="1:1" x14ac:dyDescent="0.2">
      <c r="A31" t="s">
        <v>653</v>
      </c>
    </row>
    <row r="32" spans="1:1" x14ac:dyDescent="0.2">
      <c r="A32" t="s">
        <v>654</v>
      </c>
    </row>
    <row r="33" spans="1:1" x14ac:dyDescent="0.2">
      <c r="A33" t="s">
        <v>655</v>
      </c>
    </row>
    <row r="34" spans="1:1" x14ac:dyDescent="0.2">
      <c r="A34" t="s">
        <v>656</v>
      </c>
    </row>
    <row r="35" spans="1:1" x14ac:dyDescent="0.2">
      <c r="A35" t="s">
        <v>657</v>
      </c>
    </row>
    <row r="36" spans="1:1" x14ac:dyDescent="0.2">
      <c r="A36" t="s">
        <v>658</v>
      </c>
    </row>
    <row r="37" spans="1:1" x14ac:dyDescent="0.2">
      <c r="A37" t="s">
        <v>659</v>
      </c>
    </row>
    <row r="38" spans="1:1" x14ac:dyDescent="0.2">
      <c r="A38" t="s">
        <v>660</v>
      </c>
    </row>
    <row r="39" spans="1:1" x14ac:dyDescent="0.2">
      <c r="A39" t="s">
        <v>661</v>
      </c>
    </row>
    <row r="40" spans="1:1" x14ac:dyDescent="0.2">
      <c r="A40" t="s">
        <v>662</v>
      </c>
    </row>
    <row r="41" spans="1:1" x14ac:dyDescent="0.2">
      <c r="A41" t="s">
        <v>663</v>
      </c>
    </row>
    <row r="42" spans="1:1" x14ac:dyDescent="0.2">
      <c r="A42" t="s">
        <v>23</v>
      </c>
    </row>
    <row r="43" spans="1:1" x14ac:dyDescent="0.2">
      <c r="A43" t="s">
        <v>664</v>
      </c>
    </row>
    <row r="44" spans="1:1" x14ac:dyDescent="0.2">
      <c r="A44" t="s">
        <v>665</v>
      </c>
    </row>
    <row r="45" spans="1:1" x14ac:dyDescent="0.2">
      <c r="A45" t="s">
        <v>666</v>
      </c>
    </row>
    <row r="46" spans="1:1" x14ac:dyDescent="0.2">
      <c r="A46" t="s">
        <v>667</v>
      </c>
    </row>
    <row r="47" spans="1:1" x14ac:dyDescent="0.2">
      <c r="A47" t="s">
        <v>668</v>
      </c>
    </row>
    <row r="48" spans="1:1" x14ac:dyDescent="0.2">
      <c r="A48" t="s">
        <v>669</v>
      </c>
    </row>
    <row r="49" spans="1:1" x14ac:dyDescent="0.2">
      <c r="A49" t="s">
        <v>670</v>
      </c>
    </row>
    <row r="50" spans="1:1" x14ac:dyDescent="0.2">
      <c r="A50" t="s">
        <v>671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672</v>
      </c>
    </row>
    <row r="54" spans="1:1" x14ac:dyDescent="0.2">
      <c r="A54" t="s">
        <v>673</v>
      </c>
    </row>
    <row r="55" spans="1:1" x14ac:dyDescent="0.2">
      <c r="A55" t="s">
        <v>674</v>
      </c>
    </row>
    <row r="56" spans="1:1" x14ac:dyDescent="0.2">
      <c r="A56" t="s">
        <v>675</v>
      </c>
    </row>
    <row r="57" spans="1:1" x14ac:dyDescent="0.2">
      <c r="A57" t="s">
        <v>676</v>
      </c>
    </row>
    <row r="58" spans="1:1" x14ac:dyDescent="0.2">
      <c r="A58" t="s">
        <v>677</v>
      </c>
    </row>
    <row r="59" spans="1:1" x14ac:dyDescent="0.2">
      <c r="A59" t="s">
        <v>678</v>
      </c>
    </row>
    <row r="60" spans="1:1" x14ac:dyDescent="0.2">
      <c r="A60" t="s">
        <v>679</v>
      </c>
    </row>
    <row r="61" spans="1:1" x14ac:dyDescent="0.2">
      <c r="A61" t="s">
        <v>680</v>
      </c>
    </row>
    <row r="62" spans="1:1" x14ac:dyDescent="0.2">
      <c r="A62" t="s">
        <v>681</v>
      </c>
    </row>
    <row r="63" spans="1:1" x14ac:dyDescent="0.2">
      <c r="A63" t="s">
        <v>682</v>
      </c>
    </row>
    <row r="64" spans="1:1" x14ac:dyDescent="0.2">
      <c r="A64" t="s">
        <v>683</v>
      </c>
    </row>
    <row r="65" spans="1:1" x14ac:dyDescent="0.2">
      <c r="A65" t="s">
        <v>684</v>
      </c>
    </row>
    <row r="66" spans="1:1" x14ac:dyDescent="0.2">
      <c r="A66" t="s">
        <v>685</v>
      </c>
    </row>
    <row r="67" spans="1:1" x14ac:dyDescent="0.2">
      <c r="A67" t="s">
        <v>686</v>
      </c>
    </row>
    <row r="68" spans="1:1" x14ac:dyDescent="0.2">
      <c r="A68" t="s">
        <v>687</v>
      </c>
    </row>
    <row r="69" spans="1:1" x14ac:dyDescent="0.2">
      <c r="A69" t="s">
        <v>119</v>
      </c>
    </row>
    <row r="70" spans="1:1" x14ac:dyDescent="0.2">
      <c r="A70" t="s">
        <v>688</v>
      </c>
    </row>
    <row r="71" spans="1:1" x14ac:dyDescent="0.2">
      <c r="A71" t="s">
        <v>689</v>
      </c>
    </row>
    <row r="72" spans="1:1" x14ac:dyDescent="0.2">
      <c r="A72" t="s">
        <v>690</v>
      </c>
    </row>
    <row r="73" spans="1:1" x14ac:dyDescent="0.2">
      <c r="A73" t="s">
        <v>691</v>
      </c>
    </row>
    <row r="74" spans="1:1" x14ac:dyDescent="0.2">
      <c r="A74" t="s">
        <v>692</v>
      </c>
    </row>
    <row r="75" spans="1:1" x14ac:dyDescent="0.2">
      <c r="A75" t="s">
        <v>693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65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694</v>
      </c>
    </row>
    <row r="106" spans="1:1" x14ac:dyDescent="0.2">
      <c r="A106" t="s">
        <v>695</v>
      </c>
    </row>
    <row r="107" spans="1:1" x14ac:dyDescent="0.2">
      <c r="A107" t="s">
        <v>696</v>
      </c>
    </row>
    <row r="108" spans="1:1" x14ac:dyDescent="0.2">
      <c r="A108" t="s">
        <v>697</v>
      </c>
    </row>
    <row r="109" spans="1:1" x14ac:dyDescent="0.2">
      <c r="A109" t="s">
        <v>698</v>
      </c>
    </row>
    <row r="110" spans="1:1" x14ac:dyDescent="0.2">
      <c r="A110" t="s">
        <v>699</v>
      </c>
    </row>
    <row r="111" spans="1:1" x14ac:dyDescent="0.2">
      <c r="A111" t="s">
        <v>700</v>
      </c>
    </row>
    <row r="112" spans="1:1" x14ac:dyDescent="0.2">
      <c r="A112" t="s">
        <v>701</v>
      </c>
    </row>
    <row r="113" spans="1:1" x14ac:dyDescent="0.2">
      <c r="A113" t="s">
        <v>702</v>
      </c>
    </row>
    <row r="114" spans="1:1" x14ac:dyDescent="0.2">
      <c r="A114" t="s">
        <v>703</v>
      </c>
    </row>
    <row r="115" spans="1:1" x14ac:dyDescent="0.2">
      <c r="A115" t="s">
        <v>704</v>
      </c>
    </row>
    <row r="116" spans="1:1" x14ac:dyDescent="0.2">
      <c r="A116" t="s">
        <v>705</v>
      </c>
    </row>
    <row r="117" spans="1:1" x14ac:dyDescent="0.2">
      <c r="A117" t="s">
        <v>706</v>
      </c>
    </row>
    <row r="118" spans="1:1" x14ac:dyDescent="0.2">
      <c r="A118" t="s">
        <v>707</v>
      </c>
    </row>
    <row r="119" spans="1:1" x14ac:dyDescent="0.2">
      <c r="A119" t="s">
        <v>708</v>
      </c>
    </row>
    <row r="120" spans="1:1" x14ac:dyDescent="0.2">
      <c r="A120" t="s">
        <v>709</v>
      </c>
    </row>
    <row r="121" spans="1:1" x14ac:dyDescent="0.2">
      <c r="A121" t="s">
        <v>710</v>
      </c>
    </row>
    <row r="122" spans="1:1" x14ac:dyDescent="0.2">
      <c r="A122" t="s">
        <v>711</v>
      </c>
    </row>
    <row r="123" spans="1:1" x14ac:dyDescent="0.2">
      <c r="A123" t="s">
        <v>712</v>
      </c>
    </row>
    <row r="124" spans="1:1" x14ac:dyDescent="0.2">
      <c r="A124" t="s">
        <v>713</v>
      </c>
    </row>
    <row r="125" spans="1:1" x14ac:dyDescent="0.2">
      <c r="A125" t="s">
        <v>714</v>
      </c>
    </row>
    <row r="126" spans="1:1" x14ac:dyDescent="0.2">
      <c r="A126" t="s">
        <v>715</v>
      </c>
    </row>
    <row r="127" spans="1:1" x14ac:dyDescent="0.2">
      <c r="A127" t="s">
        <v>716</v>
      </c>
    </row>
    <row r="128" spans="1:1" x14ac:dyDescent="0.2">
      <c r="A128" t="s">
        <v>717</v>
      </c>
    </row>
    <row r="129" spans="1:1" x14ac:dyDescent="0.2">
      <c r="A129" t="s">
        <v>27</v>
      </c>
    </row>
    <row r="130" spans="1:1" x14ac:dyDescent="0.2">
      <c r="A130" t="s">
        <v>718</v>
      </c>
    </row>
    <row r="131" spans="1:1" x14ac:dyDescent="0.2">
      <c r="A131" t="s">
        <v>719</v>
      </c>
    </row>
    <row r="132" spans="1:1" x14ac:dyDescent="0.2">
      <c r="A132" t="s">
        <v>720</v>
      </c>
    </row>
    <row r="133" spans="1:1" x14ac:dyDescent="0.2">
      <c r="A133" t="s">
        <v>721</v>
      </c>
    </row>
    <row r="134" spans="1:1" x14ac:dyDescent="0.2">
      <c r="A134" t="s">
        <v>722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66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723</v>
      </c>
    </row>
    <row r="144" spans="1:1" x14ac:dyDescent="0.2">
      <c r="A144" t="s">
        <v>724</v>
      </c>
    </row>
    <row r="145" spans="1:1" x14ac:dyDescent="0.2">
      <c r="A145" t="s">
        <v>32</v>
      </c>
    </row>
    <row r="146" spans="1:1" x14ac:dyDescent="0.2">
      <c r="A146" t="s">
        <v>725</v>
      </c>
    </row>
    <row r="147" spans="1:1" x14ac:dyDescent="0.2">
      <c r="A147" t="s">
        <v>726</v>
      </c>
    </row>
    <row r="148" spans="1:1" x14ac:dyDescent="0.2">
      <c r="A148" t="s">
        <v>727</v>
      </c>
    </row>
    <row r="149" spans="1:1" x14ac:dyDescent="0.2">
      <c r="A149" t="s">
        <v>728</v>
      </c>
    </row>
    <row r="150" spans="1:1" x14ac:dyDescent="0.2">
      <c r="A150" t="s">
        <v>729</v>
      </c>
    </row>
    <row r="151" spans="1:1" x14ac:dyDescent="0.2">
      <c r="A151" t="s">
        <v>730</v>
      </c>
    </row>
    <row r="152" spans="1:1" x14ac:dyDescent="0.2">
      <c r="A152" t="s">
        <v>731</v>
      </c>
    </row>
    <row r="153" spans="1:1" x14ac:dyDescent="0.2">
      <c r="A153" t="s">
        <v>33</v>
      </c>
    </row>
    <row r="154" spans="1:1" x14ac:dyDescent="0.2">
      <c r="A154" t="e">
        <f>- Return/Comps -0.43 -0.43 -0.5 -0.41 -0.44 -0.44 -0.5 -0.47 -0.42 -0.42 -0.43 -0.43 -0.41</f>
        <v>#NAME?</v>
      </c>
    </row>
    <row r="155" spans="1:1" x14ac:dyDescent="0.2">
      <c r="A155" t="s">
        <v>732</v>
      </c>
    </row>
    <row r="156" spans="1:1" x14ac:dyDescent="0.2">
      <c r="A156" t="s">
        <v>733</v>
      </c>
    </row>
    <row r="157" spans="1:1" x14ac:dyDescent="0.2">
      <c r="A157" t="s">
        <v>734</v>
      </c>
    </row>
    <row r="158" spans="1:1" x14ac:dyDescent="0.2">
      <c r="A158" t="s">
        <v>735</v>
      </c>
    </row>
    <row r="159" spans="1:1" x14ac:dyDescent="0.2">
      <c r="A159" t="s">
        <v>736</v>
      </c>
    </row>
    <row r="160" spans="1:1" x14ac:dyDescent="0.2">
      <c r="A160" t="s">
        <v>737</v>
      </c>
    </row>
    <row r="161" spans="1:1" x14ac:dyDescent="0.2">
      <c r="A161" t="s">
        <v>738</v>
      </c>
    </row>
    <row r="162" spans="1:1" x14ac:dyDescent="0.2">
      <c r="A162" t="s">
        <v>739</v>
      </c>
    </row>
    <row r="163" spans="1:1" x14ac:dyDescent="0.2">
      <c r="A163" t="s">
        <v>740</v>
      </c>
    </row>
    <row r="164" spans="1:1" x14ac:dyDescent="0.2">
      <c r="A164" t="s">
        <v>741</v>
      </c>
    </row>
    <row r="165" spans="1:1" x14ac:dyDescent="0.2">
      <c r="A165" t="s">
        <v>742</v>
      </c>
    </row>
    <row r="166" spans="1:1" x14ac:dyDescent="0.2">
      <c r="A166" t="s">
        <v>743</v>
      </c>
    </row>
    <row r="167" spans="1:1" x14ac:dyDescent="0.2">
      <c r="A167" t="s">
        <v>744</v>
      </c>
    </row>
    <row r="168" spans="1:1" x14ac:dyDescent="0.2">
      <c r="A168" t="s">
        <v>745</v>
      </c>
    </row>
    <row r="169" spans="1:1" x14ac:dyDescent="0.2">
      <c r="A169" t="s">
        <v>746</v>
      </c>
    </row>
    <row r="170" spans="1:1" x14ac:dyDescent="0.2">
      <c r="A170" t="s">
        <v>747</v>
      </c>
    </row>
    <row r="171" spans="1:1" x14ac:dyDescent="0.2">
      <c r="A171" t="s">
        <v>748</v>
      </c>
    </row>
    <row r="172" spans="1:1" x14ac:dyDescent="0.2">
      <c r="A172" t="s">
        <v>749</v>
      </c>
    </row>
    <row r="173" spans="1:1" x14ac:dyDescent="0.2">
      <c r="A173" t="s">
        <v>750</v>
      </c>
    </row>
    <row r="174" spans="1:1" x14ac:dyDescent="0.2">
      <c r="A174" t="s">
        <v>751</v>
      </c>
    </row>
    <row r="175" spans="1:1" x14ac:dyDescent="0.2">
      <c r="A175" t="s">
        <v>752</v>
      </c>
    </row>
    <row r="176" spans="1:1" x14ac:dyDescent="0.2">
      <c r="A176" t="s">
        <v>753</v>
      </c>
    </row>
    <row r="177" spans="1:1" x14ac:dyDescent="0.2">
      <c r="A177" t="s">
        <v>754</v>
      </c>
    </row>
    <row r="178" spans="1:1" x14ac:dyDescent="0.2">
      <c r="A178" t="s">
        <v>755</v>
      </c>
    </row>
    <row r="179" spans="1:1" x14ac:dyDescent="0.2">
      <c r="A179" t="s">
        <v>188</v>
      </c>
    </row>
    <row r="180" spans="1:1" x14ac:dyDescent="0.2">
      <c r="A180" t="s">
        <v>756</v>
      </c>
    </row>
    <row r="181" spans="1:1" x14ac:dyDescent="0.2">
      <c r="A181" t="s">
        <v>757</v>
      </c>
    </row>
    <row r="182" spans="1:1" x14ac:dyDescent="0.2">
      <c r="A182" t="s">
        <v>758</v>
      </c>
    </row>
    <row r="183" spans="1:1" x14ac:dyDescent="0.2">
      <c r="A183" t="s">
        <v>759</v>
      </c>
    </row>
    <row r="184" spans="1:1" x14ac:dyDescent="0.2">
      <c r="A184" t="s">
        <v>760</v>
      </c>
    </row>
    <row r="185" spans="1:1" x14ac:dyDescent="0.2">
      <c r="A185" t="s">
        <v>761</v>
      </c>
    </row>
    <row r="186" spans="1:1" x14ac:dyDescent="0.2">
      <c r="A186" t="s">
        <v>762</v>
      </c>
    </row>
    <row r="187" spans="1:1" x14ac:dyDescent="0.2">
      <c r="A187" t="s">
        <v>763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80D06-EBD1-44BB-8DC3-D7374D380FD4}">
  <sheetPr codeName="Sheet7">
    <tabColor theme="1"/>
  </sheetPr>
  <dimension ref="A1:A187"/>
  <sheetViews>
    <sheetView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75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878</v>
      </c>
    </row>
    <row r="29" spans="1:1" x14ac:dyDescent="0.2">
      <c r="A29" t="s">
        <v>879</v>
      </c>
    </row>
    <row r="30" spans="1:1" x14ac:dyDescent="0.2">
      <c r="A30" t="s">
        <v>70</v>
      </c>
    </row>
    <row r="31" spans="1:1" x14ac:dyDescent="0.2">
      <c r="A31" t="s">
        <v>880</v>
      </c>
    </row>
    <row r="32" spans="1:1" x14ac:dyDescent="0.2">
      <c r="A32" t="s">
        <v>881</v>
      </c>
    </row>
    <row r="33" spans="1:1" x14ac:dyDescent="0.2">
      <c r="A33" t="s">
        <v>882</v>
      </c>
    </row>
    <row r="34" spans="1:1" x14ac:dyDescent="0.2">
      <c r="A34" t="s">
        <v>883</v>
      </c>
    </row>
    <row r="35" spans="1:1" x14ac:dyDescent="0.2">
      <c r="A35" t="s">
        <v>884</v>
      </c>
    </row>
    <row r="36" spans="1:1" x14ac:dyDescent="0.2">
      <c r="A36" t="s">
        <v>885</v>
      </c>
    </row>
    <row r="37" spans="1:1" x14ac:dyDescent="0.2">
      <c r="A37" t="s">
        <v>886</v>
      </c>
    </row>
    <row r="38" spans="1:1" x14ac:dyDescent="0.2">
      <c r="A38" t="s">
        <v>887</v>
      </c>
    </row>
    <row r="39" spans="1:1" x14ac:dyDescent="0.2">
      <c r="A39" t="s">
        <v>888</v>
      </c>
    </row>
    <row r="40" spans="1:1" x14ac:dyDescent="0.2">
      <c r="A40" t="s">
        <v>889</v>
      </c>
    </row>
    <row r="41" spans="1:1" x14ac:dyDescent="0.2">
      <c r="A41" t="s">
        <v>890</v>
      </c>
    </row>
    <row r="42" spans="1:1" x14ac:dyDescent="0.2">
      <c r="A42" t="s">
        <v>23</v>
      </c>
    </row>
    <row r="43" spans="1:1" x14ac:dyDescent="0.2">
      <c r="A43" t="s">
        <v>891</v>
      </c>
    </row>
    <row r="44" spans="1:1" x14ac:dyDescent="0.2">
      <c r="A44" t="s">
        <v>892</v>
      </c>
    </row>
    <row r="45" spans="1:1" x14ac:dyDescent="0.2">
      <c r="A45" t="s">
        <v>893</v>
      </c>
    </row>
    <row r="46" spans="1:1" x14ac:dyDescent="0.2">
      <c r="A46" t="s">
        <v>894</v>
      </c>
    </row>
    <row r="47" spans="1:1" x14ac:dyDescent="0.2">
      <c r="A47" t="s">
        <v>895</v>
      </c>
    </row>
    <row r="48" spans="1:1" x14ac:dyDescent="0.2">
      <c r="A48" t="s">
        <v>896</v>
      </c>
    </row>
    <row r="49" spans="1:1" x14ac:dyDescent="0.2">
      <c r="A49" t="s">
        <v>897</v>
      </c>
    </row>
    <row r="50" spans="1:1" x14ac:dyDescent="0.2">
      <c r="A50" t="s">
        <v>898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899</v>
      </c>
    </row>
    <row r="54" spans="1:1" x14ac:dyDescent="0.2">
      <c r="A54" t="s">
        <v>900</v>
      </c>
    </row>
    <row r="55" spans="1:1" x14ac:dyDescent="0.2">
      <c r="A55" t="s">
        <v>901</v>
      </c>
    </row>
    <row r="56" spans="1:1" x14ac:dyDescent="0.2">
      <c r="A56" t="s">
        <v>902</v>
      </c>
    </row>
    <row r="57" spans="1:1" x14ac:dyDescent="0.2">
      <c r="A57" t="s">
        <v>903</v>
      </c>
    </row>
    <row r="58" spans="1:1" x14ac:dyDescent="0.2">
      <c r="A58" t="s">
        <v>904</v>
      </c>
    </row>
    <row r="59" spans="1:1" x14ac:dyDescent="0.2">
      <c r="A59" t="s">
        <v>905</v>
      </c>
    </row>
    <row r="60" spans="1:1" x14ac:dyDescent="0.2">
      <c r="A60" t="s">
        <v>906</v>
      </c>
    </row>
    <row r="61" spans="1:1" x14ac:dyDescent="0.2">
      <c r="A61" t="s">
        <v>907</v>
      </c>
    </row>
    <row r="62" spans="1:1" x14ac:dyDescent="0.2">
      <c r="A62" t="s">
        <v>908</v>
      </c>
    </row>
    <row r="63" spans="1:1" x14ac:dyDescent="0.2">
      <c r="A63" t="s">
        <v>909</v>
      </c>
    </row>
    <row r="64" spans="1:1" x14ac:dyDescent="0.2">
      <c r="A64" t="s">
        <v>910</v>
      </c>
    </row>
    <row r="65" spans="1:1" x14ac:dyDescent="0.2">
      <c r="A65" t="s">
        <v>911</v>
      </c>
    </row>
    <row r="66" spans="1:1" x14ac:dyDescent="0.2">
      <c r="A66" t="s">
        <v>912</v>
      </c>
    </row>
    <row r="67" spans="1:1" x14ac:dyDescent="0.2">
      <c r="A67" t="s">
        <v>913</v>
      </c>
    </row>
    <row r="68" spans="1:1" x14ac:dyDescent="0.2">
      <c r="A68" t="s">
        <v>914</v>
      </c>
    </row>
    <row r="69" spans="1:1" x14ac:dyDescent="0.2">
      <c r="A69" t="s">
        <v>119</v>
      </c>
    </row>
    <row r="70" spans="1:1" x14ac:dyDescent="0.2">
      <c r="A70" t="s">
        <v>915</v>
      </c>
    </row>
    <row r="71" spans="1:1" x14ac:dyDescent="0.2">
      <c r="A71" t="s">
        <v>916</v>
      </c>
    </row>
    <row r="72" spans="1:1" x14ac:dyDescent="0.2">
      <c r="A72" t="s">
        <v>917</v>
      </c>
    </row>
    <row r="73" spans="1:1" x14ac:dyDescent="0.2">
      <c r="A73" t="s">
        <v>918</v>
      </c>
    </row>
    <row r="74" spans="1:1" x14ac:dyDescent="0.2">
      <c r="A74" t="s">
        <v>919</v>
      </c>
    </row>
    <row r="75" spans="1:1" x14ac:dyDescent="0.2">
      <c r="A75" t="s">
        <v>920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67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921</v>
      </c>
    </row>
    <row r="106" spans="1:1" x14ac:dyDescent="0.2">
      <c r="A106" t="s">
        <v>922</v>
      </c>
    </row>
    <row r="107" spans="1:1" x14ac:dyDescent="0.2">
      <c r="A107" t="s">
        <v>923</v>
      </c>
    </row>
    <row r="108" spans="1:1" x14ac:dyDescent="0.2">
      <c r="A108" t="s">
        <v>924</v>
      </c>
    </row>
    <row r="109" spans="1:1" x14ac:dyDescent="0.2">
      <c r="A109" t="s">
        <v>925</v>
      </c>
    </row>
    <row r="110" spans="1:1" x14ac:dyDescent="0.2">
      <c r="A110" t="s">
        <v>926</v>
      </c>
    </row>
    <row r="111" spans="1:1" x14ac:dyDescent="0.2">
      <c r="A111" t="s">
        <v>927</v>
      </c>
    </row>
    <row r="112" spans="1:1" x14ac:dyDescent="0.2">
      <c r="A112" t="s">
        <v>928</v>
      </c>
    </row>
    <row r="113" spans="1:1" x14ac:dyDescent="0.2">
      <c r="A113" t="s">
        <v>929</v>
      </c>
    </row>
    <row r="114" spans="1:1" x14ac:dyDescent="0.2">
      <c r="A114" t="s">
        <v>930</v>
      </c>
    </row>
    <row r="115" spans="1:1" x14ac:dyDescent="0.2">
      <c r="A115" t="s">
        <v>931</v>
      </c>
    </row>
    <row r="116" spans="1:1" x14ac:dyDescent="0.2">
      <c r="A116" t="s">
        <v>932</v>
      </c>
    </row>
    <row r="117" spans="1:1" x14ac:dyDescent="0.2">
      <c r="A117" t="s">
        <v>933</v>
      </c>
    </row>
    <row r="118" spans="1:1" x14ac:dyDescent="0.2">
      <c r="A118" t="s">
        <v>934</v>
      </c>
    </row>
    <row r="119" spans="1:1" x14ac:dyDescent="0.2">
      <c r="A119" t="s">
        <v>935</v>
      </c>
    </row>
    <row r="120" spans="1:1" x14ac:dyDescent="0.2">
      <c r="A120" t="s">
        <v>936</v>
      </c>
    </row>
    <row r="121" spans="1:1" x14ac:dyDescent="0.2">
      <c r="A121" t="s">
        <v>937</v>
      </c>
    </row>
    <row r="122" spans="1:1" x14ac:dyDescent="0.2">
      <c r="A122" t="s">
        <v>938</v>
      </c>
    </row>
    <row r="123" spans="1:1" x14ac:dyDescent="0.2">
      <c r="A123" t="s">
        <v>939</v>
      </c>
    </row>
    <row r="124" spans="1:1" x14ac:dyDescent="0.2">
      <c r="A124" t="s">
        <v>940</v>
      </c>
    </row>
    <row r="125" spans="1:1" x14ac:dyDescent="0.2">
      <c r="A125" t="s">
        <v>941</v>
      </c>
    </row>
    <row r="126" spans="1:1" x14ac:dyDescent="0.2">
      <c r="A126" t="s">
        <v>942</v>
      </c>
    </row>
    <row r="127" spans="1:1" x14ac:dyDescent="0.2">
      <c r="A127" t="s">
        <v>943</v>
      </c>
    </row>
    <row r="128" spans="1:1" x14ac:dyDescent="0.2">
      <c r="A128" t="s">
        <v>944</v>
      </c>
    </row>
    <row r="129" spans="1:1" x14ac:dyDescent="0.2">
      <c r="A129" t="s">
        <v>27</v>
      </c>
    </row>
    <row r="130" spans="1:1" x14ac:dyDescent="0.2">
      <c r="A130" t="s">
        <v>945</v>
      </c>
    </row>
    <row r="131" spans="1:1" x14ac:dyDescent="0.2">
      <c r="A131" t="s">
        <v>946</v>
      </c>
    </row>
    <row r="132" spans="1:1" x14ac:dyDescent="0.2">
      <c r="A132" t="s">
        <v>947</v>
      </c>
    </row>
    <row r="133" spans="1:1" x14ac:dyDescent="0.2">
      <c r="A133" t="s">
        <v>948</v>
      </c>
    </row>
    <row r="134" spans="1:1" x14ac:dyDescent="0.2">
      <c r="A134" t="s">
        <v>949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950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951</v>
      </c>
    </row>
    <row r="144" spans="1:1" x14ac:dyDescent="0.2">
      <c r="A144" t="s">
        <v>952</v>
      </c>
    </row>
    <row r="145" spans="1:1" x14ac:dyDescent="0.2">
      <c r="A145" t="s">
        <v>32</v>
      </c>
    </row>
    <row r="146" spans="1:1" x14ac:dyDescent="0.2">
      <c r="A146" t="s">
        <v>953</v>
      </c>
    </row>
    <row r="147" spans="1:1" x14ac:dyDescent="0.2">
      <c r="A147" t="s">
        <v>954</v>
      </c>
    </row>
    <row r="148" spans="1:1" x14ac:dyDescent="0.2">
      <c r="A148" t="s">
        <v>955</v>
      </c>
    </row>
    <row r="149" spans="1:1" x14ac:dyDescent="0.2">
      <c r="A149" t="s">
        <v>956</v>
      </c>
    </row>
    <row r="150" spans="1:1" x14ac:dyDescent="0.2">
      <c r="A150" t="s">
        <v>957</v>
      </c>
    </row>
    <row r="151" spans="1:1" x14ac:dyDescent="0.2">
      <c r="A151" t="s">
        <v>958</v>
      </c>
    </row>
    <row r="152" spans="1:1" x14ac:dyDescent="0.2">
      <c r="A152" t="s">
        <v>959</v>
      </c>
    </row>
    <row r="153" spans="1:1" x14ac:dyDescent="0.2">
      <c r="A153" t="s">
        <v>33</v>
      </c>
    </row>
    <row r="154" spans="1:1" x14ac:dyDescent="0.2">
      <c r="A154" t="e">
        <f>- Return/Comps -0.52 -0.48 -0.43 -0.42 -0.43 -0.48 -0.51 -0.51 -0.44 -0.47 -0.44 -0.49 -0.47</f>
        <v>#NAME?</v>
      </c>
    </row>
    <row r="155" spans="1:1" x14ac:dyDescent="0.2">
      <c r="A155" t="s">
        <v>960</v>
      </c>
    </row>
    <row r="156" spans="1:1" x14ac:dyDescent="0.2">
      <c r="A156" t="s">
        <v>961</v>
      </c>
    </row>
    <row r="157" spans="1:1" x14ac:dyDescent="0.2">
      <c r="A157" t="s">
        <v>962</v>
      </c>
    </row>
    <row r="158" spans="1:1" x14ac:dyDescent="0.2">
      <c r="A158" t="s">
        <v>963</v>
      </c>
    </row>
    <row r="159" spans="1:1" x14ac:dyDescent="0.2">
      <c r="A159" t="s">
        <v>964</v>
      </c>
    </row>
    <row r="160" spans="1:1" x14ac:dyDescent="0.2">
      <c r="A160" t="s">
        <v>965</v>
      </c>
    </row>
    <row r="161" spans="1:1" x14ac:dyDescent="0.2">
      <c r="A161" t="s">
        <v>966</v>
      </c>
    </row>
    <row r="162" spans="1:1" x14ac:dyDescent="0.2">
      <c r="A162" t="s">
        <v>967</v>
      </c>
    </row>
    <row r="163" spans="1:1" x14ac:dyDescent="0.2">
      <c r="A163" t="s">
        <v>968</v>
      </c>
    </row>
    <row r="164" spans="1:1" x14ac:dyDescent="0.2">
      <c r="A164" t="s">
        <v>969</v>
      </c>
    </row>
    <row r="165" spans="1:1" x14ac:dyDescent="0.2">
      <c r="A165" t="s">
        <v>970</v>
      </c>
    </row>
    <row r="166" spans="1:1" x14ac:dyDescent="0.2">
      <c r="A166" t="s">
        <v>971</v>
      </c>
    </row>
    <row r="167" spans="1:1" x14ac:dyDescent="0.2">
      <c r="A167" t="s">
        <v>972</v>
      </c>
    </row>
    <row r="168" spans="1:1" x14ac:dyDescent="0.2">
      <c r="A168" t="s">
        <v>973</v>
      </c>
    </row>
    <row r="169" spans="1:1" x14ac:dyDescent="0.2">
      <c r="A169" t="s">
        <v>974</v>
      </c>
    </row>
    <row r="170" spans="1:1" x14ac:dyDescent="0.2">
      <c r="A170" t="s">
        <v>975</v>
      </c>
    </row>
    <row r="171" spans="1:1" x14ac:dyDescent="0.2">
      <c r="A171" t="s">
        <v>976</v>
      </c>
    </row>
    <row r="172" spans="1:1" x14ac:dyDescent="0.2">
      <c r="A172" t="s">
        <v>977</v>
      </c>
    </row>
    <row r="173" spans="1:1" x14ac:dyDescent="0.2">
      <c r="A173" t="s">
        <v>978</v>
      </c>
    </row>
    <row r="174" spans="1:1" x14ac:dyDescent="0.2">
      <c r="A174" t="s">
        <v>979</v>
      </c>
    </row>
    <row r="175" spans="1:1" x14ac:dyDescent="0.2">
      <c r="A175" t="s">
        <v>980</v>
      </c>
    </row>
    <row r="176" spans="1:1" x14ac:dyDescent="0.2">
      <c r="A176" t="s">
        <v>981</v>
      </c>
    </row>
    <row r="177" spans="1:1" x14ac:dyDescent="0.2">
      <c r="A177" t="s">
        <v>982</v>
      </c>
    </row>
    <row r="178" spans="1:1" x14ac:dyDescent="0.2">
      <c r="A178" t="s">
        <v>983</v>
      </c>
    </row>
    <row r="179" spans="1:1" x14ac:dyDescent="0.2">
      <c r="A179" t="s">
        <v>188</v>
      </c>
    </row>
    <row r="180" spans="1:1" x14ac:dyDescent="0.2">
      <c r="A180" t="s">
        <v>984</v>
      </c>
    </row>
    <row r="181" spans="1:1" x14ac:dyDescent="0.2">
      <c r="A181" t="s">
        <v>985</v>
      </c>
    </row>
    <row r="182" spans="1:1" x14ac:dyDescent="0.2">
      <c r="A182" t="s">
        <v>986</v>
      </c>
    </row>
    <row r="183" spans="1:1" x14ac:dyDescent="0.2">
      <c r="A183" t="s">
        <v>987</v>
      </c>
    </row>
    <row r="184" spans="1:1" x14ac:dyDescent="0.2">
      <c r="A184" t="s">
        <v>988</v>
      </c>
    </row>
    <row r="185" spans="1:1" x14ac:dyDescent="0.2">
      <c r="A185" t="s">
        <v>989</v>
      </c>
    </row>
    <row r="186" spans="1:1" x14ac:dyDescent="0.2">
      <c r="A186" t="s">
        <v>990</v>
      </c>
    </row>
    <row r="187" spans="1:1" x14ac:dyDescent="0.2">
      <c r="A187" t="s">
        <v>991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04051-2F57-4E63-8886-BCBEE0BA9E4A}">
  <sheetPr codeName="Sheet6">
    <tabColor theme="1"/>
  </sheetPr>
  <dimension ref="A1:A187"/>
  <sheetViews>
    <sheetView topLeftCell="A13" workbookViewId="0">
      <selection activeCell="C21" sqref="C21"/>
    </sheetView>
  </sheetViews>
  <sheetFormatPr baseColWidth="10" defaultRowHeight="15" x14ac:dyDescent="0.2"/>
  <sheetData>
    <row r="1" spans="1:1" x14ac:dyDescent="0.2">
      <c r="A1" t="s">
        <v>16</v>
      </c>
    </row>
    <row r="2" spans="1:1" x14ac:dyDescent="0.2">
      <c r="A2" t="s">
        <v>17</v>
      </c>
    </row>
    <row r="4" spans="1:1" x14ac:dyDescent="0.2">
      <c r="A4" t="s">
        <v>77</v>
      </c>
    </row>
    <row r="6" spans="1:1" x14ac:dyDescent="0.2">
      <c r="A6" s="3">
        <v>0.13055555555555556</v>
      </c>
    </row>
    <row r="8" spans="1:1" x14ac:dyDescent="0.2">
      <c r="A8" t="s">
        <v>19</v>
      </c>
    </row>
    <row r="10" spans="1:1" x14ac:dyDescent="0.2">
      <c r="A10" t="s">
        <v>78</v>
      </c>
    </row>
    <row r="11" spans="1:1" x14ac:dyDescent="0.2">
      <c r="A11" t="s">
        <v>20</v>
      </c>
    </row>
    <row r="12" spans="1:1" x14ac:dyDescent="0.2">
      <c r="A12" s="4">
        <v>43497</v>
      </c>
    </row>
    <row r="13" spans="1:1" x14ac:dyDescent="0.2">
      <c r="A13" t="s">
        <v>79</v>
      </c>
    </row>
    <row r="14" spans="1:1" x14ac:dyDescent="0.2">
      <c r="A14" t="s">
        <v>20</v>
      </c>
    </row>
    <row r="15" spans="1:1" x14ac:dyDescent="0.2">
      <c r="A15" s="4">
        <v>43132</v>
      </c>
    </row>
    <row r="16" spans="1:1" x14ac:dyDescent="0.2">
      <c r="A16" t="s">
        <v>21</v>
      </c>
    </row>
    <row r="17" spans="1:1" x14ac:dyDescent="0.2">
      <c r="A17" t="s">
        <v>80</v>
      </c>
    </row>
    <row r="18" spans="1:1" x14ac:dyDescent="0.2">
      <c r="A18" t="s">
        <v>79</v>
      </c>
    </row>
    <row r="19" spans="1:1" x14ac:dyDescent="0.2">
      <c r="A19" t="s">
        <v>20</v>
      </c>
    </row>
    <row r="20" spans="1:1" x14ac:dyDescent="0.2">
      <c r="A20" s="4">
        <v>43132</v>
      </c>
    </row>
    <row r="21" spans="1:1" x14ac:dyDescent="0.2">
      <c r="A21" t="s">
        <v>81</v>
      </c>
    </row>
    <row r="22" spans="1:1" x14ac:dyDescent="0.2">
      <c r="A22" t="s">
        <v>20</v>
      </c>
    </row>
    <row r="23" spans="1:1" x14ac:dyDescent="0.2">
      <c r="A23" s="4">
        <v>43497</v>
      </c>
    </row>
    <row r="24" spans="1:1" x14ac:dyDescent="0.2">
      <c r="A24" t="s">
        <v>79</v>
      </c>
    </row>
    <row r="25" spans="1:1" x14ac:dyDescent="0.2">
      <c r="A25" t="s">
        <v>20</v>
      </c>
    </row>
    <row r="26" spans="1:1" x14ac:dyDescent="0.2">
      <c r="A26" s="4">
        <v>43132</v>
      </c>
    </row>
    <row r="27" spans="1:1" x14ac:dyDescent="0.2">
      <c r="A27" t="s">
        <v>22</v>
      </c>
    </row>
    <row r="28" spans="1:1" x14ac:dyDescent="0.2">
      <c r="A28" t="s">
        <v>764</v>
      </c>
    </row>
    <row r="29" spans="1:1" x14ac:dyDescent="0.2">
      <c r="A29" t="s">
        <v>765</v>
      </c>
    </row>
    <row r="30" spans="1:1" x14ac:dyDescent="0.2">
      <c r="A30" t="s">
        <v>70</v>
      </c>
    </row>
    <row r="31" spans="1:1" x14ac:dyDescent="0.2">
      <c r="A31" t="s">
        <v>766</v>
      </c>
    </row>
    <row r="32" spans="1:1" x14ac:dyDescent="0.2">
      <c r="A32" t="s">
        <v>767</v>
      </c>
    </row>
    <row r="33" spans="1:1" x14ac:dyDescent="0.2">
      <c r="A33" t="s">
        <v>768</v>
      </c>
    </row>
    <row r="34" spans="1:1" x14ac:dyDescent="0.2">
      <c r="A34" t="s">
        <v>769</v>
      </c>
    </row>
    <row r="35" spans="1:1" x14ac:dyDescent="0.2">
      <c r="A35" t="s">
        <v>770</v>
      </c>
    </row>
    <row r="36" spans="1:1" x14ac:dyDescent="0.2">
      <c r="A36" t="s">
        <v>771</v>
      </c>
    </row>
    <row r="37" spans="1:1" x14ac:dyDescent="0.2">
      <c r="A37" t="s">
        <v>772</v>
      </c>
    </row>
    <row r="38" spans="1:1" x14ac:dyDescent="0.2">
      <c r="A38" t="s">
        <v>773</v>
      </c>
    </row>
    <row r="39" spans="1:1" x14ac:dyDescent="0.2">
      <c r="A39" t="s">
        <v>774</v>
      </c>
    </row>
    <row r="40" spans="1:1" x14ac:dyDescent="0.2">
      <c r="A40" t="s">
        <v>775</v>
      </c>
    </row>
    <row r="41" spans="1:1" x14ac:dyDescent="0.2">
      <c r="A41" t="s">
        <v>776</v>
      </c>
    </row>
    <row r="42" spans="1:1" x14ac:dyDescent="0.2">
      <c r="A42" t="s">
        <v>23</v>
      </c>
    </row>
    <row r="43" spans="1:1" x14ac:dyDescent="0.2">
      <c r="A43" t="s">
        <v>777</v>
      </c>
    </row>
    <row r="44" spans="1:1" x14ac:dyDescent="0.2">
      <c r="A44" t="s">
        <v>778</v>
      </c>
    </row>
    <row r="45" spans="1:1" x14ac:dyDescent="0.2">
      <c r="A45" t="s">
        <v>779</v>
      </c>
    </row>
    <row r="46" spans="1:1" x14ac:dyDescent="0.2">
      <c r="A46" t="s">
        <v>780</v>
      </c>
    </row>
    <row r="47" spans="1:1" x14ac:dyDescent="0.2">
      <c r="A47" t="s">
        <v>781</v>
      </c>
    </row>
    <row r="48" spans="1:1" x14ac:dyDescent="0.2">
      <c r="A48" t="s">
        <v>782</v>
      </c>
    </row>
    <row r="49" spans="1:1" x14ac:dyDescent="0.2">
      <c r="A49" t="s">
        <v>783</v>
      </c>
    </row>
    <row r="50" spans="1:1" x14ac:dyDescent="0.2">
      <c r="A50" t="s">
        <v>784</v>
      </c>
    </row>
    <row r="51" spans="1:1" x14ac:dyDescent="0.2">
      <c r="A51" t="s">
        <v>24</v>
      </c>
    </row>
    <row r="52" spans="1:1" x14ac:dyDescent="0.2">
      <c r="A52" t="s">
        <v>25</v>
      </c>
    </row>
    <row r="53" spans="1:1" x14ac:dyDescent="0.2">
      <c r="A53" t="s">
        <v>785</v>
      </c>
    </row>
    <row r="54" spans="1:1" x14ac:dyDescent="0.2">
      <c r="A54" t="s">
        <v>786</v>
      </c>
    </row>
    <row r="55" spans="1:1" x14ac:dyDescent="0.2">
      <c r="A55" t="s">
        <v>787</v>
      </c>
    </row>
    <row r="56" spans="1:1" x14ac:dyDescent="0.2">
      <c r="A56" t="s">
        <v>788</v>
      </c>
    </row>
    <row r="57" spans="1:1" x14ac:dyDescent="0.2">
      <c r="A57" t="s">
        <v>789</v>
      </c>
    </row>
    <row r="58" spans="1:1" x14ac:dyDescent="0.2">
      <c r="A58" t="s">
        <v>790</v>
      </c>
    </row>
    <row r="59" spans="1:1" x14ac:dyDescent="0.2">
      <c r="A59" t="s">
        <v>791</v>
      </c>
    </row>
    <row r="60" spans="1:1" x14ac:dyDescent="0.2">
      <c r="A60" t="s">
        <v>792</v>
      </c>
    </row>
    <row r="61" spans="1:1" x14ac:dyDescent="0.2">
      <c r="A61" t="s">
        <v>793</v>
      </c>
    </row>
    <row r="62" spans="1:1" x14ac:dyDescent="0.2">
      <c r="A62" t="s">
        <v>794</v>
      </c>
    </row>
    <row r="63" spans="1:1" x14ac:dyDescent="0.2">
      <c r="A63" t="s">
        <v>795</v>
      </c>
    </row>
    <row r="64" spans="1:1" x14ac:dyDescent="0.2">
      <c r="A64" t="s">
        <v>796</v>
      </c>
    </row>
    <row r="65" spans="1:1" x14ac:dyDescent="0.2">
      <c r="A65" t="s">
        <v>797</v>
      </c>
    </row>
    <row r="66" spans="1:1" x14ac:dyDescent="0.2">
      <c r="A66" t="s">
        <v>798</v>
      </c>
    </row>
    <row r="67" spans="1:1" x14ac:dyDescent="0.2">
      <c r="A67" t="s">
        <v>799</v>
      </c>
    </row>
    <row r="68" spans="1:1" x14ac:dyDescent="0.2">
      <c r="A68" t="s">
        <v>800</v>
      </c>
    </row>
    <row r="69" spans="1:1" x14ac:dyDescent="0.2">
      <c r="A69" t="s">
        <v>119</v>
      </c>
    </row>
    <row r="70" spans="1:1" x14ac:dyDescent="0.2">
      <c r="A70" t="s">
        <v>801</v>
      </c>
    </row>
    <row r="71" spans="1:1" x14ac:dyDescent="0.2">
      <c r="A71" t="s">
        <v>802</v>
      </c>
    </row>
    <row r="72" spans="1:1" x14ac:dyDescent="0.2">
      <c r="A72" t="s">
        <v>803</v>
      </c>
    </row>
    <row r="73" spans="1:1" x14ac:dyDescent="0.2">
      <c r="A73" t="s">
        <v>804</v>
      </c>
    </row>
    <row r="74" spans="1:1" x14ac:dyDescent="0.2">
      <c r="A74" t="s">
        <v>805</v>
      </c>
    </row>
    <row r="75" spans="1:1" x14ac:dyDescent="0.2">
      <c r="A75" t="s">
        <v>806</v>
      </c>
    </row>
    <row r="78" spans="1:1" x14ac:dyDescent="0.2">
      <c r="A78" t="s">
        <v>26</v>
      </c>
    </row>
    <row r="79" spans="1:1" x14ac:dyDescent="0.2">
      <c r="A79" t="s">
        <v>17</v>
      </c>
    </row>
    <row r="81" spans="1:1" x14ac:dyDescent="0.2">
      <c r="A81" t="s">
        <v>68</v>
      </c>
    </row>
    <row r="83" spans="1:1" x14ac:dyDescent="0.2">
      <c r="A83" s="3">
        <v>0.13055555555555556</v>
      </c>
    </row>
    <row r="85" spans="1:1" x14ac:dyDescent="0.2">
      <c r="A85" t="s">
        <v>19</v>
      </c>
    </row>
    <row r="87" spans="1:1" x14ac:dyDescent="0.2">
      <c r="A87" t="s">
        <v>78</v>
      </c>
    </row>
    <row r="88" spans="1:1" x14ac:dyDescent="0.2">
      <c r="A88" t="s">
        <v>20</v>
      </c>
    </row>
    <row r="89" spans="1:1" x14ac:dyDescent="0.2">
      <c r="A89" s="4">
        <v>43497</v>
      </c>
    </row>
    <row r="90" spans="1:1" x14ac:dyDescent="0.2">
      <c r="A90" t="s">
        <v>79</v>
      </c>
    </row>
    <row r="91" spans="1:1" x14ac:dyDescent="0.2">
      <c r="A91" t="s">
        <v>20</v>
      </c>
    </row>
    <row r="92" spans="1:1" x14ac:dyDescent="0.2">
      <c r="A92" s="4">
        <v>43282</v>
      </c>
    </row>
    <row r="93" spans="1:1" x14ac:dyDescent="0.2">
      <c r="A93" t="s">
        <v>21</v>
      </c>
    </row>
    <row r="94" spans="1:1" x14ac:dyDescent="0.2">
      <c r="A94" t="s">
        <v>80</v>
      </c>
    </row>
    <row r="95" spans="1:1" x14ac:dyDescent="0.2">
      <c r="A95" t="s">
        <v>79</v>
      </c>
    </row>
    <row r="96" spans="1:1" x14ac:dyDescent="0.2">
      <c r="A96" t="s">
        <v>20</v>
      </c>
    </row>
    <row r="97" spans="1:1" x14ac:dyDescent="0.2">
      <c r="A97" s="4">
        <v>43132</v>
      </c>
    </row>
    <row r="98" spans="1:1" x14ac:dyDescent="0.2">
      <c r="A98" t="s">
        <v>81</v>
      </c>
    </row>
    <row r="99" spans="1:1" x14ac:dyDescent="0.2">
      <c r="A99" t="s">
        <v>20</v>
      </c>
    </row>
    <row r="100" spans="1:1" x14ac:dyDescent="0.2">
      <c r="A100" s="4">
        <v>43497</v>
      </c>
    </row>
    <row r="101" spans="1:1" x14ac:dyDescent="0.2">
      <c r="A101" t="s">
        <v>79</v>
      </c>
    </row>
    <row r="102" spans="1:1" x14ac:dyDescent="0.2">
      <c r="A102" t="s">
        <v>20</v>
      </c>
    </row>
    <row r="103" spans="1:1" x14ac:dyDescent="0.2">
      <c r="A103" s="4">
        <v>43132</v>
      </c>
    </row>
    <row r="104" spans="1:1" x14ac:dyDescent="0.2">
      <c r="A104" t="s">
        <v>22</v>
      </c>
    </row>
    <row r="105" spans="1:1" x14ac:dyDescent="0.2">
      <c r="A105" t="s">
        <v>807</v>
      </c>
    </row>
    <row r="106" spans="1:1" x14ac:dyDescent="0.2">
      <c r="A106" t="s">
        <v>808</v>
      </c>
    </row>
    <row r="107" spans="1:1" x14ac:dyDescent="0.2">
      <c r="A107" t="s">
        <v>809</v>
      </c>
    </row>
    <row r="108" spans="1:1" x14ac:dyDescent="0.2">
      <c r="A108" t="s">
        <v>810</v>
      </c>
    </row>
    <row r="109" spans="1:1" x14ac:dyDescent="0.2">
      <c r="A109" t="s">
        <v>811</v>
      </c>
    </row>
    <row r="110" spans="1:1" x14ac:dyDescent="0.2">
      <c r="A110" t="s">
        <v>812</v>
      </c>
    </row>
    <row r="111" spans="1:1" x14ac:dyDescent="0.2">
      <c r="A111" t="s">
        <v>813</v>
      </c>
    </row>
    <row r="112" spans="1:1" x14ac:dyDescent="0.2">
      <c r="A112" t="s">
        <v>814</v>
      </c>
    </row>
    <row r="113" spans="1:1" x14ac:dyDescent="0.2">
      <c r="A113" t="s">
        <v>815</v>
      </c>
    </row>
    <row r="114" spans="1:1" x14ac:dyDescent="0.2">
      <c r="A114" t="s">
        <v>816</v>
      </c>
    </row>
    <row r="115" spans="1:1" x14ac:dyDescent="0.2">
      <c r="A115" t="s">
        <v>817</v>
      </c>
    </row>
    <row r="116" spans="1:1" x14ac:dyDescent="0.2">
      <c r="A116" t="s">
        <v>818</v>
      </c>
    </row>
    <row r="117" spans="1:1" x14ac:dyDescent="0.2">
      <c r="A117" t="s">
        <v>819</v>
      </c>
    </row>
    <row r="118" spans="1:1" x14ac:dyDescent="0.2">
      <c r="A118" t="s">
        <v>820</v>
      </c>
    </row>
    <row r="119" spans="1:1" x14ac:dyDescent="0.2">
      <c r="A119" t="s">
        <v>821</v>
      </c>
    </row>
    <row r="120" spans="1:1" x14ac:dyDescent="0.2">
      <c r="A120" t="s">
        <v>822</v>
      </c>
    </row>
    <row r="121" spans="1:1" x14ac:dyDescent="0.2">
      <c r="A121" t="s">
        <v>823</v>
      </c>
    </row>
    <row r="122" spans="1:1" x14ac:dyDescent="0.2">
      <c r="A122" t="s">
        <v>824</v>
      </c>
    </row>
    <row r="123" spans="1:1" x14ac:dyDescent="0.2">
      <c r="A123" t="s">
        <v>825</v>
      </c>
    </row>
    <row r="124" spans="1:1" x14ac:dyDescent="0.2">
      <c r="A124" t="s">
        <v>826</v>
      </c>
    </row>
    <row r="125" spans="1:1" x14ac:dyDescent="0.2">
      <c r="A125" t="s">
        <v>827</v>
      </c>
    </row>
    <row r="126" spans="1:1" x14ac:dyDescent="0.2">
      <c r="A126" t="s">
        <v>828</v>
      </c>
    </row>
    <row r="127" spans="1:1" x14ac:dyDescent="0.2">
      <c r="A127" t="s">
        <v>829</v>
      </c>
    </row>
    <row r="128" spans="1:1" x14ac:dyDescent="0.2">
      <c r="A128" t="s">
        <v>830</v>
      </c>
    </row>
    <row r="129" spans="1:1" x14ac:dyDescent="0.2">
      <c r="A129" t="s">
        <v>27</v>
      </c>
    </row>
    <row r="130" spans="1:1" x14ac:dyDescent="0.2">
      <c r="A130" t="s">
        <v>831</v>
      </c>
    </row>
    <row r="131" spans="1:1" x14ac:dyDescent="0.2">
      <c r="A131" t="s">
        <v>832</v>
      </c>
    </row>
    <row r="132" spans="1:1" x14ac:dyDescent="0.2">
      <c r="A132" t="s">
        <v>833</v>
      </c>
    </row>
    <row r="133" spans="1:1" x14ac:dyDescent="0.2">
      <c r="A133" t="s">
        <v>834</v>
      </c>
    </row>
    <row r="134" spans="1:1" x14ac:dyDescent="0.2">
      <c r="A134" t="s">
        <v>835</v>
      </c>
    </row>
    <row r="137" spans="1:1" x14ac:dyDescent="0.2">
      <c r="A137" t="s">
        <v>28</v>
      </c>
    </row>
    <row r="138" spans="1:1" x14ac:dyDescent="0.2">
      <c r="A138" t="s">
        <v>29</v>
      </c>
    </row>
    <row r="140" spans="1:1" x14ac:dyDescent="0.2">
      <c r="A140" t="s">
        <v>836</v>
      </c>
    </row>
    <row r="141" spans="1:1" x14ac:dyDescent="0.2">
      <c r="A141" t="s">
        <v>19</v>
      </c>
    </row>
    <row r="142" spans="1:1" x14ac:dyDescent="0.2">
      <c r="A142" t="s">
        <v>31</v>
      </c>
    </row>
    <row r="143" spans="1:1" x14ac:dyDescent="0.2">
      <c r="A143" t="s">
        <v>837</v>
      </c>
    </row>
    <row r="144" spans="1:1" x14ac:dyDescent="0.2">
      <c r="A144" t="s">
        <v>838</v>
      </c>
    </row>
    <row r="145" spans="1:1" x14ac:dyDescent="0.2">
      <c r="A145" t="s">
        <v>32</v>
      </c>
    </row>
    <row r="146" spans="1:1" x14ac:dyDescent="0.2">
      <c r="A146" t="s">
        <v>839</v>
      </c>
    </row>
    <row r="147" spans="1:1" x14ac:dyDescent="0.2">
      <c r="A147" t="s">
        <v>840</v>
      </c>
    </row>
    <row r="148" spans="1:1" x14ac:dyDescent="0.2">
      <c r="A148" t="s">
        <v>841</v>
      </c>
    </row>
    <row r="149" spans="1:1" x14ac:dyDescent="0.2">
      <c r="A149" t="s">
        <v>842</v>
      </c>
    </row>
    <row r="150" spans="1:1" x14ac:dyDescent="0.2">
      <c r="A150" t="s">
        <v>843</v>
      </c>
    </row>
    <row r="151" spans="1:1" x14ac:dyDescent="0.2">
      <c r="A151" t="s">
        <v>844</v>
      </c>
    </row>
    <row r="152" spans="1:1" x14ac:dyDescent="0.2">
      <c r="A152" t="s">
        <v>845</v>
      </c>
    </row>
    <row r="153" spans="1:1" x14ac:dyDescent="0.2">
      <c r="A153" t="s">
        <v>33</v>
      </c>
    </row>
    <row r="154" spans="1:1" x14ac:dyDescent="0.2">
      <c r="A154" t="e">
        <f>- Return/Comps -0.42 -0.41 -0.49 -0.43 -0.51 -0.48 -0.42 -0.51 -0.46 -0.41 -0.42 -0.47 -0.44</f>
        <v>#NAME?</v>
      </c>
    </row>
    <row r="155" spans="1:1" x14ac:dyDescent="0.2">
      <c r="A155" t="s">
        <v>846</v>
      </c>
    </row>
    <row r="156" spans="1:1" x14ac:dyDescent="0.2">
      <c r="A156" t="s">
        <v>847</v>
      </c>
    </row>
    <row r="157" spans="1:1" x14ac:dyDescent="0.2">
      <c r="A157" t="s">
        <v>848</v>
      </c>
    </row>
    <row r="158" spans="1:1" x14ac:dyDescent="0.2">
      <c r="A158" t="s">
        <v>849</v>
      </c>
    </row>
    <row r="159" spans="1:1" x14ac:dyDescent="0.2">
      <c r="A159" t="s">
        <v>850</v>
      </c>
    </row>
    <row r="160" spans="1:1" x14ac:dyDescent="0.2">
      <c r="A160" t="s">
        <v>851</v>
      </c>
    </row>
    <row r="161" spans="1:1" x14ac:dyDescent="0.2">
      <c r="A161" t="s">
        <v>852</v>
      </c>
    </row>
    <row r="162" spans="1:1" x14ac:dyDescent="0.2">
      <c r="A162" t="s">
        <v>853</v>
      </c>
    </row>
    <row r="163" spans="1:1" x14ac:dyDescent="0.2">
      <c r="A163" t="s">
        <v>854</v>
      </c>
    </row>
    <row r="164" spans="1:1" x14ac:dyDescent="0.2">
      <c r="A164" t="s">
        <v>855</v>
      </c>
    </row>
    <row r="165" spans="1:1" x14ac:dyDescent="0.2">
      <c r="A165" t="s">
        <v>856</v>
      </c>
    </row>
    <row r="166" spans="1:1" x14ac:dyDescent="0.2">
      <c r="A166" t="s">
        <v>857</v>
      </c>
    </row>
    <row r="167" spans="1:1" x14ac:dyDescent="0.2">
      <c r="A167" t="s">
        <v>858</v>
      </c>
    </row>
    <row r="168" spans="1:1" x14ac:dyDescent="0.2">
      <c r="A168" t="s">
        <v>859</v>
      </c>
    </row>
    <row r="169" spans="1:1" x14ac:dyDescent="0.2">
      <c r="A169" t="s">
        <v>860</v>
      </c>
    </row>
    <row r="170" spans="1:1" x14ac:dyDescent="0.2">
      <c r="A170" t="s">
        <v>861</v>
      </c>
    </row>
    <row r="171" spans="1:1" x14ac:dyDescent="0.2">
      <c r="A171" t="s">
        <v>862</v>
      </c>
    </row>
    <row r="172" spans="1:1" x14ac:dyDescent="0.2">
      <c r="A172" t="s">
        <v>863</v>
      </c>
    </row>
    <row r="173" spans="1:1" x14ac:dyDescent="0.2">
      <c r="A173" t="s">
        <v>864</v>
      </c>
    </row>
    <row r="174" spans="1:1" x14ac:dyDescent="0.2">
      <c r="A174" t="s">
        <v>865</v>
      </c>
    </row>
    <row r="175" spans="1:1" x14ac:dyDescent="0.2">
      <c r="A175" t="s">
        <v>866</v>
      </c>
    </row>
    <row r="176" spans="1:1" x14ac:dyDescent="0.2">
      <c r="A176" t="s">
        <v>867</v>
      </c>
    </row>
    <row r="177" spans="1:1" x14ac:dyDescent="0.2">
      <c r="A177" t="s">
        <v>868</v>
      </c>
    </row>
    <row r="178" spans="1:1" x14ac:dyDescent="0.2">
      <c r="A178" t="s">
        <v>869</v>
      </c>
    </row>
    <row r="179" spans="1:1" x14ac:dyDescent="0.2">
      <c r="A179" t="s">
        <v>188</v>
      </c>
    </row>
    <row r="180" spans="1:1" x14ac:dyDescent="0.2">
      <c r="A180" t="s">
        <v>870</v>
      </c>
    </row>
    <row r="181" spans="1:1" x14ac:dyDescent="0.2">
      <c r="A181" t="s">
        <v>871</v>
      </c>
    </row>
    <row r="182" spans="1:1" x14ac:dyDescent="0.2">
      <c r="A182" t="s">
        <v>872</v>
      </c>
    </row>
    <row r="183" spans="1:1" x14ac:dyDescent="0.2">
      <c r="A183" t="s">
        <v>873</v>
      </c>
    </row>
    <row r="184" spans="1:1" x14ac:dyDescent="0.2">
      <c r="A184" t="s">
        <v>874</v>
      </c>
    </row>
    <row r="185" spans="1:1" x14ac:dyDescent="0.2">
      <c r="A185" t="s">
        <v>875</v>
      </c>
    </row>
    <row r="186" spans="1:1" x14ac:dyDescent="0.2">
      <c r="A186" t="s">
        <v>876</v>
      </c>
    </row>
    <row r="187" spans="1:1" x14ac:dyDescent="0.2">
      <c r="A187" t="s">
        <v>877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</vt:i4>
      </vt:variant>
    </vt:vector>
  </HeadingPairs>
  <TitlesOfParts>
    <vt:vector size="25" baseType="lpstr">
      <vt:lpstr>Vancouver</vt:lpstr>
      <vt:lpstr>Tacoma</vt:lpstr>
      <vt:lpstr>Silverdale</vt:lpstr>
      <vt:lpstr>Olympia</vt:lpstr>
      <vt:lpstr>Federal Way</vt:lpstr>
      <vt:lpstr>Tukwila</vt:lpstr>
      <vt:lpstr>Puyallup</vt:lpstr>
      <vt:lpstr>Mill Plain</vt:lpstr>
      <vt:lpstr>Side By Side</vt:lpstr>
      <vt:lpstr>FedWay Data</vt:lpstr>
      <vt:lpstr>Oly Data</vt:lpstr>
      <vt:lpstr>Puy Data</vt:lpstr>
      <vt:lpstr>Sil Data</vt:lpstr>
      <vt:lpstr>Tac Data</vt:lpstr>
      <vt:lpstr>Tuk Data</vt:lpstr>
      <vt:lpstr>Van Data</vt:lpstr>
      <vt:lpstr>Mill Data</vt:lpstr>
      <vt:lpstr>'Federal Way'!al</vt:lpstr>
      <vt:lpstr>'Mill Plain'!al</vt:lpstr>
      <vt:lpstr>Olympia!al</vt:lpstr>
      <vt:lpstr>Puyallup!al</vt:lpstr>
      <vt:lpstr>Silverdale!al</vt:lpstr>
      <vt:lpstr>Tacoma!al</vt:lpstr>
      <vt:lpstr>Tukwila!al</vt:lpstr>
      <vt:lpstr>Vancouver!al</vt:lpstr>
    </vt:vector>
  </TitlesOfParts>
  <Company>Darden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TOG01138H</dc:creator>
  <cp:lastModifiedBy>Angela G Sposato</cp:lastModifiedBy>
  <cp:lastPrinted>2018-07-08T23:53:55Z</cp:lastPrinted>
  <dcterms:created xsi:type="dcterms:W3CDTF">2018-06-15T22:17:56Z</dcterms:created>
  <dcterms:modified xsi:type="dcterms:W3CDTF">2026-06-08T22:16:51Z</dcterms:modified>
</cp:coreProperties>
</file>