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gsu\"/>
    </mc:Choice>
  </mc:AlternateContent>
  <xr:revisionPtr revIDLastSave="0" documentId="13_ncr:1_{6B10424E-8E93-4CE5-B9F6-2E2038DEC0F2}" xr6:coauthVersionLast="47" xr6:coauthVersionMax="47" xr10:uidLastSave="{00000000-0000-0000-0000-000000000000}"/>
  <bookViews>
    <workbookView xWindow="-108" yWindow="-108" windowWidth="23256" windowHeight="12456" activeTab="1" xr2:uid="{768BC7C0-EBDE-48B0-BB68-20CA77CE9D79}"/>
  </bookViews>
  <sheets>
    <sheet name="รายการ" sheetId="2" r:id="rId1"/>
    <sheet name="บันทึกยอดขายขนมปังม.ค.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4" i="1" s="1"/>
  <c r="D3" i="1"/>
  <c r="K6" i="1"/>
  <c r="E23" i="1"/>
  <c r="F3" i="1"/>
  <c r="G3" i="1" s="1"/>
  <c r="G23" i="1" s="1"/>
  <c r="K12" i="1"/>
  <c r="K17" i="1"/>
  <c r="K13" i="1"/>
  <c r="K14" i="1"/>
  <c r="K15" i="1"/>
  <c r="K16" i="1"/>
  <c r="K18" i="1"/>
  <c r="K19" i="1"/>
  <c r="K20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L4" i="1" l="1"/>
  <c r="M4" i="1" a="1"/>
  <c r="M4" i="1" s="1"/>
  <c r="K5" i="1"/>
  <c r="G24" i="1"/>
  <c r="M5" i="1" l="1" a="1"/>
  <c r="M5" i="1" s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<sst xmlns="http://schemas.openxmlformats.org/spreadsheetml/2006/main" count="41" uniqueCount="28">
  <si>
    <t>ลำดับ</t>
  </si>
  <si>
    <t>วันที่</t>
  </si>
  <si>
    <t>รายการ</t>
  </si>
  <si>
    <t>รายการขนมปังที่ขาย</t>
  </si>
  <si>
    <t>เค้กส้ม</t>
  </si>
  <si>
    <t>ขนมปังสังขยาชาไทย</t>
  </si>
  <si>
    <t>ขนมปังช็อกโกแล็ต</t>
  </si>
  <si>
    <t>ขนมปังแฮมชีส</t>
  </si>
  <si>
    <t>บราวนี่</t>
  </si>
  <si>
    <t>ช็อกหน้านิ่ม</t>
  </si>
  <si>
    <t>ส้มหน้านิ่ม</t>
  </si>
  <si>
    <t>ราคา/ชิ้น</t>
  </si>
  <si>
    <t>ราคา</t>
  </si>
  <si>
    <t>เค้กสตอเบอร์รี่</t>
  </si>
  <si>
    <t>เค้กบลูเบอร์รี่</t>
  </si>
  <si>
    <t>ขนมปังธัญพืช</t>
  </si>
  <si>
    <t>รหัสสินค้า</t>
  </si>
  <si>
    <t>จำนวน</t>
  </si>
  <si>
    <t>ราคารวม</t>
  </si>
  <si>
    <t>Total</t>
  </si>
  <si>
    <t>สรุปประจำเดือน</t>
  </si>
  <si>
    <t>30/01/2023</t>
  </si>
  <si>
    <t>15/01/2023</t>
  </si>
  <si>
    <t>บันทึกยอดขายขนมปัง ร้านขนม Angang Pang</t>
  </si>
  <si>
    <t>ออร์เดอร์ยอดขายเฉลี่ย/เดือน</t>
  </si>
  <si>
    <t>ออร์เดอร์ยอดขายน้อยที่สุด</t>
  </si>
  <si>
    <t>ออเดอร์ยอดขายดีที่สุด</t>
  </si>
  <si>
    <t>สรุปยอดขาย เดือน ม.ค.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</si>
</sst>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[$฿-41E]* #,##0.00_-;\-[$฿-41E]* #,##0.00_-;_-[$฿-41E]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Angsana New"/>
      <family val="1"/>
    </font>
    <font>
      <b/>
      <sz val="20"/>
      <color theme="1"/>
      <name val="Angsana New"/>
      <family val="1"/>
    </font>
    <font>
      <sz val="8"/>
      <name val="Calibri"/>
      <family val="2"/>
      <scheme val="minor"/>
    </font>
    <font>
      <b/>
      <sz val="16"/>
      <color theme="1"/>
      <name val="Angsana New"/>
      <family val="1"/>
    </font>
    <font>
      <sz val="14"/>
      <color theme="1"/>
      <name val="Angsana New"/>
      <family val="1"/>
    </font>
    <font>
      <sz val="14"/>
      <color rgb="FF3F3F76"/>
      <name val="Angsana New"/>
      <family val="1"/>
    </font>
    <font>
      <b/>
      <sz val="14"/>
      <color theme="1"/>
      <name val="Angsana New"/>
      <family val="1"/>
    </font>
    <font>
      <sz val="14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14" fontId="7" fillId="0" borderId="0" xfId="0" applyNumberFormat="1" applyFont="1"/>
    <xf numFmtId="0" fontId="8" fillId="2" borderId="1" xfId="2" applyNumberFormat="1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164" fontId="7" fillId="0" borderId="0" xfId="0" applyNumberFormat="1" applyFont="1"/>
    <xf numFmtId="1" fontId="7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2" xfId="0" applyFont="1" applyBorder="1"/>
    <xf numFmtId="0" fontId="10" fillId="4" borderId="0" xfId="0" applyFont="1" applyFill="1" applyAlignment="1">
      <alignment horizontal="center"/>
    </xf>
    <xf numFmtId="0" fontId="7" fillId="0" borderId="3" xfId="0" applyFont="1" applyBorder="1"/>
    <xf numFmtId="0" fontId="3" fillId="0" borderId="4" xfId="0" applyFont="1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7" xfId="0" applyFont="1" applyBorder="1"/>
    <xf numFmtId="0" fontId="3" fillId="0" borderId="8" xfId="0" applyFont="1" applyBorder="1"/>
    <xf numFmtId="0" fontId="9" fillId="5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6" borderId="4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</cellXfs>
  <cellStyles count="3">
    <cellStyle name="Comma" xfId="1" builtinId="3"/>
    <cellStyle name="Input" xfId="2" builtinId="20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numFmt numFmtId="164" formatCode="_-[$฿-41E]* #,##0.00_-;\-[$฿-41E]* #,##0.00_-;_-[$฿-41E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numFmt numFmtId="164" formatCode="_-[$฿-41E]* #,##0.00_-;\-[$฿-41E]* #,##0.00_-;_-[$฿-41E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F3F76"/>
        <name val="Angsana New"/>
        <family val="1"/>
        <scheme val="none"/>
      </font>
      <fill>
        <patternFill patternType="solid">
          <fgColor indexed="64"/>
          <bgColor rgb="FFFFCC9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numFmt numFmtId="164" formatCode="_-[$฿-41E]* #,##0.00_-;\-[$฿-41E]* #,##0.00_-;_-[$฿-41E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numFmt numFmtId="164" formatCode="_-[$฿-41E]* #,##0.00_-;\-[$฿-41E]* #,##0.00_-;_-[$฿-41E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fill>
        <patternFill patternType="solid">
          <fgColor indexed="64"/>
          <bgColor rgb="FF99CC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ngsana New"/>
        <family val="1"/>
        <scheme val="none"/>
      </font>
      <numFmt numFmtId="164" formatCode="_-[$฿-41E]* #,##0.00_-;\-[$฿-41E]* #,##0.00_-;_-[$฿-41E]* &quot;-&quot;??_-;_-@_-"/>
    </dxf>
    <dxf>
      <font>
        <strike val="0"/>
        <outline val="0"/>
        <shadow val="0"/>
        <u val="none"/>
        <vertAlign val="baseline"/>
        <sz val="16"/>
        <color theme="1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Angsana New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0044D-3120-418A-976A-13C923CC7555}" name="Table1" displayName="Table1" ref="A2:C12" totalsRowShown="0" headerRowDxfId="27" dataDxfId="26">
  <autoFilter ref="A2:C12" xr:uid="{68F0044D-3120-418A-976A-13C923CC7555}"/>
  <tableColumns count="3">
    <tableColumn id="1" xr3:uid="{8038C077-23F6-4A8B-831B-A001233C39B7}" name="รหัสสินค้า" dataDxfId="25"/>
    <tableColumn id="2" xr3:uid="{2080A8AA-3233-48D3-8DC6-B42CF6665F5C}" name="รายการ" dataDxfId="24"/>
    <tableColumn id="3" xr3:uid="{50ADF27B-F980-47AC-9A20-9DDD1AF3A4CE}" name="ราคา/ชิ้น" dataDxfId="23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6361D-F572-44EA-9A48-1A22F96DB4C8}" name="Table3" displayName="Table3" ref="A2:G23" totalsRowCount="1" headerRowDxfId="22" dataDxfId="21" totalsRowDxfId="20">
  <autoFilter ref="A2:G22" xr:uid="{B0D6361D-F572-44EA-9A48-1A22F96DB4C8}"/>
  <tableColumns count="7">
    <tableColumn id="1" xr3:uid="{8D8056A1-1107-4795-8EB1-D6697384969B}" name="ลำดับ" totalsRowLabel="Total" dataDxfId="19" totalsRowDxfId="6"/>
    <tableColumn id="2" xr3:uid="{EB01B8CB-7B1F-4188-B659-E7E8569A98BB}" name="วันที่" dataDxfId="18" totalsRowDxfId="5"/>
    <tableColumn id="3" xr3:uid="{FC96F936-1320-4DFB-91E7-A9A9E90E67C5}" name="รหัสสินค้า" dataDxfId="17" totalsRowDxfId="4" dataCellStyle="Input"/>
    <tableColumn id="4" xr3:uid="{6ABBE817-4A45-47D9-AE74-EFE1D3B3E7AC}" name="รายการ" dataDxfId="16" totalsRowDxfId="3">
      <calculatedColumnFormula>VLOOKUP(C3,Table1[#All],2,1)</calculatedColumnFormula>
    </tableColumn>
    <tableColumn id="5" xr3:uid="{18EA10BB-C802-4DC3-915E-DDEEE676A610}" name="จำนวน" totalsRowFunction="sum" dataDxfId="15" totalsRowDxfId="2"/>
    <tableColumn id="6" xr3:uid="{6006A5BC-2340-4D81-A501-5EC9EC981894}" name="ราคา" dataDxfId="14" totalsRowDxfId="1">
      <calculatedColumnFormula>VLOOKUP(C3,Table1[#All],3,0)</calculatedColumnFormula>
    </tableColumn>
    <tableColumn id="7" xr3:uid="{96C8D046-6E17-4043-A8E5-01C211FEFCB6}" name="ราคารวม" totalsRowFunction="sum" dataDxfId="13" totalsRowDxfId="0">
      <calculatedColumnFormula>E3*F3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910831-F902-4390-ADE5-CABF74C74066}" name="Table4" displayName="Table4" ref="K10:L20" totalsRowShown="0" headerRowDxfId="12" headerRowBorderDxfId="11" tableBorderDxfId="10" totalsRowBorderDxfId="9">
  <autoFilter ref="K10:L20" xr:uid="{9E910831-F902-4390-ADE5-CABF74C74066}"/>
  <tableColumns count="2">
    <tableColumn id="1" xr3:uid="{7F047919-1AD7-45A1-9F19-5C02988E93ED}" name="จำนวน" dataDxfId="8">
      <calculatedColumnFormula>SUMIF(Table3[รหัสสินค้า],L11,Table3[จำนวน])</calculatedColumnFormula>
    </tableColumn>
    <tableColumn id="2" xr3:uid="{2F7CF10A-2993-42BB-A381-69597A65CC83}" name="รหัสสินค้า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E7EB-9754-49CB-A43E-AC5FD5934670}">
  <dimension ref="A1:C12"/>
  <sheetViews>
    <sheetView workbookViewId="0">
      <selection activeCell="F10" sqref="F10"/>
    </sheetView>
  </sheetViews>
  <sheetFormatPr defaultRowHeight="14.4" x14ac:dyDescent="0.3"/>
  <cols>
    <col min="1" max="1" width="13" customWidth="1"/>
    <col min="2" max="2" width="24.6640625" customWidth="1"/>
    <col min="3" max="3" width="22.109375" customWidth="1"/>
  </cols>
  <sheetData>
    <row r="1" spans="1:3" ht="28.8" x14ac:dyDescent="0.75">
      <c r="A1" s="24" t="s">
        <v>3</v>
      </c>
      <c r="B1" s="24"/>
      <c r="C1" s="24"/>
    </row>
    <row r="2" spans="1:3" s="3" customFormat="1" ht="23.4" x14ac:dyDescent="0.6">
      <c r="A2" s="2" t="s">
        <v>16</v>
      </c>
      <c r="B2" s="2" t="s">
        <v>2</v>
      </c>
      <c r="C2" s="2" t="s">
        <v>11</v>
      </c>
    </row>
    <row r="3" spans="1:3" ht="23.4" x14ac:dyDescent="0.6">
      <c r="A3" s="1">
        <v>100</v>
      </c>
      <c r="B3" s="1" t="s">
        <v>4</v>
      </c>
      <c r="C3" s="4">
        <v>35</v>
      </c>
    </row>
    <row r="4" spans="1:3" ht="23.4" x14ac:dyDescent="0.6">
      <c r="A4" s="1">
        <v>101</v>
      </c>
      <c r="B4" s="1" t="s">
        <v>15</v>
      </c>
      <c r="C4" s="4">
        <v>50</v>
      </c>
    </row>
    <row r="5" spans="1:3" ht="23.4" x14ac:dyDescent="0.6">
      <c r="A5" s="1">
        <v>102</v>
      </c>
      <c r="B5" s="1" t="s">
        <v>5</v>
      </c>
      <c r="C5" s="4">
        <v>15</v>
      </c>
    </row>
    <row r="6" spans="1:3" ht="23.4" x14ac:dyDescent="0.6">
      <c r="A6" s="1">
        <v>103</v>
      </c>
      <c r="B6" s="1" t="s">
        <v>6</v>
      </c>
      <c r="C6" s="4">
        <v>20</v>
      </c>
    </row>
    <row r="7" spans="1:3" ht="23.4" x14ac:dyDescent="0.6">
      <c r="A7" s="1">
        <v>104</v>
      </c>
      <c r="B7" s="1" t="s">
        <v>7</v>
      </c>
      <c r="C7" s="4">
        <v>25</v>
      </c>
    </row>
    <row r="8" spans="1:3" ht="23.4" x14ac:dyDescent="0.6">
      <c r="A8" s="1">
        <v>105</v>
      </c>
      <c r="B8" s="1" t="s">
        <v>8</v>
      </c>
      <c r="C8" s="4">
        <v>20</v>
      </c>
    </row>
    <row r="9" spans="1:3" ht="23.4" x14ac:dyDescent="0.6">
      <c r="A9" s="1">
        <v>106</v>
      </c>
      <c r="B9" s="1" t="s">
        <v>9</v>
      </c>
      <c r="C9" s="4">
        <v>35</v>
      </c>
    </row>
    <row r="10" spans="1:3" ht="23.4" x14ac:dyDescent="0.6">
      <c r="A10" s="1">
        <v>107</v>
      </c>
      <c r="B10" s="1" t="s">
        <v>10</v>
      </c>
      <c r="C10" s="4">
        <v>35</v>
      </c>
    </row>
    <row r="11" spans="1:3" ht="23.4" x14ac:dyDescent="0.6">
      <c r="A11" s="1">
        <v>108</v>
      </c>
      <c r="B11" s="1" t="s">
        <v>13</v>
      </c>
      <c r="C11" s="4">
        <v>30</v>
      </c>
    </row>
    <row r="12" spans="1:3" ht="23.4" x14ac:dyDescent="0.6">
      <c r="A12" s="1">
        <v>109</v>
      </c>
      <c r="B12" s="1" t="s">
        <v>14</v>
      </c>
      <c r="C12" s="4">
        <v>30</v>
      </c>
    </row>
  </sheetData>
  <mergeCells count="1">
    <mergeCell ref="A1:C1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B499-3A69-4DEB-93C0-3934C40C2C19}">
  <dimension ref="A1:M24"/>
  <sheetViews>
    <sheetView tabSelected="1" zoomScale="89" zoomScaleNormal="89" workbookViewId="0">
      <selection activeCell="K11" sqref="K11"/>
    </sheetView>
  </sheetViews>
  <sheetFormatPr defaultRowHeight="19.8" x14ac:dyDescent="0.5"/>
  <cols>
    <col min="1" max="1" width="8" style="6" customWidth="1"/>
    <col min="2" max="2" width="12" style="5" customWidth="1"/>
    <col min="3" max="3" width="15.44140625" style="6" customWidth="1"/>
    <col min="4" max="4" width="39.6640625" style="5" customWidth="1"/>
    <col min="5" max="5" width="14.88671875" style="5" customWidth="1"/>
    <col min="6" max="6" width="16.6640625" style="5" customWidth="1"/>
    <col min="7" max="7" width="18.44140625" style="5" customWidth="1"/>
    <col min="8" max="9" width="8.88671875" style="5"/>
    <col min="10" max="10" width="20.33203125" style="5" bestFit="1" customWidth="1"/>
    <col min="11" max="11" width="21.44140625" style="5" customWidth="1"/>
    <col min="12" max="12" width="23.109375" style="5" customWidth="1"/>
    <col min="13" max="13" width="8.77734375" style="5" customWidth="1"/>
    <col min="14" max="16384" width="8.88671875" style="5"/>
  </cols>
  <sheetData>
    <row r="1" spans="1:13" ht="31.2" customHeight="1" x14ac:dyDescent="0.5">
      <c r="A1" s="25" t="s">
        <v>23</v>
      </c>
      <c r="B1" s="25"/>
      <c r="C1" s="25"/>
      <c r="D1" s="25"/>
      <c r="E1" s="25"/>
      <c r="F1" s="25"/>
      <c r="G1" s="25"/>
    </row>
    <row r="2" spans="1:13" s="6" customFormat="1" x14ac:dyDescent="0.5">
      <c r="A2" s="16" t="s">
        <v>0</v>
      </c>
      <c r="B2" s="16" t="s">
        <v>1</v>
      </c>
      <c r="C2" s="16" t="s">
        <v>16</v>
      </c>
      <c r="D2" s="16" t="s">
        <v>2</v>
      </c>
      <c r="E2" s="16" t="s">
        <v>17</v>
      </c>
      <c r="F2" s="16" t="s">
        <v>12</v>
      </c>
      <c r="G2" s="16" t="s">
        <v>18</v>
      </c>
    </row>
    <row r="3" spans="1:13" ht="20.399999999999999" x14ac:dyDescent="0.55000000000000004">
      <c r="A3" s="6">
        <v>1</v>
      </c>
      <c r="B3" s="7">
        <v>45047</v>
      </c>
      <c r="C3" s="8">
        <v>100</v>
      </c>
      <c r="D3" s="5" t="str">
        <f>VLOOKUP(C3,Table1[#All],2,1)</f>
        <v>เค้กส้ม</v>
      </c>
      <c r="E3" s="5">
        <v>100</v>
      </c>
      <c r="F3" s="10">
        <f>VLOOKUP(C3,Table1[#All],3,0)</f>
        <v>35</v>
      </c>
      <c r="G3" s="10">
        <f>E3*F3</f>
        <v>3500</v>
      </c>
      <c r="J3" s="23" t="s">
        <v>20</v>
      </c>
      <c r="K3" s="23" t="s">
        <v>16</v>
      </c>
      <c r="L3" s="23" t="s">
        <v>2</v>
      </c>
      <c r="M3" s="23" t="s">
        <v>17</v>
      </c>
    </row>
    <row r="4" spans="1:13" x14ac:dyDescent="0.5">
      <c r="A4" s="6">
        <v>2</v>
      </c>
      <c r="B4" s="7">
        <v>45047</v>
      </c>
      <c r="C4" s="8">
        <v>102</v>
      </c>
      <c r="D4" s="5" t="str">
        <f>VLOOKUP(C4,Table1[#All],2,1)</f>
        <v>ขนมปังสังขยาชาไทย</v>
      </c>
      <c r="E4" s="5">
        <v>205</v>
      </c>
      <c r="F4" s="10">
        <f>VLOOKUP(C4,Table1[#All],3,0)</f>
        <v>15</v>
      </c>
      <c r="G4" s="10">
        <f t="shared" ref="G4:G22" si="0">E4*F4</f>
        <v>3075</v>
      </c>
      <c r="J4" s="15" t="s">
        <v>26</v>
      </c>
      <c r="K4" s="15">
        <f>VLOOKUP(MAX(K11:K20),K11:L20,2,0)</f>
        <v>106</v>
      </c>
      <c r="L4" s="15" t="str">
        <f>VLOOKUP(K4,Table3[[รหัสสินค้า]:[รายการ]],2,0)</f>
        <v>ช็อกหน้านิ่ม</v>
      </c>
      <c r="M4" s="15" cm="1">
        <f t="array" ref="M4">SUM(_xlfn._xlws.FILTER(Table4[[#All],[จำนวน]],Table4[[#All],[รหัสสินค้า]]=K4))</f>
        <v>1050</v>
      </c>
    </row>
    <row r="5" spans="1:13" x14ac:dyDescent="0.5">
      <c r="A5" s="6">
        <v>3</v>
      </c>
      <c r="B5" s="7">
        <v>45047</v>
      </c>
      <c r="C5" s="8">
        <v>104</v>
      </c>
      <c r="D5" s="5" t="str">
        <f>VLOOKUP(C5,Table1[#All],2,1)</f>
        <v>ขนมปังแฮมชีส</v>
      </c>
      <c r="E5" s="5">
        <v>300</v>
      </c>
      <c r="F5" s="10">
        <f>VLOOKUP(C5,Table1[#All],3,0)</f>
        <v>25</v>
      </c>
      <c r="G5" s="10">
        <f t="shared" si="0"/>
        <v>7500</v>
      </c>
      <c r="J5" s="15" t="s">
        <v>25</v>
      </c>
      <c r="K5" s="15">
        <f>VLOOKUP(MIN(K11:K21),K11:L20,2,0)</f>
        <v>109</v>
      </c>
      <c r="L5" s="15" t="str">
        <f>VLOOKUP(K5,Table3[[#Headers],[#Data],[รหัสสินค้า]:[ราคารวม]],2,0)</f>
        <v>เค้กบลูเบอร์รี่</v>
      </c>
      <c r="M5" s="15" cm="1">
        <f t="array" ref="M5">SUM(_xlfn._xlws.FILTER(Table4[[#All],[จำนวน]],Table4[[#All],[รหัสสินค้า]]=K5))</f>
        <v>165</v>
      </c>
    </row>
    <row r="6" spans="1:13" x14ac:dyDescent="0.5">
      <c r="A6" s="6">
        <v>4</v>
      </c>
      <c r="B6" s="7">
        <v>45078</v>
      </c>
      <c r="C6" s="8">
        <v>103</v>
      </c>
      <c r="D6" s="5" t="str">
        <f>VLOOKUP(C6,Table1[#All],2,1)</f>
        <v>ขนมปังช็อกโกแล็ต</v>
      </c>
      <c r="E6" s="5">
        <v>90</v>
      </c>
      <c r="F6" s="10">
        <f>VLOOKUP(C6,Table1[#All],3,0)</f>
        <v>20</v>
      </c>
      <c r="G6" s="10">
        <f t="shared" si="0"/>
        <v>1800</v>
      </c>
      <c r="J6" s="15" t="s">
        <v>24</v>
      </c>
      <c r="K6" s="15">
        <f>AVERAGE(Table3[จำนวน])</f>
        <v>227</v>
      </c>
    </row>
    <row r="7" spans="1:13" x14ac:dyDescent="0.5">
      <c r="A7" s="6">
        <v>5</v>
      </c>
      <c r="B7" s="7">
        <v>45078</v>
      </c>
      <c r="C7" s="8">
        <v>108</v>
      </c>
      <c r="D7" s="5" t="str">
        <f>VLOOKUP(C7,Table1[#All],2,1)</f>
        <v>เค้กสตอเบอร์รี่</v>
      </c>
      <c r="E7" s="5">
        <v>100</v>
      </c>
      <c r="F7" s="10">
        <f>VLOOKUP(C7,Table1[#All],3,0)</f>
        <v>30</v>
      </c>
      <c r="G7" s="10">
        <f t="shared" si="0"/>
        <v>3000</v>
      </c>
    </row>
    <row r="8" spans="1:13" x14ac:dyDescent="0.5">
      <c r="A8" s="6">
        <v>6</v>
      </c>
      <c r="B8" s="7">
        <v>45078</v>
      </c>
      <c r="C8" s="8">
        <v>109</v>
      </c>
      <c r="D8" s="5" t="str">
        <f>VLOOKUP(C8,Table1[#All],2,1)</f>
        <v>เค้กบลูเบอร์รี่</v>
      </c>
      <c r="E8" s="5">
        <v>85</v>
      </c>
      <c r="F8" s="10">
        <f>VLOOKUP(C8,Table1[#All],3,0)</f>
        <v>30</v>
      </c>
      <c r="G8" s="10">
        <f t="shared" si="0"/>
        <v>2550</v>
      </c>
    </row>
    <row r="9" spans="1:13" ht="20.399999999999999" x14ac:dyDescent="0.55000000000000004">
      <c r="A9" s="6">
        <v>7</v>
      </c>
      <c r="B9" s="7">
        <v>45200</v>
      </c>
      <c r="C9" s="8">
        <v>101</v>
      </c>
      <c r="D9" s="5" t="str">
        <f>VLOOKUP(C9,Table1[#All],2,1)</f>
        <v>ขนมปังธัญพืช</v>
      </c>
      <c r="E9" s="5">
        <v>70</v>
      </c>
      <c r="F9" s="10">
        <f>VLOOKUP(C9,Table1[#All],3,0)</f>
        <v>50</v>
      </c>
      <c r="G9" s="10">
        <f t="shared" si="0"/>
        <v>3500</v>
      </c>
      <c r="K9" s="26" t="s">
        <v>27</v>
      </c>
      <c r="L9" s="27"/>
    </row>
    <row r="10" spans="1:13" ht="20.399999999999999" x14ac:dyDescent="0.55000000000000004">
      <c r="A10" s="6">
        <v>8</v>
      </c>
      <c r="B10" s="7">
        <v>45200</v>
      </c>
      <c r="C10" s="8">
        <v>105</v>
      </c>
      <c r="D10" s="5" t="str">
        <f>VLOOKUP(C10,Table1[#All],2,1)</f>
        <v>บราวนี่</v>
      </c>
      <c r="E10" s="5">
        <v>500</v>
      </c>
      <c r="F10" s="10">
        <f>VLOOKUP(C10,Table1[#All],3,0)</f>
        <v>20</v>
      </c>
      <c r="G10" s="10">
        <f t="shared" si="0"/>
        <v>10000</v>
      </c>
      <c r="K10" s="19" t="s">
        <v>17</v>
      </c>
      <c r="L10" s="20" t="s">
        <v>16</v>
      </c>
    </row>
    <row r="11" spans="1:13" ht="23.4" x14ac:dyDescent="0.6">
      <c r="A11" s="6">
        <v>9</v>
      </c>
      <c r="B11" s="7">
        <v>45261</v>
      </c>
      <c r="C11" s="8">
        <v>106</v>
      </c>
      <c r="D11" s="5" t="str">
        <f>VLOOKUP(C11,Table1[#All],2,1)</f>
        <v>ช็อกหน้านิ่ม</v>
      </c>
      <c r="E11" s="5">
        <v>550</v>
      </c>
      <c r="F11" s="10">
        <f>VLOOKUP(C11,Table1[#All],3,0)</f>
        <v>35</v>
      </c>
      <c r="G11" s="10">
        <f t="shared" si="0"/>
        <v>19250</v>
      </c>
      <c r="J11" s="1"/>
      <c r="K11" s="17">
        <f>SUMIF(Table3[รหัสสินค้า],L11,Table3[จำนวน])</f>
        <v>320</v>
      </c>
      <c r="L11" s="18">
        <v>100</v>
      </c>
    </row>
    <row r="12" spans="1:13" ht="23.4" x14ac:dyDescent="0.6">
      <c r="A12" s="6">
        <v>10</v>
      </c>
      <c r="B12" s="7">
        <v>45261</v>
      </c>
      <c r="C12" s="8">
        <v>107</v>
      </c>
      <c r="D12" s="5" t="str">
        <f>VLOOKUP(C12,Table1[#All],2,1)</f>
        <v>ส้มหน้านิ่ม</v>
      </c>
      <c r="E12" s="5">
        <v>105</v>
      </c>
      <c r="F12" s="10">
        <f>VLOOKUP(C12,Table1[#All],3,0)</f>
        <v>35</v>
      </c>
      <c r="G12" s="10">
        <f t="shared" si="0"/>
        <v>3675</v>
      </c>
      <c r="J12" s="1"/>
      <c r="K12" s="17">
        <f>SUMIF(Table3[รหัสสินค้า],L12,Table3[จำนวน])</f>
        <v>170</v>
      </c>
      <c r="L12" s="18">
        <v>101</v>
      </c>
    </row>
    <row r="13" spans="1:13" ht="23.4" x14ac:dyDescent="0.6">
      <c r="A13" s="6">
        <v>11</v>
      </c>
      <c r="B13" s="7">
        <v>45261</v>
      </c>
      <c r="C13" s="8">
        <v>100</v>
      </c>
      <c r="D13" s="5" t="str">
        <f>VLOOKUP(C13,Table1[#All],2,1)</f>
        <v>เค้กส้ม</v>
      </c>
      <c r="E13" s="5">
        <v>220</v>
      </c>
      <c r="F13" s="10">
        <f>VLOOKUP(C13,Table1[#All],3,0)</f>
        <v>35</v>
      </c>
      <c r="G13" s="10">
        <f t="shared" si="0"/>
        <v>7700</v>
      </c>
      <c r="J13" s="1"/>
      <c r="K13" s="17">
        <f>SUMIF(Table3[รหัสสินค้า],L13,Table3[จำนวน])</f>
        <v>705</v>
      </c>
      <c r="L13" s="18">
        <v>102</v>
      </c>
    </row>
    <row r="14" spans="1:13" ht="23.4" x14ac:dyDescent="0.6">
      <c r="A14" s="6">
        <v>12</v>
      </c>
      <c r="B14" s="7">
        <v>45261</v>
      </c>
      <c r="C14" s="8">
        <v>101</v>
      </c>
      <c r="D14" s="5" t="str">
        <f>VLOOKUP(C14,Table1[#All],2,1)</f>
        <v>ขนมปังธัญพืช</v>
      </c>
      <c r="E14" s="5">
        <v>100</v>
      </c>
      <c r="F14" s="10">
        <f>VLOOKUP(C14,Table1[#All],3,0)</f>
        <v>50</v>
      </c>
      <c r="G14" s="10">
        <f t="shared" si="0"/>
        <v>5000</v>
      </c>
      <c r="J14" s="1"/>
      <c r="K14" s="17">
        <f>SUMIF(Table3[รหัสสินค้า],L14,Table3[จำนวน])</f>
        <v>290</v>
      </c>
      <c r="L14" s="18">
        <v>103</v>
      </c>
    </row>
    <row r="15" spans="1:13" ht="23.4" x14ac:dyDescent="0.6">
      <c r="A15" s="6">
        <v>13</v>
      </c>
      <c r="B15" s="14" t="s">
        <v>22</v>
      </c>
      <c r="C15" s="8">
        <v>102</v>
      </c>
      <c r="D15" s="5" t="str">
        <f>VLOOKUP(C15,Table1[#All],2,1)</f>
        <v>ขนมปังสังขยาชาไทย</v>
      </c>
      <c r="E15" s="5">
        <v>500</v>
      </c>
      <c r="F15" s="10">
        <f>VLOOKUP(C15,Table1[#All],3,0)</f>
        <v>15</v>
      </c>
      <c r="G15" s="10">
        <f t="shared" si="0"/>
        <v>7500</v>
      </c>
      <c r="J15" s="1"/>
      <c r="K15" s="17">
        <f>SUMIF(Table3[รหัสสินค้า],L15,Table3[จำนวน])</f>
        <v>415</v>
      </c>
      <c r="L15" s="18">
        <v>104</v>
      </c>
    </row>
    <row r="16" spans="1:13" ht="23.4" x14ac:dyDescent="0.6">
      <c r="A16" s="6">
        <v>14</v>
      </c>
      <c r="B16" s="14" t="s">
        <v>22</v>
      </c>
      <c r="C16" s="8">
        <v>103</v>
      </c>
      <c r="D16" s="5" t="str">
        <f>VLOOKUP(C16,Table1[#All],2,1)</f>
        <v>ขนมปังช็อกโกแล็ต</v>
      </c>
      <c r="E16" s="5">
        <v>200</v>
      </c>
      <c r="F16" s="10">
        <f>VLOOKUP(C16,Table1[#All],3,0)</f>
        <v>20</v>
      </c>
      <c r="G16" s="10">
        <f t="shared" si="0"/>
        <v>4000</v>
      </c>
      <c r="J16" s="1"/>
      <c r="K16" s="17">
        <f>SUMIF(Table3[รหัสสินค้า],L16,Table3[จำนวน])</f>
        <v>900</v>
      </c>
      <c r="L16" s="18">
        <v>105</v>
      </c>
    </row>
    <row r="17" spans="1:12" ht="23.4" x14ac:dyDescent="0.6">
      <c r="A17" s="6">
        <v>15</v>
      </c>
      <c r="B17" s="14" t="s">
        <v>22</v>
      </c>
      <c r="C17" s="8">
        <v>104</v>
      </c>
      <c r="D17" s="5" t="str">
        <f>VLOOKUP(C17,Table1[#All],2,1)</f>
        <v>ขนมปังแฮมชีส</v>
      </c>
      <c r="E17" s="5">
        <v>115</v>
      </c>
      <c r="F17" s="10">
        <f>VLOOKUP(C17,Table1[#All],3,0)</f>
        <v>25</v>
      </c>
      <c r="G17" s="10">
        <f t="shared" si="0"/>
        <v>2875</v>
      </c>
      <c r="J17" s="1"/>
      <c r="K17" s="17">
        <f>SUMIF(Table3[รหัสสินค้า],L17,Table3[จำนวน])</f>
        <v>1050</v>
      </c>
      <c r="L17" s="18">
        <v>106</v>
      </c>
    </row>
    <row r="18" spans="1:12" ht="23.4" x14ac:dyDescent="0.6">
      <c r="A18" s="6">
        <v>16</v>
      </c>
      <c r="B18" s="14" t="s">
        <v>21</v>
      </c>
      <c r="C18" s="8">
        <v>105</v>
      </c>
      <c r="D18" s="5" t="str">
        <f>VLOOKUP(C18,Table1[#All],2,1)</f>
        <v>บราวนี่</v>
      </c>
      <c r="E18" s="5">
        <v>400</v>
      </c>
      <c r="F18" s="10">
        <f>VLOOKUP(C18,Table1[#All],3,0)</f>
        <v>20</v>
      </c>
      <c r="G18" s="10">
        <f t="shared" si="0"/>
        <v>8000</v>
      </c>
      <c r="J18" s="1"/>
      <c r="K18" s="17">
        <f>SUMIF(Table3[รหัสสินค้า],L18,Table3[จำนวน])</f>
        <v>305</v>
      </c>
      <c r="L18" s="18">
        <v>107</v>
      </c>
    </row>
    <row r="19" spans="1:12" ht="23.4" x14ac:dyDescent="0.6">
      <c r="A19" s="6">
        <v>17</v>
      </c>
      <c r="B19" s="14" t="s">
        <v>21</v>
      </c>
      <c r="C19" s="8">
        <v>106</v>
      </c>
      <c r="D19" s="5" t="str">
        <f>VLOOKUP(C19,Table1[#All],2,1)</f>
        <v>ช็อกหน้านิ่ม</v>
      </c>
      <c r="E19" s="5">
        <v>500</v>
      </c>
      <c r="F19" s="10">
        <f>VLOOKUP(C19,Table1[#All],3,0)</f>
        <v>35</v>
      </c>
      <c r="G19" s="10">
        <f t="shared" si="0"/>
        <v>17500</v>
      </c>
      <c r="J19" s="1"/>
      <c r="K19" s="17">
        <f>SUMIF(Table3[รหัสสินค้า],L19,Table3[จำนวน])</f>
        <v>220</v>
      </c>
      <c r="L19" s="18">
        <v>108</v>
      </c>
    </row>
    <row r="20" spans="1:12" ht="23.4" x14ac:dyDescent="0.6">
      <c r="A20" s="6">
        <v>18</v>
      </c>
      <c r="B20" s="14" t="s">
        <v>21</v>
      </c>
      <c r="C20" s="8">
        <v>107</v>
      </c>
      <c r="D20" s="5" t="str">
        <f>VLOOKUP(C20,Table1[#All],2,1)</f>
        <v>ส้มหน้านิ่ม</v>
      </c>
      <c r="E20" s="5">
        <v>200</v>
      </c>
      <c r="F20" s="10">
        <f>VLOOKUP(C20,Table1[#All],3,0)</f>
        <v>35</v>
      </c>
      <c r="G20" s="10">
        <f t="shared" si="0"/>
        <v>7000</v>
      </c>
      <c r="J20" s="1"/>
      <c r="K20" s="21">
        <f>SUMIF(Table3[รหัสสินค้า],L20,Table3[จำนวน])</f>
        <v>165</v>
      </c>
      <c r="L20" s="22">
        <v>109</v>
      </c>
    </row>
    <row r="21" spans="1:12" x14ac:dyDescent="0.5">
      <c r="A21" s="6">
        <v>19</v>
      </c>
      <c r="B21" s="14" t="s">
        <v>21</v>
      </c>
      <c r="C21" s="8">
        <v>108</v>
      </c>
      <c r="D21" s="5" t="str">
        <f>VLOOKUP(C21,Table1[#All],2,1)</f>
        <v>เค้กสตอเบอร์รี่</v>
      </c>
      <c r="E21" s="5">
        <v>120</v>
      </c>
      <c r="F21" s="10">
        <f>VLOOKUP(C21,Table1[#All],3,0)</f>
        <v>30</v>
      </c>
      <c r="G21" s="10">
        <f t="shared" si="0"/>
        <v>3600</v>
      </c>
    </row>
    <row r="22" spans="1:12" x14ac:dyDescent="0.5">
      <c r="A22" s="6">
        <v>20</v>
      </c>
      <c r="B22" s="14" t="s">
        <v>21</v>
      </c>
      <c r="C22" s="8">
        <v>109</v>
      </c>
      <c r="D22" s="5" t="str">
        <f>VLOOKUP(C22,Table1[#All],2,1)</f>
        <v>เค้กบลูเบอร์รี่</v>
      </c>
      <c r="E22" s="5">
        <v>80</v>
      </c>
      <c r="F22" s="10">
        <f>VLOOKUP(C22,Table1[#All],3,0)</f>
        <v>30</v>
      </c>
      <c r="G22" s="10">
        <f t="shared" si="0"/>
        <v>2400</v>
      </c>
    </row>
    <row r="23" spans="1:12" x14ac:dyDescent="0.5">
      <c r="A23" s="6" t="s">
        <v>19</v>
      </c>
      <c r="C23" s="9"/>
      <c r="E23" s="11">
        <f>SUBTOTAL(109,Table3[จำนวน])</f>
        <v>4540</v>
      </c>
      <c r="F23" s="10"/>
      <c r="G23" s="10">
        <f>SUBTOTAL(109,Table3[ราคารวม])</f>
        <v>123425</v>
      </c>
    </row>
    <row r="24" spans="1:12" ht="20.399999999999999" x14ac:dyDescent="0.55000000000000004">
      <c r="B24" s="12"/>
      <c r="C24" s="5"/>
      <c r="G24" s="13" t="str">
        <f>BAHTTEXT(Table3[[#Totals],[ราคารวม]])</f>
        <v>หนึ่งแสนสองหมื่นสามพันสี่ร้อยยี่สิบห้าบาทถ้วน</v>
      </c>
    </row>
  </sheetData>
  <mergeCells count="2">
    <mergeCell ref="A1:G1"/>
    <mergeCell ref="K9:L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รายการ</vt:lpstr>
      <vt:lpstr>บันทึกยอดขายขนมปังม.ค.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2023-08-18T14:39:26Z</dcterms:created>
  <dcterms:modified xsi:type="dcterms:W3CDTF">2023-08-23T14:37:51Z</dcterms:modified>
</cp:coreProperties>
</file>