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BOOTCAMP\01-Excel\Excel HW\excel-challenge\"/>
    </mc:Choice>
  </mc:AlternateContent>
  <xr:revisionPtr revIDLastSave="0" documentId="13_ncr:1_{BF722BB2-B61C-422F-A385-849078A6D3BF}" xr6:coauthVersionLast="47" xr6:coauthVersionMax="47" xr10:uidLastSave="{00000000-0000-0000-0000-000000000000}"/>
  <bookViews>
    <workbookView xWindow="22932" yWindow="-108" windowWidth="23256" windowHeight="12576" activeTab="5" xr2:uid="{00000000-000D-0000-FFFF-FFFF00000000}"/>
  </bookViews>
  <sheets>
    <sheet name="Sheet1" sheetId="1" r:id="rId1"/>
    <sheet name="PivotCategory" sheetId="2" r:id="rId2"/>
    <sheet name="PivotSubCategory" sheetId="3" r:id="rId3"/>
    <sheet name="PivotCategory&amp;Years" sheetId="5" r:id="rId4"/>
    <sheet name="Bonus" sheetId="6" r:id="rId5"/>
    <sheet name="Bonus Stat Analysis" sheetId="7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9" i="2" l="1"/>
  <c r="B18" i="2"/>
  <c r="B17" i="2"/>
  <c r="I3" i="7"/>
  <c r="M3" i="7"/>
  <c r="L3" i="7"/>
  <c r="K3" i="7"/>
  <c r="J3" i="7"/>
  <c r="H3" i="7"/>
  <c r="M2" i="7"/>
  <c r="L2" i="7"/>
  <c r="K2" i="7"/>
  <c r="J2" i="7"/>
  <c r="I2" i="7"/>
  <c r="H2" i="7"/>
  <c r="B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9" i="6"/>
  <c r="E2" i="6" l="1"/>
  <c r="G2" i="6" s="1"/>
  <c r="E9" i="6"/>
  <c r="G9" i="6" s="1"/>
  <c r="E4" i="6"/>
  <c r="F4" i="6" s="1"/>
  <c r="E12" i="6"/>
  <c r="G12" i="6" s="1"/>
  <c r="E3" i="6"/>
  <c r="G3" i="6" s="1"/>
  <c r="E11" i="6"/>
  <c r="G11" i="6" s="1"/>
  <c r="E13" i="6"/>
  <c r="G13" i="6" s="1"/>
  <c r="E10" i="6"/>
  <c r="E8" i="6"/>
  <c r="E7" i="6"/>
  <c r="E6" i="6"/>
  <c r="E5" i="6"/>
  <c r="G4" i="6"/>
  <c r="H2" i="6" l="1"/>
  <c r="H9" i="6"/>
  <c r="F9" i="6"/>
  <c r="F2" i="6"/>
  <c r="F3" i="6"/>
  <c r="H3" i="6"/>
  <c r="H4" i="6"/>
  <c r="F12" i="6"/>
  <c r="H12" i="6"/>
  <c r="F11" i="6"/>
  <c r="H11" i="6"/>
  <c r="H13" i="6"/>
  <c r="F13" i="6"/>
  <c r="H10" i="6"/>
  <c r="G10" i="6"/>
  <c r="F10" i="6"/>
  <c r="G8" i="6"/>
  <c r="H8" i="6"/>
  <c r="F8" i="6"/>
  <c r="G7" i="6"/>
  <c r="H7" i="6"/>
  <c r="F7" i="6"/>
  <c r="G6" i="6"/>
  <c r="H6" i="6"/>
  <c r="F6" i="6"/>
  <c r="H5" i="6"/>
  <c r="G5" i="6"/>
  <c r="F5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<sst xmlns="http://schemas.openxmlformats.org/spreadsheetml/2006/main" count="36737" uniqueCount="8412">
  <si>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</si>
  <si>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</si>
  <si>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</si>
  <si>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</si>
  <si>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</si>
  <si>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</si>
  <si>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</si>
  <si>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</si>
  <si>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</si>
  <si>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</si>
  <si>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</si>
  <si>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</si>
  <si>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</si>
  <si>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</si>
  <si>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</si>
  <si>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</si>
  <si>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</si>
  <si>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</si>
  <si>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</si>
  <si>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</si>
  <si>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</si>
  <si>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</si>
  <si>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</si>
  <si>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</si>
  <si>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</si>
  <si>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</si>
  <si>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</si>
  <si>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</si>
  <si>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</si>
  <si>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</si>
  <si>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</si>
  <si>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</si>
  <si>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</si>
  <si>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</si>
  <si>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</si>
  <si>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</si>
  <si>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</si>
  <si>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</si>
  <si>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</si>
  <si>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</si>
  <si>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</si>
  <si>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</si>
  <si>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</si>
  <si>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</si>
  <si>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</si>
  <si>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</si>
  <si>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</si>
  <si>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</si>
  <si>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</si>
  <si>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</si>
  <si>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</si>
  <si>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</si>
  <si>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</si>
  <si>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</si>
  <si>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</si>
  <si>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</si>
  <si>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</si>
  <si>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</si>
  <si>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</si>
  <si>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</si>
  <si>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</si>
  <si>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</si>
  <si>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</si>
  <si>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</si>
  <si>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</si>
  <si>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</si>
  <si>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</si>
  <si>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</si>
  <si>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</si>
  <si>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</si>
  <si>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</si>
  <si>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</si>
  <si>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</si>
  <si>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</si>
  <si>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</si>
  <si>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</si>
  <si>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</si>
  <si>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</si>
  <si>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</si>
  <si>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</si>
  <si>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</si>
  <si>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</si>
  <si>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</si>
  <si>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</si>
  <si>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</si>
  <si>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</si>
  <si>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</si>
  <si>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</si>
  <si>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</si>
  <si>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</si>
  <si>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</si>
  <si>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</si>
  <si>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</si>
  <si>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</si>
  <si>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</si>
  <si>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</si>
  <si>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</si>
  <si>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</si>
  <si>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</si>
  <si>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</si>
  <si>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</si>
  <si>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</si>
  <si>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</si>
  <si>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</si>
  <si>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</si>
  <si>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</si>
  <si>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</si>
  <si>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</si>
  <si>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</si>
  <si>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</si>
  <si>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</si>
  <si>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</si>
  <si>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</si>
  <si>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</si>
  <si>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</si>
  <si>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</si>
  <si>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</si>
  <si>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</si>
  <si>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</si>
  <si>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</si>
  <si>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</si>
  <si>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</si>
  <si>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</si>
  <si>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</si>
  <si>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</si>
  <si>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</si>
  <si>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</si>
  <si>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</si>
  <si>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</si>
  <si>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</si>
  <si>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</si>
  <si>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</si>
  <si>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</si>
  <si>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</si>
  <si>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</si>
  <si>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</si>
  <si>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</si>
  <si>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</si>
  <si>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</si>
  <si>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</si>
  <si>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</si>
  <si>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</si>
  <si>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</si>
  <si>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</si>
  <si>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</si>
  <si>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</si>
  <si>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</si>
  <si>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</si>
  <si>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</si>
  <si>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</si>
  <si>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</si>
  <si>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</si>
  <si>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</si>
  <si>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</si>
  <si>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</si>
  <si>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</si>
  <si>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</si>
  <si>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</si>
  <si>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</si>
  <si>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</si>
  <si>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</si>
  <si>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</si>
  <si>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</si>
  <si>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</si>
  <si>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</si>
  <si>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</si>
  <si>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</si>
  <si>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</si>
  <si>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</si>
  <si>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</si>
  <si>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</si>
  <si>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</si>
  <si>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</si>
  <si>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</si>
  <si>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</si>
  <si>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</si>
  <si>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</si>
  <si>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</si>
  <si>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</si>
  <si>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</si>
  <si>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</si>
  <si>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</si>
  <si>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</si>
  <si>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</si>
  <si>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</si>
  <si>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</si>
  <si>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</si>
  <si>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</si>
  <si>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</si>
  <si>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</si>
  <si>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</si>
  <si>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</si>
  <si>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</si>
  <si>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</si>
  <si>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</si>
  <si>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</si>
  <si>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</si>
  <si>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</si>
  <si>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</si>
  <si>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</si>
  <si>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</si>
  <si>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</si>
  <si>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</si>
  <si>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</si>
  <si>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</si>
  <si>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</si>
  <si>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</si>
  <si>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</si>
  <si>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</si>
  <si>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</si>
  <si>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</si>
  <si>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</si>
  <si>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</si>
  <si>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</si>
  <si>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</si>
  <si>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</si>
  <si>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</si>
  <si>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</si>
  <si>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</si>
  <si>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</si>
  <si>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</si>
  <si>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</si>
  <si>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</si>
  <si>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</si>
  <si>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</si>
  <si>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</si>
  <si>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</si>
  <si>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</si>
  <si>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</si>
  <si>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</si>
  <si>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</si>
  <si>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</si>
  <si>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</si>
  <si>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</si>
  <si>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</si>
  <si>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</si>
  <si>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</si>
  <si>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</si>
  <si>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</si>
  <si>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</si>
  <si>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</si>
  <si>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</si>
  <si>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</si>
  <si>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</si>
  <si>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</si>
  <si>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</si>
  <si>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</si>
  <si>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</si>
  <si>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</si>
  <si>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</si>
  <si>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</si>
  <si>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</si>
  <si>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</si>
  <si>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</si>
  <si>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</si>
  <si>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</si>
  <si>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</si>
  <si>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</si>
  <si>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</si>
  <si>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</si>
  <si>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</si>
  <si>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</si>
  <si>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</si>
  <si>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</si>
  <si>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</si>
  <si>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</si>
  <si>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</si>
  <si>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</si>
  <si>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</si>
  <si>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</si>
  <si>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</si>
  <si>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</si>
  <si>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</si>
  <si>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</si>
  <si>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</si>
  <si>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</si>
  <si>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</si>
  <si>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</si>
  <si>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</si>
  <si>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</si>
  <si>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</si>
  <si>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</si>
  <si>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</si>
  <si>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</si>
  <si>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</si>
  <si>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</si>
  <si>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</si>
  <si>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</si>
  <si>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</si>
  <si>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</si>
  <si>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</si>
  <si>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</si>
  <si>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</si>
  <si>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</si>
  <si>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</si>
  <si>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</si>
  <si>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</si>
  <si>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</si>
  <si>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</si>
  <si>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</si>
  <si>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</si>
  <si>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</si>
  <si>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</si>
  <si>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</si>
  <si>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</si>
  <si>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</si>
  <si>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</si>
  <si>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</si>
  <si>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</si>
  <si>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</si>
  <si>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</si>
  <si>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</si>
  <si>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</si>
  <si>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</si>
  <si>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</si>
  <si>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</si>
  <si>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</si>
  <si>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</si>
  <si>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</si>
  <si>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</si>
  <si>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</si>
  <si>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</si>
  <si>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</si>
  <si>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</si>
  <si>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</si>
  <si>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</si>
  <si>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</si>
  <si>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</si>
  <si>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</si>
  <si>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</si>
  <si>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</si>
  <si>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</si>
  <si>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</si>
  <si>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</si>
  <si>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</si>
  <si>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</si>
  <si>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</si>
  <si>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</si>
  <si>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</si>
  <si>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</si>
  <si>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</si>
  <si>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</si>
  <si>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</si>
  <si>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</si>
  <si>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</si>
  <si>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</si>
  <si>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</si>
  <si>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</si>
  <si>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</si>
  <si>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</si>
  <si>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</si>
  <si>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</si>
  <si>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</si>
  <si>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</si>
  <si>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</si>
  <si>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</si>
  <si>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</si>
  <si>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</si>
  <si>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</si>
  <si>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</si>
  <si>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</si>
  <si>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</si>
  <si>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</si>
  <si>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</si>
  <si>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</si>
  <si>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</si>
  <si>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</si>
  <si>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</si>
  <si>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</si>
  <si>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</si>
  <si>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</si>
  <si>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</si>
  <si>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</si>
  <si>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</si>
  <si>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</si>
  <si>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</si>
  <si>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</si>
  <si>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</si>
  <si>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</si>
  <si>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</si>
  <si>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</si>
  <si>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</si>
  <si>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</si>
  <si>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</si>
  <si>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</si>
  <si>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</si>
  <si>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</si>
  <si>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</si>
  <si>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</si>
  <si>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</si>
  <si>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</si>
  <si>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</si>
  <si>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</si>
  <si>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</si>
  <si>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</si>
  <si>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</si>
  <si>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</si>
  <si>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</si>
  <si>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</si>
  <si>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</si>
  <si>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</si>
  <si>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</si>
  <si>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</si>
  <si>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</si>
  <si>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</si>
  <si>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</si>
  <si>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</si>
  <si>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</si>
  <si>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</si>
  <si>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</si>
  <si>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</si>
  <si>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</si>
  <si>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</si>
  <si>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</si>
  <si>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</si>
  <si>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</si>
  <si>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</si>
  <si>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</si>
  <si>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</si>
  <si>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</si>
  <si>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</si>
  <si>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</si>
  <si>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</si>
  <si>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</si>
  <si>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</si>
  <si>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</si>
  <si>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</si>
  <si>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</si>
  <si>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</si>
  <si>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</si>
  <si>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</si>
  <si>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</si>
  <si>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</si>
  <si>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</si>
  <si>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</si>
  <si>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</si>
  <si>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</si>
  <si>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</si>
  <si>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</si>
  <si>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</si>
  <si>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</si>
  <si>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</si>
  <si>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</si>
  <si>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</si>
  <si>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</si>
  <si>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</si>
  <si>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</si>
  <si>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</si>
  <si>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</si>
  <si>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</si>
  <si>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</si>
  <si>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</si>
  <si>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</si>
  <si>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</si>
  <si>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</si>
  <si>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</si>
  <si>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</si>
  <si>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</si>
  <si>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</si>
  <si>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</si>
  <si>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</si>
  <si>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</si>
  <si>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</si>
  <si>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</si>
  <si>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</si>
  <si>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</si>
  <si>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</si>
  <si>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</si>
  <si>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</si>
  <si>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</si>
  <si>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</si>
  <si>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</si>
  <si>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</si>
  <si>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</si>
  <si>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</si>
  <si>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</si>
  <si>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</si>
  <si>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</si>
  <si>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</si>
  <si>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</si>
  <si>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</si>
  <si>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</si>
  <si>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</si>
  <si>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</si>
  <si>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</si>
  <si>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</si>
  <si>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</si>
  <si>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</si>
  <si>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</si>
  <si>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</si>
  <si>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</si>
  <si>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</si>
  <si>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</si>
  <si>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</si>
  <si>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</si>
  <si>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</si>
  <si>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</si>
  <si>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</si>
  <si>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</si>
  <si>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</si>
  <si>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</si>
  <si>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</si>
  <si>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</si>
  <si>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</si>
  <si>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</si>
  <si>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</si>
  <si>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</si>
  <si>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</si>
  <si>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</si>
  <si>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</si>
  <si>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</si>
  <si>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</si>
  <si>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</si>
  <si>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</si>
  <si>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</si>
  <si>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</si>
  <si>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</si>
  <si>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</si>
  <si>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</si>
  <si>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</si>
  <si>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</si>
  <si>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</si>
  <si>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</si>
  <si>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</si>
  <si>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</si>
  <si>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</si>
  <si>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</si>
  <si>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</si>
  <si>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</si>
  <si>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</si>
  <si>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</si>
  <si>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</si>
  <si>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</si>
  <si>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</si>
  <si>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</si>
  <si>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</si>
  <si>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</si>
  <si>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</si>
  <si>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</si>
  <si>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</si>
  <si>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</si>
  <si>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</si>
  <si>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</si>
  <si>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</si>
  <si>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</si>
  <si>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</si>
  <si>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</si>
  <si>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</si>
  <si>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</si>
  <si>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</si>
  <si>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</si>
  <si>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</si>
  <si>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</si>
  <si>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</si>
  <si>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</si>
  <si>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</si>
  <si>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</si>
  <si>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</si>
  <si>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</si>
  <si>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</si>
  <si>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</si>
  <si>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</si>
  <si>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</si>
  <si>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</si>
  <si>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</si>
  <si>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</si>
  <si>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</si>
  <si>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</si>
  <si>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</si>
  <si>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</si>
  <si>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</si>
  <si>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</si>
  <si>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</si>
  <si>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</si>
  <si>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</si>
  <si>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</si>
  <si>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</si>
  <si>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</si>
  <si>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</si>
  <si>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</si>
  <si>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</si>
  <si>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</si>
  <si>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</si>
  <si>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</si>
  <si>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</si>
  <si>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</si>
  <si>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</si>
  <si>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</si>
  <si>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</si>
  <si>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</si>
  <si>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</si>
  <si>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</si>
  <si>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</si>
  <si>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</si>
  <si>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</si>
  <si>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</si>
  <si>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</si>
  <si>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</si>
  <si>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</si>
  <si>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</si>
  <si>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</si>
  <si>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</si>
  <si>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</si>
  <si>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</si>
  <si>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</si>
  <si>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</si>
  <si>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</si>
  <si>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</si>
  <si>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</si>
  <si>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</si>
  <si>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</si>
  <si>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</si>
  <si>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</si>
  <si>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</si>
  <si>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</si>
  <si>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</si>
  <si>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</si>
  <si>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</si>
  <si>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</si>
  <si>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</si>
  <si>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</si>
  <si>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</si>
  <si>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</si>
  <si>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</si>
  <si>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</si>
  <si>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</si>
  <si>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</si>
  <si>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</si>
  <si>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</si>
  <si>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</si>
  <si>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</si>
  <si>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</si>
  <si>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</si>
  <si>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</si>
  <si>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</si>
  <si>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</si>
  <si>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</si>
  <si>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</si>
  <si>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</si>
  <si>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</si>
  <si>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</si>
  <si>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</si>
  <si>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</si>
  <si>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</si>
  <si>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</si>
  <si>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</si>
  <si>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</si>
  <si>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</si>
  <si>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</si>
  <si>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</si>
  <si>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</si>
  <si>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</si>
  <si>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</si>
  <si>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</si>
  <si>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</si>
  <si>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</si>
  <si>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</si>
  <si>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</si>
  <si>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</si>
  <si>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</si>
  <si>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</si>
  <si>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</si>
  <si>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</si>
  <si>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</si>
  <si>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</si>
  <si>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</si>
  <si>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</si>
  <si>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</si>
  <si>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</si>
  <si>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</si>
  <si>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</si>
  <si>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</si>
  <si>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</si>
  <si>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</si>
  <si>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</si>
  <si>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</si>
  <si>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</si>
  <si>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</si>
  <si>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</si>
  <si>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</si>
  <si>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</si>
  <si>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</si>
  <si>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</si>
  <si>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</si>
  <si>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</si>
  <si>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</si>
  <si>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</si>
  <si>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</si>
  <si>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</si>
  <si>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</si>
  <si>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</si>
  <si>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</si>
  <si>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</si>
  <si>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</si>
  <si>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</si>
  <si>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</si>
  <si>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</si>
  <si>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</si>
  <si>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</si>
  <si>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</si>
  <si>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</si>
  <si>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</si>
  <si>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</si>
  <si>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</si>
  <si>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</si>
  <si>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</si>
  <si>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</si>
  <si>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</si>
  <si>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</si>
  <si>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</si>
  <si>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</si>
  <si>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</si>
  <si>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</si>
  <si>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</si>
  <si>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</si>
  <si>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</si>
  <si>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</si>
  <si>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</si>
  <si>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</si>
  <si>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</si>
  <si>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</si>
  <si>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</si>
  <si>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</si>
  <si>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</si>
  <si>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</si>
  <si>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</si>
  <si>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</si>
  <si>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</si>
  <si>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</si>
  <si>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</si>
  <si>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</si>
  <si>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</si>
  <si>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</si>
  <si>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</si>
  <si>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</si>
  <si>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</si>
  <si>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</si>
  <si>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</si>
  <si>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</si>
  <si>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</si>
  <si>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</si>
  <si>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</si>
  <si>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</si>
  <si>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</si>
  <si>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</si>
  <si>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</si>
  <si>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</si>
  <si>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</si>
  <si>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</si>
  <si>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</si>
  <si>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</si>
  <si>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</si>
  <si>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</si>
  <si>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</si>
  <si>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</si>
  <si>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</si>
  <si>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</si>
  <si>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</si>
  <si>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</si>
  <si>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</si>
  <si>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</si>
  <si>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</si>
  <si>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</si>
  <si>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</si>
  <si>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</si>
  <si>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</si>
  <si>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</si>
  <si>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</si>
  <si>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</si>
  <si>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</si>
  <si>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</si>
  <si>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</si>
  <si>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</si>
  <si>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</si>
  <si>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</si>
  <si>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</si>
  <si>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</si>
  <si>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</si>
  <si>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</si>
  <si>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</si>
  <si>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</si>
  <si>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</si>
  <si>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</si>
  <si>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</si>
  <si>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</si>
  <si>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</si>
  <si>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</si>
  <si>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</si>
  <si>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</si>
  <si>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</si>
  <si>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</si>
  <si>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</si>
  <si>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</si>
  <si>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</si>
  <si>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</si>
  <si>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</si>
  <si>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</si>
  <si>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</si>
  <si>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</si>
  <si>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</si>
  <si>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</si>
  <si>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</si>
  <si>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</si>
  <si>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</si>
  <si>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</si>
  <si>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</si>
  <si>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</si>
  <si>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</si>
  <si>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</si>
  <si>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</si>
  <si>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</si>
  <si>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</si>
  <si>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</si>
  <si>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</si>
  <si>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</si>
  <si>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</si>
  <si>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</si>
  <si>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</si>
  <si>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</si>
  <si>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</si>
  <si>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</si>
  <si>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</si>
  <si>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</si>
  <si>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</si>
  <si>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</si>
  <si>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</si>
  <si>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</si>
  <si>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</si>
  <si>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</si>
  <si>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</si>
  <si>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</si>
  <si>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</si>
  <si>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</si>
  <si>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</si>
  <si>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</si>
  <si>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</si>
  <si>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</si>
  <si>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</si>
  <si>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</si>
  <si>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</si>
  <si>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</si>
  <si>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</si>
  <si>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</si>
  <si>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</si>
  <si>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</si>
  <si>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</si>
  <si>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</si>
  <si>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</si>
  <si>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</si>
  <si>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</si>
  <si>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</si>
  <si>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</si>
  <si>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</si>
  <si>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</si>
  <si>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</si>
  <si>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</si>
  <si>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</si>
  <si>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</si>
  <si>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</si>
  <si>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</si>
  <si>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</si>
  <si>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</si>
  <si>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</si>
  <si>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</si>
  <si>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</si>
  <si>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</si>
  <si>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</si>
  <si>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</si>
  <si>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</si>
  <si>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</si>
  <si>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</si>
  <si>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</si>
  <si>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</si>
  <si>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</si>
  <si>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</si>
  <si>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</si>
  <si>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</si>
  <si>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</si>
  <si>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</si>
  <si>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</si>
  <si>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</si>
  <si>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</si>
  <si>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</si>
  <si>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</si>
  <si>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</si>
  <si>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</si>
  <si>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</si>
  <si>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</si>
  <si>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</si>
  <si>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</si>
  <si>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</si>
  <si>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</si>
  <si>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</si>
  <si>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</si>
  <si>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</si>
  <si>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</si>
  <si>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</si>
  <si>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</si>
  <si>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</si>
  <si>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</si>
  <si>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</si>
  <si>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</si>
  <si>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</si>
  <si>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</si>
  <si>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</si>
  <si>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</si>
  <si>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</si>
  <si>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</si>
  <si>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</si>
  <si>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</si>
  <si>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</si>
  <si>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</si>
  <si>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</si>
  <si>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</si>
  <si>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</si>
  <si>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</si>
  <si>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</si>
  <si>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</si>
  <si>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</si>
  <si>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</si>
  <si>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</si>
  <si>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</si>
  <si>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</si>
  <si>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</si>
  <si>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</si>
  <si>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</si>
  <si>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</si>
  <si>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</si>
  <si>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</si>
  <si>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</si>
  <si>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</si>
  <si>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</si>
  <si>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</si>
  <si>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</si>
  <si>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</si>
  <si>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</si>
  <si>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</si>
  <si>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</si>
  <si>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</si>
  <si>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</si>
  <si>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</si>
  <si>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</si>
  <si>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</si>
  <si>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</si>
  <si>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</si>
  <si>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</si>
  <si>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</si>
  <si>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</si>
  <si>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</si>
  <si>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</si>
  <si>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</si>
  <si>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</si>
  <si>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</si>
  <si>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</si>
  <si>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</si>
  <si>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</si>
  <si>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</si>
  <si>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</si>
  <si>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</si>
  <si>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</si>
  <si>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</si>
  <si>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</si>
  <si>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</si>
  <si>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</si>
  <si>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</si>
  <si>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</si>
  <si>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</si>
  <si>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</si>
  <si>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</si>
  <si>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</si>
  <si>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</si>
  <si>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</si>
  <si>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</si>
  <si>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</si>
  <si>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</si>
  <si>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</si>
  <si>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</si>
  <si>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</si>
  <si>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</si>
  <si>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</si>
  <si>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</si>
  <si>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</si>
  <si>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</si>
  <si>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</si>
  <si>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</si>
  <si>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</si>
  <si>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</si>
  <si>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</si>
  <si>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</si>
  <si>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</si>
  <si>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</si>
  <si>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</si>
  <si>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</si>
  <si>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</si>
  <si>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</si>
  <si>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</si>
  <si>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</si>
  <si>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</si>
  <si>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</si>
  <si>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</si>
  <si>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</si>
  <si>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</si>
  <si>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</si>
  <si>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</si>
  <si>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</si>
  <si>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</si>
  <si>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</si>
  <si>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</si>
  <si>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</si>
  <si>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</si>
  <si>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</si>
  <si>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</si>
  <si>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</si>
  <si>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</si>
  <si>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</si>
  <si>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</si>
  <si>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</si>
  <si>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</si>
  <si>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</si>
  <si>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</si>
  <si>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</si>
  <si>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</si>
  <si>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</si>
  <si>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</si>
  <si>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</si>
  <si>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</si>
  <si>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</si>
  <si>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</si>
  <si>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</si>
  <si>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</si>
  <si>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</si>
  <si>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</si>
  <si>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</si>
  <si>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</si>
  <si>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</si>
  <si>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</si>
  <si>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</si>
  <si>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</si>
  <si>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</si>
  <si>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</si>
  <si>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</si>
  <si>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</si>
  <si>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</si>
  <si>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</si>
  <si>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</si>
  <si>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</si>
  <si>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</si>
  <si>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</si>
  <si>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</si>
  <si>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</si>
  <si>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</si>
  <si>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</si>
  <si>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</si>
  <si>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</si>
  <si>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</si>
  <si>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</si>
  <si>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</si>
  <si>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</si>
  <si>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</si>
  <si>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</si>
  <si>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</si>
  <si>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</si>
  <si>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</si>
  <si>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</si>
  <si>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</si>
  <si>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</si>
  <si>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</si>
  <si>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</si>
  <si>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</si>
  <si>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</si>
  <si>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</si>
  <si>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</si>
  <si>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</si>
  <si>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</si>
  <si>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</si>
  <si>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</si>
  <si>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</si>
  <si>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</si>
  <si>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</si>
  <si>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</si>
  <si>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</si>
  <si>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</si>
  <si>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</si>
  <si>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</si>
  <si>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</si>
  <si>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</si>
  <si>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</si>
  <si>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</si>
  <si>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</si>
  <si>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</si>
  <si>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</si>
  <si>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</si>
  <si>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</si>
  <si>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</si>
  <si>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</si>
  <si>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</si>
  <si>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</si>
  <si>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</si>
  <si>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</si>
  <si>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</si>
  <si>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</si>
  <si>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</si>
  <si>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</si>
  <si>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</si>
  <si>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</si>
  <si>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</si>
  <si>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</si>
  <si>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</si>
  <si>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</si>
  <si>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</si>
  <si>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</si>
  <si>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</si>
  <si>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</si>
  <si>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</si>
  <si>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</si>
  <si>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</si>
  <si>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</si>
  <si>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</si>
  <si>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</si>
  <si>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</si>
  <si>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</si>
  <si>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</si>
  <si>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</si>
  <si>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</si>
  <si>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</si>
  <si>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</si>
  <si>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</si>
  <si>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</si>
  <si>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</si>
  <si>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</si>
  <si>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</si>
  <si>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</si>
  <si>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</si>
  <si>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</si>
  <si>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</si>
  <si>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</si>
  <si>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</si>
  <si>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</si>
  <si>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</si>
  <si>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</si>
  <si>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</si>
  <si>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</si>
  <si>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</si>
  <si>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</si>
  <si>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</si>
  <si>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</si>
  <si>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</si>
  <si>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</si>
  <si>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</si>
  <si>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</si>
  <si>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</si>
  <si>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</si>
  <si>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</si>
  <si>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</si>
  <si>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</si>
  <si>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</si>
  <si>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</si>
  <si>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</si>
  <si>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</si>
  <si>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</si>
  <si>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</si>
  <si>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</si>
  <si>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</si>
  <si>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</si>
  <si>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</si>
  <si>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</si>
  <si>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</si>
  <si>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</si>
  <si>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</si>
  <si>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</si>
  <si>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</si>
  <si>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</si>
  <si>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</si>
  <si>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</si>
  <si>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</si>
  <si>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</si>
  <si>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</si>
  <si>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</si>
  <si>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</si>
  <si>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</si>
  <si>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</si>
  <si>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</si>
  <si>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</si>
  <si>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</si>
  <si>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</si>
  <si>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</si>
  <si>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</si>
  <si>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</si>
  <si>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</si>
  <si>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</si>
  <si>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</si>
  <si>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</si>
  <si>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</si>
  <si>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</si>
  <si>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</si>
  <si>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</si>
  <si>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</si>
  <si>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</si>
  <si>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</si>
  <si>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</si>
  <si>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</si>
  <si>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</si>
  <si>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</si>
  <si>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</si>
  <si>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</si>
  <si>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</si>
  <si>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</si>
  <si>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</si>
  <si>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</si>
  <si>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</si>
  <si>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</si>
  <si>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</si>
  <si>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</si>
  <si>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</si>
  <si>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</si>
  <si>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</si>
  <si>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</si>
  <si>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</si>
  <si>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</si>
  <si>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</si>
  <si>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</si>
  <si>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</si>
  <si>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</si>
  <si>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</si>
  <si>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</si>
  <si>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</si>
  <si>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</si>
  <si>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</si>
  <si>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</si>
  <si>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</si>
  <si>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</si>
  <si>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</si>
  <si>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</si>
  <si>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</si>
  <si>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</si>
  <si>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</si>
  <si>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</si>
  <si>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</si>
  <si>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</si>
  <si>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</si>
  <si>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</si>
  <si>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</si>
  <si>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</si>
  <si>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</si>
  <si>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</si>
  <si>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</si>
  <si>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</si>
  <si>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</si>
  <si>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</si>
  <si>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</si>
  <si>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</si>
  <si>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</si>
  <si>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</si>
  <si>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</si>
  <si>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</si>
  <si>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</si>
  <si>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</si>
  <si>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</si>
  <si>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</si>
  <si>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</si>
  <si>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</si>
  <si>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</si>
  <si>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</si>
  <si>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</si>
  <si>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</si>
  <si>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</si>
  <si>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</si>
  <si>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</si>
  <si>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</si>
  <si>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</si>
  <si>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</si>
  <si>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</si>
  <si>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</si>
  <si>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</si>
  <si>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</si>
  <si>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</si>
  <si>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</si>
  <si>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</si>
  <si>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</si>
  <si>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</si>
  <si>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</si>
  <si>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</si>
  <si>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</si>
  <si>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</si>
  <si>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</si>
  <si>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</si>
  <si>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</si>
  <si>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</si>
  <si>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</si>
  <si>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</si>
  <si>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</si>
  <si>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</si>
  <si>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</si>
  <si>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</si>
  <si>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</si>
  <si>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</si>
  <si>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</si>
  <si>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</si>
  <si>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</si>
  <si>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</si>
  <si>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</si>
  <si>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</si>
  <si>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</si>
  <si>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</si>
  <si>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</si>
  <si>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</si>
  <si>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</si>
  <si>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</si>
  <si>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</si>
  <si>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</si>
  <si>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</si>
  <si>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</si>
  <si>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</si>
  <si>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</si>
  <si>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</si>
  <si>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</si>
  <si>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</si>
  <si>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</si>
  <si>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</si>
  <si>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</si>
  <si>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</si>
  <si>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</si>
  <si>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</si>
  <si>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</si>
  <si>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</si>
  <si>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</si>
  <si>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</si>
  <si>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</si>
  <si>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</si>
  <si>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</si>
  <si>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</si>
  <si>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</si>
  <si>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</si>
  <si>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</si>
  <si>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</si>
  <si>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</si>
  <si>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</si>
  <si>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</si>
  <si>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</si>
  <si>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</si>
  <si>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</si>
  <si>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</si>
  <si>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</si>
  <si>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</si>
  <si>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</si>
  <si>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</si>
  <si>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</si>
  <si>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</si>
  <si>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</si>
  <si>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</si>
  <si>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</si>
  <si>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</si>
  <si>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</si>
  <si>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</si>
  <si>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</si>
  <si>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</si>
  <si>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</si>
  <si>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</si>
  <si>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</si>
  <si>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</si>
  <si>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</si>
  <si>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</si>
  <si>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</si>
  <si>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</si>
  <si>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</si>
  <si>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</si>
  <si>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</si>
  <si>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</si>
  <si>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</si>
  <si>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</si>
  <si>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</si>
  <si>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</si>
  <si>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</si>
  <si>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</si>
  <si>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</si>
  <si>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</si>
  <si>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</si>
  <si>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</si>
  <si>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</si>
  <si>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</si>
  <si>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</si>
  <si>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</si>
  <si>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</si>
  <si>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</si>
  <si>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</si>
  <si>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</si>
  <si>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</si>
  <si>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</si>
  <si>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</si>
  <si>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</si>
  <si>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</si>
  <si>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</si>
  <si>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</si>
  <si>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</si>
  <si>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</si>
  <si>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</si>
  <si>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</si>
  <si>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</si>
  <si>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</si>
  <si>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</si>
  <si>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</si>
  <si>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</si>
  <si>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</si>
  <si>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</si>
  <si>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</si>
  <si>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</si>
  <si>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</si>
  <si>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</si>
  <si>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</si>
  <si>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</si>
  <si>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</si>
  <si>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</si>
  <si>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</si>
  <si>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</si>
  <si>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</si>
  <si>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</si>
  <si>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</si>
  <si>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</si>
  <si>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</si>
  <si>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</si>
  <si>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</si>
  <si>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</si>
  <si>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</si>
  <si>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</si>
  <si>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</si>
  <si>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</si>
  <si>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</si>
  <si>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</si>
  <si>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</si>
  <si>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</si>
  <si>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</si>
  <si>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</si>
  <si>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</si>
  <si>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</si>
  <si>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</si>
  <si>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</si>
  <si>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</si>
  <si>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</si>
  <si>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</si>
  <si>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</si>
  <si>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</si>
  <si>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</si>
  <si>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</si>
  <si>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</si>
  <si>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</si>
  <si>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</si>
  <si>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</si>
  <si>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</si>
  <si>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</si>
  <si>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</si>
  <si>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</si>
  <si>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</si>
  <si>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</si>
  <si>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</si>
  <si>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</si>
  <si>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</si>
  <si>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</si>
  <si>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</si>
  <si>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</si>
  <si>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</si>
  <si>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</si>
  <si>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</si>
  <si>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</si>
  <si>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</si>
  <si>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</si>
  <si>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</si>
  <si>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</si>
  <si>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</si>
  <si>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</si>
  <si>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</si>
  <si>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</si>
  <si>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</si>
  <si>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</si>
  <si>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</si>
  <si>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</si>
  <si>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</si>
  <si>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</si>
  <si>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</si>
  <si>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</si>
  <si>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</si>
  <si>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</si>
  <si>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</si>
  <si>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</si>
  <si>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</si>
  <si>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</si>
  <si>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</si>
  <si>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</si>
  <si>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</si>
  <si>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</si>
  <si>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</si>
  <si>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</si>
  <si>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</si>
  <si>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</si>
  <si>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</si>
  <si>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</si>
  <si>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</si>
  <si>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</si>
  <si>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</si>
  <si>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</si>
  <si>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</si>
  <si>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</si>
  <si>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</si>
  <si>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</si>
  <si>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</si>
  <si>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</si>
  <si>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</si>
  <si>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</si>
  <si>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</si>
  <si>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</si>
  <si>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</si>
  <si>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</si>
  <si>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</si>
  <si>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</si>
  <si>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</si>
  <si>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</si>
  <si>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</si>
  <si>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</si>
  <si>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</si>
  <si>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</si>
  <si>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</si>
  <si>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</si>
  <si>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</si>
  <si>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</si>
  <si>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</si>
  <si>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</si>
  <si>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</si>
  <si>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</si>
  <si>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</si>
  <si>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</si>
  <si>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</si>
  <si>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</si>
  <si>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</si>
  <si>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</si>
  <si>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</si>
  <si>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</si>
  <si>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</si>
  <si>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</si>
  <si>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</si>
  <si>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</si>
  <si>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</si>
  <si>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</si>
  <si>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</si>
  <si>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</si>
  <si>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</si>
  <si>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</si>
  <si>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</si>
  <si>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</si>
  <si>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</si>
  <si>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</si>
  <si>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</si>
  <si>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</si>
  <si>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</si>
  <si>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</si>
  <si>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</si>
  <si>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</si>
  <si>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</si>
  <si>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</si>
  <si>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</si>
  <si>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</si>
  <si>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</si>
  <si>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</si>
  <si>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</si>
  <si>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</si>
  <si>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</si>
  <si>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</si>
  <si>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</si>
  <si>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</si>
  <si>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</si>
  <si>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</si>
  <si>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</si>
  <si>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</si>
  <si>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</si>
  <si>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</si>
  <si>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</si>
  <si>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</si>
  <si>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</si>
  <si>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</si>
  <si>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</si>
  <si>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</si>
  <si>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</si>
  <si>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</si>
  <si>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</si>
  <si>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</si>
  <si>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</si>
  <si>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</si>
  <si>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</si>
  <si>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</si>
  <si>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</si>
  <si>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</si>
  <si>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</si>
  <si>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</si>
  <si>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</si>
  <si>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</si>
  <si>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</si>
  <si>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</si>
  <si>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</si>
  <si>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</si>
  <si>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</si>
  <si>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</si>
  <si>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</si>
  <si>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</si>
  <si>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</si>
  <si>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</si>
  <si>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</si>
  <si>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</si>
  <si>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</si>
  <si>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</si>
  <si>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</si>
  <si>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</si>
  <si>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</si>
  <si>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</si>
  <si>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</si>
  <si>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</si>
  <si>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</si>
  <si>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</si>
  <si>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</si>
  <si>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</si>
  <si>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</si>
  <si>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</si>
  <si>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</si>
  <si>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</si>
  <si>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</si>
  <si>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</si>
  <si>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</si>
  <si>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</si>
  <si>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</si>
  <si>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</si>
  <si>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</si>
  <si>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</si>
  <si>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</si>
  <si>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</si>
  <si>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</si>
  <si>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</si>
  <si>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</si>
  <si>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</si>
  <si>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</si>
  <si>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</si>
  <si>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</si>
  <si>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</si>
  <si>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</si>
  <si>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</si>
  <si>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</si>
  <si>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</si>
  <si>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</si>
  <si>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</si>
  <si>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</si>
  <si>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</si>
  <si>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</si>
  <si>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</si>
  <si>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</si>
  <si>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</si>
  <si>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</si>
  <si>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</si>
  <si>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</si>
  <si>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</si>
  <si>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</si>
  <si>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</si>
  <si>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</si>
  <si>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</si>
  <si>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</si>
  <si>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</si>
  <si>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</si>
  <si>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</si>
  <si>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</si>
  <si>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</si>
  <si>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</si>
  <si>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</si>
  <si>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</si>
  <si>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</si>
  <si>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</si>
  <si>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</si>
  <si>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</si>
  <si>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</si>
  <si>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</si>
  <si>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</si>
  <si>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</si>
  <si>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</si>
  <si>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</si>
  <si>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</si>
  <si>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</si>
  <si>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</si>
  <si>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</si>
  <si>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</si>
  <si>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</si>
  <si>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</si>
  <si>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</si>
  <si>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</si>
  <si>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</si>
  <si>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</si>
  <si>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</si>
  <si>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</si>
  <si>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</si>
  <si>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</si>
  <si>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</si>
  <si>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</si>
  <si>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</si>
  <si>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</si>
  <si>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</si>
  <si>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</si>
  <si>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</si>
  <si>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</si>
  <si>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</si>
  <si>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</si>
  <si>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</si>
  <si>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</si>
  <si>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</si>
  <si>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</si>
  <si>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</si>
  <si>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</si>
  <si>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</si>
  <si>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</si>
  <si>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</si>
  <si>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</si>
  <si>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</si>
  <si>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</si>
  <si>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</si>
  <si>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</si>
  <si>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</si>
  <si>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</si>
  <si>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</si>
  <si>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</si>
  <si>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</si>
  <si>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</si>
  <si>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</si>
  <si>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</si>
  <si>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</si>
  <si>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</si>
  <si>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</si>
  <si>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</si>
  <si>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</si>
  <si>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</si>
  <si>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</si>
  <si>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</si>
  <si>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</si>
  <si>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</si>
  <si>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</si>
  <si>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</si>
  <si>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</si>
  <si>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</si>
  <si>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</si>
  <si>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</si>
  <si>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</si>
  <si>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</si>
  <si>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</si>
  <si>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</si>
  <si>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</si>
  <si>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</si>
  <si>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</si>
  <si>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</si>
  <si>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</si>
  <si>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</si>
  <si>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</si>
  <si>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</si>
  <si>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</si>
  <si>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</si>
  <si>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</si>
  <si>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</si>
  <si>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</si>
  <si>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</si>
  <si>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</si>
  <si>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</si>
  <si>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</si>
  <si>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</si>
  <si>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</si>
  <si>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</si>
  <si>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</si>
  <si>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</si>
  <si>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</si>
  <si>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</si>
  <si>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</si>
  <si>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</si>
  <si>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</si>
  <si>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</si>
  <si>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</si>
  <si>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</si>
  <si>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</si>
  <si>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</si>
  <si>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</si>
  <si>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</si>
  <si>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</si>
  <si>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</si>
  <si>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</si>
  <si>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</si>
  <si>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</si>
  <si>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</si>
  <si>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</si>
  <si>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</si>
  <si>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</si>
  <si>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</si>
  <si>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</si>
  <si>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</si>
  <si>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</si>
  <si>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</si>
  <si>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</si>
  <si>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</si>
  <si>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</si>
  <si>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</si>
  <si>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</si>
  <si>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</si>
  <si>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</si>
  <si>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</si>
  <si>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</si>
  <si>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</si>
  <si>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</si>
  <si>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</si>
  <si>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</si>
  <si>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</si>
  <si>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</si>
  <si>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</si>
  <si>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</si>
  <si>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</si>
  <si>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</si>
  <si>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</si>
  <si>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</si>
  <si>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</si>
  <si>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</si>
  <si>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</si>
  <si>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</si>
  <si>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</si>
  <si>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</si>
  <si>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</si>
  <si>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</si>
  <si>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</si>
  <si>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</si>
  <si>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</si>
  <si>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</si>
  <si>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</si>
  <si>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</si>
  <si>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</si>
  <si>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</si>
  <si>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</si>
  <si>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</si>
  <si>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</si>
  <si>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</si>
  <si>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</si>
  <si>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</si>
  <si>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</si>
  <si>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</si>
  <si>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</si>
  <si>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</si>
  <si>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</si>
  <si>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</si>
  <si>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</si>
  <si>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</si>
  <si>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</si>
  <si>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</si>
  <si>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</si>
  <si>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</si>
  <si>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</si>
  <si>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</si>
  <si>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</si>
  <si>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</si>
  <si>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</si>
  <si>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</si>
  <si>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</si>
  <si>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</si>
  <si>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</si>
  <si>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</si>
  <si>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</si>
  <si>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</si>
  <si>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</si>
  <si>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</si>
  <si>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</si>
  <si>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</si>
  <si>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</si>
  <si>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</si>
  <si>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</si>
  <si>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</si>
  <si>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</si>
  <si>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</si>
  <si>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</si>
  <si>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</si>
  <si>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</si>
  <si>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</si>
  <si>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</si>
  <si>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</si>
  <si>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</si>
  <si>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</si>
  <si>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</si>
  <si>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</si>
  <si>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</si>
  <si>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</si>
  <si>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</si>
  <si>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</si>
  <si>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</si>
  <si>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</si>
  <si>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</si>
  <si>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</si>
  <si>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</si>
  <si>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</si>
  <si>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</si>
  <si>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</si>
  <si>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</si>
  <si>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</si>
  <si>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</si>
  <si>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</si>
  <si>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</si>
  <si>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</si>
  <si>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</si>
  <si>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</si>
  <si>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</si>
  <si>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</si>
  <si>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</si>
  <si>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</si>
  <si>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</si>
  <si>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</si>
  <si>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</si>
  <si>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</si>
  <si>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</si>
  <si>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</si>
  <si>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</si>
  <si>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</si>
  <si>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</si>
  <si>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</si>
  <si>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</si>
  <si>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</si>
  <si>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</si>
  <si>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</si>
  <si>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</si>
  <si>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</si>
  <si>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</si>
  <si>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</si>
  <si>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</si>
  <si>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</si>
  <si>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</si>
  <si>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</si>
  <si>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</si>
  <si>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</si>
  <si>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</si>
  <si>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</si>
  <si>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</si>
  <si>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</si>
  <si>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</si>
  <si>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</si>
  <si>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</si>
  <si>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</si>
  <si>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</si>
  <si>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</si>
  <si>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</si>
  <si>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</si>
  <si>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</si>
  <si>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</si>
  <si>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</si>
  <si>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</si>
  <si>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</si>
  <si>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</si>
  <si>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</si>
  <si>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</si>
  <si>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</si>
  <si>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</si>
  <si>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</si>
  <si>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</si>
  <si>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</si>
  <si>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</si>
  <si>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</si>
  <si>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</si>
  <si>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</si>
  <si>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</si>
  <si>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</si>
  <si>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</si>
  <si>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</si>
  <si>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</si>
  <si>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</si>
  <si>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</si>
  <si>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</si>
  <si>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</si>
  <si>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</si>
  <si>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</si>
  <si>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</si>
  <si>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</si>
  <si>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</si>
  <si>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</si>
  <si>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</si>
  <si>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</si>
  <si>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</si>
  <si>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</si>
  <si>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</si>
  <si>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</si>
  <si>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</si>
  <si>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</si>
  <si>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</si>
  <si>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</si>
  <si>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</si>
  <si>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</si>
  <si>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</si>
  <si>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</si>
  <si>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</si>
  <si>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</si>
  <si>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</si>
  <si>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</si>
  <si>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</si>
  <si>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</si>
  <si>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</si>
  <si>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</si>
  <si>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</si>
  <si>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</si>
  <si>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</si>
  <si>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</si>
  <si>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</si>
  <si>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</si>
  <si>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</si>
  <si>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</si>
  <si>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</si>
  <si>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</si>
  <si>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</si>
  <si>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</si>
  <si>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</si>
  <si>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</si>
  <si>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</si>
  <si>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</si>
  <si>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</si>
  <si>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</si>
  <si>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</si>
  <si>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</si>
  <si>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</si>
  <si>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</si>
  <si>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</si>
  <si>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</si>
  <si>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</si>
  <si>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</si>
  <si>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</si>
  <si>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</si>
  <si>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</si>
  <si>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</si>
  <si>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</si>
  <si>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</si>
  <si>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</si>
  <si>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</si>
  <si>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</si>
  <si>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</si>
  <si>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</si>
  <si>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</si>
  <si>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</si>
  <si>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</si>
  <si>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</si>
  <si>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</si>
  <si>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</si>
  <si>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</si>
  <si>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</si>
  <si>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</si>
  <si>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</si>
  <si>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</si>
  <si>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</si>
  <si>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</si>
  <si>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</si>
  <si>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</si>
  <si>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</si>
  <si>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</si>
  <si>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</si>
  <si>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</si>
  <si>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</si>
  <si>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</si>
  <si>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</si>
  <si>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</si>
  <si>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</si>
  <si>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</si>
  <si>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</si>
  <si>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</si>
  <si>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</si>
  <si>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</si>
  <si>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</si>
  <si>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</si>
  <si>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</si>
  <si>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</si>
  <si>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</si>
  <si>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</si>
  <si>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</si>
  <si>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</si>
  <si>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</si>
  <si>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</si>
  <si>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</si>
  <si>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</si>
  <si>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</si>
  <si>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</si>
  <si>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</si>
  <si>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</si>
  <si>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</si>
  <si>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</si>
  <si>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</si>
  <si>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</si>
  <si>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</si>
  <si>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</si>
  <si>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</si>
  <si>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</si>
  <si>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</si>
  <si>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</si>
  <si>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</si>
  <si>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</si>
  <si>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</si>
  <si>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</si>
  <si>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</si>
  <si>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</si>
  <si>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</si>
  <si>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</si>
  <si>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</si>
  <si>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</si>
  <si>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</si>
  <si>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</si>
  <si>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</si>
  <si>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</si>
  <si>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</si>
  <si>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</si>
  <si>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</si>
  <si>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</si>
  <si>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</si>
  <si>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</si>
  <si>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</si>
  <si>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</si>
  <si>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</si>
  <si>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</si>
  <si>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</si>
  <si>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</si>
  <si>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</si>
  <si>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</si>
  <si>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</si>
  <si>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</si>
  <si>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</si>
  <si>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</si>
  <si>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</si>
  <si>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</si>
  <si>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</si>
  <si>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</si>
  <si>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</si>
  <si>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</si>
  <si>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</si>
  <si>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</si>
  <si>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</si>
  <si>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</si>
  <si>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</si>
  <si>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</si>
  <si>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</si>
  <si>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</si>
  <si>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</si>
  <si>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</si>
  <si>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</si>
  <si>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</si>
  <si>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</si>
  <si>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</si>
  <si>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</si>
  <si>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</si>
  <si>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</si>
  <si>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</si>
  <si>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</si>
  <si>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</si>
  <si>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</si>
  <si>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</si>
  <si>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</si>
  <si>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</si>
  <si>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</si>
  <si>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</si>
  <si>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</si>
  <si>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</si>
  <si>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</si>
  <si>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</si>
  <si>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</si>
  <si>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</si>
  <si>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</si>
  <si>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</si>
  <si>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</si>
  <si>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</si>
  <si>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</si>
  <si>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</si>
  <si>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</si>
  <si>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</si>
  <si>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</si>
  <si>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</si>
  <si>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</si>
  <si>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</si>
  <si>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</si>
  <si>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</si>
  <si>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</si>
  <si>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</si>
  <si>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</si>
  <si>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</si>
  <si>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</si>
  <si>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</si>
  <si>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</si>
  <si>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</si>
  <si>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</si>
  <si>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</si>
  <si>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</si>
  <si>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</si>
  <si>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</si>
  <si>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</si>
  <si>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</si>
  <si>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</si>
  <si>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</si>
  <si>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</si>
  <si>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</si>
  <si>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</si>
  <si>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</si>
  <si>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</si>
  <si>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</si>
  <si>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</si>
  <si>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</si>
  <si>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</si>
  <si>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</si>
  <si>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</si>
  <si>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</si>
  <si>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</si>
  <si>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</si>
  <si>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</si>
  <si>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</si>
  <si>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</si>
  <si>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</si>
  <si>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</si>
  <si>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</si>
  <si>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</si>
  <si>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</si>
  <si>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</si>
  <si>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</si>
  <si>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</si>
  <si>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</si>
  <si>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</si>
  <si>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</si>
  <si>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</si>
  <si>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</si>
  <si>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</si>
  <si>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</si>
  <si>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</si>
  <si>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</si>
  <si>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</si>
  <si>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</si>
  <si>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</si>
  <si>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</si>
  <si>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</si>
  <si>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</si>
  <si>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</si>
  <si>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</si>
  <si>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</si>
  <si>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</si>
  <si>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</si>
  <si>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</si>
  <si>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</si>
  <si>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</si>
  <si>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</si>
  <si>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</si>
  <si>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</si>
  <si>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</si>
  <si>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</si>
  <si>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</si>
  <si>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</si>
  <si>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</si>
  <si>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</si>
  <si>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</si>
  <si>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</si>
  <si>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</si>
  <si>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</si>
  <si>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</si>
  <si>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</si>
  <si>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</si>
  <si>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</si>
  <si>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</si>
  <si>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</si>
  <si>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</si>
  <si>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</si>
  <si>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</si>
  <si>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</si>
  <si>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</si>
  <si>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</si>
  <si>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</si>
  <si>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</si>
  <si>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</si>
  <si>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</si>
  <si>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</si>
  <si>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</si>
  <si>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</si>
  <si>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</si>
  <si>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</si>
  <si>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</si>
  <si>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</si>
  <si>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</si>
  <si>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</si>
  <si>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</si>
  <si>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</si>
  <si>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</si>
  <si>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</si>
  <si>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</si>
  <si>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</si>
  <si>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</si>
  <si>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</si>
  <si>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</si>
  <si>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</si>
  <si>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</si>
  <si>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</si>
  <si>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</si>
  <si>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</si>
  <si>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</si>
  <si>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</si>
  <si>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</si>
  <si>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</si>
  <si>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</si>
  <si>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</si>
  <si>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</si>
  <si>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</si>
  <si>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</si>
  <si>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</si>
  <si>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</si>
  <si>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</si>
  <si>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</si>
  <si>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</si>
  <si>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</si>
  <si>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</si>
  <si>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</si>
  <si>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</si>
  <si>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</si>
  <si>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</si>
  <si>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</si>
  <si>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</si>
  <si>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</si>
  <si>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</si>
  <si>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</si>
  <si>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</si>
  <si>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</si>
  <si>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</si>
  <si>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</si>
  <si>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</si>
  <si>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</si>
  <si>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</si>
  <si>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</si>
  <si>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</si>
  <si>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</si>
  <si>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</si>
  <si>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</si>
  <si>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</si>
  <si>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</si>
  <si>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</si>
  <si>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</si>
  <si>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</si>
  <si>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</si>
  <si>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</si>
  <si>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</si>
  <si>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</si>
  <si>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</si>
  <si>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</si>
  <si>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</si>
  <si>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</si>
  <si>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</si>
  <si>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</si>
  <si>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</si>
  <si>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</si>
  <si>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</si>
  <si>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</si>
  <si>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</si>
  <si>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</si>
  <si>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</si>
  <si>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</si>
  <si>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</si>
  <si>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</si>
  <si>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</si>
  <si>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</si>
  <si>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</si>
  <si>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</si>
  <si>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</si>
  <si>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</si>
  <si>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</si>
  <si>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</si>
  <si>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</si>
  <si>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</si>
  <si>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</si>
  <si>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</si>
  <si>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</si>
  <si>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</si>
  <si>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</si>
  <si>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</si>
  <si>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</si>
  <si>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</si>
  <si>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</si>
  <si>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</si>
  <si>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</si>
  <si>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</si>
  <si>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</si>
  <si>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</si>
  <si>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</si>
  <si>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</si>
  <si>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</si>
  <si>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</si>
  <si>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</si>
  <si>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</si>
  <si>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</si>
  <si>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</si>
  <si>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</si>
  <si>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</si>
  <si>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</si>
  <si>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</si>
  <si>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</si>
  <si>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</si>
  <si>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</si>
  <si>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</si>
  <si>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</si>
  <si>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</si>
  <si>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</si>
  <si>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</si>
  <si>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</si>
  <si>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</si>
  <si>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</si>
  <si>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</si>
  <si>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</si>
  <si>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</si>
  <si>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</si>
  <si>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</si>
  <si>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</si>
  <si>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</si>
  <si>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</si>
  <si>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</si>
  <si>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</si>
  <si>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</si>
  <si>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</si>
  <si>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</si>
  <si>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</si>
  <si>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</si>
  <si>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</si>
  <si>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</si>
  <si>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</si>
  <si>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</si>
  <si>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</si>
  <si>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</si>
  <si>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</si>
  <si>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</si>
  <si>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</si>
  <si>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</si>
  <si>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</si>
  <si>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</si>
  <si>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</si>
  <si>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</si>
  <si>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</si>
  <si>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</si>
  <si>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</si>
  <si>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</si>
  <si>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</si>
  <si>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</si>
  <si>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</si>
  <si>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</si>
  <si>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</si>
  <si>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</si>
  <si>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</si>
  <si>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</si>
  <si>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</si>
  <si>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</si>
  <si>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</si>
  <si>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</si>
  <si>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</si>
  <si>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</si>
  <si>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</si>
  <si>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</si>
  <si>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</si>
  <si>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</si>
  <si>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</si>
  <si>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</si>
  <si>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</si>
  <si>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</si>
  <si>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</si>
  <si>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</si>
  <si>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</si>
  <si>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</si>
  <si>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</si>
  <si>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</si>
  <si>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</si>
  <si>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</si>
  <si>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</si>
  <si>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</si>
  <si>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</si>
  <si>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</si>
  <si>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</si>
  <si>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</si>
  <si>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</si>
  <si>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</si>
  <si>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</si>
  <si>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</si>
  <si>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</si>
  <si>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</si>
  <si>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</si>
  <si>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</si>
  <si>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</si>
  <si>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</si>
  <si>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</si>
  <si>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</si>
  <si>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</si>
  <si>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</si>
  <si>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</si>
  <si>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</si>
  <si>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</si>
  <si>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</si>
  <si>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</si>
  <si>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</si>
  <si>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</si>
  <si>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</si>
  <si>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</si>
  <si>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</si>
  <si>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</si>
  <si>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</si>
  <si>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</si>
  <si>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</si>
  <si>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</si>
  <si>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</si>
  <si>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</si>
  <si>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</si>
  <si>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</si>
  <si>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</si>
  <si>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</si>
  <si>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</si>
  <si>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</si>
  <si>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</si>
  <si>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</si>
  <si>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</si>
  <si>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</si>
  <si>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</si>
  <si>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</si>
  <si>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</si>
  <si>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</si>
  <si>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</si>
  <si>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</si>
  <si>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</si>
  <si>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</si>
  <si>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</si>
  <si>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</si>
  <si>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</si>
  <si>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</si>
  <si>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</si>
  <si>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</si>
  <si>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</si>
  <si>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</si>
  <si>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</si>
  <si>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</si>
  <si>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</si>
  <si>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</si>
  <si>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</si>
  <si>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</si>
  <si>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</si>
  <si>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</si>
  <si>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</si>
  <si>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</si>
  <si>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</si>
  <si>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</si>
  <si>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</si>
  <si>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</si>
  <si>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</si>
  <si>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</si>
  <si>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</si>
  <si>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</si>
  <si>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</si>
  <si>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</si>
  <si>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</si>
  <si>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</si>
  <si>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</si>
  <si>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</si>
  <si>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</si>
  <si>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</si>
  <si>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</si>
  <si>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</si>
  <si>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</si>
  <si>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</si>
  <si>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</si>
  <si>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</si>
  <si>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</si>
  <si>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</si>
  <si>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</si>
  <si>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</si>
  <si>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</si>
  <si>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</si>
  <si>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</si>
  <si>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</si>
  <si>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</si>
  <si>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</si>
  <si>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</si>
  <si>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</si>
  <si>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</si>
  <si>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</si>
  <si>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</si>
  <si>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</si>
  <si>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</si>
  <si>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</si>
  <si>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</si>
  <si>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</si>
  <si>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</si>
  <si>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</si>
  <si>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</si>
  <si>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</si>
  <si>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</si>
  <si>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</si>
  <si>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</si>
  <si>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</si>
  <si>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</si>
  <si>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</si>
  <si>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</si>
  <si>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</si>
  <si>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</si>
  <si>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</si>
  <si>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</si>
  <si>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</si>
  <si>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</si>
  <si>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</si>
  <si>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</si>
  <si>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</si>
  <si>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</si>
  <si>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</si>
  <si>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</si>
  <si>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</si>
  <si>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</si>
  <si>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</si>
  <si>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</si>
  <si>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</si>
  <si>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</si>
  <si>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</si>
  <si>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</si>
  <si>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</si>
  <si>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</si>
  <si>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</si>
  <si>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</si>
  <si>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</si>
  <si>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</si>
  <si>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</si>
  <si>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</si>
  <si>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</si>
  <si>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</si>
  <si>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</si>
  <si>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</si>
  <si>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</si>
  <si>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</si>
  <si>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</si>
  <si>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</si>
  <si>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</si>
  <si>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</si>
  <si>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</si>
  <si>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</si>
  <si>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</si>
  <si>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</si>
  <si>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</si>
  <si>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</si>
  <si>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</si>
  <si>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</si>
  <si>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</si>
  <si>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</si>
  <si>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</si>
  <si>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</si>
  <si>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</si>
  <si>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</si>
  <si>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</si>
  <si>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</si>
  <si>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</si>
  <si>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</si>
  <si>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</si>
  <si>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</si>
  <si>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</si>
  <si>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</si>
  <si>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</si>
  <si>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</si>
  <si>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</si>
  <si>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</si>
  <si>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</si>
  <si>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</si>
  <si>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</si>
  <si>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</si>
  <si>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</si>
  <si>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</si>
  <si>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</si>
  <si>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</si>
  <si>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</si>
  <si>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</si>
  <si>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</si>
  <si>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</si>
  <si>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</si>
  <si>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</si>
  <si>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</si>
  <si>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</si>
  <si>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</si>
  <si>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</si>
  <si>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</si>
  <si>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</si>
  <si>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</si>
  <si>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</si>
  <si>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</si>
  <si>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</si>
  <si>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</si>
  <si>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</si>
  <si>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</si>
  <si>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</si>
  <si>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</si>
  <si>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</si>
  <si>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</si>
  <si>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</si>
  <si>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</si>
  <si>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</si>
  <si>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</si>
  <si>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</si>
  <si>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</si>
  <si>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</si>
  <si>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</si>
  <si>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</si>
  <si>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</si>
  <si>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</si>
  <si>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</si>
  <si>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</si>
  <si>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</si>
  <si>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</si>
  <si>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</si>
  <si>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</si>
  <si>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</si>
  <si>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</si>
  <si>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</si>
  <si>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</si>
  <si>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</si>
  <si>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</si>
  <si>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</si>
  <si>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</si>
  <si>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</si>
  <si>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</si>
  <si>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</si>
  <si>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</si>
  <si>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</si>
  <si>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</si>
  <si>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</si>
  <si>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</si>
  <si>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</si>
  <si>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</si>
  <si>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</si>
  <si>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</si>
  <si>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</si>
  <si>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</si>
  <si>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</si>
  <si>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</si>
  <si>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</si>
  <si>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</si>
  <si>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</si>
  <si>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</si>
  <si>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</si>
  <si>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</si>
  <si>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</si>
  <si>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</si>
  <si>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</si>
  <si>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</si>
  <si>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</si>
  <si>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</si>
  <si>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</si>
  <si>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</si>
  <si>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</si>
  <si>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</si>
  <si>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</si>
  <si>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</si>
  <si>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</si>
  <si>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</si>
  <si>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</si>
  <si>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</si>
  <si>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</si>
  <si>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</si>
  <si>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</si>
  <si>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</si>
  <si>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</si>
  <si>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</si>
  <si>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</si>
  <si>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</si>
  <si>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</si>
  <si>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</si>
  <si>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</si>
  <si>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</si>
  <si>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</si>
  <si>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</si>
  <si>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</si>
  <si>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</si>
  <si>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</si>
  <si>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</si>
  <si>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</si>
  <si>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</si>
  <si>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</si>
  <si>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</si>
  <si>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</si>
  <si>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</si>
  <si>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</si>
  <si>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</si>
  <si>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</si>
  <si>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</si>
  <si>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</si>
  <si>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</si>
  <si>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</si>
  <si>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</si>
  <si>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</si>
  <si>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</si>
  <si>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</si>
  <si>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</si>
  <si>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</si>
  <si>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</si>
  <si>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</si>
  <si>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</si>
  <si>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</si>
  <si>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</si>
  <si>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</si>
  <si>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</si>
  <si>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</si>
  <si>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</si>
  <si>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</si>
  <si>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</si>
  <si>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</si>
  <si>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</si>
  <si>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</si>
  <si>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</si>
  <si>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</si>
  <si>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</si>
  <si>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</si>
  <si>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</si>
  <si>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</si>
  <si>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</si>
  <si>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</si>
  <si>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</si>
  <si>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</si>
  <si>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</si>
  <si>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</si>
  <si>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</si>
  <si>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</si>
  <si>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</si>
  <si>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</si>
  <si>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</si>
  <si>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</si>
  <si>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</si>
  <si>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</si>
  <si>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</si>
  <si>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</si>
  <si>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</si>
  <si>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</si>
  <si>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</si>
  <si>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</si>
  <si>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</si>
  <si>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</si>
  <si>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</si>
  <si>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</si>
  <si>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</si>
  <si>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</si>
  <si>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</si>
  <si>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</si>
  <si>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</si>
  <si>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</si>
  <si>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</si>
  <si>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</si>
  <si>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</si>
  <si>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</si>
  <si>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</si>
  <si>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</si>
  <si>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</si>
  <si>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</si>
  <si>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</si>
  <si>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</si>
  <si>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</si>
  <si>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</si>
  <si>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</si>
  <si>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</si>
  <si>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</si>
  <si>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</si>
  <si>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</si>
  <si>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</si>
  <si>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</si>
  <si>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</si>
  <si>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</si>
  <si>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</si>
  <si>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</si>
  <si>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</si>
  <si>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</si>
  <si>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</si>
  <si>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</si>
  <si>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</si>
  <si>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</si>
  <si>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</si>
  <si>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</si>
  <si>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</si>
  <si>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</si>
  <si>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</si>
  <si>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</si>
  <si>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</si>
  <si>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</si>
  <si>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</si>
  <si>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</si>
  <si>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</si>
  <si>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</si>
  <si>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</si>
  <si>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</si>
  <si>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</si>
  <si>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</si>
  <si>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</si>
  <si>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</si>
  <si>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</si>
  <si>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</si>
  <si>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</si>
  <si>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</si>
  <si>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</si>
  <si>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</si>
  <si>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</si>
  <si>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</si>
  <si>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</si>
  <si>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</si>
  <si>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</si>
  <si>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</si>
  <si>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</si>
  <si>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</si>
  <si>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</si>
  <si>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</si>
  <si>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</si>
  <si>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</si>
  <si>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</si>
  <si>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</si>
  <si>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</si>
  <si>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</si>
  <si>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</si>
  <si>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</si>
  <si>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</si>
  <si>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</si>
  <si>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</si>
  <si>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</si>
  <si>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</si>
  <si>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</si>
  <si>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</si>
  <si>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</si>
  <si>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</si>
  <si>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</si>
  <si>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</si>
  <si>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</si>
  <si>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</si>
  <si>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</si>
  <si>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</si>
  <si>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</si>
  <si>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</si>
  <si>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</si>
  <si>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</si>
  <si>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</si>
  <si>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</si>
  <si>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</si>
  <si>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</si>
  <si>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</si>
  <si>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</si>
  <si>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</si>
  <si>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</si>
  <si>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</si>
  <si>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</si>
  <si>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</si>
  <si>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</si>
  <si>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</si>
  <si>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</si>
  <si>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</si>
  <si>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</si>
  <si>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</si>
  <si>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</si>
  <si>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</si>
  <si>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</si>
  <si>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</si>
  <si>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</si>
  <si>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</si>
  <si>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</si>
  <si>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</si>
  <si>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</si>
  <si>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</si>
  <si>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</si>
  <si>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</si>
  <si>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</si>
  <si>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</si>
  <si>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</si>
  <si>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</si>
  <si>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</si>
  <si>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</si>
  <si>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</si>
  <si>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</si>
  <si>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</si>
  <si>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</si>
  <si>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</si>
  <si>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</si>
  <si>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</si>
  <si>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</si>
  <si>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</si>
  <si>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</si>
  <si>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</si>
  <si>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</si>
  <si>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</si>
  <si>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</si>
  <si>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</si>
  <si>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</si>
  <si>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</si>
  <si>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</si>
  <si>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</si>
  <si>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</si>
  <si>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</si>
  <si>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</si>
  <si>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</si>
  <si>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</si>
  <si>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</si>
  <si>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</si>
  <si>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</si>
  <si>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</si>
  <si>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</si>
  <si>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</si>
  <si>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</si>
  <si>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</si>
  <si>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</si>
  <si>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</si>
  <si>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</si>
  <si>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</si>
  <si>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</si>
  <si>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</si>
  <si>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</si>
  <si>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</si>
  <si>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</si>
  <si>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</si>
  <si>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</si>
  <si>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</si>
  <si>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</si>
  <si>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</si>
  <si>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</si>
  <si>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</si>
  <si>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</si>
  <si>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</si>
  <si>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</si>
  <si>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</si>
  <si>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</si>
  <si>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</si>
  <si>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</si>
  <si>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</si>
  <si>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</si>
  <si>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</si>
  <si>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</si>
  <si>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</si>
  <si>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</si>
  <si>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</si>
  <si>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</si>
  <si>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</si>
  <si>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</si>
  <si>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</si>
  <si>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</si>
  <si>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</si>
  <si>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</si>
  <si>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</si>
  <si>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</si>
  <si>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</si>
  <si>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</si>
  <si>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</si>
  <si>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</si>
  <si>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</si>
  <si>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</si>
  <si>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</si>
  <si>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</si>
  <si>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</si>
  <si>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</si>
  <si>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</si>
  <si>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</si>
  <si>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</si>
  <si>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</si>
  <si>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</si>
  <si>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</si>
  <si>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</si>
  <si>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</si>
  <si>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</si>
  <si>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</si>
  <si>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</si>
  <si>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</si>
  <si>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</si>
  <si>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</si>
  <si>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</si>
  <si>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</si>
  <si>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</si>
  <si>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</si>
  <si>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</si>
  <si>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</si>
  <si>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</si>
  <si>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</si>
  <si>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</si>
  <si>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</si>
  <si>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</si>
  <si>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</si>
  <si>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</si>
  <si>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</si>
  <si>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</si>
  <si>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</si>
  <si>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</si>
  <si>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</si>
  <si>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</si>
  <si>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</si>
  <si>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</si>
  <si>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</si>
  <si>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</si>
  <si>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</si>
  <si>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</si>
  <si>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</si>
  <si>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</si>
  <si>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</si>
  <si>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</si>
  <si>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</si>
  <si>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</si>
  <si>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</si>
  <si>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</si>
  <si>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</si>
  <si>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</si>
  <si>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</si>
  <si>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</si>
  <si>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</si>
  <si>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</si>
  <si>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</si>
  <si>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</si>
  <si>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</si>
  <si>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</si>
  <si>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</si>
  <si>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</si>
  <si>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</si>
  <si>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</si>
  <si>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</si>
  <si>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</si>
  <si>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</si>
  <si>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</si>
  <si>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</si>
  <si>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</si>
  <si>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</si>
  <si>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</si>
  <si>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</si>
  <si>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</si>
  <si>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</si>
  <si>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</si>
  <si>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</si>
  <si>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</si>
  <si>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</si>
  <si>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</si>
  <si>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</si>
  <si>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</si>
  <si>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</si>
  <si>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</si>
  <si>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</si>
  <si>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</si>
  <si>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</si>
  <si>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</si>
  <si>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</si>
  <si>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</si>
  <si>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</si>
  <si>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</si>
  <si>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</si>
  <si>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</si>
  <si>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</si>
  <si>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</si>
  <si>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</si>
  <si>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</si>
  <si>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</si>
  <si>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</si>
  <si>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</si>
  <si>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</si>
  <si>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</si>
  <si>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</si>
  <si>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</si>
  <si>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</si>
  <si>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</si>
  <si>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</si>
  <si>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</si>
  <si>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</si>
  <si>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</si>
  <si>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</si>
  <si>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</si>
  <si>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</si>
  <si>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</si>
  <si>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</si>
  <si>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</si>
  <si>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</si>
  <si>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</si>
  <si>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</si>
  <si>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</si>
  <si>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</si>
  <si>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</si>
  <si>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</si>
  <si>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</si>
  <si>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</si>
  <si>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</si>
  <si>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</si>
  <si>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</si>
  <si>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</si>
  <si>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</si>
  <si>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</si>
  <si>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</si>
  <si>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</si>
  <si>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</si>
  <si>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</si>
  <si>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</si>
  <si>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</si>
  <si>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</si>
  <si>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</si>
  <si>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</si>
  <si>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</si>
  <si>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</si>
  <si>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</si>
  <si>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</si>
  <si>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</si>
  <si>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</si>
  <si>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</si>
  <si>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</si>
  <si>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</si>
  <si>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</si>
  <si>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</si>
  <si>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</si>
  <si>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</si>
  <si>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</si>
  <si>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</si>
  <si>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</si>
  <si>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</si>
  <si>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</si>
  <si>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</si>
  <si>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</si>
  <si>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</si>
  <si>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</si>
  <si>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</si>
  <si>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</si>
  <si>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</si>
  <si>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</si>
  <si>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</si>
  <si>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</si>
  <si>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</si>
  <si>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</si>
  <si>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</si>
  <si>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</si>
  <si>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</si>
  <si>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</si>
  <si>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</si>
  <si>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</si>
  <si>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</si>
  <si>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</si>
  <si>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</si>
  <si>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</si>
  <si>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</si>
  <si>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</si>
  <si>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</si>
  <si>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</si>
  <si>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</si>
  <si>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</si>
  <si>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</si>
  <si>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</si>
  <si>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</si>
  <si>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</si>
  <si>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</si>
  <si>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</si>
  <si>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</si>
  <si>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</si>
  <si>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</si>
  <si>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</si>
  <si>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</si>
  <si>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</si>
  <si>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</si>
  <si>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</si>
  <si>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</si>
  <si>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</si>
  <si>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</si>
  <si>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</si>
  <si>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</si>
  <si>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</si>
  <si>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</si>
  <si>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</si>
  <si>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</si>
  <si>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</si>
  <si>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</si>
  <si>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</si>
  <si>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</si>
  <si>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</si>
  <si>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</si>
  <si>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</si>
  <si>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</si>
  <si>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</si>
  <si>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</si>
  <si>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</si>
  <si>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</si>
  <si>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</si>
  <si>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</si>
  <si>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</si>
  <si>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</si>
  <si>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</si>
  <si>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</si>
  <si>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</si>
  <si>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</si>
  <si>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</si>
  <si>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</si>
  <si>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</si>
  <si>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</si>
  <si>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</si>
  <si>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</si>
  <si>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</si>
  <si>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</si>
  <si>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</si>
  <si>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</si>
  <si>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</si>
  <si>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</si>
  <si>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</si>
  <si>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</si>
  <si>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</si>
  <si>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</si>
  <si>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</si>
  <si>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</si>
  <si>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</si>
  <si>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</si>
  <si>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</si>
  <si>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</si>
  <si>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</si>
  <si>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</si>
  <si>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</si>
  <si>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</si>
  <si>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</si>
  <si>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</si>
  <si>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</si>
  <si>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</si>
  <si>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</si>
  <si>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</si>
  <si>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</si>
  <si>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</si>
  <si>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</si>
  <si>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</si>
  <si>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</si>
  <si>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</si>
  <si>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</si>
  <si>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</si>
  <si>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</si>
  <si>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</si>
  <si>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</si>
  <si>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</si>
  <si>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</si>
  <si>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</si>
  <si>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</si>
  <si>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</si>
  <si>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</si>
  <si>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</si>
  <si>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</si>
  <si>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</si>
  <si>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</si>
  <si>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</si>
  <si>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</si>
  <si>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</si>
  <si>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</si>
  <si>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</si>
  <si>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</si>
  <si>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</si>
  <si>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</si>
  <si>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</si>
  <si>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</si>
  <si>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</si>
  <si>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</si>
  <si>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</si>
  <si>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</si>
  <si>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</si>
  <si>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</si>
  <si>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</si>
  <si>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</si>
  <si>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</si>
  <si>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</si>
  <si>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</si>
  <si>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</si>
  <si>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</si>
  <si>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</si>
  <si>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</si>
  <si>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</si>
  <si>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</si>
  <si>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</si>
  <si>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</si>
  <si>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</si>
  <si>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</si>
  <si>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</si>
  <si>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</si>
  <si>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</si>
  <si>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</si>
  <si>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</si>
  <si>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</si>
  <si>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</si>
  <si>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</si>
  <si>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</si>
  <si>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</si>
  <si>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</si>
  <si>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</si>
  <si>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</si>
  <si>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</si>
  <si>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</si>
  <si>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</si>
  <si>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</si>
  <si>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</si>
  <si>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</si>
  <si>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</si>
  <si>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</si>
  <si>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</si>
  <si>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</si>
  <si>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</si>
  <si>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</si>
  <si>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</si>
  <si>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</si>
  <si>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</si>
  <si>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</si>
  <si>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</si>
  <si>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</si>
  <si>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</si>
  <si>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</si>
  <si>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</si>
  <si>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</si>
  <si>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</si>
  <si>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</si>
  <si>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</si>
  <si>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</si>
  <si>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</si>
  <si>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</si>
  <si>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</si>
  <si>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</si>
  <si>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</si>
  <si>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</si>
  <si>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</si>
  <si>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</si>
  <si>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</si>
  <si>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</si>
  <si>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</si>
  <si>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</si>
  <si>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</si>
  <si>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</si>
  <si>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</si>
  <si>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</si>
  <si>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</si>
  <si>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</si>
  <si>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</si>
  <si>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</si>
  <si>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</si>
  <si>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</si>
  <si>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</si>
  <si>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</si>
  <si>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</si>
  <si>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</si>
  <si>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</si>
  <si>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</si>
  <si>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</si>
  <si>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</si>
  <si>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</si>
  <si>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</si>
  <si>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</si>
  <si>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</si>
  <si>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</si>
  <si>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</si>
  <si>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</si>
  <si>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</si>
  <si>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</si>
  <si>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</si>
  <si>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</si>
  <si>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</si>
  <si>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</si>
  <si>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</si>
  <si>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</si>
  <si>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</si>
  <si>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</si>
  <si>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</si>
  <si>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</si>
  <si>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</si>
  <si>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</si>
  <si>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</si>
  <si>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</si>
  <si>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</si>
  <si>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</si>
  <si>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</si>
  <si>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</si>
  <si>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</si>
  <si>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</si>
  <si>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</si>
  <si>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</si>
  <si>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</si>
  <si>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</si>
  <si>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</si>
  <si>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</si>
  <si>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</si>
  <si>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</si>
  <si>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</si>
  <si>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</si>
  <si>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</si>
  <si>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</si>
  <si>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</si>
  <si>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</si>
  <si>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</si>
  <si>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</si>
  <si>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</si>
  <si>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</si>
  <si>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</si>
  <si>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</si>
  <si>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</si>
  <si>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</si>
  <si>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</si>
  <si>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</si>
  <si>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</si>
  <si>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</si>
  <si>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</si>
  <si>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</si>
  <si>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</si>
  <si>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</si>
  <si>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</si>
  <si>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</si>
  <si>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</si>
  <si>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</si>
  <si>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</si>
  <si>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</si>
  <si>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</si>
  <si>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</si>
  <si>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</si>
  <si>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</si>
  <si>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</si>
  <si>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</si>
  <si>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</si>
  <si>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</si>
  <si>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</si>
  <si>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</si>
  <si>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</si>
  <si>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</si>
  <si>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</si>
  <si>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</si>
  <si>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</si>
  <si>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</si>
  <si>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</si>
  <si>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</si>
  <si>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</si>
  <si>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</si>
  <si>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</si>
  <si>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</si>
  <si>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</si>
  <si>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</si>
  <si>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</si>
  <si>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</si>
  <si>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</si>
  <si>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</si>
  <si>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</si>
  <si>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</si>
  <si>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</si>
  <si>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</si>
  <si>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</si>
  <si>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</si>
  <si>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</si>
  <si>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</si>
  <si>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</si>
  <si>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</si>
  <si>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</si>
  <si>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</si>
  <si>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</si>
  <si>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</si>
  <si>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</si>
  <si>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</si>
  <si>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</si>
  <si>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</si>
  <si>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</si>
  <si>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</si>
  <si>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</si>
  <si>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</si>
  <si>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</si>
  <si>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</si>
  <si>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</si>
  <si>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</si>
  <si>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</si>
  <si>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</si>
  <si>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</si>
  <si>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</si>
  <si>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</si>
  <si>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</si>
  <si>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</si>
  <si>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</si>
  <si>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</si>
  <si>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</si>
  <si>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</si>
  <si>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</si>
  <si>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</si>
  <si>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</si>
  <si>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</si>
  <si>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</si>
  <si>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</si>
  <si>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</si>
  <si>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</si>
  <si>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</si>
  <si>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</si>
  <si>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</si>
  <si>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</si>
  <si>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</si>
  <si>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</si>
  <si>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</si>
  <si>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</si>
  <si>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</si>
  <si>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</si>
  <si>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</si>
  <si>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</si>
  <si>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</si>
  <si>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</si>
  <si>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</si>
  <si>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</si>
  <si>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</si>
  <si>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</si>
  <si>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</si>
  <si>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</si>
  <si>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</si>
  <si>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</si>
  <si>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</si>
  <si>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</si>
  <si>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</si>
  <si>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</si>
  <si>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</si>
  <si>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</si>
  <si>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</si>
  <si>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</si>
  <si>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</si>
  <si>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</si>
  <si>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</si>
  <si>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</si>
  <si>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</si>
  <si>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</si>
  <si>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</si>
  <si>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</si>
  <si>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</si>
  <si>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</si>
  <si>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</si>
  <si>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</si>
  <si>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</si>
  <si>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</si>
  <si>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</si>
  <si>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</si>
  <si>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</si>
  <si>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</si>
  <si>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</si>
  <si>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</si>
  <si>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</si>
  <si>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</si>
  <si>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</si>
  <si>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</si>
  <si>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</si>
  <si>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</si>
  <si>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</si>
  <si>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</si>
  <si>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</si>
  <si>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</si>
  <si>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</si>
  <si>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</si>
  <si>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</si>
  <si>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</si>
  <si>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</si>
  <si>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</si>
  <si>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</si>
  <si>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</si>
  <si>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</si>
  <si>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</si>
  <si>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</si>
  <si>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</si>
  <si>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</si>
  <si>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</si>
  <si>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</si>
  <si>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</si>
  <si>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</si>
  <si>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</si>
  <si>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</si>
  <si>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</si>
  <si>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</si>
  <si>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</si>
  <si>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</si>
  <si>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</si>
  <si>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</si>
  <si>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</si>
  <si>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</si>
  <si>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</si>
  <si>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</si>
  <si>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</si>
  <si>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</si>
  <si>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</si>
  <si>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</si>
  <si>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</si>
  <si>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</si>
  <si>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</si>
  <si>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</si>
  <si>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</si>
  <si>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</si>
  <si>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</si>
  <si>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</si>
  <si>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</si>
  <si>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</si>
  <si>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</si>
  <si>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</si>
  <si>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</si>
  <si>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</si>
  <si>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</si>
  <si>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</si>
  <si>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</si>
  <si>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</si>
  <si>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</si>
  <si>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</si>
  <si>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</si>
  <si>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</si>
  <si>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</si>
  <si>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</si>
  <si>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</si>
  <si>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</si>
  <si>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</si>
  <si>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</si>
  <si>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</si>
  <si>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</si>
  <si>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</si>
  <si>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</si>
  <si>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</si>
  <si>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</si>
  <si>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</si>
  <si>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</si>
  <si>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</si>
  <si>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</si>
  <si>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</si>
  <si>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</si>
  <si>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</si>
  <si>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</si>
  <si>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</si>
  <si>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</si>
  <si>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</si>
  <si>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</si>
  <si>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</si>
  <si>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</si>
  <si>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</si>
  <si>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</si>
  <si>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</si>
  <si>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</si>
  <si>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</si>
  <si>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</si>
  <si>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</si>
  <si>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</si>
  <si>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</si>
  <si>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</si>
  <si>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</si>
  <si>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</si>
  <si>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</si>
  <si>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</si>
  <si>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</si>
  <si>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</si>
  <si>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</si>
  <si>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</si>
  <si>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</si>
  <si>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</si>
  <si>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</si>
  <si>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</si>
  <si>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</si>
  <si>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</si>
  <si>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</si>
  <si>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</si>
  <si>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</si>
  <si>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</si>
  <si>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</si>
  <si>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</si>
  <si>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</si>
  <si>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</si>
  <si>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</si>
  <si>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</si>
  <si>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</si>
  <si>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</si>
  <si>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</si>
  <si>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</si>
  <si>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</si>
  <si>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</si>
  <si>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</si>
  <si>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</si>
  <si>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</si>
  <si>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</si>
  <si>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</si>
  <si>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</si>
  <si>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</si>
  <si>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</si>
  <si>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</si>
  <si>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</si>
  <si>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</si>
  <si>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</si>
  <si>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</si>
  <si>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</si>
  <si>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</si>
  <si>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</si>
  <si>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</si>
  <si>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</si>
  <si>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</si>
  <si>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</si>
  <si>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</si>
  <si>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</si>
  <si>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</si>
  <si>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</si>
  <si>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</si>
  <si>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</si>
  <si>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</si>
  <si>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</si>
  <si>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</si>
  <si>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</si>
  <si>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</si>
  <si>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</si>
  <si>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</si>
  <si>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</si>
  <si>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</si>
  <si>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</si>
  <si>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</si>
  <si>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</si>
  <si>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</si>
  <si>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</si>
  <si>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</si>
  <si>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</si>
  <si>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</si>
  <si>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</si>
  <si>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</si>
  <si>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</si>
  <si>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</si>
  <si>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</si>
  <si>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</si>
  <si>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</si>
  <si>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</si>
  <si>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</si>
  <si>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</si>
  <si>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</si>
  <si>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</si>
  <si>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</si>
  <si>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</si>
  <si>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</si>
  <si>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</si>
  <si>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</si>
  <si>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</si>
  <si>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</si>
  <si>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</si>
  <si>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</si>
  <si>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</si>
  <si>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</si>
  <si>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</si>
  <si>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</si>
  <si>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</si>
  <si>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</si>
  <si>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</si>
  <si>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</si>
  <si>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</si>
  <si>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</si>
  <si>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</si>
  <si>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</si>
  <si>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</si>
  <si>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</si>
  <si>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</si>
  <si>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</si>
  <si>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</si>
  <si>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</si>
  <si>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</si>
  <si>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</si>
  <si>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</si>
  <si>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</si>
  <si>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</si>
  <si>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</si>
  <si>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</si>
  <si>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</si>
  <si>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</si>
  <si>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</si>
  <si>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</si>
  <si>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</si>
  <si>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</si>
  <si>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</si>
  <si>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</si>
  <si>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</si>
  <si>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</si>
  <si>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</si>
  <si>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</si>
  <si>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</si>
  <si>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</si>
  <si>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</si>
  <si>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</si>
  <si>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</si>
  <si>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</si>
  <si>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</si>
  <si>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</si>
  <si>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</si>
  <si>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</si>
  <si>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</si>
  <si>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</si>
  <si>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</si>
  <si>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</si>
  <si>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</si>
  <si>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</si>
  <si>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</si>
  <si>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</si>
  <si>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</si>
  <si>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</si>
  <si>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</si>
  <si>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</si>
  <si>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</si>
  <si>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</si>
  <si>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</si>
  <si>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</si>
  <si>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</si>
  <si>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</si>
  <si>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</si>
  <si>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</si>
  <si>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</si>
  <si>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</si>
  <si>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</si>
  <si>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</si>
  <si>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</si>
  <si>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</si>
  <si>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</si>
  <si>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</si>
  <si>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</si>
  <si>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</si>
  <si>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</si>
  <si>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</si>
  <si>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</si>
  <si>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</si>
  <si>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</si>
  <si>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</si>
  <si>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</si>
  <si>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</si>
  <si>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</si>
  <si>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</si>
  <si>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</si>
  <si>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</si>
  <si>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</si>
  <si>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</si>
  <si>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</si>
  <si>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</si>
  <si>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</si>
  <si>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</si>
  <si>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</si>
  <si>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</si>
  <si>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</si>
  <si>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</si>
  <si>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</si>
  <si>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</si>
  <si>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</si>
  <si>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</si>
  <si>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</si>
  <si>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</si>
  <si>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</si>
  <si>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</si>
  <si>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</si>
  <si>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</si>
  <si>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</si>
  <si>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</si>
  <si>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</si>
  <si>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</si>
  <si>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</si>
  <si>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</si>
  <si>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</si>
  <si>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</si>
  <si>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</si>
  <si>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</si>
  <si>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</si>
  <si>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</si>
  <si>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</si>
  <si>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</si>
  <si>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</si>
  <si>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</si>
  <si>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</si>
  <si>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</si>
  <si>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</si>
  <si>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</si>
  <si>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</si>
  <si>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</si>
  <si>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</si>
  <si>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</si>
  <si>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</si>
  <si>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</si>
  <si>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</si>
  <si>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</si>
  <si>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</si>
  <si>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</si>
  <si>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</si>
  <si>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</si>
  <si>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</si>
  <si>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</si>
  <si>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</si>
  <si>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</si>
  <si>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</si>
  <si>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</si>
  <si>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</si>
  <si>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</si>
  <si>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</si>
  <si>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</si>
  <si>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</si>
  <si>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</si>
  <si>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</si>
  <si>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</si>
  <si>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</si>
  <si>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</si>
  <si>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</si>
  <si>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</si>
  <si>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</si>
  <si>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</si>
  <si>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</si>
  <si>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</si>
  <si>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</si>
  <si>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</si>
  <si>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</si>
  <si>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</si>
  <si>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</si>
  <si>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</si>
  <si>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</si>
  <si>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</si>
  <si>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</si>
  <si>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</si>
  <si>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</si>
  <si>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</si>
  <si>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</si>
  <si>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</si>
  <si>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</si>
  <si>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</si>
  <si>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</si>
  <si>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</si>
  <si>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</si>
  <si>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</si>
  <si>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</si>
  <si>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</si>
  <si>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</si>
  <si>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</si>
  <si>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</si>
  <si>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</si>
  <si>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</si>
  <si>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</si>
  <si>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</si>
  <si>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</si>
  <si>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</si>
  <si>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</si>
  <si>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</si>
  <si>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</si>
  <si>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</si>
  <si>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</si>
  <si>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</si>
  <si>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</si>
  <si>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</si>
  <si>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</si>
  <si>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</si>
  <si>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</si>
  <si>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</si>
  <si>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</si>
  <si>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</si>
  <si>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</si>
  <si>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</si>
  <si>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</si>
  <si>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</si>
  <si>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</si>
  <si>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</si>
  <si>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</si>
  <si>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</si>
  <si>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</si>
  <si>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</si>
  <si>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</si>
  <si>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</si>
  <si>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</si>
  <si>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</si>
  <si>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</si>
  <si>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</si>
  <si>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</si>
  <si>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</si>
  <si>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</si>
  <si>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</si>
  <si>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</si>
  <si>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</si>
  <si>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</si>
  <si>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</si>
  <si>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</si>
  <si>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</si>
  <si>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</si>
  <si>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</si>
  <si>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</si>
  <si>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</si>
  <si>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</si>
  <si>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</si>
  <si>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</si>
  <si>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</si>
  <si>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</si>
  <si>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</si>
  <si>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</si>
  <si>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</si>
  <si>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</si>
  <si>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</si>
  <si>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</si>
  <si>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</si>
  <si>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</si>
  <si>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</si>
  <si>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</si>
  <si>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</si>
  <si>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</si>
  <si>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</si>
  <si>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</si>
  <si>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</si>
  <si>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</si>
  <si>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</si>
  <si>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</si>
  <si>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</si>
  <si>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</si>
  <si>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</si>
  <si>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</si>
  <si>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</si>
  <si>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</si>
  <si>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</si>
  <si>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</si>
  <si>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</si>
  <si>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</si>
  <si>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</si>
  <si>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</si>
  <si>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</si>
  <si>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</si>
  <si>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</si>
  <si>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</si>
  <si>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</si>
  <si>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</si>
  <si>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</si>
  <si>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</si>
  <si>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</si>
  <si>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</si>
  <si>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</si>
  <si>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</si>
  <si>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</si>
  <si>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</si>
  <si>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</si>
  <si>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</si>
  <si>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</si>
  <si>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</si>
  <si>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</si>
  <si>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</si>
  <si>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</si>
  <si>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</si>
  <si>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</si>
  <si>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</si>
  <si>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</si>
  <si>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</si>
  <si>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</si>
  <si>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</si>
  <si>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</si>
  <si>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</si>
  <si>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</si>
  <si>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</si>
  <si>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</si>
  <si>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</si>
  <si>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</si>
  <si>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</si>
  <si>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</si>
  <si>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</si>
  <si>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</si>
  <si>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</si>
  <si>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</si>
  <si>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</si>
  <si>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</si>
  <si>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</si>
  <si>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</si>
  <si>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</si>
  <si>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</si>
  <si>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</si>
  <si>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</si>
  <si>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</si>
  <si>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</si>
  <si>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</si>
  <si>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</si>
  <si>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</si>
  <si>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</si>
  <si>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</si>
  <si>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</si>
  <si>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</si>
  <si>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</si>
  <si>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</si>
  <si>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</si>
  <si>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</si>
  <si>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</si>
  <si>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</si>
  <si>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</si>
  <si>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</si>
  <si>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</si>
  <si>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</si>
  <si>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</si>
  <si>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</si>
  <si>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</si>
  <si>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</si>
  <si>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</si>
  <si>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</si>
  <si>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</si>
  <si>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</si>
  <si>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</si>
  <si>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</si>
  <si>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</si>
  <si>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</si>
  <si>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</si>
  <si>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</si>
  <si>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</si>
  <si>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</si>
  <si>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</si>
  <si>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</si>
  <si>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</si>
  <si>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</si>
  <si>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</si>
  <si>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</si>
  <si>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</si>
  <si>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</si>
  <si>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</si>
  <si>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</si>
  <si>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</si>
  <si>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</si>
  <si>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</si>
  <si>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</si>
  <si>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</si>
  <si>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</si>
  <si>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</si>
  <si>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</si>
  <si>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</si>
  <si>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</si>
  <si>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</si>
  <si>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</si>
  <si>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</si>
  <si>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</si>
  <si>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</si>
  <si>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</si>
  <si>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</si>
  <si>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</si>
  <si>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</si>
  <si>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</si>
  <si>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</si>
  <si>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</si>
  <si>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</si>
  <si>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</si>
  <si>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</si>
  <si>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</si>
  <si>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</si>
  <si>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</si>
  <si>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</si>
  <si>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</si>
  <si>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</si>
  <si>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</si>
  <si>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</si>
  <si>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</si>
  <si>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</si>
  <si>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</si>
  <si>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</si>
  <si>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</si>
  <si>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</si>
  <si>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</si>
  <si>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</si>
  <si>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</si>
  <si>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</si>
  <si>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</si>
  <si>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</si>
  <si>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</si>
  <si>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</si>
  <si>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</si>
  <si>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</si>
  <si>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</si>
  <si>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</si>
  <si>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</si>
  <si>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</si>
  <si>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</si>
  <si>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</si>
  <si>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</si>
  <si>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</si>
  <si>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</si>
  <si>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</si>
  <si>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</si>
  <si>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</si>
  <si>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</si>
  <si>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</si>
  <si>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</si>
  <si>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</si>
  <si>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</si>
  <si>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</si>
  <si>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</si>
  <si>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</si>
  <si>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</si>
  <si>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</si>
  <si>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</si>
  <si>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</si>
  <si>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</si>
  <si>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</si>
  <si>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</si>
  <si>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</si>
  <si>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</si>
  <si>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</si>
  <si>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</si>
  <si>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</si>
  <si>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</si>
  <si>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</si>
  <si>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</si>
  <si>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</si>
  <si>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</si>
  <si>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</si>
  <si>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</si>
  <si>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</si>
  <si>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</si>
  <si>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</si>
  <si>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</si>
  <si>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</si>
  <si>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</si>
  <si>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</si>
  <si>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</si>
  <si>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</si>
  <si>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</si>
  <si>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</si>
  <si>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</si>
  <si>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</si>
  <si>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</si>
  <si>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</si>
  <si>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</si>
  <si>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</si>
  <si>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</si>
  <si>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</si>
  <si>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</si>
  <si>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</si>
  <si>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</si>
  <si>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</si>
  <si>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</si>
  <si>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</si>
  <si>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</si>
  <si>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</si>
  <si>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</si>
  <si>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</si>
  <si>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</si>
  <si>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</si>
  <si>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</si>
  <si>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</si>
  <si>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</si>
  <si>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</si>
  <si>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</si>
  <si>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</si>
  <si>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</si>
  <si>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</si>
  <si>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</si>
  <si>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</si>
  <si>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</si>
  <si>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</si>
  <si>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</si>
  <si>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</si>
  <si>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</si>
  <si>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</si>
  <si>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</si>
  <si>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</si>
  <si>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</si>
  <si>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</si>
  <si>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</si>
  <si>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</si>
  <si>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</si>
  <si>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</si>
  <si>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</si>
  <si>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</si>
  <si>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</si>
  <si>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</si>
  <si>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</si>
  <si>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</si>
  <si>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</si>
  <si>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</si>
  <si>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</si>
  <si>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</si>
  <si>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</si>
  <si>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</si>
  <si>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</si>
  <si>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</si>
  <si>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</si>
  <si>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</si>
  <si>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</si>
  <si>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</si>
  <si>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</si>
  <si>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</si>
  <si>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</si>
  <si>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</si>
  <si>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</si>
  <si>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</si>
  <si>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</si>
  <si>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</si>
  <si>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</si>
  <si>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</si>
  <si>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</si>
  <si>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</si>
  <si>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</si>
  <si>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</si>
  <si>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</si>
  <si>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</si>
  <si>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</si>
  <si>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</si>
  <si>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</si>
  <si>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</si>
  <si>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</si>
  <si>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</si>
  <si>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</si>
  <si>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</si>
  <si>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</si>
  <si>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</si>
  <si>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</si>
  <si>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</si>
  <si>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</si>
  <si>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</si>
  <si>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</si>
  <si>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</si>
  <si>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</si>
  <si>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</si>
  <si>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</si>
  <si>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</si>
  <si>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</si>
  <si>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</si>
  <si>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</si>
  <si>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</si>
  <si>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</si>
  <si>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</si>
  <si>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</si>
  <si>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</si>
  <si>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</si>
  <si>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</si>
  <si>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</si>
  <si>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</si>
  <si>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</si>
  <si>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</si>
  <si>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</si>
  <si>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</si>
  <si>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</si>
  <si>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</si>
  <si>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</si>
  <si>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</si>
  <si>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</si>
  <si>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</si>
  <si>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</si>
  <si>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</si>
  <si>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</si>
  <si>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</si>
  <si>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</si>
  <si>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</si>
  <si>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</si>
  <si>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</si>
  <si>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</si>
  <si>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</si>
  <si>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</si>
  <si>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</si>
  <si>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</si>
  <si>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</si>
  <si>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</si>
  <si>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</si>
  <si>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</si>
  <si>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</si>
  <si>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</si>
  <si>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</si>
  <si>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</si>
  <si>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</si>
  <si>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</si>
  <si>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</si>
  <si>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</si>
  <si>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</si>
  <si>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</si>
  <si>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</si>
  <si>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</si>
  <si>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</si>
  <si>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</si>
  <si>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</si>
  <si>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</si>
  <si>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</si>
  <si>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</si>
  <si>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</si>
  <si>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</si>
  <si>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</si>
  <si>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</si>
  <si>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</si>
  <si>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</si>
  <si>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</si>
  <si>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</si>
  <si>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</si>
  <si>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</si>
  <si>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</si>
  <si>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</si>
  <si>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</si>
  <si>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</si>
  <si>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</si>
  <si>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</si>
  <si>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</si>
  <si>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</si>
  <si>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</si>
  <si>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</si>
  <si>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</si>
  <si>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</si>
  <si>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</si>
  <si>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</si>
  <si>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</si>
  <si>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</si>
  <si>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</si>
  <si>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</si>
  <si>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</si>
  <si>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</si>
  <si>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</si>
  <si>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</si>
  <si>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</si>
  <si>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</si>
  <si>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</si>
  <si>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</si>
  <si>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</si>
  <si>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</si>
  <si>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</si>
  <si>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</si>
  <si>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</si>
  <si>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</si>
  <si>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</si>
  <si>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</si>
  <si>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</si>
  <si>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</si>
  <si>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</si>
  <si>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</si>
  <si>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</si>
  <si>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</si>
  <si>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</si>
  <si>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</si>
  <si>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</si>
  <si>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</si>
  <si>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</si>
  <si>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</si>
  <si>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</si>
  <si>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</si>
  <si>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</si>
  <si>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</si>
  <si>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</si>
  <si>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</si>
  <si>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</si>
  <si>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</si>
  <si>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</si>
  <si>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</si>
  <si>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</si>
  <si>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</si>
  <si>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</si>
  <si>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</si>
  <si>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</si>
  <si>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</si>
  <si>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</si>
  <si>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</si>
  <si>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</si>
  <si>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</si>
  <si>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</si>
  <si>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</si>
  <si>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</si>
  <si>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</si>
  <si>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</si>
  <si>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</si>
  <si>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</si>
  <si>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</si>
  <si>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</si>
  <si>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</si>
  <si>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</si>
  <si>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</si>
  <si>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</si>
  <si>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</si>
  <si>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</si>
  <si>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</si>
  <si>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</si>
  <si>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</si>
  <si>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</si>
  <si>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</si>
  <si>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</si>
  <si>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</si>
  <si>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</si>
  <si>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</si>
  <si>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</si>
  <si>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</si>
  <si>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</si>
  <si>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</si>
  <si>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</si>
  <si>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</si>
  <si>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</si>
  <si>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</si>
  <si>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</si>
  <si>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</si>
  <si>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</si>
  <si>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</si>
  <si>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</si>
  <si>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</si>
  <si>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</si>
  <si>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</si>
  <si>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</si>
  <si>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</si>
  <si>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</si>
  <si>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</si>
  <si>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</si>
  <si>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</si>
  <si>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</si>
  <si>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</si>
  <si>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</si>
  <si>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</si>
  <si>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</si>
  <si>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</si>
  <si>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</si>
  <si>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</si>
  <si>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</si>
  <si>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</si>
  <si>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</si>
  <si>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</si>
  <si>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</si>
  <si>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</si>
  <si>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</si>
  <si>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</si>
  <si>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</si>
  <si>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</si>
  <si>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</si>
  <si>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</si>
  <si>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</si>
  <si>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</si>
  <si>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</si>
  <si>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</si>
  <si>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</si>
  <si>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</si>
  <si>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</si>
  <si>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</si>
  <si>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</si>
  <si>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</si>
  <si>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</si>
  <si>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</si>
  <si>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</si>
  <si>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</si>
  <si>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</si>
  <si>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</si>
  <si>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</si>
  <si>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</si>
  <si>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</si>
  <si>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</si>
  <si>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</si>
  <si>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</si>
  <si>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</si>
  <si>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</si>
  <si>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</si>
  <si>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</si>
  <si>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</si>
  <si>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</si>
  <si>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</si>
  <si>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</si>
  <si>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</si>
  <si>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</si>
  <si>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</si>
  <si>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</si>
  <si>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</si>
  <si>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</si>
  <si>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</si>
  <si>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</si>
  <si>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</si>
  <si>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</si>
  <si>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</si>
  <si>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</si>
  <si>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</si>
  <si>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</si>
  <si>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</si>
  <si>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</si>
  <si>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</si>
  <si>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</si>
  <si>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</si>
  <si>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</si>
  <si>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</si>
  <si>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</si>
  <si>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</si>
  <si>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</si>
  <si>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</si>
  <si>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</si>
  <si>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</si>
  <si>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</si>
  <si>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</si>
  <si>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</si>
  <si>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</si>
  <si>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</si>
  <si>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</si>
  <si>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</si>
  <si>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</si>
  <si>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</si>
  <si>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</si>
  <si>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</si>
  <si>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</si>
  <si>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</si>
  <si>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</si>
  <si>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</si>
  <si>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</si>
  <si>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</si>
  <si>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</si>
  <si>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</si>
  <si>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</si>
  <si>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</si>
  <si>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</si>
  <si>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</si>
  <si>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</si>
  <si>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</si>
  <si>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</si>
  <si>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</si>
  <si>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</si>
  <si>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</si>
  <si>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</si>
  <si>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</si>
  <si>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</si>
  <si>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</si>
  <si>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</si>
  <si>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</si>
  <si>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</si>
  <si>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</si>
  <si>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</si>
  <si>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</si>
  <si>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</si>
  <si>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</si>
  <si>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</si>
  <si>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</si>
  <si>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</si>
  <si>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</si>
  <si>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</si>
  <si>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</si>
  <si>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</si>
  <si>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</si>
  <si>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</si>
  <si>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</si>
  <si>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</si>
  <si>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</si>
  <si>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</si>
  <si>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</si>
  <si>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</si>
  <si>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</si>
  <si>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</si>
  <si>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</si>
  <si>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</si>
  <si>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</si>
  <si>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</si>
  <si>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</si>
  <si>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</si>
  <si>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</si>
  <si>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</si>
  <si>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</si>
  <si>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</si>
  <si>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</si>
  <si>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</si>
  <si>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</si>
  <si>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</si>
  <si>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</si>
  <si>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</si>
  <si>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</si>
  <si>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</si>
  <si>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</si>
  <si>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</si>
  <si>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</si>
  <si>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</si>
  <si>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</si>
  <si>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</si>
  <si>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</si>
  <si>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</si>
  <si>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</si>
  <si>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</si>
  <si>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</si>
  <si>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</si>
  <si>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</si>
  <si>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</si>
  <si>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</si>
  <si>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</si>
  <si>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</si>
  <si>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</si>
  <si>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</si>
  <si>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</si>
  <si>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</si>
  <si>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</si>
  <si>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</si>
  <si>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</si>
  <si>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</si>
  <si>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</si>
  <si>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</si>
  <si>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</si>
  <si>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</si>
  <si>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</si>
  <si>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</si>
  <si>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</si>
  <si>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</si>
  <si>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</si>
  <si>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</si>
  <si>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</si>
  <si>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</si>
  <si>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</si>
  <si>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</si>
  <si>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</si>
  <si>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</si>
  <si>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</si>
  <si>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</si>
  <si>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</si>
  <si>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</si>
  <si>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</si>
  <si>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</si>
  <si>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</si>
  <si>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</si>
  <si>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</si>
  <si>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</si>
  <si>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</si>
  <si>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</si>
  <si>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</si>
  <si>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</si>
  <si>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</si>
  <si>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</si>
  <si>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</si>
  <si>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</si>
  <si>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</si>
  <si>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</si>
  <si>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</si>
  <si>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</si>
  <si>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</si>
  <si>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</si>
  <si>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</si>
  <si>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</si>
  <si>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</si>
  <si>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</si>
  <si>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</si>
  <si>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</si>
  <si>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</si>
  <si>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</si>
  <si>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</si>
  <si>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</si>
  <si>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</si>
  <si>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</si>
  <si>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</si>
  <si>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</si>
  <si>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</si>
  <si>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</si>
  <si>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</si>
  <si>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</si>
  <si>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</si>
  <si>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</si>
  <si>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</si>
  <si>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</si>
  <si>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</si>
  <si>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</si>
  <si>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</si>
  <si>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</si>
  <si>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</si>
  <si>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</si>
  <si>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</si>
  <si>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</si>
  <si>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</si>
  <si>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</si>
  <si>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</si>
  <si>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</si>
  <si>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</si>
  <si>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</si>
  <si>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</si>
  <si>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</si>
  <si>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</si>
  <si>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</si>
  <si>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</si>
  <si>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</si>
  <si>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</si>
  <si>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</si>
  <si>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</si>
  <si>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</si>
  <si>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</si>
  <si>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</si>
  <si>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</si>
  <si>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</si>
  <si>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</si>
  <si>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</si>
  <si>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</si>
  <si>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</si>
  <si>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</si>
  <si>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</si>
  <si>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</si>
  <si>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</si>
  <si>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</si>
  <si>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</si>
  <si>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</si>
  <si>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</si>
  <si>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</si>
  <si>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</si>
  <si>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</si>
  <si>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</si>
  <si>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</si>
  <si>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</si>
  <si>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</si>
  <si>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</si>
  <si>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</si>
  <si>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</si>
  <si>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</si>
  <si>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</si>
  <si>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</si>
  <si>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</si>
  <si>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</si>
  <si>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</si>
  <si>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</si>
  <si>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</si>
  <si>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</si>
  <si>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</si>
  <si>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</si>
  <si>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</si>
  <si>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</si>
  <si>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</si>
  <si>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</si>
  <si>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</si>
  <si>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</si>
  <si>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</si>
  <si>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</si>
  <si>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</si>
  <si>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</si>
  <si>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</si>
  <si>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</si>
  <si>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</si>
  <si>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</si>
  <si>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</si>
  <si>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</si>
  <si>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</si>
  <si>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</si>
  <si>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</si>
  <si>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</si>
  <si>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</si>
  <si>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</si>
  <si>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</si>
  <si>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</si>
  <si>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</si>
  <si>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</si>
  <si>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</si>
  <si>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</si>
  <si>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</si>
  <si>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</si>
  <si>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</si>
  <si>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</si>
  <si>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</si>
  <si>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</si>
  <si>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</si>
  <si>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</si>
  <si>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</si>
  <si>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</si>
  <si>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</si>
  <si>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</si>
  <si>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</si>
  <si>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</si>
  <si>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</si>
  <si>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</si>
  <si>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</si>
  <si>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</si>
  <si>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</si>
  <si>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</si>
  <si>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</si>
  <si>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</si>
  <si>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</si>
  <si>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</si>
  <si>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</si>
  <si>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</si>
  <si>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</si>
  <si>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</si>
  <si>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</si>
  <si>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</si>
  <si>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</si>
  <si>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</si>
  <si>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</si>
  <si>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</si>
  <si>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</si>
  <si>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</si>
  <si>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</si>
  <si>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</si>
  <si>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</si>
  <si>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</si>
  <si>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</si>
  <si>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</si>
  <si>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</si>
  <si>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</si>
  <si>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</si>
  <si>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</si>
  <si>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</si>
  <si>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</si>
  <si>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</si>
  <si>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</si>
  <si>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</si>
  <si>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</si>
  <si>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</si>
  <si>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</si>
  <si>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</si>
  <si>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</si>
  <si>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</si>
  <si>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</si>
  <si>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</si>
  <si>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</si>
  <si>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</si>
  <si>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</si>
  <si>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</si>
  <si>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</si>
  <si>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</si>
  <si>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</si>
  <si>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</si>
  <si>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</si>
  <si>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</si>
  <si>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</si>
  <si>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</si>
  <si>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</si>
  <si>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</si>
  <si>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</si>
  <si>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</si>
  <si>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</si>
  <si>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</si>
  <si>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</si>
  <si>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</si>
  <si>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</si>
  <si>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</si>
  <si>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</si>
  <si>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</si>
  <si>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</si>
  <si>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</si>
  <si>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</si>
  <si>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</si>
  <si>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</si>
  <si>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</si>
  <si>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</si>
  <si>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</si>
  <si>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</si>
  <si>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</si>
  <si>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</si>
  <si>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</si>
  <si>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</si>
  <si>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</si>
  <si>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</si>
  <si>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</si>
  <si>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</si>
  <si>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</si>
  <si>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</si>
  <si>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</si>
  <si>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</si>
  <si>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</si>
  <si>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</si>
  <si>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</si>
  <si>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</si>
  <si>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</si>
  <si>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</si>
  <si>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</si>
  <si>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</si>
  <si>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</si>
  <si>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</si>
  <si>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</si>
  <si>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</si>
  <si>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</si>
  <si>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</si>
  <si>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</si>
  <si>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</si>
  <si>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</si>
  <si>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</si>
  <si>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</si>
  <si>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</si>
  <si>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</si>
  <si>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</si>
  <si>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</si>
  <si>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</si>
  <si>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</si>
  <si>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</si>
  <si>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</si>
  <si>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</si>
  <si>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</si>
  <si>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</si>
  <si>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</si>
  <si>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</si>
  <si>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</si>
  <si>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</si>
  <si>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</si>
  <si>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</si>
  <si>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</si>
  <si>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</si>
  <si>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</si>
  <si>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</si>
  <si>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</si>
  <si>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</si>
  <si>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</si>
  <si>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</si>
  <si>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</si>
  <si>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</si>
  <si>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</si>
  <si>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</si>
  <si>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</si>
  <si>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</si>
  <si>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</si>
  <si>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</si>
  <si>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</si>
  <si>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</si>
  <si>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</si>
  <si>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</si>
  <si>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</si>
  <si>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</si>
  <si>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</si>
  <si>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</si>
  <si>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</si>
  <si>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</si>
  <si>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</si>
  <si>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</si>
  <si>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</si>
  <si>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</si>
  <si>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</si>
  <si>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</si>
  <si>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</si>
  <si>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</si>
  <si>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</si>
  <si>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</si>
  <si>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</si>
  <si>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</si>
  <si>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</si>
  <si>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</si>
  <si>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</si>
  <si>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</si>
  <si>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</si>
  <si>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</si>
  <si>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</si>
  <si>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</si>
  <si>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</si>
  <si>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</si>
  <si>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</si>
  <si>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</si>
  <si>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</si>
  <si>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</si>
  <si>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</si>
  <si>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</si>
  <si>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</si>
  <si>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</si>
  <si>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</si>
  <si>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</si>
  <si>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</si>
  <si>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</si>
  <si>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</si>
  <si>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</si>
  <si>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</si>
  <si>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</si>
  <si>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</si>
  <si>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</si>
  <si>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</si>
  <si>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</si>
  <si>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</si>
  <si>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</si>
  <si>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</si>
  <si>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</si>
  <si>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</si>
  <si>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</si>
  <si>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</si>
  <si>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</si>
  <si>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</si>
  <si>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</si>
  <si>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</si>
  <si>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</si>
  <si>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</si>
  <si>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</si>
  <si>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</si>
  <si>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</si>
  <si>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</si>
  <si>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</si>
  <si>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</si>
  <si>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</si>
  <si>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</si>
  <si>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</si>
  <si>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</si>
  <si>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</si>
  <si>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</si>
  <si>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</si>
  <si>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</si>
  <si>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</si>
  <si>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</si>
  <si>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</si>
  <si>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</si>
  <si>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</si>
  <si>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</si>
  <si>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</si>
  <si>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</si>
  <si>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</si>
  <si>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</si>
  <si>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</si>
  <si>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</si>
  <si>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</si>
  <si>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</si>
  <si>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</si>
  <si>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</si>
  <si>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</si>
  <si>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</si>
  <si>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</si>
  <si>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</si>
  <si>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</si>
  <si>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</si>
  <si>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</si>
  <si>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</si>
  <si>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</si>
  <si>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</si>
  <si>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</si>
  <si>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</si>
  <si>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</si>
  <si>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</si>
  <si>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</si>
  <si>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</si>
  <si>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</si>
  <si>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</si>
  <si>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</si>
  <si>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</si>
  <si>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</si>
  <si>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</si>
  <si>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</si>
  <si>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</si>
  <si>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</si>
  <si>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</si>
  <si>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</si>
  <si>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</si>
  <si>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</si>
  <si>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</si>
  <si>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</si>
  <si>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</si>
  <si>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</si>
  <si>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</si>
  <si>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</si>
  <si>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</si>
  <si>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</si>
  <si>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</si>
  <si>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</si>
  <si>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</si>
  <si>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</si>
  <si>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</si>
  <si>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</si>
  <si>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</si>
  <si>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</si>
  <si>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</si>
  <si>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</si>
  <si>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</si>
  <si>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</si>
  <si>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</si>
  <si>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</si>
  <si>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</si>
  <si>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</si>
  <si>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</si>
  <si>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</si>
  <si>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</si>
  <si>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</si>
  <si>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</si>
  <si>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</si>
  <si>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</si>
  <si>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</si>
  <si>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</si>
  <si>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</si>
  <si>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</si>
  <si>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</si>
  <si>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</si>
  <si>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</si>
  <si>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</si>
  <si>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</si>
  <si>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</si>
  <si>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</si>
  <si>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</si>
  <si>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</si>
  <si>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</si>
  <si>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</si>
  <si>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</si>
  <si>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</si>
  <si>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</si>
  <si>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</si>
  <si>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</si>
  <si>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</si>
  <si>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</si>
  <si>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</si>
  <si>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</si>
  <si>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</si>
  <si>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</si>
  <si>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</si>
  <si>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</si>
  <si>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</si>
  <si>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</si>
  <si>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</si>
  <si>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</si>
  <si>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</si>
  <si>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</si>
  <si>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</si>
  <si>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</si>
  <si>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</si>
  <si>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</si>
  <si>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</si>
  <si>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</si>
  <si>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</si>
  <si>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</si>
  <si>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</si>
  <si>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</si>
  <si>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</si>
  <si>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</si>
  <si>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</si>
  <si>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</si>
  <si>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</si>
  <si>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</si>
  <si>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</si>
  <si>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</si>
  <si>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</si>
  <si>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</si>
  <si>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</si>
  <si>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</si>
  <si>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</si>
  <si>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</si>
  <si>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</si>
  <si>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</si>
  <si>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</si>
  <si>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</si>
  <si>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</si>
  <si>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</si>
  <si>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</si>
  <si>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</si>
  <si>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</si>
  <si>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</si>
  <si>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</si>
  <si>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</si>
  <si>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</si>
  <si>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</si>
  <si>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</si>
  <si>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</si>
  <si>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</si>
  <si>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</si>
  <si>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</si>
  <si>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</si>
  <si>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</si>
  <si>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</si>
  <si>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</si>
  <si>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</si>
  <si>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</si>
  <si>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</si>
  <si>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</si>
  <si>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</si>
  <si>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</si>
  <si>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</si>
  <si>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</si>
  <si>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</si>
  <si>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</si>
  <si>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</si>
  <si>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</si>
  <si>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</si>
  <si>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</si>
  <si>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</si>
  <si>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</si>
  <si>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</si>
  <si>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</si>
  <si>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</si>
  <si>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</si>
  <si>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</si>
  <si>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</si>
  <si>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</si>
  <si>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</si>
  <si>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</si>
  <si>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</si>
  <si>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</si>
  <si>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</si>
  <si>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</si>
  <si>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</si>
  <si>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</si>
  <si>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</si>
  <si>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</si>
  <si>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</si>
  <si>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</si>
  <si>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</si>
  <si>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</si>
  <si>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</si>
  <si>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</si>
  <si>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</si>
  <si>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</si>
  <si>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</si>
  <si>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</si>
  <si>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</si>
  <si>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</si>
  <si>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</si>
  <si>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</si>
  <si>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</si>
  <si>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</si>
  <si>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</si>
  <si>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</si>
  <si>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</si>
  <si>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</si>
  <si>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</si>
  <si>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</si>
  <si>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</si>
  <si>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</si>
  <si>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</si>
  <si>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</si>
  <si>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</si>
  <si>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</si>
  <si>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</si>
  <si>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</si>
  <si>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</si>
  <si>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</si>
  <si>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</si>
  <si>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</si>
  <si>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</si>
  <si>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</si>
  <si>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</si>
  <si>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</si>
  <si>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</si>
  <si>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</si>
  <si>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</si>
  <si>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</si>
  <si>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</si>
  <si>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</si>
  <si>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</si>
  <si>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</si>
  <si>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</si>
  <si>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</si>
  <si>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</si>
  <si>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</si>
  <si>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</si>
  <si>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</si>
  <si>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</si>
  <si>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</si>
  <si>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</si>
  <si>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</si>
  <si>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</si>
  <si>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</si>
  <si>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</si>
  <si>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</si>
  <si>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</si>
  <si>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</si>
  <si>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</si>
  <si>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</si>
  <si>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</si>
  <si>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</si>
  <si>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</si>
  <si>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</si>
  <si>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</si>
  <si>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</si>
  <si>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</si>
  <si>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</si>
  <si>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</si>
  <si>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</si>
  <si>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</si>
  <si>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</si>
  <si>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</si>
  <si>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</si>
  <si>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</si>
  <si>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</si>
  <si>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</si>
  <si>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</si>
  <si>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</si>
  <si>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</si>
  <si>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</si>
  <si>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</si>
  <si>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</si>
  <si>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</si>
  <si>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</si>
  <si>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</si>
  <si>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</si>
  <si>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</si>
  <si>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</si>
  <si>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</si>
  <si>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</si>
  <si>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</si>
  <si>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</si>
  <si>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</si>
  <si>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</si>
  <si>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</si>
  <si>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</si>
  <si>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</si>
  <si>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</si>
  <si>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</si>
  <si>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</si>
  <si>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</si>
  <si>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</si>
  <si>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</si>
  <si>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</si>
  <si>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</si>
  <si>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</si>
  <si>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</si>
  <si>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</si>
  <si>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</si>
  <si>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</si>
  <si>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</si>
  <si>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</si>
  <si>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</si>
  <si>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</si>
  <si>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</si>
  <si>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</si>
  <si>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</si>
  <si>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</si>
  <si>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</si>
  <si>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</si>
  <si>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</si>
  <si>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</si>
  <si>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</si>
  <si>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</si>
  <si>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</si>
  <si>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</si>
  <si>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</si>
  <si>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</si>
  <si>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</si>
  <si>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</si>
  <si>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</si>
  <si>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</si>
  <si>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</si>
  <si>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</si>
  <si>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</si>
  <si>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</si>
  <si>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</si>
  <si>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</si>
  <si>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</si>
  <si>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</si>
  <si>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</si>
  <si>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</si>
  <si>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</si>
  <si>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</si>
  <si>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</si>
  <si>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</si>
  <si>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</si>
  <si>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</si>
  <si>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</si>
  <si>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</si>
  <si>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</si>
  <si>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</si>
  <si>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</si>
  <si>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</si>
  <si>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</si>
  <si>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</si>
  <si>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</si>
  <si>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</si>
  <si>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</si>
  <si>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</si>
  <si>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</si>
  <si>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</si>
  <si>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</si>
  <si>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</si>
  <si>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</si>
  <si>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</si>
  <si>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</si>
  <si>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</si>
  <si>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</si>
  <si>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</si>
  <si>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</si>
  <si>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</si>
  <si>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</si>
  <si>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</si>
  <si>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</si>
  <si>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</si>
  <si>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</si>
  <si>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</si>
  <si>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</si>
  <si>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</si>
  <si>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</si>
  <si>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</si>
  <si>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</si>
  <si>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</si>
  <si>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</si>
  <si>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</si>
  <si>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</si>
  <si>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</si>
  <si>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</si>
  <si>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</si>
  <si>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</si>
  <si>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</si>
  <si>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</si>
  <si>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</si>
  <si>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</si>
  <si>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</si>
  <si>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</si>
  <si>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</si>
  <si>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</si>
  <si>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</si>
  <si>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</si>
  <si>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</si>
  <si>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</si>
  <si>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</si>
  <si>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</si>
  <si>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</si>
  <si>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</si>
  <si>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</si>
  <si>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</si>
  <si>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</si>
  <si>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</si>
  <si>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</si>
  <si>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</si>
  <si>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</si>
  <si>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</si>
  <si>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</si>
  <si>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</si>
  <si>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</si>
  <si>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</si>
  <si>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</si>
  <si>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</si>
  <si>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</si>
  <si>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</si>
  <si>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</si>
  <si>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</si>
  <si>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</si>
  <si>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</si>
  <si>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</si>
  <si>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</si>
  <si>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</si>
  <si>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</si>
  <si>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</si>
  <si>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</si>
  <si>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</si>
  <si>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</si>
  <si>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</si>
  <si>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</si>
  <si>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</si>
  <si>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</si>
  <si>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</si>
  <si>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</si>
  <si>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</si>
  <si>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</si>
  <si>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</si>
  <si>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</si>
  <si>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</si>
  <si>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</si>
  <si>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</si>
  <si>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</si>
  <si>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</si>
  <si>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</si>
  <si>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</si>
  <si>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</si>
  <si>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</si>
  <si>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</si>
  <si>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</si>
  <si>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</si>
  <si>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</si>
  <si>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</si>
  <si>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</si>
  <si>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</si>
  <si>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</si>
  <si>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</si>
  <si>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</si>
  <si>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</si>
  <si>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</si>
  <si>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</si>
  <si>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</si>
  <si>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</si>
  <si>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</si>
  <si>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</si>
  <si>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</si>
  <si>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</si>
  <si>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</si>
  <si>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</si>
  <si>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</si>
  <si>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</si>
  <si>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</si>
  <si>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</si>
  <si>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</si>
  <si>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</si>
  <si>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</si>
  <si>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</si>
  <si>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</si>
  <si>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</si>
  <si>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</si>
  <si>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</si>
  <si>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</si>
  <si>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</si>
  <si>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</si>
  <si>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</si>
  <si>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</si>
  <si>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</si>
  <si>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</si>
  <si>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</si>
  <si>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</si>
  <si>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</si>
  <si>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</si>
  <si>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</si>
  <si>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</si>
  <si>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</si>
  <si>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</si>
  <si>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</si>
  <si>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</si>
  <si>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</si>
  <si>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</si>
  <si>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</si>
  <si>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</si>
  <si>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</si>
  <si>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</si>
  <si>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</si>
  <si>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</si>
  <si>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</si>
  <si>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</si>
  <si>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</si>
  <si>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</si>
  <si>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</si>
  <si>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</si>
  <si>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</si>
  <si>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</si>
  <si>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</si>
  <si>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</si>
  <si>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</si>
  <si>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</si>
  <si>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</si>
  <si>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</si>
  <si>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</si>
  <si>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</si>
  <si>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</si>
  <si>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</si>
  <si>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</si>
  <si>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</si>
  <si>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</si>
  <si>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</si>
  <si>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</si>
  <si>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</si>
  <si>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</si>
  <si>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</si>
  <si>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</si>
  <si>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</si>
  <si>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</si>
  <si>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</si>
  <si>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</si>
  <si>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</si>
  <si>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</si>
  <si>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</si>
  <si>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</si>
  <si>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</si>
  <si>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</si>
  <si>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</si>
  <si>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</si>
  <si>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</si>
  <si>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</si>
  <si>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</si>
  <si>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</si>
  <si>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</si>
  <si>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</si>
  <si>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</si>
  <si>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</si>
  <si>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</si>
  <si>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</si>
  <si>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</si>
  <si>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</si>
  <si>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</si>
  <si>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</si>
  <si>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</si>
  <si>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</si>
  <si>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</si>
  <si>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</si>
  <si>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</si>
  <si>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</si>
  <si>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</si>
  <si>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</si>
  <si>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</si>
  <si>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</si>
  <si>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</si>
  <si>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</si>
  <si>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</si>
  <si>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</si>
  <si>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</si>
  <si>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</si>
  <si>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</si>
  <si>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</si>
  <si>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</si>
  <si>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</si>
  <si>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</si>
  <si>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</si>
  <si>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</si>
  <si>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</si>
  <si>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</si>
  <si>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</si>
  <si>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</si>
  <si>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</si>
  <si>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</si>
  <si>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</si>
  <si>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</si>
  <si>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</si>
  <si>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</si>
  <si>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</si>
  <si>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</si>
  <si>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</si>
  <si>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</si>
  <si>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</si>
  <si>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</si>
  <si>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</si>
  <si>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</si>
  <si>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</si>
  <si>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</si>
  <si>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</si>
  <si>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</si>
  <si>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</si>
  <si>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</si>
  <si>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</si>
  <si>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</si>
  <si>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</si>
  <si>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</si>
  <si>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</si>
  <si>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</si>
  <si>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</si>
  <si>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</si>
  <si>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</si>
  <si>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</si>
  <si>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</si>
  <si>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</si>
  <si>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</si>
  <si>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</si>
  <si>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</si>
  <si>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</si>
  <si>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</si>
  <si>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</si>
  <si>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</si>
  <si>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</si>
  <si>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</si>
  <si>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</si>
  <si>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</si>
  <si>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</si>
  <si>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</si>
  <si>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</si>
  <si>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</si>
  <si>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</si>
  <si>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</si>
  <si>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</si>
  <si>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</si>
  <si>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</si>
  <si>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</si>
  <si>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</si>
  <si>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</si>
  <si>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</si>
  <si>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</si>
  <si>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</si>
  <si>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</si>
  <si>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</si>
  <si>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</si>
  <si>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</si>
  <si>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</si>
  <si>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</si>
  <si>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</si>
  <si>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</si>
  <si>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</si>
  <si>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</si>
  <si>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</si>
  <si>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</si>
  <si>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</si>
  <si>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</si>
  <si>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</si>
  <si>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</si>
  <si>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</si>
  <si>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</si>
  <si>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</si>
  <si>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</si>
  <si>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</si>
  <si>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</si>
  <si>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</si>
  <si>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</si>
  <si>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</si>
  <si>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</si>
  <si>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</si>
  <si>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</si>
  <si>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</si>
  <si>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</si>
  <si>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</si>
  <si>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</si>
  <si>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</si>
  <si>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</si>
  <si>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</si>
  <si>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</si>
  <si>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</si>
  <si>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</si>
  <si>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</si>
  <si>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</si>
  <si>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</si>
  <si>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</si>
  <si>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</si>
  <si>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</si>
  <si>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</si>
  <si>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</si>
  <si>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</si>
  <si>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</si>
  <si>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</si>
  <si>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</si>
  <si>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</si>
  <si>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</si>
  <si>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</si>
  <si>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</si>
  <si>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</si>
  <si>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</si>
  <si>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</si>
  <si>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</si>
  <si>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</si>
  <si>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</si>
  <si>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</si>
  <si>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</si>
  <si>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</si>
  <si>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</si>
  <si>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</si>
  <si>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</si>
  <si>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</si>
  <si>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</si>
  <si>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</si>
  <si>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</si>
  <si>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</si>
  <si>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</si>
  <si>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</si>
  <si>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</si>
  <si>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</si>
  <si>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</si>
  <si>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</si>
  <si>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</si>
  <si>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</si>
  <si>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</si>
  <si>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</si>
  <si>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</si>
  <si>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</si>
  <si>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</si>
  <si>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</si>
  <si>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</si>
  <si>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</si>
  <si>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</si>
  <si>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</si>
  <si>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</si>
  <si>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</si>
  <si>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</si>
  <si>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</si>
  <si>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</si>
  <si>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</si>
  <si>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</si>
  <si>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</si>
  <si>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</si>
  <si>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</si>
  <si>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</si>
  <si>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</si>
  <si>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</si>
  <si>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</si>
  <si>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</si>
  <si>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</si>
  <si>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</si>
  <si>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</si>
  <si>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</si>
  <si>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</si>
  <si>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</si>
  <si>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</si>
  <si>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</si>
  <si>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</si>
  <si>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</si>
  <si>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</si>
  <si>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</si>
  <si>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</si>
  <si>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</si>
  <si>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</si>
  <si>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</si>
  <si>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</si>
  <si>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</si>
  <si>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</si>
  <si>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</si>
  <si>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</si>
  <si>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</si>
  <si>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</si>
  <si>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</si>
  <si>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</si>
  <si>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</si>
  <si>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</si>
  <si>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</si>
  <si>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</si>
  <si>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</si>
  <si>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</si>
  <si>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</si>
  <si>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</si>
  <si>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</si>
  <si>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</si>
  <si>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</si>
  <si>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</si>
  <si>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</si>
  <si>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</si>
  <si>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</si>
  <si>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</si>
  <si>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</si>
  <si>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</si>
  <si>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</si>
  <si>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</si>
  <si>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</si>
  <si>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</si>
  <si>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</si>
  <si>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</si>
  <si>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</si>
  <si>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</si>
  <si>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</si>
  <si>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</si>
  <si>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</si>
  <si>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</si>
  <si>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</si>
  <si>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</si>
  <si>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</si>
  <si>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</si>
  <si>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</si>
  <si>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</si>
  <si>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</si>
  <si>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</si>
  <si>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</si>
  <si>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</si>
  <si>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</si>
  <si>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</si>
  <si>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</si>
  <si>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</si>
  <si>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</si>
  <si>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</si>
  <si>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</si>
  <si>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</si>
  <si>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</si>
  <si>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</si>
  <si>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</si>
  <si>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</si>
  <si>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</si>
  <si>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</si>
  <si>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</si>
  <si>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</si>
  <si>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</si>
  <si>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</si>
  <si>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</si>
  <si>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</si>
  <si>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</si>
  <si>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</si>
  <si>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</si>
  <si>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</si>
  <si>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</si>
  <si>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</si>
  <si>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</si>
  <si>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</si>
  <si>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</si>
  <si>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</si>
  <si>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</si>
  <si>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</si>
  <si>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</si>
  <si>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</si>
  <si>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</si>
  <si>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</si>
  <si>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</si>
  <si>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</si>
  <si>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</si>
  <si>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</si>
  <si>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</si>
  <si>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</si>
  <si>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</si>
  <si>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</si>
  <si>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</si>
  <si>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</si>
  <si>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</si>
  <si>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</si>
  <si>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</si>
  <si>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</si>
  <si>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</si>
  <si>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</si>
  <si>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</si>
  <si>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</si>
  <si>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</si>
  <si>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</si>
  <si>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</si>
  <si>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</si>
  <si>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</si>
  <si>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</si>
  <si>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</si>
  <si>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</si>
  <si>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</si>
  <si>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</si>
  <si>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</si>
  <si>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</si>
  <si>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</si>
  <si>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</si>
  <si>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</si>
  <si>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</si>
  <si>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</si>
  <si>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</si>
  <si>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</si>
  <si>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</si>
  <si>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</si>
  <si>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</si>
  <si>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</si>
  <si>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</si>
  <si>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</si>
  <si>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</si>
  <si>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</si>
  <si>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</si>
  <si>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</si>
  <si>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</si>
  <si>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</si>
  <si>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</si>
  <si>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</si>
  <si>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</si>
  <si>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</si>
  <si>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</si>
  <si>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</si>
  <si>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</si>
  <si>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</si>
  <si>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</si>
  <si>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</si>
  <si>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</si>
  <si>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</si>
  <si>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</si>
  <si>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</si>
  <si>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</si>
  <si>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</si>
  <si>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</si>
  <si>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</si>
  <si>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</si>
  <si>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</si>
  <si>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</si>
  <si>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</si>
  <si>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</si>
  <si>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</si>
  <si>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</si>
  <si>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</si>
  <si>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</si>
  <si>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</si>
  <si>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</si>
  <si>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</si>
  <si>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</si>
  <si>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</si>
  <si>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</si>
  <si>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</si>
  <si>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</si>
  <si>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</si>
  <si>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</si>
  <si>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</si>
  <si>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</si>
  <si>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</si>
  <si>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</si>
  <si>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</si>
  <si>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</si>
  <si>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</si>
  <si>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</si>
  <si>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</si>
  <si>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</si>
  <si>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</si>
  <si>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</si>
  <si>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</si>
  <si>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</si>
  <si>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</si>
  <si>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</si>
  <si>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</si>
  <si>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</si>
  <si>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</si>
  <si>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</si>
  <si>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</si>
  <si>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</si>
  <si>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</si>
  <si>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</si>
  <si>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</si>
  <si>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</si>
  <si>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</si>
  <si>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</si>
  <si>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</si>
  <si>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</si>
  <si>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</si>
  <si>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</si>
  <si>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</si>
  <si>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</si>
  <si>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</si>
  <si>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</si>
  <si>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</si>
  <si>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</si>
  <si>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</si>
  <si>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</si>
  <si>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</si>
  <si>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</si>
  <si>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</si>
  <si>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</si>
  <si>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</si>
  <si>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</si>
  <si>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</si>
  <si>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</si>
  <si>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</si>
  <si>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</si>
  <si>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</si>
  <si>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</si>
  <si>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</si>
  <si>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</si>
  <si>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</si>
  <si>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</si>
  <si>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</si>
  <si>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</si>
  <si>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</si>
  <si>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</si>
  <si>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</si>
  <si>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</si>
  <si>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</si>
  <si>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</si>
  <si>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</si>
  <si>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</si>
  <si>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</si>
  <si>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</si>
  <si>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</si>
  <si>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</si>
  <si>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</si>
  <si>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</si>
  <si>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</si>
  <si>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</si>
  <si>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</si>
  <si>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</si>
  <si>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</si>
  <si>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</si>
  <si>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</si>
  <si>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</si>
  <si>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</si>
  <si>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</si>
  <si>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</si>
  <si>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</si>
  <si>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</si>
  <si>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</si>
  <si>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</si>
  <si>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</si>
  <si>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</si>
  <si>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</si>
  <si>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</si>
  <si>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</si>
  <si>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</si>
  <si>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</si>
  <si>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</si>
  <si>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</si>
  <si>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</si>
  <si>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</si>
  <si>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</si>
  <si>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</si>
  <si>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</si>
  <si>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</si>
  <si>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</si>
  <si>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</si>
  <si>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</si>
  <si>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</si>
  <si>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</si>
  <si>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</si>
  <si>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</si>
  <si>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</si>
  <si>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</si>
  <si>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</si>
  <si>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</si>
  <si>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</si>
  <si>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</si>
  <si>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</si>
  <si>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</si>
  <si>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</si>
  <si>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</si>
  <si>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</si>
  <si>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</si>
  <si>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</si>
  <si>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</si>
  <si>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</si>
  <si>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</si>
  <si>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</si>
  <si>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</si>
  <si>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</si>
  <si>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</si>
  <si>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</si>
  <si>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</si>
  <si>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</si>
  <si>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</si>
  <si>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</si>
  <si>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</si>
  <si>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</si>
  <si>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</si>
  <si>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</si>
  <si>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</si>
  <si>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</si>
  <si>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</si>
  <si>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</si>
  <si>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</si>
  <si>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</si>
  <si>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</si>
  <si>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</si>
  <si>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</si>
  <si>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</si>
  <si>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</si>
  <si>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</si>
  <si>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</si>
  <si>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</si>
  <si>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</si>
  <si>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</si>
  <si>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</si>
  <si>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</si>
  <si>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</si>
  <si>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</si>
  <si>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</si>
  <si>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</si>
  <si>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</si>
  <si>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</si>
  <si>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</si>
  <si>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</si>
  <si>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</si>
  <si>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</si>
  <si>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</si>
  <si>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</si>
  <si>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</si>
  <si>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</si>
  <si>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</si>
  <si>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</si>
  <si>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</si>
  <si>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</si>
  <si>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</si>
  <si>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</si>
  <si>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</si>
  <si>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</si>
  <si>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</si>
  <si>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</si>
  <si>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</si>
  <si>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</si>
  <si>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</si>
  <si>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</si>
  <si>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</si>
  <si>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</si>
  <si>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</si>
  <si>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</si>
  <si>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</si>
  <si>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</si>
  <si>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</si>
  <si>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</si>
  <si>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</si>
  <si>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</si>
  <si>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</si>
  <si>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</si>
  <si>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</si>
  <si>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</si>
  <si>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</si>
  <si>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</si>
  <si>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</si>
  <si>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</si>
  <si>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</si>
  <si>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</si>
  <si>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</si>
  <si>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</si>
  <si>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</si>
  <si>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</si>
  <si>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</si>
  <si>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</si>
  <si>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</si>
  <si>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</si>
  <si>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</si>
  <si>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</si>
  <si>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</si>
  <si>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</si>
  <si>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</si>
  <si>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</si>
  <si>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</si>
  <si>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</si>
  <si>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</si>
  <si>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</si>
  <si>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</si>
  <si>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</si>
  <si>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</si>
  <si>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</si>
  <si>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</si>
  <si>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</si>
  <si>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</si>
  <si>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</si>
  <si>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</si>
  <si>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</si>
  <si>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</si>
  <si>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</si>
  <si>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</si>
  <si>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</si>
  <si>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</si>
  <si>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</si>
  <si>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</si>
  <si>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</si>
  <si>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</si>
  <si>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</si>
  <si>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</si>
  <si>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</si>
  <si>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</si>
  <si>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</si>
  <si>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</si>
  <si>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</si>
  <si>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</si>
  <si>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</si>
  <si>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</si>
  <si>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</si>
  <si>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</si>
  <si>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</si>
  <si>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</si>
  <si>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</si>
  <si>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</si>
  <si>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</si>
  <si>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</si>
  <si>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</si>
  <si>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</si>
  <si>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</si>
  <si>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</si>
  <si>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</si>
  <si>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</si>
  <si>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</si>
  <si>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</si>
  <si>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</si>
  <si>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</si>
  <si>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</si>
  <si>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</si>
  <si>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</si>
  <si>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</si>
  <si>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</si>
  <si>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</si>
  <si>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</si>
  <si>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</si>
  <si>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</si>
  <si>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</si>
  <si>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</si>
  <si>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</si>
  <si>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</si>
  <si>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</si>
  <si>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</si>
  <si>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</si>
  <si>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</si>
  <si>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</si>
  <si>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</si>
  <si>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</si>
  <si>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</si>
  <si>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</si>
  <si>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</si>
  <si>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</si>
  <si>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</si>
  <si>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</si>
  <si>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</si>
  <si>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</si>
  <si>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</si>
  <si>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</si>
  <si>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</si>
  <si>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</si>
  <si>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</si>
  <si>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</si>
  <si>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</si>
  <si>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</si>
  <si>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</si>
  <si>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</si>
  <si>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</si>
  <si>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</si>
  <si>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</si>
  <si>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</si>
  <si>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</si>
  <si>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</si>
  <si>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</si>
  <si>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</si>
  <si>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</si>
  <si>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</si>
  <si>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</si>
  <si>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</si>
  <si>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</si>
  <si>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</si>
  <si>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</si>
  <si>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</si>
  <si>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</si>
  <si>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</si>
  <si>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</si>
  <si>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</si>
  <si>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</si>
  <si>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</si>
  <si>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</si>
  <si>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</si>
  <si>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</si>
  <si>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</si>
  <si>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</si>
  <si>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</si>
  <si>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</si>
  <si>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</si>
  <si>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</si>
  <si>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</si>
  <si>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</si>
  <si>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</si>
  <si>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</si>
  <si>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</si>
  <si>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</si>
  <si>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</si>
  <si>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</si>
  <si>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</si>
  <si>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</si>
  <si>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</si>
  <si>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</si>
  <si>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</si>
  <si>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</si>
  <si>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</si>
  <si>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</si>
  <si>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</si>
  <si>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</si>
  <si>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</si>
  <si>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</si>
  <si>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</si>
  <si>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</si>
  <si>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</si>
  <si>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</si>
  <si>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</si>
  <si>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</si>
  <si>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</si>
  <si>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</si>
  <si>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</si>
  <si>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</si>
  <si>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</si>
  <si>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</si>
  <si>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</si>
  <si>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</si>
  <si>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</si>
  <si>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</si>
  <si>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</si>
  <si>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</si>
  <si>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</si>
  <si>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</si>
  <si>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</si>
  <si>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</si>
  <si>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</si>
  <si>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</si>
  <si>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</si>
  <si>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</si>
  <si>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</si>
  <si>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</si>
  <si>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</si>
  <si>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</si>
  <si>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</si>
  <si>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</si>
  <si>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</si>
  <si>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</si>
  <si>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</si>
  <si>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</si>
  <si>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</si>
  <si>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</si>
  <si>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</si>
  <si>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</si>
  <si>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</si>
  <si>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</si>
  <si>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</si>
  <si>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</si>
  <si>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</si>
  <si>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</si>
  <si>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</si>
  <si>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</si>
  <si>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</si>
  <si>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</si>
  <si>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</si>
  <si>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</si>
  <si>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</si>
  <si>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</si>
  <si>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</si>
  <si>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</si>
  <si>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</si>
  <si>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</si>
  <si>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</si>
  <si>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</si>
  <si>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</si>
  <si>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</si>
  <si>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</si>
  <si>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</si>
  <si>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</si>
  <si>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</si>
  <si>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</si>
  <si>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</si>
  <si>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</si>
  <si>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</si>
  <si>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</si>
  <si>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</si>
  <si>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</si>
  <si>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</si>
  <si>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</si>
  <si>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</si>
  <si>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</si>
  <si>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</si>
  <si>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</si>
  <si>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</si>
  <si>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</si>
  <si>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</si>
  <si>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</si>
  <si>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</si>
  <si>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</si>
  <si>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</si>
  <si>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</si>
  <si>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</si>
  <si>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</si>
  <si>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</si>
  <si>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</si>
  <si>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</si>
  <si>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</si>
  <si>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</si>
  <si>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</si>
  <si>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</si>
  <si>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</si>
  <si>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</si>
  <si>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</si>
  <si>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</si>
  <si>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</si>
  <si>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</si>
  <si>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</si>
  <si>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</si>
  <si>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</si>
  <si>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</si>
  <si>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</si>
  <si>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</si>
  <si>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</si>
  <si>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</si>
  <si>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</si>
  <si>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</si>
  <si>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</si>
  <si>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</si>
  <si>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</si>
  <si>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</si>
  <si>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</si>
  <si>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</si>
  <si>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</si>
  <si>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</si>
  <si>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</si>
  <si>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</si>
  <si>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</si>
  <si>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</si>
  <si>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</si>
  <si>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</si>
  <si>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</si>
  <si>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</si>
  <si>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</si>
  <si>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</si>
  <si>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</si>
  <si>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</si>
  <si>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</si>
  <si>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</si>
  <si>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</si>
  <si>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</si>
  <si>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</si>
  <si>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</si>
  <si>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</si>
  <si>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</si>
  <si>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</si>
  <si>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</si>
  <si>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</si>
  <si>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</si>
  <si>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</si>
  <si>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</si>
  <si>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</si>
  <si>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</si>
  <si>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</si>
  <si>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</si>
  <si>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</si>
  <si>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</si>
  <si>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</si>
  <si>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</si>
  <si>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</si>
  <si>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</si>
  <si>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</si>
  <si>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</si>
  <si>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</si>
  <si>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</si>
  <si>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</si>
  <si>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</si>
  <si>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</si>
  <si>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</si>
  <si>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</si>
  <si>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</si>
  <si>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</si>
  <si>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</si>
  <si>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</si>
  <si>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</si>
  <si>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</si>
  <si>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</si>
  <si>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</si>
  <si>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</si>
  <si>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</si>
  <si>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</si>
  <si>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</si>
  <si>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</si>
  <si>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</si>
  <si>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</si>
  <si>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</si>
  <si>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</si>
  <si>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</si>
  <si>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</si>
  <si>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</si>
  <si>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</si>
  <si>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</si>
  <si>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</si>
  <si>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</si>
  <si>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</si>
  <si>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</si>
  <si>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</si>
  <si>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</si>
  <si>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</si>
  <si>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</si>
  <si>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</si>
  <si>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</si>
  <si>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</si>
  <si>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</si>
  <si>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</si>
  <si>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</si>
  <si>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</si>
  <si>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</si>
  <si>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</si>
  <si>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</si>
  <si>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</si>
  <si>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</si>
  <si>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</si>
  <si>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</si>
  <si>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</si>
  <si>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</si>
  <si>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</si>
  <si>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</si>
  <si>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</si>
  <si>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</si>
  <si>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</si>
  <si>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</si>
  <si>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</si>
  <si>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</si>
  <si>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</si>
  <si>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</si>
  <si>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</si>
  <si>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</si>
  <si>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</si>
  <si>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</si>
  <si>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</si>
  <si>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</si>
  <si>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</si>
  <si>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</si>
  <si>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</si>
  <si>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</si>
  <si>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</si>
  <si>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</si>
  <si>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</si>
  <si>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</si>
  <si>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</si>
  <si>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</si>
  <si>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</si>
  <si>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</si>
  <si>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</si>
  <si>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</si>
  <si>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</si>
  <si>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</si>
  <si>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</si>
  <si>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</si>
  <si>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</si>
  <si>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</si>
  <si>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</si>
  <si>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</si>
  <si>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</si>
  <si>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</si>
  <si>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</si>
  <si>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</si>
  <si>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</si>
  <si>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</si>
  <si>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</si>
  <si>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</si>
  <si>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</si>
  <si>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</si>
  <si>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</si>
  <si>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</si>
  <si>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</si>
  <si>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</si>
  <si>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</si>
  <si>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</si>
  <si>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</si>
  <si>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</si>
  <si>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</si>
  <si>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</si>
  <si>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</si>
  <si>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</si>
  <si>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</si>
  <si>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</si>
  <si>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</si>
  <si>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</si>
  <si>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</si>
  <si>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</si>
  <si>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</si>
  <si>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</si>
  <si>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</si>
  <si>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</si>
  <si>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</si>
  <si>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</si>
  <si>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</si>
  <si>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</si>
  <si>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</si>
  <si>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</si>
  <si>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</si>
  <si>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</si>
  <si>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</si>
  <si>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</si>
  <si>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</si>
  <si>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</si>
  <si>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</si>
  <si>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</si>
  <si>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</si>
  <si>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</si>
  <si>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</si>
  <si>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</si>
  <si>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</si>
  <si>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</si>
  <si>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</si>
  <si>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</si>
  <si>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</si>
  <si>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</si>
  <si>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</si>
  <si>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</si>
  <si>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</si>
  <si>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</si>
  <si>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</si>
  <si>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</si>
  <si>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</si>
  <si>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</si>
  <si>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</si>
  <si>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</si>
  <si>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</si>
  <si>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</si>
  <si>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</si>
  <si>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</si>
  <si>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</si>
  <si>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</si>
  <si>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</si>
  <si>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</si>
  <si>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</si>
  <si>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</si>
  <si>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</si>
  <si>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</si>
  <si>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</si>
  <si>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</si>
  <si>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</si>
  <si>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</si>
  <si>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</si>
  <si>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</si>
  <si>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</si>
  <si>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</si>
  <si>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</si>
  <si>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</si>
  <si>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</si>
  <si>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</si>
  <si>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</si>
  <si>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</si>
  <si>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</si>
  <si>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</si>
  <si>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</si>
  <si>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</si>
  <si>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</si>
  <si>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</si>
  <si>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</si>
  <si>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</si>
  <si>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</si>
  <si>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</si>
  <si>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</si>
  <si>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</si>
  <si>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</si>
  <si>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</si>
  <si>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</si>
  <si>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</si>
  <si>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</si>
  <si>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</si>
  <si>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</si>
  <si>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</si>
  <si>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</si>
  <si>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</si>
  <si>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</si>
  <si>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</si>
  <si>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</si>
  <si>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</si>
  <si>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</si>
  <si>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</si>
  <si>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</si>
  <si>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</si>
  <si>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</si>
  <si>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</si>
  <si>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</si>
  <si>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</si>
  <si>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</si>
  <si>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</si>
  <si>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</si>
  <si>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</si>
  <si>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</si>
  <si>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</si>
  <si>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</si>
  <si>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</si>
  <si>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</si>
  <si>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</si>
  <si>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</si>
  <si>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</si>
  <si>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</si>
  <si>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</si>
  <si>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</si>
  <si>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</si>
  <si>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</si>
  <si>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</si>
  <si>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</si>
  <si>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</si>
  <si>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</si>
  <si>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</si>
  <si>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</si>
  <si>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</si>
  <si>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</si>
  <si>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</si>
  <si>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</si>
  <si>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</si>
  <si>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</si>
  <si>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</si>
  <si>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</si>
  <si>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</si>
  <si>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</si>
  <si>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</si>
  <si>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</si>
  <si>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</si>
  <si>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</si>
  <si>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</si>
  <si>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</si>
  <si>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</si>
  <si>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</si>
  <si>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</si>
  <si>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</si>
  <si>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</si>
  <si>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</si>
  <si>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</si>
  <si>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</si>
  <si>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</si>
  <si>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</si>
  <si>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</si>
  <si>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</si>
  <si>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</si>
  <si>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</si>
  <si>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</si>
  <si>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</si>
  <si>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</si>
  <si>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</si>
  <si>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</si>
  <si>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</si>
  <si>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</si>
  <si>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</si>
  <si>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</si>
  <si>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</si>
  <si>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</si>
  <si>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</si>
  <si>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</si>
  <si>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</si>
  <si>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</si>
  <si>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</si>
  <si>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</si>
  <si>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</si>
  <si>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</si>
  <si>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</si>
  <si>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</si>
  <si>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</si>
  <si>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</si>
  <si>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</si>
  <si>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</si>
  <si>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</si>
  <si>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</si>
  <si>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</si>
  <si>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</si>
  <si>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</si>
  <si>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</si>
  <si>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</si>
  <si>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</si>
  <si>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</si>
  <si>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</si>
  <si>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</si>
  <si>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</si>
  <si>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</si>
  <si>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</si>
  <si>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</si>
  <si>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</si>
  <si>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</si>
  <si>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</si>
  <si>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</si>
  <si>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</si>
  <si>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</si>
  <si>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</si>
  <si>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</si>
  <si>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</si>
  <si>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</si>
  <si>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</si>
  <si>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</si>
  <si>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</si>
  <si>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</si>
  <si>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</si>
  <si>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</si>
  <si>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</si>
  <si>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</si>
  <si>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</si>
  <si>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</si>
  <si>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</si>
  <si>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</si>
  <si>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</si>
  <si>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</si>
  <si>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</si>
  <si>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</si>
  <si>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</si>
  <si>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</si>
  <si>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</si>
  <si>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</si>
  <si>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</si>
  <si>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</si>
  <si>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</si>
  <si>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</si>
  <si>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</si>
  <si>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</si>
  <si>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</si>
  <si>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</si>
  <si>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</si>
  <si>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</si>
  <si>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</si>
  <si>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</si>
  <si>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</si>
  <si>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</si>
  <si>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</si>
  <si>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</si>
  <si>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</si>
  <si>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</si>
  <si>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</si>
  <si>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</si>
  <si>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</si>
  <si>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</si>
  <si>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</si>
  <si>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</si>
  <si>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</si>
  <si>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</si>
  <si>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</si>
  <si>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</si>
  <si>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</si>
  <si>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</si>
  <si>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</si>
  <si>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</si>
  <si>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</si>
  <si>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</si>
  <si>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</si>
  <si>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</si>
  <si>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</si>
  <si>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</si>
  <si>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</si>
  <si>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</si>
  <si>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</si>
  <si>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</si>
  <si>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</si>
  <si>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</si>
  <si>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</si>
  <si>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</si>
  <si>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</si>
  <si>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</si>
  <si>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</si>
  <si>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</si>
  <si>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</si>
  <si>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</si>
  <si>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</si>
  <si>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</si>
  <si>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</si>
  <si>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</si>
  <si>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</si>
  <si>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</si>
  <si>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</si>
  <si>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</si>
  <si>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</si>
  <si>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</si>
  <si>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</si>
  <si>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</si>
  <si>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</si>
  <si>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</si>
  <si>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</si>
  <si>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</si>
  <si>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</si>
  <si>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</si>
  <si>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</si>
  <si>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</si>
  <si>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</si>
  <si>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</si>
  <si>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</si>
  <si>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</si>
  <si>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</si>
  <si>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</si>
  <si>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</si>
  <si>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</si>
  <si>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</si>
  <si>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</si>
  <si>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</si>
  <si>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</si>
  <si>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</si>
  <si>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</si>
  <si>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</si>
  <si>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</si>
  <si>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</si>
  <si>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</si>
  <si>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</si>
  <si>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</si>
  <si>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</si>
  <si>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</si>
  <si>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</si>
  <si>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</si>
  <si>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</si>
  <si>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</si>
  <si>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</si>
  <si>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</si>
  <si>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</si>
  <si>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</si>
  <si>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</si>
  <si>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</si>
  <si>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</si>
  <si>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</si>
  <si>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</si>
  <si>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</si>
  <si>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</si>
  <si>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</si>
  <si>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</si>
  <si>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</si>
  <si>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</si>
  <si>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</si>
  <si>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</si>
  <si>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</si>
  <si>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</si>
  <si>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</si>
  <si>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</si>
  <si>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</si>
  <si>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</si>
  <si>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</si>
  <si>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</si>
  <si>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</si>
  <si>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</si>
  <si>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</si>
  <si>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</si>
  <si>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</si>
  <si>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</si>
  <si>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</si>
  <si>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</si>
  <si>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</si>
  <si>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</si>
  <si>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</si>
  <si>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</si>
  <si>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</si>
  <si>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</si>
  <si>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</si>
  <si>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</si>
  <si>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</si>
  <si>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</si>
  <si>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</si>
  <si>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</si>
  <si>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</si>
  <si>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</si>
  <si>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</si>
  <si>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</si>
  <si>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</si>
  <si>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</si>
  <si>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</si>
  <si>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</si>
  <si>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</si>
  <si>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</si>
  <si>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</si>
  <si>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</si>
  <si>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</si>
  <si>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</si>
  <si>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</si>
  <si>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</si>
  <si>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</si>
  <si>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</si>
  <si>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</si>
  <si>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</si>
  <si>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</si>
  <si>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</si>
  <si>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</si>
  <si>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</si>
  <si>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</si>
  <si>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</si>
  <si>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</si>
  <si>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</si>
  <si>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</si>
  <si>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</si>
  <si>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</si>
  <si>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</si>
  <si>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</si>
  <si>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</si>
  <si>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</si>
  <si>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</si>
  <si>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</si>
  <si>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</si>
  <si>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</si>
  <si>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</si>
  <si>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</si>
  <si>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</si>
  <si>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</si>
  <si>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</si>
  <si>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</si>
  <si>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</si>
  <si>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</si>
  <si>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</si>
  <si>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</si>
  <si>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</si>
  <si>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</si>
  <si>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</si>
  <si>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</si>
  <si>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</si>
  <si>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</si>
  <si>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</si>
  <si>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</si>
  <si>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</si>
  <si>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</si>
  <si>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</si>
  <si>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</si>
  <si>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</si>
  <si>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</si>
  <si>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</si>
  <si>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</si>
  <si>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</si>
  <si>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</si>
  <si>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</si>
  <si>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</si>
  <si>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</si>
  <si>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</si>
  <si>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</si>
  <si>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</si>
  <si>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</si>
  <si>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</si>
  <si>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</si>
  <si>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</si>
  <si>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</si>
  <si>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</si>
  <si>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</si>
  <si>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</si>
  <si>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</si>
  <si>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</si>
  <si>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</si>
  <si>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</si>
  <si>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</si>
  <si>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</si>
  <si>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</si>
  <si>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</si>
  <si>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</si>
  <si>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</si>
  <si>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</si>
  <si>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</si>
  <si>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</si>
  <si>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</si>
  <si>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</si>
  <si>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</si>
  <si>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</si>
  <si>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</si>
  <si>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</si>
  <si>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</si>
  <si>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</si>
  <si>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</si>
  <si>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</si>
  <si>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</si>
  <si>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</si>
  <si>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</si>
  <si>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</si>
  <si>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</si>
  <si>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</si>
  <si>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</si>
  <si>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</si>
  <si>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</si>
  <si>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</si>
  <si>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</si>
  <si>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</si>
  <si>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</si>
  <si>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</si>
  <si>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</si>
  <si>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</si>
  <si>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</si>
  <si>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</si>
  <si>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</si>
  <si>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</si>
  <si>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</si>
  <si>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</si>
  <si>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</si>
  <si>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</si>
  <si>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</si>
  <si>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</si>
  <si>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</si>
  <si>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</si>
  <si>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</si>
  <si>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</si>
  <si>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</si>
  <si>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</si>
  <si>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</si>
  <si>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</si>
  <si>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</si>
  <si>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</si>
  <si>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</si>
  <si>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</si>
  <si>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</si>
  <si>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</si>
  <si>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</si>
  <si>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</si>
  <si>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</si>
  <si>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</si>
  <si>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</si>
  <si>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</si>
  <si>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</si>
  <si>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</si>
  <si>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</si>
  <si>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</si>
  <si>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</si>
  <si>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</si>
  <si>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</si>
  <si>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</si>
  <si>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</si>
  <si>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</si>
  <si>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</si>
  <si>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</si>
  <si>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</si>
  <si>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</si>
  <si>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</si>
  <si>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</si>
  <si>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</si>
  <si>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</si>
  <si>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</si>
  <si>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</si>
  <si>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</si>
  <si>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</si>
  <si>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</si>
  <si>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</si>
  <si>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</si>
  <si>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</si>
  <si>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</si>
  <si>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</si>
  <si>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</si>
  <si>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</si>
  <si>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</si>
  <si>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</si>
  <si>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</si>
  <si>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</si>
  <si>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</si>
  <si>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</si>
  <si>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</si>
  <si>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</si>
  <si>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</si>
  <si>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</si>
  <si>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</si>
  <si>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</si>
  <si>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</si>
  <si>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</si>
  <si>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</si>
  <si>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</si>
  <si>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</si>
  <si>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</si>
  <si>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</si>
  <si>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</si>
  <si>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</si>
  <si>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</si>
  <si>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</si>
  <si>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</si>
  <si>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</si>
  <si>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</si>
  <si>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</si>
  <si>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</si>
  <si>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</si>
  <si>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</si>
  <si>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</si>
  <si>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</si>
  <si>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</si>
  <si>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</si>
  <si>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</si>
  <si>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</si>
  <si>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</si>
  <si>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</si>
  <si>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</si>
  <si>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</si>
  <si>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</si>
  <si>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</si>
  <si>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</si>
  <si>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</si>
  <si>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</si>
  <si>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</si>
  <si>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</si>
  <si>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</si>
  <si>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</si>
  <si>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</si>
  <si>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</si>
  <si>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</si>
  <si>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</si>
  <si>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</si>
  <si>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</si>
  <si>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</si>
  <si>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</si>
  <si>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</si>
  <si>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</si>
  <si>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</si>
  <si>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</si>
  <si>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</si>
  <si>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</si>
  <si>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</si>
  <si>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</si>
  <si>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</si>
  <si>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</si>
  <si>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</si>
  <si>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</si>
  <si>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</si>
  <si>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</si>
  <si>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</si>
  <si>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</si>
  <si>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</si>
  <si>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</si>
  <si>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</si>
  <si>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</si>
  <si>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</si>
  <si>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</si>
  <si>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</si>
  <si>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</si>
  <si>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</si>
  <si>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</si>
  <si>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</si>
  <si>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</si>
  <si>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</si>
  <si>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</si>
  <si>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</si>
  <si>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</si>
  <si>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</si>
  <si>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</si>
  <si>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</si>
  <si>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</si>
  <si>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</si>
  <si>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</si>
  <si>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</si>
  <si>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</si>
  <si>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</si>
  <si>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</si>
  <si>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</si>
  <si>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</si>
  <si>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</si>
  <si>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</si>
  <si>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</si>
  <si>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</si>
  <si>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</si>
  <si>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</si>
  <si>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</si>
  <si>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</si>
  <si>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</si>
  <si>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</si>
  <si>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</si>
  <si>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</si>
  <si>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</si>
  <si>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</si>
  <si>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</si>
  <si>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</si>
  <si>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</si>
  <si>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</si>
  <si>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</si>
  <si>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</si>
  <si>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</si>
  <si>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</si>
  <si>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</si>
  <si>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</si>
  <si>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</si>
  <si>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</si>
  <si>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</si>
  <si>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</si>
  <si>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</si>
  <si>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</si>
  <si>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</si>
  <si>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</si>
  <si>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</si>
  <si>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</si>
  <si>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</si>
  <si>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</si>
  <si>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</si>
  <si>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</si>
  <si>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</si>
  <si>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</si>
  <si>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</si>
  <si>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</si>
  <si>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</si>
  <si>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</si>
  <si>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</si>
  <si>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</si>
  <si>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</si>
  <si>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</si>
  <si>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</si>
  <si>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</si>
  <si>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</si>
  <si>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</si>
  <si>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</si>
  <si>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</si>
  <si>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</si>
  <si>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</si>
  <si>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</si>
  <si>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</si>
  <si>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</si>
  <si>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</si>
  <si>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</si>
  <si>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</si>
  <si>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</si>
  <si>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</si>
  <si>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</si>
  <si>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</si>
  <si>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</si>
  <si>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</si>
  <si>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</si>
  <si>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</si>
  <si>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</si>
  <si>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</si>
  <si>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</si>
  <si>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</si>
  <si>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</si>
  <si>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</si>
  <si>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</si>
  <si>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</si>
  <si>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</si>
  <si>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</si>
  <si>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</si>
  <si>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</si>
  <si>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</si>
  <si>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</si>
  <si>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</si>
  <si>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</si>
  <si>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</si>
  <si>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</si>
  <si>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</si>
  <si>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</si>
  <si>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</si>
  <si>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</si>
  <si>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</si>
  <si>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</si>
  <si>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</si>
  <si>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</si>
  <si>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</si>
  <si>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</si>
  <si>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</si>
  <si>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</si>
  <si>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</si>
  <si>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</si>
  <si>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</si>
  <si>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</si>
  <si>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</si>
  <si>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</si>
  <si>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</si>
  <si>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</si>
  <si>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</si>
  <si>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</si>
  <si>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</si>
  <si>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</si>
  <si>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</si>
  <si>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</si>
  <si>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</si>
  <si>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</si>
  <si>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</si>
  <si>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</si>
  <si>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</si>
  <si>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</si>
  <si>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</si>
  <si>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</si>
  <si>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</si>
  <si>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</si>
  <si>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</si>
  <si>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</si>
  <si>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</si>
  <si>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</si>
  <si>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</si>
  <si>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</si>
  <si>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</si>
  <si>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</si>
  <si>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</si>
  <si>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</si>
  <si>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</si>
  <si>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</si>
  <si>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</si>
  <si>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</si>
  <si>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</si>
  <si>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</si>
  <si>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</si>
  <si>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</si>
  <si>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</si>
  <si>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</si>
  <si>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</si>
  <si>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</si>
  <si>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</si>
  <si>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</si>
  <si>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</si>
  <si>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</si>
  <si>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</si>
  <si>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</si>
  <si>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</si>
  <si>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</si>
  <si>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</si>
  <si>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</si>
  <si>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</si>
  <si>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</si>
  <si>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</si>
  <si>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</si>
  <si>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</si>
  <si>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</si>
  <si>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</si>
  <si>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</si>
  <si>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</si>
  <si>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</si>
  <si>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</si>
  <si>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</si>
  <si>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</si>
  <si>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</si>
  <si>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</si>
  <si>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</si>
  <si>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</si>
  <si>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</si>
  <si>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</si>
  <si>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</si>
  <si>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</si>
  <si>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</si>
  <si>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</si>
  <si>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</si>
  <si>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</si>
  <si>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</si>
  <si>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</si>
  <si>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</si>
  <si>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</si>
  <si>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</si>
  <si>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</si>
  <si>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</si>
  <si>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</si>
  <si>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</si>
  <si>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</si>
  <si>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</si>
  <si>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</si>
  <si>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</si>
  <si>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</si>
  <si>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</si>
  <si>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</si>
  <si>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</si>
  <si>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</si>
  <si>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</si>
  <si>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</si>
  <si>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</si>
  <si>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</si>
  <si>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</si>
  <si>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</si>
  <si>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</si>
  <si>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</si>
  <si>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</si>
  <si>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</si>
  <si>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</si>
  <si>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</si>
  <si>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</si>
  <si>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</si>
  <si>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</si>
  <si>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</si>
  <si>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</si>
  <si>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</si>
  <si>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</si>
  <si>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</si>
  <si>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</si>
  <si>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</si>
  <si>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</si>
  <si>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</si>
  <si>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</si>
  <si>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</si>
  <si>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</si>
  <si>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</si>
  <si>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</si>
  <si>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</si>
  <si>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</si>
  <si>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</si>
  <si>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</si>
  <si>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</si>
  <si>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</si>
  <si>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</si>
  <si>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</si>
  <si>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</si>
  <si>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</si>
  <si>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</si>
  <si>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</si>
  <si>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</si>
  <si>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</si>
  <si>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</si>
  <si>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</si>
  <si>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</si>
  <si>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</si>
  <si>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</si>
  <si>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</si>
  <si>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</si>
  <si>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</si>
  <si>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</si>
  <si>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</si>
  <si>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</si>
  <si>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</si>
  <si>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</si>
  <si>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</si>
  <si>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</si>
  <si>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</si>
  <si>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</si>
  <si>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</si>
  <si>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</si>
  <si>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</si>
  <si>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</si>
  <si>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</si>
  <si>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</si>
  <si>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</si>
  <si>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</si>
  <si>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</si>
  <si>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</si>
  <si>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</si>
  <si>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</si>
  <si>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</si>
  <si>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</si>
  <si>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</si>
  <si>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</si>
  <si>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</si>
  <si>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</si>
  <si>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</si>
  <si>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</si>
  <si>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</si>
  <si>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</si>
  <si>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</si>
  <si>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</si>
  <si>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</si>
  <si>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</si>
  <si>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</si>
  <si>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</si>
  <si>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</si>
  <si>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</si>
  <si>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</si>
  <si>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</si>
  <si>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</si>
  <si>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</si>
  <si>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</si>
  <si>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</si>
  <si>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</si>
  <si>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</si>
  <si>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</si>
  <si>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</si>
  <si>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</si>
  <si>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</si>
  <si>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</si>
  <si>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</si>
  <si>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</si>
  <si>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</si>
  <si>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</si>
  <si>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</si>
  <si>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</si>
  <si>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</si>
  <si>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</si>
  <si>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</si>
  <si>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</si>
  <si>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</si>
  <si>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</si>
  <si>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</si>
  <si>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</si>
  <si>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</si>
  <si>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</si>
  <si>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</si>
  <si>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</si>
  <si>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</si>
  <si>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</si>
  <si>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</si>
  <si>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</si>
  <si>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</si>
  <si>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</si>
  <si>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</si>
  <si>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</si>
  <si>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</si>
  <si>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</si>
  <si>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</si>
  <si>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</si>
  <si>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</si>
  <si>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</si>
  <si>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</si>
  <si>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</si>
  <si>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</si>
  <si>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</si>
  <si>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</si>
  <si>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</si>
  <si>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</si>
  <si>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</si>
  <si>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</si>
  <si>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</si>
  <si>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</si>
  <si>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</si>
  <si>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</si>
  <si>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</si>
  <si>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</si>
  <si>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</si>
  <si>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</si>
  <si>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</si>
  <si>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</si>
  <si>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</si>
  <si>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</si>
  <si>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</si>
  <si>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</si>
  <si>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</si>
  <si>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</si>
  <si>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</si>
  <si>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</si>
  <si>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</si>
  <si>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</si>
  <si>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</si>
  <si>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</si>
  <si>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</si>
  <si>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</si>
  <si>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</si>
  <si>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</si>
  <si>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</si>
  <si>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</si>
  <si>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</si>
  <si>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</si>
  <si>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</si>
  <si>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</si>
  <si>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</si>
  <si>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</si>
  <si>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</si>
  <si>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</si>
  <si>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</si>
  <si>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</si>
  <si>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</si>
  <si>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</si>
  <si>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</si>
  <si>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</si>
  <si>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</si>
  <si>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</si>
  <si>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</si>
  <si>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</si>
  <si>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</si>
  <si>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</si>
  <si>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</si>
  <si>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</si>
  <si>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</si>
  <si>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</si>
  <si>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</si>
  <si>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</si>
  <si>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</si>
  <si>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</si>
  <si>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</si>
  <si>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</si>
  <si>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</si>
  <si>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</si>
  <si>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</si>
  <si>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</si>
  <si>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</si>
  <si>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</si>
  <si>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</si>
  <si>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</si>
  <si>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</si>
  <si>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</si>
  <si>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</si>
  <si>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</si>
  <si>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</si>
  <si>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</si>
  <si>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</si>
  <si>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</si>
  <si>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</si>
  <si>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</si>
  <si>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</si>
  <si>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</si>
  <si>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</si>
  <si>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</si>
  <si>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</si>
  <si>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</si>
  <si>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</si>
  <si>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</si>
  <si>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</si>
  <si>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</si>
  <si>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</si>
  <si>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</si>
  <si>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</si>
  <si>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</si>
  <si>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</si>
  <si>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</si>
  <si>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</si>
  <si>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</si>
  <si>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</si>
  <si>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</si>
  <si>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</si>
  <si>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</si>
  <si>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</si>
  <si>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</si>
  <si>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</si>
  <si>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</si>
  <si>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</si>
  <si>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</si>
  <si>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</si>
  <si>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</si>
  <si>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</si>
  <si>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</si>
  <si>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</si>
  <si>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</si>
  <si>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</si>
  <si>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</si>
  <si>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</si>
  <si>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</si>
  <si>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</si>
  <si>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</si>
  <si>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</si>
  <si>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</si>
  <si>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</si>
  <si>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</si>
  <si>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</si>
  <si>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</si>
  <si>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</si>
  <si>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</si>
  <si>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</si>
  <si>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</si>
  <si>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</si>
  <si>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</si>
  <si>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</si>
  <si>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</si>
  <si>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</si>
  <si>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</si>
  <si>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</si>
  <si>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</si>
  <si>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</si>
  <si>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</si>
  <si>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</si>
  <si>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</si>
  <si>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</si>
  <si>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</si>
  <si>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</si>
  <si>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</si>
  <si>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</si>
  <si>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</si>
  <si>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</si>
  <si>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</si>
  <si>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</si>
  <si>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</si>
  <si>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</si>
  <si>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</si>
  <si>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</si>
  <si>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</si>
  <si>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</si>
  <si>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</si>
  <si>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</si>
  <si>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</si>
  <si>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</si>
  <si>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</si>
  <si>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</si>
  <si>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</si>
  <si>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</si>
  <si>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</si>
  <si>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</si>
  <si>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</si>
  <si>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</si>
  <si>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</si>
  <si>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</si>
  <si>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</si>
  <si>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</si>
  <si>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</si>
  <si>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</si>
  <si>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</si>
  <si>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</si>
  <si>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</si>
  <si>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</si>
  <si>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</si>
  <si>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</si>
  <si>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</si>
  <si>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</si>
  <si>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</si>
  <si>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</si>
  <si>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</si>
  <si>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</si>
  <si>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</si>
  <si>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</si>
  <si>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</si>
  <si>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</si>
  <si>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</si>
  <si>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</si>
  <si>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</si>
  <si>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</si>
  <si>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</si>
  <si>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</si>
  <si>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</si>
  <si>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</si>
  <si>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</si>
  <si>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</si>
  <si>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</si>
  <si>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</si>
  <si>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</si>
  <si>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</si>
  <si>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</si>
  <si>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</si>
  <si>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</si>
  <si>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</si>
  <si>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</si>
  <si>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</si>
  <si>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</si>
  <si>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</si>
  <si>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</si>
  <si>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</si>
  <si>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</si>
  <si>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</si>
  <si>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</si>
  <si>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</si>
  <si>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</si>
  <si>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</si>
  <si>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</si>
  <si>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</si>
  <si>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</si>
  <si>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</si>
  <si>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</si>
  <si>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</si>
  <si>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</si>
  <si>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</si>
  <si>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</si>
  <si>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</si>
  <si>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</si>
  <si>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</si>
  <si>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</si>
  <si>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</si>
  <si>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</si>
  <si>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</si>
  <si>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</si>
  <si>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</si>
  <si>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</si>
  <si>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</si>
  <si>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</si>
  <si>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</si>
  <si>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</si>
  <si>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</si>
  <si>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</si>
  <si>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</si>
  <si>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</si>
  <si>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</si>
  <si>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</si>
  <si>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</si>
  <si>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</si>
  <si>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</si>
  <si>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</si>
  <si>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</si>
  <si>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</si>
  <si>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</si>
  <si>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</si>
  <si>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</si>
  <si>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</si>
  <si>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</si>
  <si>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</si>
  <si>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</si>
  <si>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</si>
  <si>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</si>
  <si>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</si>
  <si>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</si>
  <si>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</si>
  <si>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</si>
  <si>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</si>
  <si>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</si>
  <si>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</si>
  <si>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</si>
  <si>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</si>
  <si>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</si>
  <si>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</si>
  <si>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</si>
  <si>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</si>
  <si>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</si>
  <si>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</si>
  <si>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</si>
  <si>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</si>
  <si>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</si>
  <si>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</si>
  <si>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</si>
  <si>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</si>
  <si>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</si>
  <si>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</si>
  <si>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</si>
  <si>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</si>
  <si>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</si>
  <si>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</si>
  <si>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</si>
  <si>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</si>
  <si>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</si>
  <si>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</si>
  <si>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</si>
  <si>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</si>
  <si>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</si>
  <si>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</si>
  <si>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</si>
  <si>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</si>
  <si>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</si>
  <si>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</si>
  <si>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</si>
  <si>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</si>
  <si>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</si>
  <si>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</si>
  <si>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</si>
  <si>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</si>
  <si>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</si>
  <si>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</si>
  <si>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</si>
  <si>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</si>
  <si>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</si>
  <si>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</si>
  <si>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</si>
  <si>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</si>
  <si>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</si>
  <si>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</si>
  <si>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</si>
  <si>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</si>
  <si>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</si>
  <si>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</si>
  <si>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</si>
  <si>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</si>
  <si>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</si>
  <si>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</si>
  <si>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</si>
  <si>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</si>
  <si>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</si>
  <si>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</si>
  <si>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</si>
  <si>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</si>
  <si>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</si>
  <si>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</si>
  <si>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</si>
  <si>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</si>
  <si>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</si>
  <si>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</si>
  <si>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</si>
  <si>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</si>
  <si>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</si>
  <si>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</si>
  <si>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</si>
  <si>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</si>
  <si>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</si>
  <si>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</si>
  <si>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</si>
  <si>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</si>
  <si>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</si>
  <si>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</si>
  <si>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</si>
  <si>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</si>
  <si>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</si>
  <si>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</si>
  <si>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</si>
  <si>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</si>
  <si>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</si>
  <si>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</si>
  <si>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</si>
  <si>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</si>
  <si>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</si>
  <si>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</si>
  <si>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</si>
  <si>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</si>
  <si>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</si>
  <si>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</si>
  <si>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</si>
  <si>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</si>
  <si>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</si>
  <si>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</si>
  <si>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</si>
  <si>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</si>
  <si>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</si>
  <si>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</si>
  <si>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</si>
  <si>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</si>
  <si>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</si>
  <si>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</si>
  <si>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</si>
  <si>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</si>
  <si>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</si>
  <si>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</si>
  <si>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</si>
  <si>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</si>
  <si>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</si>
  <si>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</si>
  <si>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</si>
  <si>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</si>
  <si>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</si>
  <si>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</si>
  <si>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</si>
  <si>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</si>
  <si>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</si>
  <si>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</si>
  <si>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</si>
  <si>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</si>
  <si>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</si>
  <si>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</si>
  <si>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</si>
  <si>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</si>
  <si>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</si>
  <si>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</si>
  <si>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</si>
  <si>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</si>
  <si>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</si>
  <si>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</si>
  <si>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</si>
  <si>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</si>
  <si>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</si>
  <si>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</si>
  <si>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</si>
  <si>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</si>
  <si>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</si>
  <si>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</si>
  <si>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</si>
  <si>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</si>
  <si>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</si>
  <si>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</si>
  <si>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</si>
  <si>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</si>
  <si>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</si>
  <si>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</si>
  <si>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</si>
  <si>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</si>
  <si>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</si>
  <si>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</si>
  <si>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</si>
  <si>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</si>
  <si>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</si>
  <si>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</si>
  <si>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</si>
  <si>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</si>
  <si>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</si>
  <si>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</si>
  <si>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</si>
  <si>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</si>
  <si>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</si>
  <si>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</si>
  <si>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</si>
  <si>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</si>
  <si>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</si>
  <si>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</si>
  <si>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</si>
  <si>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</si>
  <si>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</si>
  <si>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</si>
  <si>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</si>
  <si>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</si>
  <si>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</si>
  <si>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</si>
  <si>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</si>
  <si>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</si>
  <si>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</si>
  <si>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</si>
  <si>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</si>
  <si>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</si>
  <si>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</si>
  <si>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</si>
  <si>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</si>
  <si>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</si>
  <si>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</si>
  <si>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</si>
  <si>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</si>
  <si>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</si>
  <si>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</si>
  <si>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</si>
  <si>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</si>
  <si>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</si>
  <si>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</si>
  <si>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</si>
  <si>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</si>
  <si>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</si>
  <si>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</si>
  <si>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</si>
  <si>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</si>
  <si>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</si>
  <si>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</si>
  <si>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</si>
  <si>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</si>
  <si>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</si>
  <si>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</si>
  <si>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</si>
  <si>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</si>
  <si>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</si>
  <si>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</si>
  <si>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</si>
  <si>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</si>
  <si>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</si>
  <si>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</si>
  <si>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</si>
  <si>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</si>
  <si>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</si>
  <si>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</si>
  <si>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</si>
  <si>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</si>
  <si>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</si>
  <si>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</si>
  <si>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</si>
  <si>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</si>
  <si>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</si>
  <si>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</si>
  <si>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</si>
  <si>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</si>
  <si>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</si>
  <si>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</si>
  <si>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</si>
  <si>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</si>
  <si>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</si>
  <si>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</si>
  <si>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</si>
  <si>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</si>
  <si>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</si>
  <si>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</si>
  <si>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</si>
  <si>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</si>
  <si>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</si>
  <si>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</si>
  <si>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</si>
  <si>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</si>
  <si>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</si>
  <si>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</si>
  <si>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</si>
  <si>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</si>
  <si>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</si>
  <si>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</si>
  <si>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</si>
  <si>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</si>
  <si>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</si>
  <si>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</si>
  <si>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</si>
  <si>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</si>
  <si>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</si>
  <si>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</si>
  <si>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</si>
  <si>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</si>
  <si>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</si>
  <si>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</si>
  <si>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</si>
  <si>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</si>
  <si>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</si>
  <si>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</si>
  <si>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</si>
  <si>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</si>
  <si>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</si>
  <si>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</si>
  <si>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</si>
  <si>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</si>
  <si>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</si>
  <si>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</si>
  <si>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</si>
  <si>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</si>
  <si>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</si>
  <si>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</si>
  <si>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</si>
  <si>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</si>
  <si>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</si>
  <si>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</si>
  <si>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</si>
  <si>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</si>
  <si>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</si>
  <si>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</si>
  <si>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</si>
  <si>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</si>
  <si>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</si>
  <si>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</si>
  <si>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</si>
  <si>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</si>
  <si>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</si>
  <si>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</si>
  <si>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</si>
  <si>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</si>
  <si>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</si>
  <si>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</si>
  <si>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</si>
  <si>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</si>
  <si>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</si>
  <si>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</si>
  <si>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</si>
  <si>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</si>
  <si>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</si>
  <si>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</si>
  <si>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</si>
  <si>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</si>
  <si>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</si>
  <si>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</si>
  <si>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</si>
  <si>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</si>
  <si>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</si>
  <si>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</si>
  <si>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</si>
  <si>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</si>
  <si>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</si>
  <si>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</si>
  <si>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</si>
  <si>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</si>
  <si>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</si>
  <si>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</si>
  <si>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</si>
  <si>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</si>
  <si>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</si>
  <si>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</si>
  <si>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</si>
  <si>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</si>
  <si>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</si>
  <si>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</si>
  <si>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</si>
  <si>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</si>
  <si>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</si>
  <si>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</si>
  <si>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</si>
  <si>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</si>
  <si>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</si>
  <si>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</si>
  <si>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</si>
  <si>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</si>
  <si>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</si>
  <si>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</si>
  <si>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</si>
  <si>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</si>
  <si>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</si>
  <si>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</si>
  <si>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</si>
  <si>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</si>
  <si>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</si>
  <si>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</si>
  <si>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</si>
  <si>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</si>
  <si>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</si>
  <si>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</si>
  <si>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</si>
  <si>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</si>
  <si>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</si>
  <si>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</si>
  <si>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</si>
  <si>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</si>
  <si>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</si>
  <si>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</si>
  <si>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</si>
  <si>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</si>
  <si>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</si>
  <si>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</si>
  <si>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</si>
  <si>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</si>
  <si>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</si>
  <si>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</si>
  <si>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</si>
  <si>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</si>
  <si>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</si>
  <si>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</si>
  <si>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</si>
  <si>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</si>
  <si>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</si>
  <si>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</si>
  <si>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</si>
  <si>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</si>
  <si>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</si>
  <si>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</si>
  <si>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</si>
  <si>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</si>
  <si>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</si>
  <si>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</si>
  <si>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</si>
  <si>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</si>
  <si>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</si>
  <si>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</si>
  <si>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</si>
  <si>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</si>
  <si>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</si>
  <si>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</si>
  <si>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</si>
  <si>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</si>
  <si>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</si>
  <si>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</si>
  <si>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</si>
  <si>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</si>
  <si>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</si>
  <si>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</si>
  <si>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</si>
  <si>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</si>
  <si>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</si>
  <si>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</si>
  <si>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</si>
  <si>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</si>
  <si>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</si>
  <si>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</si>
  <si>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</si>
  <si>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</si>
  <si>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</si>
  <si>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</si>
  <si>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</si>
  <si>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</si>
  <si>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</si>
  <si>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</si>
  <si>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</si>
  <si>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</si>
  <si>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</si>
  <si>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</si>
  <si>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</si>
  <si>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</si>
  <si>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</si>
  <si>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</si>
  <si>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Count of outcomes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</si>
  <si>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</si>
  <si>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</si>
  <si>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</si>
  <si>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</si>
  <si>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</si>
  <si>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</si>
  <si>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</si>
  <si>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</si>
  <si>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</si>
  <si>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</si>
  <si>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</si>
  <si>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</si>
  <si>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</si>
  <si>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</si>
  <si>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</si>
  <si>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</si>
  <si>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</si>
  <si>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</si>
  <si>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</si>
  <si>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</si>
  <si>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</si>
  <si>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</si>
  <si>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</si>
  <si>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</si>
  <si>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</si>
  <si>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that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</si>
  <si>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</si>
  <si>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</si>
  <si>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</si>
  <si>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</si>
  <si>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</si>
  <si>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</si>
  <si>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</si>
  <si>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</si>
  <si>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</si>
  <si>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</si>
  <si>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</si>
  <si>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</si>
  <si>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</si>
  <si>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</si>
  <si>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Mean Backers</t>
  </si>
  <si>
    <t>Median Backers</t>
  </si>
  <si>
    <t>Min Backers</t>
  </si>
  <si>
    <t>Max Backers</t>
  </si>
  <si>
    <t>Var Backers</t>
  </si>
  <si>
    <t>StDv Backers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</si>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</sst>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9" fontId="3" fillId="0" borderId="0" xfId="1" applyNumberFormat="1" applyFont="1" applyAlignment="1">
      <alignment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6161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6161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[StarterBook_AAngulo.xlsx]PivotCategory!PivotTable1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0-46A6-9F7D-05D64066ACB6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D-41C2-AC6F-EAE4C2703EA7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3D-41C2-AC6F-EAE4C2703EA7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3D-41C2-AC6F-EAE4C270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9912896"/>
        <c:axId val="1469915808"/>
      </c:barChart>
      <c:catAx>
        <c:axId val="146991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915808"/>
        <c:crosses val="autoZero"/>
        <c:auto val="1"/>
        <c:lblAlgn val="ctr"/>
        <c:lblOffset val="100"/>
        <c:noMultiLvlLbl val="0"/>
      </c:catAx>
      <c:valAx>
        <c:axId val="14699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91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[StarterBook_AAngulo.xlsx]PivotSubCategory!PivotTable2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PivotSubCategory!$B$6:$B$9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B-4D43-B4A6-4B9D3ED188FD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PivotSubCategory!$C$6:$C$9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2B-4D43-B4A6-4B9D3ED188FD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PivotSubCategory!$D$6:$D$9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31-4498-BEFB-D838A5FBF634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PivotSubCategory!$E$6:$E$9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31-4498-BEFB-D838A5FBF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9913312"/>
        <c:axId val="1469914560"/>
      </c:barChart>
      <c:catAx>
        <c:axId val="14699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914560"/>
        <c:crosses val="autoZero"/>
        <c:auto val="1"/>
        <c:lblAlgn val="ctr"/>
        <c:lblOffset val="100"/>
        <c:noMultiLvlLbl val="0"/>
      </c:catAx>
      <c:valAx>
        <c:axId val="14699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9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[StarterBook_AAngulo.xlsx]PivotCategory&amp;Years!PivotTable3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'PivotCategory&amp;Years'!$B$4:$B$5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'PivotCategory&amp;Years'!$A$6:$A$18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'PivotCategory&amp;Years'!$B$6:$B$18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A-4765-9AB6-9EA9CECA4BD6}"/>
            </c:ext>
          </c:extLst>
        </c:ser>
        <c:ser>
          <c:idx val="1"/>
          <c:order val="1"/>
          <c:tx>
            <c:strRef>
              <c:f>'PivotCategory&amp;Years'!$C$4:$C$5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'PivotCategory&amp;Years'!$A$6:$A$18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'PivotCategory&amp;Years'!$C$6:$C$18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A-4765-9AB6-9EA9CECA4BD6}"/>
            </c:ext>
          </c:extLst>
        </c:ser>
        <c:ser>
          <c:idx val="2"/>
          <c:order val="2"/>
          <c:tx>
            <c:strRef>
              <c:f>'PivotCategory&amp;Years'!$D$4:$D$5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'PivotCategory&amp;Years'!$A$6:$A$18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'PivotCategory&amp;Years'!$D$6:$D$18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A-4765-9AB6-9EA9CECA4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176656"/>
        <c:axId val="1277177072"/>
      </c:lineChart>
      <c:catAx>
        <c:axId val="127717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177072"/>
        <c:crosses val="autoZero"/>
        <c:auto val="1"/>
        <c:lblAlgn val="ctr"/>
        <c:lblOffset val="100"/>
        <c:noMultiLvlLbl val="0"/>
      </c:catAx>
      <c:valAx>
        <c:axId val="12771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1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Chances of Success, Failure,</a:t>
            </a:r>
            <a:r>
              <a:rPr lang="en-US" b="1" baseline="0"/>
              <a:t> and Cancelation by Goal Amount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C-4A42-9484-DC37778339B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C-4A42-9484-DC37778339B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C-4A42-9484-DC3777833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391856"/>
        <c:axId val="1475395184"/>
      </c:lineChart>
      <c:catAx>
        <c:axId val="147539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 Amount</a:t>
                </a:r>
              </a:p>
            </c:rich>
          </c:tx>
          <c:layout>
            <c:manualLayout>
              <c:xMode val="edge"/>
              <c:yMode val="edge"/>
              <c:x val="0.45631719567354023"/>
              <c:y val="0.86097276610689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95184"/>
        <c:crosses val="autoZero"/>
        <c:auto val="1"/>
        <c:lblAlgn val="ctr"/>
        <c:lblOffset val="100"/>
        <c:noMultiLvlLbl val="0"/>
      </c:catAx>
      <c:valAx>
        <c:axId val="14753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</a:t>
                </a:r>
                <a:r>
                  <a:rPr lang="en-US" sz="1200" b="1" baseline="0"/>
                  <a:t> of Campaigns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1.2435231807734561E-2"/>
              <c:y val="0.29851419805232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9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666749</xdr:colOff>
      <xdr:row>0</xdr:row>
      <xdr:rowOff>66675</xdr:rowOff>
    </xdr:from>
    <xdr:to>
      <xdr:col>16</xdr:col>
      <xdr:colOff>438149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CEDF4-1AEC-423A-A36D-10CF5058A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714375</xdr:colOff>
      <xdr:row>4</xdr:row>
      <xdr:rowOff>57150</xdr:rowOff>
    </xdr:from>
    <xdr:to>
      <xdr:col>18</xdr:col>
      <xdr:colOff>438150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2C4EC-7BF8-411C-BAA9-F798EE45E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161925</xdr:rowOff>
    </xdr:from>
    <xdr:to>
      <xdr:col>17</xdr:col>
      <xdr:colOff>95249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A0A346-EFB1-4BD1-9897-F35559A1E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457199</xdr:colOff>
      <xdr:row>14</xdr:row>
      <xdr:rowOff>28575</xdr:rowOff>
    </xdr:from>
    <xdr:to>
      <xdr:col>7</xdr:col>
      <xdr:colOff>914400</xdr:colOff>
      <xdr:row>43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FBE1B-9C6D-4F15-98DC-8C502B78F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" refreshedDate="44396.817181828701" createdVersion="7" refreshedVersion="7" minRefreshableVersion="3" recordCount="4115" xr:uid="{C435BCA6-EBA1-464A-A709-EE16B050DC4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" refreshedDate="44396.844514814817" createdVersion="7" refreshedVersion="7" minRefreshableVersion="3" recordCount="4114" xr:uid="{D2637FBF-76D4-4829-9733-F71F40E5D95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0C53B-6D45-443F-9595-7C232F8160C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CE1E8-4FF5-40AA-8F71-7D97C52F171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multipleItemSelectionAllowed="1" showAll="0">
      <items count="11">
        <item h="1" x="0"/>
        <item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089D2-F759-4373-BA58-C9291D09B6D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H511" sqref="H5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8.5703125" bestFit="1" customWidth="1"/>
    <col min="18" max="18" width="24.42578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/>
  <conditionalFormatting sqref="F1:F1048576">
    <cfRule type="cellIs" dxfId="11" priority="7" operator="equal">
      <formula>"successful"</formula>
    </cfRule>
    <cfRule type="cellIs" dxfId="10" priority="6" operator="equal">
      <formula>"failed"</formula>
    </cfRule>
    <cfRule type="cellIs" dxfId="9" priority="5" operator="equal">
      <formula>"canceled"</formula>
    </cfRule>
    <cfRule type="cellIs" dxfId="8" priority="4" operator="equal">
      <formula>"live"</formula>
    </cfRule>
  </conditionalFormatting>
  <conditionalFormatting sqref="O1:O1048576">
    <cfRule type="colorScale" priority="1">
      <colorScale>
        <cfvo type="formula" val="0%"/>
        <cfvo type="formula" val="100%"/>
        <cfvo type="formula" val="200%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29CB5-16AE-4C69-B026-A4DC4A5A2A92}">
  <dimension ref="A1:F19"/>
  <sheetViews>
    <sheetView workbookViewId="0">
      <selection activeCell="B20" sqref="B20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8411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2:2" x14ac:dyDescent="0.25">
      <c r="B17">
        <f>34/200</f>
        <v>0.17</v>
      </c>
    </row>
    <row r="18" spans="2:2" x14ac:dyDescent="0.25">
      <c r="B18">
        <f>80/220</f>
        <v>0.36363636363636365</v>
      </c>
    </row>
    <row r="19" spans="2:2" x14ac:dyDescent="0.25">
      <c r="B19">
        <f>80/237</f>
        <v>0.33755274261603374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45DD-80C1-47A9-9956-E123C93AB23E}">
  <dimension ref="A1:F9"/>
  <sheetViews>
    <sheetView workbookViewId="0">
      <selection activeCell="C4" sqref="C4:F4"/>
      <pivotSelection pane="bottomRight" activeRow="3" active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8365</v>
      </c>
      <c r="B2" t="s">
        <v>8334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8335</v>
      </c>
      <c r="B6" s="9"/>
      <c r="C6" s="9">
        <v>120</v>
      </c>
      <c r="D6" s="9">
        <v>20</v>
      </c>
      <c r="E6" s="9"/>
      <c r="F6" s="9">
        <v>140</v>
      </c>
    </row>
    <row r="7" spans="1:6" x14ac:dyDescent="0.25">
      <c r="A7" s="8" t="s">
        <v>8351</v>
      </c>
      <c r="B7" s="9"/>
      <c r="C7" s="9">
        <v>20</v>
      </c>
      <c r="D7" s="9"/>
      <c r="E7" s="9"/>
      <c r="F7" s="9">
        <v>20</v>
      </c>
    </row>
    <row r="8" spans="1:6" x14ac:dyDescent="0.25">
      <c r="A8" s="8" t="s">
        <v>8350</v>
      </c>
      <c r="B8" s="9">
        <v>34</v>
      </c>
      <c r="C8" s="9"/>
      <c r="D8" s="9"/>
      <c r="E8" s="9">
        <v>6</v>
      </c>
      <c r="F8" s="9">
        <v>40</v>
      </c>
    </row>
    <row r="9" spans="1:6" x14ac:dyDescent="0.25">
      <c r="A9" s="8" t="s">
        <v>8361</v>
      </c>
      <c r="B9" s="9">
        <v>34</v>
      </c>
      <c r="C9" s="9">
        <v>140</v>
      </c>
      <c r="D9" s="9">
        <v>20</v>
      </c>
      <c r="E9" s="9">
        <v>6</v>
      </c>
      <c r="F9" s="9">
        <v>200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323-C0E6-4787-B66B-E82926E05494}">
  <dimension ref="A1:E18"/>
  <sheetViews>
    <sheetView workbookViewId="0">
      <selection activeCell="S7" sqref="S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8381</v>
      </c>
      <c r="B1" t="s">
        <v>8363</v>
      </c>
    </row>
    <row r="2" spans="1:5" x14ac:dyDescent="0.25">
      <c r="A2" s="7" t="s">
        <v>8380</v>
      </c>
      <c r="B2" t="s">
        <v>8363</v>
      </c>
    </row>
    <row r="4" spans="1:5" x14ac:dyDescent="0.25">
      <c r="A4" s="7" t="s">
        <v>8364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4A3D5-28AC-4D25-B400-C19FEF4454A6}">
  <dimension ref="A1:H13"/>
  <sheetViews>
    <sheetView workbookViewId="0">
      <selection activeCell="K28" sqref="K28"/>
    </sheetView>
  </sheetViews>
  <sheetFormatPr defaultRowHeight="12.75" x14ac:dyDescent="0.2"/>
  <cols>
    <col min="1" max="8" width="18.7109375" style="12" customWidth="1"/>
    <col min="9" max="16384" width="9.140625" style="12"/>
  </cols>
  <sheetData>
    <row r="1" spans="1:8" x14ac:dyDescent="0.2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">
      <c r="A2" s="12" t="s">
        <v>8390</v>
      </c>
      <c r="B2" s="12">
        <f>COUNTIFS(Sheet1!D:D,"&lt;1000",Sheet1!F:F,"successful")</f>
        <v>322</v>
      </c>
      <c r="C2" s="12">
        <f>COUNTIFS(Sheet1!D:D,"&lt;1000",Sheet1!F:F,"failed")</f>
        <v>113</v>
      </c>
      <c r="D2" s="12">
        <f>COUNTIFS(Sheet1!D:D,"&lt;1000",Sheet1!F:F,"canceled")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12" t="s">
        <v>8391</v>
      </c>
      <c r="B3" s="12">
        <f>COUNTIFS(Sheet1!D:D,"&gt;=1000",Sheet1!D:D,"&lt;5000",Sheet1!F:F,"successful")</f>
        <v>932</v>
      </c>
      <c r="C3" s="12">
        <f>COUNTIFS(Sheet1!D:D,"&gt;=1000",Sheet1!D:D,"&lt;5000",Sheet1!F:F,"failed")</f>
        <v>420</v>
      </c>
      <c r="D3" s="12">
        <f>COUNTIFS(Sheet1!D:D,"&gt;=1000",Sheet1!D:D,"&lt;5000",Sheet1!F:F,"canceled")</f>
        <v>60</v>
      </c>
      <c r="E3" s="12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12" t="s">
        <v>8392</v>
      </c>
      <c r="B4" s="12">
        <f>COUNTIFS(Sheet1!D:D,"&gt;=5000",Sheet1!D:D,"&lt;10000",Sheet1!F:F,"successful")</f>
        <v>381</v>
      </c>
      <c r="C4" s="12">
        <f>COUNTIFS(Sheet1!D:D,"&gt;=5000",Sheet1!D:D,"&lt;10000",Sheet1!F:F,"failed")</f>
        <v>283</v>
      </c>
      <c r="D4" s="12">
        <f>COUNTIFS(Sheet1!D:D,"&gt;=5000",Sheet1!D:D,"&lt;10000",Sheet1!F:F,"canceled")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12" t="s">
        <v>8393</v>
      </c>
      <c r="B5" s="12">
        <f>COUNTIFS(Sheet1!D:D,"&gt;=10000",Sheet1!D:D,"&lt;15000",Sheet1!F:F,"successful")</f>
        <v>168</v>
      </c>
      <c r="C5" s="12">
        <f>COUNTIFS(Sheet1!D:D,"&gt;=10000",Sheet1!D:D,"&lt;15000",Sheet1!F:F,"failed")</f>
        <v>144</v>
      </c>
      <c r="D5" s="12">
        <f>COUNTIFS(Sheet1!D:D,"&gt;=10000",Sheet1!D:D,"&lt;15000",Sheet1!F:F,"canceled")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12" t="s">
        <v>8394</v>
      </c>
      <c r="B6" s="12">
        <f>COUNTIFS(Sheet1!D:D,"&gt;=15000",Sheet1!D:D,"&lt;20000",Sheet1!F:F,"successful")</f>
        <v>94</v>
      </c>
      <c r="C6" s="12">
        <f>COUNTIFS(Sheet1!D:D,"&gt;=15000",Sheet1!D:D,"&lt;20000",Sheet1!F:F,"failed")</f>
        <v>90</v>
      </c>
      <c r="D6" s="12">
        <f>COUNTIFS(Sheet1!D:D,"&gt;=15000",Sheet1!D:D,"&lt;20000",Sheet1!F:F,"canceled")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12" t="s">
        <v>8395</v>
      </c>
      <c r="B7" s="12">
        <f>COUNTIFS(Sheet1!D:D,"&gt;=20000",Sheet1!D:D,"&lt;25000",Sheet1!F:F,"successful")</f>
        <v>62</v>
      </c>
      <c r="C7" s="12">
        <f>COUNTIFS(Sheet1!D:D,"&gt;=20000",Sheet1!D:D,"&lt;25000",Sheet1!F:F,"failed")</f>
        <v>72</v>
      </c>
      <c r="D7" s="12">
        <f>COUNTIFS(Sheet1!D:D,"&gt;=20000",Sheet1!D:D,"&lt;25000",Sheet1!F:F,"canceled")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12" t="s">
        <v>8396</v>
      </c>
      <c r="B8" s="12">
        <f>COUNTIFS(Sheet1!D:D,"&gt;=25000",Sheet1!D:D,"&lt;30000",Sheet1!F:F,"successful")</f>
        <v>55</v>
      </c>
      <c r="C8" s="12">
        <f>COUNTIFS(Sheet1!D:D,"&gt;=25000",Sheet1!D:D,"&lt;30000",Sheet1!F:F,"failed")</f>
        <v>64</v>
      </c>
      <c r="D8" s="12">
        <f>COUNTIFS(Sheet1!D:D,"&gt;=25000",Sheet1!D:D,"&lt;30000",Sheet1!F:F,"canceled")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12" t="s">
        <v>8397</v>
      </c>
      <c r="B9" s="12">
        <f>COUNTIFS(Sheet1!D:D,"&gt;=30000",Sheet1!D:D,"&lt;35000",Sheet1!F:F,"successful")</f>
        <v>32</v>
      </c>
      <c r="C9" s="12">
        <f>COUNTIFS(Sheet1!D:D,"&gt;=30000",Sheet1!D:D,"&lt;35000",Sheet1!F:F,"failed")</f>
        <v>37</v>
      </c>
      <c r="D9" s="12">
        <f>COUNTIFS(Sheet1!D:D,"&gt;=30000",Sheet1!D:D,"&lt;35000",Sheet1!F:F,"canceled")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12" t="s">
        <v>8398</v>
      </c>
      <c r="B10" s="12">
        <f>COUNTIFS(Sheet1!D:D,"&gt;=35000",Sheet1!D:D,"&lt;40000",Sheet1!F:F,"successful")</f>
        <v>26</v>
      </c>
      <c r="C10" s="12">
        <f>COUNTIFS(Sheet1!D:D,"&gt;=35000",Sheet1!D:D,"&lt;40000",Sheet1!F:F,"failed")</f>
        <v>22</v>
      </c>
      <c r="D10" s="12">
        <f>COUNTIFS(Sheet1!D:D,"&gt;=35000",Sheet1!D:D,"&lt;40000",Sheet1!F:F,"canceled")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12" t="s">
        <v>8399</v>
      </c>
      <c r="B11" s="12">
        <f>COUNTIFS(Sheet1!D:D,"&gt;=40000",Sheet1!D:D,"&lt;45000",Sheet1!F:F,"successful")</f>
        <v>21</v>
      </c>
      <c r="C11" s="12">
        <f>COUNTIFS(Sheet1!D:D,"&gt;=40000",Sheet1!D:D,"&lt;45000",Sheet1!F:F,"failed")</f>
        <v>16</v>
      </c>
      <c r="D11" s="12">
        <f>COUNTIFS(Sheet1!D:D,"&gt;=40000",Sheet1!D:D,"&lt;45000",Sheet1!F:F,"canceled")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12" t="s">
        <v>8400</v>
      </c>
      <c r="B12" s="12">
        <f>COUNTIFS(Sheet1!D:D,"&gt;=45000",Sheet1!D:D,"&lt;50000",Sheet1!F:F,"successful")</f>
        <v>6</v>
      </c>
      <c r="C12" s="12">
        <f>COUNTIFS(Sheet1!D:D,"&gt;=45000",Sheet1!D:D,"&lt;50000",Sheet1!F:F,"failed")</f>
        <v>11</v>
      </c>
      <c r="D12" s="12">
        <f>COUNTIFS(Sheet1!D:D,"&gt;=45000",Sheet1!D:D,"&lt;50000",Sheet1!F:F,"canceled")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25.5" x14ac:dyDescent="0.2">
      <c r="A13" s="12" t="s">
        <v>8401</v>
      </c>
      <c r="B13" s="12">
        <f>COUNTIFS(Sheet1!D:D,"&gt;=50000",Sheet1!F:F,"successful")</f>
        <v>86</v>
      </c>
      <c r="C13" s="12">
        <f>COUNTIFS(Sheet1!D:D,"&gt;=50000",Sheet1!F:F,"failed")</f>
        <v>258</v>
      </c>
      <c r="D13" s="12">
        <f>COUNTIFS(Sheet1!D:D,"&gt;=50000",Sheet1!F:F,"canceled")</f>
        <v>100</v>
      </c>
      <c r="E13" s="12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B816C-4316-485C-B9F6-B0140736D03A}">
  <dimension ref="A1:M2186"/>
  <sheetViews>
    <sheetView tabSelected="1" workbookViewId="0">
      <selection activeCell="G7" sqref="G7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0.140625" bestFit="1" customWidth="1"/>
    <col min="8" max="13" width="15.7109375" customWidth="1"/>
  </cols>
  <sheetData>
    <row r="1" spans="1:13" x14ac:dyDescent="0.25">
      <c r="A1" s="14" t="s">
        <v>8402</v>
      </c>
      <c r="B1" s="14" t="s">
        <v>8262</v>
      </c>
      <c r="C1" s="14"/>
      <c r="D1" s="14" t="s">
        <v>8402</v>
      </c>
      <c r="E1" s="14" t="s">
        <v>8262</v>
      </c>
      <c r="H1" s="15" t="s">
        <v>8405</v>
      </c>
      <c r="I1" s="15" t="s">
        <v>8406</v>
      </c>
      <c r="J1" s="15" t="s">
        <v>8407</v>
      </c>
      <c r="K1" s="15" t="s">
        <v>8408</v>
      </c>
      <c r="L1" s="15" t="s">
        <v>8409</v>
      </c>
      <c r="M1" s="15" t="s">
        <v>8410</v>
      </c>
    </row>
    <row r="2" spans="1:13" x14ac:dyDescent="0.25">
      <c r="A2" t="s">
        <v>8219</v>
      </c>
      <c r="B2">
        <v>182</v>
      </c>
      <c r="D2" t="s">
        <v>8221</v>
      </c>
      <c r="E2">
        <v>0</v>
      </c>
      <c r="G2" t="s">
        <v>8403</v>
      </c>
      <c r="H2">
        <f>AVERAGE(B:B)</f>
        <v>194.42517162471395</v>
      </c>
      <c r="I2">
        <f>MEDIAN(B:B)</f>
        <v>62</v>
      </c>
      <c r="J2">
        <f>MIN(B:B)</f>
        <v>1</v>
      </c>
      <c r="K2">
        <f>MAX(B:B)</f>
        <v>26457</v>
      </c>
      <c r="L2">
        <f>_xlfn.VAR.P(B:B)</f>
        <v>712840.9867348104</v>
      </c>
      <c r="M2">
        <f>_xlfn.STDEV.P(B:B)</f>
        <v>844.29910975602149</v>
      </c>
    </row>
    <row r="3" spans="1:13" x14ac:dyDescent="0.25">
      <c r="A3" t="s">
        <v>8219</v>
      </c>
      <c r="B3">
        <v>79</v>
      </c>
      <c r="D3" t="s">
        <v>8221</v>
      </c>
      <c r="E3">
        <v>1</v>
      </c>
      <c r="G3" t="s">
        <v>8404</v>
      </c>
      <c r="H3">
        <f>AVERAGE(E:E)</f>
        <v>17.709803921568628</v>
      </c>
      <c r="I3">
        <f>MEDIAN(E:E)</f>
        <v>4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 x14ac:dyDescent="0.25">
      <c r="A4" t="s">
        <v>8219</v>
      </c>
      <c r="B4">
        <v>35</v>
      </c>
      <c r="D4" t="s">
        <v>8221</v>
      </c>
      <c r="E4">
        <v>10</v>
      </c>
    </row>
    <row r="5" spans="1:13" x14ac:dyDescent="0.25">
      <c r="A5" t="s">
        <v>8219</v>
      </c>
      <c r="B5">
        <v>150</v>
      </c>
      <c r="D5" t="s">
        <v>8221</v>
      </c>
      <c r="E5">
        <v>0</v>
      </c>
    </row>
    <row r="6" spans="1:13" x14ac:dyDescent="0.25">
      <c r="A6" t="s">
        <v>8219</v>
      </c>
      <c r="B6">
        <v>284</v>
      </c>
      <c r="D6" t="s">
        <v>8221</v>
      </c>
      <c r="E6">
        <v>7</v>
      </c>
    </row>
    <row r="7" spans="1:13" x14ac:dyDescent="0.25">
      <c r="A7" t="s">
        <v>8219</v>
      </c>
      <c r="B7">
        <v>47</v>
      </c>
      <c r="D7" t="s">
        <v>8221</v>
      </c>
      <c r="E7">
        <v>0</v>
      </c>
    </row>
    <row r="8" spans="1:13" x14ac:dyDescent="0.25">
      <c r="A8" t="s">
        <v>8219</v>
      </c>
      <c r="B8">
        <v>58</v>
      </c>
      <c r="D8" t="s">
        <v>8221</v>
      </c>
      <c r="E8">
        <v>1</v>
      </c>
    </row>
    <row r="9" spans="1:13" x14ac:dyDescent="0.25">
      <c r="A9" t="s">
        <v>8219</v>
      </c>
      <c r="B9">
        <v>57</v>
      </c>
      <c r="D9" t="s">
        <v>8221</v>
      </c>
      <c r="E9">
        <v>2</v>
      </c>
    </row>
    <row r="10" spans="1:13" x14ac:dyDescent="0.25">
      <c r="A10" t="s">
        <v>8219</v>
      </c>
      <c r="B10">
        <v>12</v>
      </c>
      <c r="D10" t="s">
        <v>8221</v>
      </c>
      <c r="E10">
        <v>3</v>
      </c>
    </row>
    <row r="11" spans="1:13" x14ac:dyDescent="0.25">
      <c r="A11" t="s">
        <v>8219</v>
      </c>
      <c r="B11">
        <v>20</v>
      </c>
      <c r="D11" t="s">
        <v>8221</v>
      </c>
      <c r="E11">
        <v>10</v>
      </c>
    </row>
    <row r="12" spans="1:13" x14ac:dyDescent="0.25">
      <c r="A12" t="s">
        <v>8219</v>
      </c>
      <c r="B12">
        <v>19</v>
      </c>
      <c r="D12" t="s">
        <v>8221</v>
      </c>
      <c r="E12">
        <v>10</v>
      </c>
    </row>
    <row r="13" spans="1:13" x14ac:dyDescent="0.25">
      <c r="A13" t="s">
        <v>8219</v>
      </c>
      <c r="B13">
        <v>75</v>
      </c>
      <c r="D13" t="s">
        <v>8221</v>
      </c>
      <c r="E13">
        <v>1</v>
      </c>
    </row>
    <row r="14" spans="1:13" x14ac:dyDescent="0.25">
      <c r="A14" t="s">
        <v>8219</v>
      </c>
      <c r="B14">
        <v>827</v>
      </c>
      <c r="D14" t="s">
        <v>8221</v>
      </c>
      <c r="E14">
        <v>0</v>
      </c>
    </row>
    <row r="15" spans="1:13" x14ac:dyDescent="0.25">
      <c r="A15" t="s">
        <v>8219</v>
      </c>
      <c r="B15">
        <v>51</v>
      </c>
      <c r="D15" t="s">
        <v>8221</v>
      </c>
      <c r="E15">
        <v>0</v>
      </c>
    </row>
    <row r="16" spans="1:13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PivotCategory</vt:lpstr>
      <vt:lpstr>PivotSubCategory</vt:lpstr>
      <vt:lpstr>PivotCategory&amp;Years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</cp:lastModifiedBy>
  <dcterms:created xsi:type="dcterms:W3CDTF">2017-04-20T15:17:24Z</dcterms:created>
  <dcterms:modified xsi:type="dcterms:W3CDTF">2021-07-24T01:56:14Z</dcterms:modified>
</cp:coreProperties>
</file>