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chartsheet+xml" PartName="/xl/chartsheets/sheet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FAC DCF" sheetId="1" r:id="rId4"/>
    <sheet state="visible" name="Copy of CFAC DCF 1" sheetId="2" r:id="rId5"/>
    <sheet state="visible" name="CFAC WACC" sheetId="3" r:id="rId6"/>
    <sheet state="visible" name="CFAC DCF Projections" sheetId="4" r:id="rId7"/>
    <sheet state="visible" name="CFAC DCF Projections &amp; Assumpti" sheetId="5" r:id="rId8"/>
    <sheet state="visible" name="Copy of CFAC WACC" sheetId="6" r:id="rId9"/>
    <sheet state="visible" name="Copy of CFAC DCF" sheetId="7" r:id="rId10"/>
    <sheet state="visible" name="DCF Model" sheetId="8" r:id="rId11"/>
    <sheet state="visible" name="Sheet21" sheetId="9" r:id="rId12"/>
    <sheet state="visible" name="CFAC Comparables Analysis" sheetId="10" r:id="rId13"/>
    <sheet state="visible" name="Sheet20" sheetId="11" r:id="rId14"/>
    <sheet state="visible" name="Sheet18" sheetId="12" r:id="rId15"/>
    <sheet state="visible" name="Copy of DCF Model" sheetId="13" r:id="rId16"/>
    <sheet state="visible" name="Sheet17" sheetId="14" r:id="rId17"/>
    <sheet state="visible" name="Comparables Analysis" sheetId="15" r:id="rId18"/>
    <sheet state="visible" name="Analyst Estimates" sheetId="16" r:id="rId19"/>
    <sheet state="visible" name="Revenue Growth Rate Projection" sheetId="17" r:id="rId20"/>
    <sheet state="visible" name="Historical Price" sheetId="18" r:id="rId21"/>
    <sheet state="visible" name="Historical Price Chart 5 Year" sheetId="19" r:id="rId22"/>
    <sheet state="visible" name="ERP, Risk Free Rate, Treasury B" sheetId="20" r:id="rId23"/>
    <sheet state="visible" name="Python Calculations" sheetId="21" r:id="rId24"/>
    <sheet state="visible" name="PRAT Model SGR" sheetId="22" r:id="rId25"/>
    <sheet state="visible" name="Balance Sheet" sheetId="23" r:id="rId26"/>
    <sheet state="visible" name="Income Statement" sheetId="24" r:id="rId27"/>
    <sheet state="visible" name="Cash Flow" sheetId="25" r:id="rId28"/>
  </sheets>
  <definedNames/>
  <calcPr/>
</workbook>
</file>

<file path=xl/sharedStrings.xml><?xml version="1.0" encoding="utf-8"?>
<sst xmlns="http://schemas.openxmlformats.org/spreadsheetml/2006/main" count="678" uniqueCount="358">
  <si>
    <t>Qualcomm</t>
  </si>
  <si>
    <t>Tech, Hardware &amp; Semiconductors, United States, USD in Millions</t>
  </si>
  <si>
    <t>Operating Model</t>
  </si>
  <si>
    <t>Historical</t>
  </si>
  <si>
    <t>Projected</t>
  </si>
  <si>
    <t>2022A</t>
  </si>
  <si>
    <t>2023A</t>
  </si>
  <si>
    <t>2024A</t>
  </si>
  <si>
    <t>2025E</t>
  </si>
  <si>
    <t>2026E</t>
  </si>
  <si>
    <t>2027E</t>
  </si>
  <si>
    <t>2028E</t>
  </si>
  <si>
    <t>2029E</t>
  </si>
  <si>
    <t>Total Revenue</t>
  </si>
  <si>
    <t>Growth Rate</t>
  </si>
  <si>
    <t>EBIT</t>
  </si>
  <si>
    <t>EBIT Margin</t>
  </si>
  <si>
    <t>-</t>
  </si>
  <si>
    <t>NOPAT (Tax-affected EBIT)</t>
  </si>
  <si>
    <t>(+) D&amp;A</t>
  </si>
  <si>
    <t>(-) Capital Expenditures</t>
  </si>
  <si>
    <t>(-) Change in Net Working Capital</t>
  </si>
  <si>
    <t>Unlevered Free Cash Flow (FCFF)</t>
  </si>
  <si>
    <t>WACC Calculation</t>
  </si>
  <si>
    <t>Equity to Debt Ratio</t>
  </si>
  <si>
    <t>Market Value of Equity (Millions USD)</t>
  </si>
  <si>
    <t>Market Value of Debt (Millions USD)</t>
  </si>
  <si>
    <t>Cost of Equity</t>
  </si>
  <si>
    <t xml:space="preserve">   Market Risk Premium</t>
  </si>
  <si>
    <t xml:space="preserve">   Risk Free Rate</t>
  </si>
  <si>
    <t xml:space="preserve">   Beta</t>
  </si>
  <si>
    <t>Cost of Debt</t>
  </si>
  <si>
    <t>WACC</t>
  </si>
  <si>
    <t>D&amp;A</t>
  </si>
  <si>
    <t>Valuation Assumptions</t>
  </si>
  <si>
    <t>Weighted Average Cost of Capital (WACC) =</t>
  </si>
  <si>
    <t>Perpetual Growth Rate (g) =</t>
  </si>
  <si>
    <t>PwC's 2050 USA GDP Growth</t>
  </si>
  <si>
    <t>Terminal EV/EBITDA Multiple =</t>
  </si>
  <si>
    <t>US Industry Average from Aswath Damodaran</t>
  </si>
  <si>
    <t>Revenue Growth Rate Assumption Table</t>
  </si>
  <si>
    <t>Rate (%)</t>
  </si>
  <si>
    <t>Weight (%)</t>
  </si>
  <si>
    <t>Analyst Projections =</t>
  </si>
  <si>
    <t>Industry Projections =</t>
  </si>
  <si>
    <t>Historical CAGR =</t>
  </si>
  <si>
    <t>PRAT Model SGR =</t>
  </si>
  <si>
    <t xml:space="preserve">Weighted Average Growth Rate = </t>
  </si>
  <si>
    <t>Enterprize Value Walk</t>
  </si>
  <si>
    <t>Total PV of Cash Flows</t>
  </si>
  <si>
    <t>PV of Terminal Value</t>
  </si>
  <si>
    <t>Total Enterprize Value</t>
  </si>
  <si>
    <t>(+) Cash &amp; Equivalents</t>
  </si>
  <si>
    <t>(-) Market Value of Debt</t>
  </si>
  <si>
    <t>(-) Preferred Stock</t>
  </si>
  <si>
    <t>(-) Minority Interest</t>
  </si>
  <si>
    <t>Implied Equity Value</t>
  </si>
  <si>
    <t>Return Analysis</t>
  </si>
  <si>
    <t>Today's Share Price</t>
  </si>
  <si>
    <t>Intrinsic Value</t>
  </si>
  <si>
    <t>Discount (Premium)</t>
  </si>
  <si>
    <t>Discounted Cash Flow Analysis</t>
  </si>
  <si>
    <t>Free Cash Flow to Firm (FCFF)</t>
  </si>
  <si>
    <t>Period</t>
  </si>
  <si>
    <t>Discounted Rate</t>
  </si>
  <si>
    <t>Discounted Cash Flow</t>
  </si>
  <si>
    <t>VALUATION SUMMARY</t>
  </si>
  <si>
    <t>Terminal Value (TV) Calculation</t>
  </si>
  <si>
    <t>Perpetuity Growth</t>
  </si>
  <si>
    <t>|</t>
  </si>
  <si>
    <t>Exit Multiple</t>
  </si>
  <si>
    <t>Weighted Average Cost of Capital (WACC)</t>
  </si>
  <si>
    <t>Final Year FCFF | EBITDA</t>
  </si>
  <si>
    <t>Perpetual Growth Rate (g)</t>
  </si>
  <si>
    <t>Calculation</t>
  </si>
  <si>
    <t>Terminal EV/EBITDA Multiple</t>
  </si>
  <si>
    <t>Semiconductor US Industry Averages</t>
  </si>
  <si>
    <t>Terminal Value</t>
  </si>
  <si>
    <t>Selected TV for Valuation --&gt;</t>
  </si>
  <si>
    <t>Revenue Growth Rate Assumption Table =</t>
  </si>
  <si>
    <t>Enterprise Value (EV) Calculation</t>
  </si>
  <si>
    <t>Present Value of FCFF</t>
  </si>
  <si>
    <t>Present Value of Terminal Value</t>
  </si>
  <si>
    <t>Enterprise Value</t>
  </si>
  <si>
    <t>Enterprise to Equity Value Bridge</t>
  </si>
  <si>
    <t>Per Share Valuation</t>
  </si>
  <si>
    <t>Shares Outstanding</t>
  </si>
  <si>
    <t>Implied Share Price</t>
  </si>
  <si>
    <t>Current Share Price</t>
  </si>
  <si>
    <t>Upside / (Downside)</t>
  </si>
  <si>
    <t>A</t>
  </si>
  <si>
    <t>C</t>
  </si>
  <si>
    <t>D</t>
  </si>
  <si>
    <t>E</t>
  </si>
  <si>
    <t>F</t>
  </si>
  <si>
    <t>G</t>
  </si>
  <si>
    <t>H</t>
  </si>
  <si>
    <t>B</t>
  </si>
  <si>
    <t>J</t>
  </si>
  <si>
    <t>FCFF PROJECTION ($ in millions)</t>
  </si>
  <si>
    <t>ASSUMPTIONS &amp; DRIVERS</t>
  </si>
  <si>
    <t>Projection</t>
  </si>
  <si>
    <t>Revenue</t>
  </si>
  <si>
    <t>% Growth</t>
  </si>
  <si>
    <t>Growth Assumptions</t>
  </si>
  <si>
    <t xml:space="preserve"> </t>
  </si>
  <si>
    <t>Revenue Growth Rate</t>
  </si>
  <si>
    <t>Margin &amp; Tax Assumptions</t>
  </si>
  <si>
    <t>Tax Rate</t>
  </si>
  <si>
    <t>Balance Sheet &amp; Capex Assumptions (% of Revenue)</t>
  </si>
  <si>
    <t>Accounts Receivable</t>
  </si>
  <si>
    <t>Inventory</t>
  </si>
  <si>
    <t>EBITDA (for Exit Multiple)</t>
  </si>
  <si>
    <t>Accounts Payable</t>
  </si>
  <si>
    <t>Capital Expenditures (CapEx)</t>
  </si>
  <si>
    <t>Depreciation &amp; Amortization (D&amp;A)</t>
  </si>
  <si>
    <t>NET WORKING CAPITAL SCHEDULE</t>
  </si>
  <si>
    <t>Current Operating Assets</t>
  </si>
  <si>
    <t>Current Operating Liabilities</t>
  </si>
  <si>
    <t>Net Working Capital (NWC)</t>
  </si>
  <si>
    <t>Multiple</t>
  </si>
  <si>
    <t>Implied Enterprize Value</t>
  </si>
  <si>
    <t>In USD Billions</t>
  </si>
  <si>
    <t>Market Cap</t>
  </si>
  <si>
    <t>Enterprise Value (EV)</t>
  </si>
  <si>
    <t>EV/Revenue (LTM)</t>
  </si>
  <si>
    <t>EV/EBITDA (LTM)</t>
  </si>
  <si>
    <t>EV/EBIT (LTM)</t>
  </si>
  <si>
    <t>P/EPS (LTM)</t>
  </si>
  <si>
    <t>P/Tang BV (LTM)</t>
  </si>
  <si>
    <t>Comparable Businesses</t>
  </si>
  <si>
    <t>Metric</t>
  </si>
  <si>
    <t>Maximum</t>
  </si>
  <si>
    <t>Median</t>
  </si>
  <si>
    <t>Mean</t>
  </si>
  <si>
    <t>Minimum</t>
  </si>
  <si>
    <t>MediaTek Inc.</t>
  </si>
  <si>
    <t>Broadcom Inc.</t>
  </si>
  <si>
    <t>Intel Corporation</t>
  </si>
  <si>
    <t>NVIDIA Corporation</t>
  </si>
  <si>
    <t>P/E (LTM)</t>
  </si>
  <si>
    <t>Samsung Electronics Co., LTD</t>
  </si>
  <si>
    <t>Apple Inc.</t>
  </si>
  <si>
    <t>Median Implied Price</t>
  </si>
  <si>
    <t>Equity Value</t>
  </si>
  <si>
    <t>Price per Share</t>
  </si>
  <si>
    <t>Valuation Summary</t>
  </si>
  <si>
    <t>Analysis</t>
  </si>
  <si>
    <t>Price</t>
  </si>
  <si>
    <t>Weight</t>
  </si>
  <si>
    <t>Comparables</t>
  </si>
  <si>
    <t>DCF</t>
  </si>
  <si>
    <t>Analysts</t>
  </si>
  <si>
    <t>Total</t>
  </si>
  <si>
    <t>Current</t>
  </si>
  <si>
    <t>1 Month Ago</t>
  </si>
  <si>
    <t xml:space="preserve">3 Months Ago </t>
  </si>
  <si>
    <t>Buy</t>
  </si>
  <si>
    <t>Overweight</t>
  </si>
  <si>
    <t>Hold</t>
  </si>
  <si>
    <t>Underweight</t>
  </si>
  <si>
    <t>Sell</t>
  </si>
  <si>
    <t>Sensitivity Table Analysis</t>
  </si>
  <si>
    <t>Discount Rate</t>
  </si>
  <si>
    <t>Close</t>
  </si>
  <si>
    <t>T.Bond Rate</t>
  </si>
  <si>
    <t>$ Riskfree Rate</t>
  </si>
  <si>
    <t>ERP (Normalized)</t>
  </si>
  <si>
    <t>Value</t>
  </si>
  <si>
    <t>Pretax Income</t>
  </si>
  <si>
    <t>Tax Provision</t>
  </si>
  <si>
    <t>Corporate Tax Rate</t>
  </si>
  <si>
    <t>Beta</t>
  </si>
  <si>
    <t>Market Value of Equity</t>
  </si>
  <si>
    <t>Market Value of Debt</t>
  </si>
  <si>
    <t xml:space="preserve">Weighted Average Cost of Capital </t>
  </si>
  <si>
    <t>Industry Projected Growth Rate =</t>
  </si>
  <si>
    <t>PRAT Model for Sustainable Growth Rate</t>
  </si>
  <si>
    <t>Profit Margin =</t>
  </si>
  <si>
    <t>Retention Rate =</t>
  </si>
  <si>
    <t>Asset Turnover =</t>
  </si>
  <si>
    <t>Financial Leverage =</t>
  </si>
  <si>
    <t>SGR =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</si>
  <si>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</si>
  <si>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</si>
  <si>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</si>
  <si>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</si>
  <si>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</si>
  <si>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</si>
  <si>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</si>
  <si>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</si>
  <si>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Common Stock Equity</t>
  </si>
  <si>
    <t>Total Capitalization</t>
  </si>
  <si>
    <t>Total Equity Gross Minority Interest</t>
  </si>
  <si>
    <t>Stockholders Equity</t>
  </si>
  <si>
    <t>Gains Losses Not Affecting Retained Earnings</t>
  </si>
  <si>
    <t>Other Equity Adjustments</t>
  </si>
  <si>
    <t>Retained Earnings</t>
  </si>
  <si>
    <t>Capital Stock</t>
  </si>
  <si>
    <t>Common Stock</t>
  </si>
  <si>
    <t>Preferred Stock</t>
  </si>
  <si>
    <t>Total Liabilities Net Minority Interest</t>
  </si>
  <si>
    <t>Total Non Current Liabilities Net Minority Interest</t>
  </si>
  <si>
    <t>Other Non Current Liabilities</t>
  </si>
  <si>
    <t>Liabilities Heldfor Sale Non Current</t>
  </si>
  <si>
    <t>Tradeand Other Payables Non Current</t>
  </si>
  <si>
    <t>Non Current Deferred Liabilities</t>
  </si>
  <si>
    <t>Non Current Deferred Revenue</t>
  </si>
  <si>
    <t>Long Term Debt And Capital Lease Obligation</t>
  </si>
  <si>
    <t>Long Term Debt</t>
  </si>
  <si>
    <t>Current Liabilities</t>
  </si>
  <si>
    <t>Other Current Liabilities</t>
  </si>
  <si>
    <t>Current Deferred Liabilities</t>
  </si>
  <si>
    <t>Current Deferred Revenue</t>
  </si>
  <si>
    <t>Current Debt And Capital Lease Obligation</t>
  </si>
  <si>
    <t>Current Debt</t>
  </si>
  <si>
    <t>Other Current Borrowings</t>
  </si>
  <si>
    <t>Commercial Paper</t>
  </si>
  <si>
    <t>Payables And Accrued Expenses</t>
  </si>
  <si>
    <t>Current Accrued Expenses</t>
  </si>
  <si>
    <t>Payables</t>
  </si>
  <si>
    <t>Total Tax Payable</t>
  </si>
  <si>
    <t>Income Tax Payable</t>
  </si>
  <si>
    <t>Total Assets</t>
  </si>
  <si>
    <t>Total Non Current Assets</t>
  </si>
  <si>
    <t>Other Non Current Assets</t>
  </si>
  <si>
    <t>Non Current Deferred Assets</t>
  </si>
  <si>
    <t>Non Current Deferred Taxes Assets</t>
  </si>
  <si>
    <t>Goodwill And Other Intangible Assets</t>
  </si>
  <si>
    <t>Other Intangible Assets</t>
  </si>
  <si>
    <t>Goodwill</t>
  </si>
  <si>
    <t>Net PPE</t>
  </si>
  <si>
    <t>Accumulated Depreciation</t>
  </si>
  <si>
    <t>Gross PPE</t>
  </si>
  <si>
    <t>Leases</t>
  </si>
  <si>
    <t>Construction In Progress</t>
  </si>
  <si>
    <t>Machinery Furniture Equipment</t>
  </si>
  <si>
    <t>Buildings And Improvements</t>
  </si>
  <si>
    <t>Land And Improvements</t>
  </si>
  <si>
    <t>Properties</t>
  </si>
  <si>
    <t>Current Assets</t>
  </si>
  <si>
    <t>Other Current Assets</t>
  </si>
  <si>
    <t>Assets Held For Sale Current</t>
  </si>
  <si>
    <t>Finished Goods</t>
  </si>
  <si>
    <t>Work In Process</t>
  </si>
  <si>
    <t>Raw Materials</t>
  </si>
  <si>
    <t>Receivables</t>
  </si>
  <si>
    <t>Other Receivables</t>
  </si>
  <si>
    <t>Cash Cash Equivalents And Short Term Investments</t>
  </si>
  <si>
    <t>Other Short Term Investments</t>
  </si>
  <si>
    <t>Cash And Cash Equivalents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</si>
  <si>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</si>
  <si>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</si>
  <si>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</si>
  <si>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</si>
  <si>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</si>
  <si>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</si>
  <si>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</si>
  <si>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</si>
  <si>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</si>
  <si>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</si>
  <si>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</si>
  <si>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</si>
  <si>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</si>
  <si>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</si>
  <si>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</si>
  <si>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Total Operating Income As Reported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</si>
  <si>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</si>
  <si>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</si>
  <si>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</si>
  <si>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</si>
  <si>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</si>
  <si>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</si>
  <si>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Net Income</t>
  </si>
  <si>
    <t>Net Income Including Noncontrolling Interests</t>
  </si>
  <si>
    <t>Net Income Discontinuous Operations</t>
  </si>
  <si>
    <t>Net Income Continuous Operations</t>
  </si>
  <si>
    <t>Other Income Expense</t>
  </si>
  <si>
    <t>Other Non Operating Income Expenses</t>
  </si>
  <si>
    <t>Special Income Charges</t>
  </si>
  <si>
    <t>Write Off</t>
  </si>
  <si>
    <t>Earnings From Equity Interest</t>
  </si>
  <si>
    <t>Gain On Sale Of Security</t>
  </si>
  <si>
    <t>Net Non Operating Interest Income Expense</t>
  </si>
  <si>
    <t>Interest Expense Non Operating</t>
  </si>
  <si>
    <t>Interest Income Non Operating</t>
  </si>
  <si>
    <t>Operating Income</t>
  </si>
  <si>
    <t>Operating Expense</t>
  </si>
  <si>
    <t>Other Operating Expenses</t>
  </si>
  <si>
    <t>Research And Development</t>
  </si>
  <si>
    <t>Selling General And Administration</t>
  </si>
  <si>
    <t>Gross Profit</t>
  </si>
  <si>
    <t>Cost Of Revenue</t>
  </si>
  <si>
    <t>Operating Revenue</t>
  </si>
  <si>
    <t>Free Cash Flow</t>
  </si>
  <si>
    <t>Repurchase Of Capital Stock</t>
  </si>
  <si>
    <t>Repayment Of Debt</t>
  </si>
  <si>
    <t>Issuance Of Debt</t>
  </si>
  <si>
    <t>Issuance Of Capital Stock</t>
  </si>
  <si>
    <t>Capital Expenditure</t>
  </si>
  <si>
    <t>End Cash Position</t>
  </si>
  <si>
    <t>Beginning Cash Position</t>
  </si>
  <si>
    <t>Effect Of Exchange Rate Changes</t>
  </si>
  <si>
    <t>Changes In Cash</t>
  </si>
  <si>
    <t>Financing Cash Flow</t>
  </si>
  <si>
    <t>Cash From Discontinued Financing Activities</t>
  </si>
  <si>
    <t>Cash Flow From Continuing Financing Activities</t>
  </si>
  <si>
    <t>Net Other Financing Charges</t>
  </si>
  <si>
    <t>Cash Dividends Paid</t>
  </si>
  <si>
    <t>Common Stock Dividend Paid</t>
  </si>
  <si>
    <t>Net Common Stock Issuance</t>
  </si>
  <si>
    <t>Common Stock Payments</t>
  </si>
  <si>
    <t>Common Stock Issuance</t>
  </si>
  <si>
    <t>Net Issuance Payments Of Debt</t>
  </si>
  <si>
    <t>Net Short Term Debt Issuance</t>
  </si>
  <si>
    <t>Short Term Debt Payments</t>
  </si>
  <si>
    <t>Short Term Debt Issuance</t>
  </si>
  <si>
    <t>Net Long Term Debt Issuance</t>
  </si>
  <si>
    <t>Long Term Debt Payments</t>
  </si>
  <si>
    <t>Long Term Debt Issuance</t>
  </si>
  <si>
    <t>Investing Cash Flow</t>
  </si>
  <si>
    <t>Cash From Discontinued Investing Activities</t>
  </si>
  <si>
    <t>Cash Flow From Continuing Investing Activities</t>
  </si>
  <si>
    <t>Net Other Investing Changes</t>
  </si>
  <si>
    <t>Net Investment Purchase And Sale</t>
  </si>
  <si>
    <t>Sale Of Investment</t>
  </si>
  <si>
    <t>Purchase Of Investment</t>
  </si>
  <si>
    <t>Net Business Purchase And Sale</t>
  </si>
  <si>
    <t>Purchase Of Business</t>
  </si>
  <si>
    <t>Net PPE Purchase And Sale</t>
  </si>
  <si>
    <t>Sale Of PPE</t>
  </si>
  <si>
    <t>Capital Expenditure Reported</t>
  </si>
  <si>
    <t>Operating Cash Flow</t>
  </si>
  <si>
    <t>Cash From Discontinued Operating Activities</t>
  </si>
  <si>
    <t>Cash Flow From Continuing Operating Activities</t>
  </si>
  <si>
    <t>Change In Working Capital</t>
  </si>
  <si>
    <t>Change In Other Working Capital</t>
  </si>
  <si>
    <t>Change In Other Current Assets</t>
  </si>
  <si>
    <t>Change In Payables And Accrued Expense</t>
  </si>
  <si>
    <t>Change In Accrued Expense</t>
  </si>
  <si>
    <t>Change In Payable</t>
  </si>
  <si>
    <t>Change In Account Payable</t>
  </si>
  <si>
    <t>Change In Inventory</t>
  </si>
  <si>
    <t>Change In Receivables</t>
  </si>
  <si>
    <t>Changes In Account Receivables</t>
  </si>
  <si>
    <t>Other Non Cash Items</t>
  </si>
  <si>
    <t>Stock Based Compensation</t>
  </si>
  <si>
    <t>Asset Impairment Charge</t>
  </si>
  <si>
    <t>Deferred Tax</t>
  </si>
  <si>
    <t>Deferred Income Tax</t>
  </si>
  <si>
    <t>Depreciation Amortization Depletion</t>
  </si>
  <si>
    <t>Depreciation And Amortization</t>
  </si>
  <si>
    <t>Amortization Cash Flow</t>
  </si>
  <si>
    <t>Amortization Of Intangibles</t>
  </si>
  <si>
    <t>Depreciation</t>
  </si>
  <si>
    <t>Operating Gains Losses</t>
  </si>
  <si>
    <t>Gain Loss On Investment Securities</t>
  </si>
  <si>
    <t>Net Income From Continuing Operations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</si>
</sst>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#,##0.00;(#,##0.00)"/>
    <numFmt numFmtId="165" formatCode="_(&quot;$&quot;* #,##0.00_);_(&quot;$&quot;* \(#,##0.00\);_(&quot;$&quot;* &quot;-&quot;??_);_(@_)"/>
    <numFmt numFmtId="166" formatCode="&quot;$&quot;#,##0.00"/>
    <numFmt numFmtId="167" formatCode="#,##0.00x"/>
    <numFmt numFmtId="168" formatCode="M/d/yyyy"/>
    <numFmt numFmtId="169" formatCode="yyyy-mm-dd h:mm:ss"/>
  </numFmts>
  <fonts count="12">
    <font>
      <sz val="10.0"/>
      <color rgb="FF000000"/>
      <name val="Arial"/>
      <scheme val="minor"/>
    </font>
    <font>
      <color theme="1"/>
      <name val="Arial"/>
      <scheme val="minor"/>
    </font>
    <font>
      <b/>
      <sz val="13.0"/>
      <color theme="1"/>
      <name val="Arial"/>
      <scheme val="minor"/>
    </font>
    <font>
      <b/>
      <color rgb="FF000000"/>
      <name val="Arial"/>
      <scheme val="minor"/>
    </font>
    <font>
      <b/>
      <color theme="1"/>
      <name val="Arial"/>
      <scheme val="minor"/>
    </font>
    <font>
      <u/>
      <color theme="1"/>
      <name val="Arial"/>
      <scheme val="minor"/>
    </font>
    <font>
      <u/>
      <color theme="1"/>
      <name val="Arial"/>
      <scheme val="minor"/>
    </font>
    <font>
      <u/>
      <color theme="1"/>
      <name val="Arial"/>
      <scheme val="minor"/>
    </font>
    <font>
      <color rgb="FF000000"/>
      <name val="Arial"/>
      <scheme val="minor"/>
    </font>
    <font>
      <color rgb="FF1C4587"/>
      <name val="Arial"/>
      <scheme val="minor"/>
    </font>
    <font>
      <color theme="1"/>
      <name val="Arial"/>
    </font>
    <font>
      <b/>
      <color theme="1"/>
      <name val="Arial"/>
    </font>
  </fonts>
  <fills count="19">
    <fill>
      <patternFill patternType="none"/>
    </fill>
    <fill>
      <patternFill patternType="lightGray"/>
    </fill>
    <fill>
      <patternFill patternType="solid">
        <fgColor rgb="FFA2C4C9"/>
        <bgColor rgb="FFA2C4C9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000000"/>
        <bgColor rgb="FF000000"/>
      </patternFill>
    </fill>
    <fill>
      <patternFill patternType="solid">
        <fgColor rgb="FFEFEEE7"/>
        <bgColor rgb="FFEFEEE7"/>
      </patternFill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F9CB9C"/>
        <bgColor rgb="FFF9CB9C"/>
      </patternFill>
    </fill>
    <fill>
      <patternFill patternType="solid">
        <fgColor rgb="FFF6B26B"/>
        <bgColor rgb="FFF6B26B"/>
      </patternFill>
    </fill>
    <fill>
      <patternFill patternType="solid">
        <fgColor rgb="FFE06666"/>
        <bgColor rgb="FFE06666"/>
      </patternFill>
    </fill>
    <fill>
      <patternFill patternType="solid">
        <fgColor rgb="FFCC4125"/>
        <bgColor rgb="FFCC4125"/>
      </patternFill>
    </fill>
    <fill>
      <patternFill patternType="solid">
        <fgColor rgb="FFE5FF99"/>
        <bgColor rgb="FFE5FF99"/>
      </patternFill>
    </fill>
    <fill>
      <patternFill patternType="solid">
        <fgColor rgb="FFF1FF99"/>
        <bgColor rgb="FFF1FF99"/>
      </patternFill>
    </fill>
    <fill>
      <patternFill patternType="solid">
        <fgColor rgb="FF93C47D"/>
        <bgColor rgb="FF93C47D"/>
      </patternFill>
    </fill>
    <fill>
      <patternFill patternType="solid">
        <fgColor rgb="FF6AA84F"/>
        <bgColor rgb="FF6AA84F"/>
      </patternFill>
    </fill>
  </fills>
  <borders count="13">
    <border/>
    <border>
      <top style="thin">
        <color rgb="FF000000"/>
      </top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0" fontId="4" numFmtId="0" xfId="0" applyAlignment="1" applyFont="1">
      <alignment horizontal="right" readingOrder="0"/>
    </xf>
    <xf borderId="0" fillId="0" fontId="4" numFmtId="0" xfId="0" applyAlignment="1" applyFont="1">
      <alignment readingOrder="0"/>
    </xf>
    <xf borderId="1" fillId="0" fontId="1" numFmtId="0" xfId="0" applyBorder="1" applyFont="1"/>
    <xf borderId="1" fillId="0" fontId="1" numFmtId="0" xfId="0" applyAlignment="1" applyBorder="1" applyFont="1">
      <alignment horizontal="right" readingOrder="0"/>
    </xf>
    <xf borderId="1" fillId="0" fontId="1" numFmtId="0" xfId="0" applyAlignment="1" applyBorder="1" applyFont="1">
      <alignment readingOrder="0"/>
    </xf>
    <xf borderId="0" fillId="0" fontId="4" numFmtId="164" xfId="0" applyFont="1" applyNumberFormat="1"/>
    <xf borderId="0" fillId="0" fontId="1" numFmtId="0" xfId="0" applyAlignment="1" applyFont="1">
      <alignment horizontal="right" readingOrder="0"/>
    </xf>
    <xf borderId="0" fillId="0" fontId="1" numFmtId="10" xfId="0" applyFont="1" applyNumberFormat="1"/>
    <xf borderId="0" fillId="0" fontId="1" numFmtId="164" xfId="0" applyFont="1" applyNumberFormat="1"/>
    <xf borderId="0" fillId="0" fontId="1" numFmtId="10" xfId="0" applyAlignment="1" applyFont="1" applyNumberFormat="1">
      <alignment horizontal="right" readingOrder="0"/>
    </xf>
    <xf borderId="0" fillId="0" fontId="1" numFmtId="0" xfId="0" applyFont="1"/>
    <xf borderId="0" fillId="0" fontId="1" numFmtId="164" xfId="0" applyAlignment="1" applyFont="1" applyNumberFormat="1">
      <alignment horizontal="right" readingOrder="0"/>
    </xf>
    <xf borderId="0" fillId="0" fontId="4" numFmtId="0" xfId="0" applyFont="1"/>
    <xf borderId="0" fillId="0" fontId="4" numFmtId="164" xfId="0" applyAlignment="1" applyFont="1" applyNumberFormat="1">
      <alignment horizontal="right" readingOrder="0"/>
    </xf>
    <xf borderId="0" fillId="0" fontId="5" numFmtId="0" xfId="0" applyAlignment="1" applyFont="1">
      <alignment readingOrder="0"/>
    </xf>
    <xf borderId="0" fillId="0" fontId="1" numFmtId="4" xfId="0" applyFont="1" applyNumberFormat="1"/>
    <xf borderId="2" fillId="0" fontId="1" numFmtId="0" xfId="0" applyAlignment="1" applyBorder="1" applyFont="1">
      <alignment readingOrder="0"/>
    </xf>
    <xf borderId="2" fillId="0" fontId="1" numFmtId="10" xfId="0" applyAlignment="1" applyBorder="1" applyFont="1" applyNumberFormat="1">
      <alignment readingOrder="0"/>
    </xf>
    <xf borderId="0" fillId="3" fontId="1" numFmtId="10" xfId="0" applyFill="1" applyFont="1" applyNumberFormat="1"/>
    <xf borderId="0" fillId="2" fontId="1" numFmtId="10" xfId="0" applyAlignment="1" applyFont="1" applyNumberFormat="1">
      <alignment readingOrder="0"/>
    </xf>
    <xf borderId="0" fillId="2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3" fontId="1" numFmtId="10" xfId="0" applyAlignment="1" applyFont="1" applyNumberFormat="1">
      <alignment readingOrder="0"/>
    </xf>
    <xf borderId="0" fillId="2" fontId="1" numFmtId="10" xfId="0" applyFont="1" applyNumberFormat="1"/>
    <xf borderId="0" fillId="2" fontId="6" numFmtId="0" xfId="0" applyAlignment="1" applyFont="1">
      <alignment readingOrder="0"/>
    </xf>
    <xf borderId="0" fillId="2" fontId="1" numFmtId="0" xfId="0" applyFont="1"/>
    <xf borderId="0" fillId="0" fontId="1" numFmtId="165" xfId="0" applyFont="1" applyNumberFormat="1"/>
    <xf borderId="3" fillId="0" fontId="1" numFmtId="0" xfId="0" applyAlignment="1" applyBorder="1" applyFont="1">
      <alignment readingOrder="0"/>
    </xf>
    <xf borderId="3" fillId="4" fontId="1" numFmtId="165" xfId="0" applyBorder="1" applyFill="1" applyFont="1" applyNumberFormat="1"/>
    <xf borderId="0" fillId="2" fontId="7" numFmtId="0" xfId="0" applyAlignment="1" applyFont="1">
      <alignment readingOrder="0"/>
    </xf>
    <xf borderId="0" fillId="2" fontId="1" numFmtId="165" xfId="0" applyFont="1" applyNumberFormat="1"/>
    <xf borderId="0" fillId="4" fontId="1" numFmtId="165" xfId="0" applyAlignment="1" applyFont="1" applyNumberFormat="1">
      <alignment readingOrder="0"/>
    </xf>
    <xf borderId="1" fillId="4" fontId="1" numFmtId="10" xfId="0" applyBorder="1" applyFont="1" applyNumberFormat="1"/>
    <xf borderId="0" fillId="0" fontId="8" numFmtId="10" xfId="0" applyFont="1" applyNumberFormat="1"/>
    <xf borderId="0" fillId="0" fontId="1" numFmtId="165" xfId="0" applyAlignment="1" applyFont="1" applyNumberFormat="1">
      <alignment readingOrder="0"/>
    </xf>
    <xf borderId="0" fillId="0" fontId="9" numFmtId="10" xfId="0" applyAlignment="1" applyFont="1" applyNumberFormat="1">
      <alignment readingOrder="0"/>
    </xf>
    <xf borderId="0" fillId="0" fontId="9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0" numFmtId="0" xfId="0" applyAlignment="1" applyFont="1">
      <alignment vertical="bottom"/>
    </xf>
    <xf borderId="0" fillId="5" fontId="10" numFmtId="0" xfId="0" applyAlignment="1" applyFill="1" applyFont="1">
      <alignment vertical="bottom"/>
    </xf>
    <xf borderId="0" fillId="0" fontId="10" numFmtId="0" xfId="0" applyAlignment="1" applyFont="1">
      <alignment horizontal="right" vertical="bottom"/>
    </xf>
    <xf borderId="0" fillId="3" fontId="10" numFmtId="0" xfId="0" applyAlignment="1" applyFont="1">
      <alignment vertical="bottom"/>
    </xf>
    <xf borderId="0" fillId="5" fontId="10" numFmtId="0" xfId="0" applyAlignment="1" applyFont="1">
      <alignment horizontal="right" vertical="bottom"/>
    </xf>
    <xf borderId="0" fillId="0" fontId="10" numFmtId="0" xfId="0" applyAlignment="1" applyFont="1">
      <alignment horizontal="center" vertical="bottom"/>
    </xf>
    <xf borderId="0" fillId="0" fontId="10" numFmtId="0" xfId="0" applyAlignment="1" applyFont="1">
      <alignment horizontal="center" readingOrder="0" vertical="bottom"/>
    </xf>
    <xf borderId="0" fillId="3" fontId="10" numFmtId="165" xfId="0" applyAlignment="1" applyFont="1" applyNumberFormat="1">
      <alignment horizontal="right" vertical="bottom"/>
    </xf>
    <xf borderId="0" fillId="3" fontId="10" numFmtId="0" xfId="0" applyAlignment="1" applyFont="1">
      <alignment readingOrder="0" vertical="bottom"/>
    </xf>
    <xf borderId="0" fillId="3" fontId="10" numFmtId="10" xfId="0" applyAlignment="1" applyFont="1" applyNumberFormat="1">
      <alignment horizontal="right" vertical="bottom"/>
    </xf>
    <xf borderId="0" fillId="0" fontId="11" numFmtId="0" xfId="0" applyAlignment="1" applyFont="1">
      <alignment vertical="bottom"/>
    </xf>
    <xf borderId="0" fillId="0" fontId="10" numFmtId="10" xfId="0" applyAlignment="1" applyFont="1" applyNumberFormat="1">
      <alignment vertical="bottom"/>
    </xf>
    <xf borderId="0" fillId="0" fontId="10" numFmtId="0" xfId="0" applyAlignment="1" applyFont="1">
      <alignment horizontal="right" readingOrder="0" vertical="bottom"/>
    </xf>
    <xf borderId="0" fillId="3" fontId="10" numFmtId="10" xfId="0" applyAlignment="1" applyFont="1" applyNumberFormat="1">
      <alignment horizontal="right" readingOrder="0" vertical="bottom"/>
    </xf>
    <xf borderId="0" fillId="0" fontId="10" numFmtId="10" xfId="0" applyAlignment="1" applyFont="1" applyNumberFormat="1">
      <alignment horizontal="right" readingOrder="0" vertical="bottom"/>
    </xf>
    <xf borderId="0" fillId="0" fontId="10" numFmtId="10" xfId="0" applyAlignment="1" applyFont="1" applyNumberFormat="1">
      <alignment horizontal="right" vertical="bottom"/>
    </xf>
    <xf borderId="0" fillId="3" fontId="10" numFmtId="165" xfId="0" applyAlignment="1" applyFont="1" applyNumberFormat="1">
      <alignment horizontal="right" readingOrder="0" vertical="bottom"/>
    </xf>
    <xf borderId="0" fillId="0" fontId="10" numFmtId="0" xfId="0" applyAlignment="1" applyFont="1">
      <alignment readingOrder="0" vertical="bottom"/>
    </xf>
    <xf borderId="0" fillId="3" fontId="10" numFmtId="164" xfId="0" applyAlignment="1" applyFont="1" applyNumberFormat="1">
      <alignment horizontal="right" vertical="bottom"/>
    </xf>
    <xf borderId="0" fillId="2" fontId="10" numFmtId="10" xfId="0" applyAlignment="1" applyFont="1" applyNumberFormat="1">
      <alignment horizontal="right" readingOrder="0" vertical="bottom"/>
    </xf>
    <xf borderId="0" fillId="0" fontId="10" numFmtId="165" xfId="0" applyAlignment="1" applyFont="1" applyNumberFormat="1">
      <alignment horizontal="right" vertical="bottom"/>
    </xf>
    <xf borderId="0" fillId="0" fontId="10" numFmtId="164" xfId="0" applyAlignment="1" applyFont="1" applyNumberFormat="1">
      <alignment horizontal="right" vertical="bottom"/>
    </xf>
    <xf borderId="0" fillId="2" fontId="10" numFmtId="0" xfId="0" applyAlignment="1" applyFont="1">
      <alignment horizontal="right" readingOrder="0" vertical="bottom"/>
    </xf>
    <xf borderId="0" fillId="0" fontId="10" numFmtId="0" xfId="0" applyAlignment="1" applyFont="1">
      <alignment readingOrder="0" shrinkToFit="0" vertical="bottom" wrapText="1"/>
    </xf>
    <xf borderId="0" fillId="5" fontId="1" numFmtId="0" xfId="0" applyFont="1"/>
    <xf borderId="0" fillId="2" fontId="1" numFmtId="10" xfId="0" applyAlignment="1" applyFont="1" applyNumberFormat="1">
      <alignment horizontal="center" readingOrder="0"/>
    </xf>
    <xf borderId="0" fillId="3" fontId="1" numFmtId="10" xfId="0" applyAlignment="1" applyFont="1" applyNumberFormat="1">
      <alignment horizontal="center"/>
    </xf>
    <xf borderId="0" fillId="0" fontId="10" numFmtId="165" xfId="0" applyAlignment="1" applyFont="1" applyNumberFormat="1">
      <alignment horizontal="right" readingOrder="0" vertical="bottom"/>
    </xf>
    <xf borderId="0" fillId="3" fontId="1" numFmtId="165" xfId="0" applyAlignment="1" applyFont="1" applyNumberFormat="1">
      <alignment horizontal="right"/>
    </xf>
    <xf borderId="0" fillId="0" fontId="1" numFmtId="165" xfId="0" applyAlignment="1" applyFont="1" applyNumberFormat="1">
      <alignment horizontal="right"/>
    </xf>
    <xf borderId="0" fillId="3" fontId="10" numFmtId="166" xfId="0" applyAlignment="1" applyFont="1" applyNumberFormat="1">
      <alignment horizontal="center" vertical="bottom"/>
    </xf>
    <xf borderId="0" fillId="3" fontId="10" numFmtId="0" xfId="0" applyAlignment="1" applyFont="1">
      <alignment horizontal="center" readingOrder="0" vertical="bottom"/>
    </xf>
    <xf borderId="0" fillId="3" fontId="10" numFmtId="166" xfId="0" applyAlignment="1" applyFont="1" applyNumberFormat="1">
      <alignment horizontal="right" vertical="bottom"/>
    </xf>
    <xf borderId="0" fillId="2" fontId="10" numFmtId="165" xfId="0" applyAlignment="1" applyFont="1" applyNumberFormat="1">
      <alignment horizontal="right" vertical="bottom"/>
    </xf>
    <xf borderId="0" fillId="3" fontId="10" numFmtId="10" xfId="0" applyAlignment="1" applyFont="1" applyNumberFormat="1">
      <alignment horizontal="center" vertical="bottom"/>
    </xf>
    <xf borderId="0" fillId="6" fontId="1" numFmtId="0" xfId="0" applyFill="1" applyFont="1"/>
    <xf borderId="0" fillId="2" fontId="1" numFmtId="0" xfId="0" applyAlignment="1" applyFont="1">
      <alignment horizontal="center" readingOrder="0" vertical="center"/>
    </xf>
    <xf borderId="0" fillId="2" fontId="4" numFmtId="0" xfId="0" applyAlignment="1" applyFont="1">
      <alignment horizontal="center" readingOrder="0"/>
    </xf>
    <xf borderId="0" fillId="0" fontId="1" numFmtId="4" xfId="0" applyAlignment="1" applyFont="1" applyNumberFormat="1">
      <alignment readingOrder="0"/>
    </xf>
    <xf borderId="0" fillId="2" fontId="1" numFmtId="0" xfId="0" applyAlignment="1" applyFont="1">
      <alignment horizontal="center" readingOrder="0"/>
    </xf>
    <xf borderId="0" fillId="0" fontId="1" numFmtId="167" xfId="0" applyAlignment="1" applyFont="1" applyNumberFormat="1">
      <alignment readingOrder="0"/>
    </xf>
    <xf borderId="0" fillId="6" fontId="1" numFmtId="0" xfId="0" applyAlignment="1" applyFont="1">
      <alignment readingOrder="0"/>
    </xf>
    <xf borderId="0" fillId="6" fontId="1" numFmtId="167" xfId="0" applyFont="1" applyNumberFormat="1"/>
    <xf borderId="0" fillId="6" fontId="1" numFmtId="165" xfId="0" applyFont="1" applyNumberFormat="1"/>
    <xf borderId="0" fillId="7" fontId="1" numFmtId="165" xfId="0" applyAlignment="1" applyFill="1" applyFont="1" applyNumberFormat="1">
      <alignment readingOrder="0"/>
    </xf>
    <xf borderId="0" fillId="7" fontId="1" numFmtId="167" xfId="0" applyAlignment="1" applyFont="1" applyNumberFormat="1">
      <alignment readingOrder="0"/>
    </xf>
    <xf borderId="0" fillId="7" fontId="1" numFmtId="0" xfId="0" applyAlignment="1" applyFont="1">
      <alignment readingOrder="0"/>
    </xf>
    <xf borderId="0" fillId="7" fontId="1" numFmtId="167" xfId="0" applyFont="1" applyNumberFormat="1"/>
    <xf borderId="0" fillId="7" fontId="1" numFmtId="165" xfId="0" applyFont="1" applyNumberFormat="1"/>
    <xf borderId="0" fillId="7" fontId="1" numFmtId="165" xfId="0" applyAlignment="1" applyFont="1" applyNumberFormat="1">
      <alignment horizontal="right" readingOrder="0"/>
    </xf>
    <xf borderId="0" fillId="6" fontId="1" numFmtId="165" xfId="0" applyAlignment="1" applyFont="1" applyNumberFormat="1">
      <alignment horizontal="right" readingOrder="0"/>
    </xf>
    <xf borderId="0" fillId="2" fontId="1" numFmtId="167" xfId="0" applyAlignment="1" applyFont="1" applyNumberFormat="1">
      <alignment horizontal="center" readingOrder="0" vertical="center"/>
    </xf>
    <xf borderId="4" fillId="0" fontId="1" numFmtId="0" xfId="0" applyAlignment="1" applyBorder="1" applyFont="1">
      <alignment readingOrder="0"/>
    </xf>
    <xf borderId="2" fillId="0" fontId="1" numFmtId="165" xfId="0" applyBorder="1" applyFont="1" applyNumberFormat="1"/>
    <xf borderId="2" fillId="0" fontId="1" numFmtId="167" xfId="0" applyBorder="1" applyFont="1" applyNumberFormat="1"/>
    <xf borderId="5" fillId="8" fontId="1" numFmtId="0" xfId="0" applyAlignment="1" applyBorder="1" applyFill="1" applyFont="1">
      <alignment readingOrder="0"/>
    </xf>
    <xf borderId="3" fillId="8" fontId="1" numFmtId="165" xfId="0" applyBorder="1" applyFont="1" applyNumberFormat="1"/>
    <xf borderId="3" fillId="8" fontId="1" numFmtId="167" xfId="0" applyBorder="1" applyFont="1" applyNumberFormat="1"/>
    <xf borderId="6" fillId="0" fontId="1" numFmtId="0" xfId="0" applyAlignment="1" applyBorder="1" applyFont="1">
      <alignment readingOrder="0"/>
    </xf>
    <xf borderId="0" fillId="0" fontId="1" numFmtId="167" xfId="0" applyFont="1" applyNumberFormat="1"/>
    <xf borderId="7" fillId="6" fontId="1" numFmtId="0" xfId="0" applyAlignment="1" applyBorder="1" applyFont="1">
      <alignment readingOrder="0"/>
    </xf>
    <xf borderId="1" fillId="6" fontId="1" numFmtId="165" xfId="0" applyBorder="1" applyFont="1" applyNumberFormat="1"/>
    <xf borderId="8" fillId="6" fontId="1" numFmtId="165" xfId="0" applyBorder="1" applyFont="1" applyNumberFormat="1"/>
    <xf borderId="5" fillId="0" fontId="1" numFmtId="0" xfId="0" applyAlignment="1" applyBorder="1" applyFont="1">
      <alignment readingOrder="0"/>
    </xf>
    <xf borderId="3" fillId="0" fontId="1" numFmtId="165" xfId="0" applyBorder="1" applyFont="1" applyNumberFormat="1"/>
    <xf borderId="3" fillId="0" fontId="1" numFmtId="167" xfId="0" applyBorder="1" applyFont="1" applyNumberFormat="1"/>
    <xf borderId="0" fillId="9" fontId="1" numFmtId="0" xfId="0" applyAlignment="1" applyFill="1" applyFont="1">
      <alignment readingOrder="0"/>
    </xf>
    <xf borderId="0" fillId="9" fontId="1" numFmtId="165" xfId="0" applyAlignment="1" applyFont="1" applyNumberFormat="1">
      <alignment readingOrder="0"/>
    </xf>
    <xf borderId="0" fillId="9" fontId="1" numFmtId="167" xfId="0" applyAlignment="1" applyFont="1" applyNumberFormat="1">
      <alignment readingOrder="0"/>
    </xf>
    <xf borderId="0" fillId="8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7" fontId="1" numFmtId="0" xfId="0" applyFont="1"/>
    <xf borderId="0" fillId="10" fontId="1" numFmtId="0" xfId="0" applyAlignment="1" applyFill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10" fontId="1" numFmtId="165" xfId="0" applyAlignment="1" applyFont="1" applyNumberFormat="1">
      <alignment horizontal="center" vertical="center"/>
    </xf>
    <xf borderId="0" fillId="10" fontId="1" numFmtId="10" xfId="0" applyAlignment="1" applyFont="1" applyNumberFormat="1">
      <alignment horizontal="center" readingOrder="0" vertical="center"/>
    </xf>
    <xf borderId="0" fillId="7" fontId="1" numFmtId="0" xfId="0" applyAlignment="1" applyFont="1">
      <alignment horizontal="center" readingOrder="0" vertical="center"/>
    </xf>
    <xf borderId="0" fillId="7" fontId="1" numFmtId="165" xfId="0" applyAlignment="1" applyFont="1" applyNumberFormat="1">
      <alignment horizontal="center" vertical="center"/>
    </xf>
    <xf borderId="0" fillId="7" fontId="1" numFmtId="10" xfId="0" applyAlignment="1" applyFont="1" applyNumberFormat="1">
      <alignment horizontal="center" vertical="center"/>
    </xf>
    <xf borderId="0" fillId="2" fontId="1" numFmtId="0" xfId="0" applyAlignment="1" applyFont="1">
      <alignment horizontal="center" vertical="center"/>
    </xf>
    <xf borderId="0" fillId="6" fontId="1" numFmtId="0" xfId="0" applyAlignment="1" applyFont="1">
      <alignment horizontal="center" vertical="center"/>
    </xf>
    <xf borderId="0" fillId="2" fontId="4" numFmtId="0" xfId="0" applyAlignment="1" applyFont="1">
      <alignment horizontal="center" readingOrder="0" vertical="center"/>
    </xf>
    <xf borderId="0" fillId="6" fontId="4" numFmtId="0" xfId="0" applyAlignment="1" applyFont="1">
      <alignment horizontal="center" vertical="center"/>
    </xf>
    <xf borderId="0" fillId="6" fontId="1" numFmtId="0" xfId="0" applyAlignment="1" applyFont="1">
      <alignment horizontal="center" readingOrder="0" vertical="center"/>
    </xf>
    <xf borderId="0" fillId="0" fontId="10" numFmtId="10" xfId="0" applyAlignment="1" applyFont="1" applyNumberFormat="1">
      <alignment readingOrder="0" vertical="bottom"/>
    </xf>
    <xf borderId="0" fillId="0" fontId="1" numFmtId="0" xfId="0" applyAlignment="1" applyFont="1">
      <alignment vertical="bottom"/>
    </xf>
    <xf borderId="0" fillId="0" fontId="4" numFmtId="10" xfId="0" applyAlignment="1" applyFont="1" applyNumberFormat="1">
      <alignment readingOrder="0"/>
    </xf>
    <xf borderId="0" fillId="0" fontId="4" numFmtId="10" xfId="0" applyAlignment="1" applyFont="1" applyNumberFormat="1">
      <alignment readingOrder="0" vertical="bottom"/>
    </xf>
    <xf borderId="0" fillId="0" fontId="1" numFmtId="10" xfId="0" applyAlignment="1" applyFont="1" applyNumberFormat="1">
      <alignment readingOrder="0"/>
    </xf>
    <xf borderId="4" fillId="4" fontId="1" numFmtId="165" xfId="0" applyAlignment="1" applyBorder="1" applyFont="1" applyNumberFormat="1">
      <alignment readingOrder="0"/>
    </xf>
    <xf borderId="2" fillId="11" fontId="1" numFmtId="165" xfId="0" applyAlignment="1" applyBorder="1" applyFill="1" applyFont="1" applyNumberFormat="1">
      <alignment readingOrder="0"/>
    </xf>
    <xf borderId="2" fillId="12" fontId="1" numFmtId="165" xfId="0" applyAlignment="1" applyBorder="1" applyFill="1" applyFont="1" applyNumberFormat="1">
      <alignment readingOrder="0"/>
    </xf>
    <xf borderId="2" fillId="13" fontId="1" numFmtId="165" xfId="0" applyAlignment="1" applyBorder="1" applyFill="1" applyFont="1" applyNumberFormat="1">
      <alignment readingOrder="0"/>
    </xf>
    <xf borderId="9" fillId="14" fontId="1" numFmtId="165" xfId="0" applyAlignment="1" applyBorder="1" applyFill="1" applyFont="1" applyNumberFormat="1">
      <alignment readingOrder="0"/>
    </xf>
    <xf borderId="6" fillId="15" fontId="1" numFmtId="165" xfId="0" applyAlignment="1" applyBorder="1" applyFill="1" applyFont="1" applyNumberFormat="1">
      <alignment readingOrder="0"/>
    </xf>
    <xf borderId="9" fillId="12" fontId="1" numFmtId="165" xfId="0" applyAlignment="1" applyBorder="1" applyFont="1" applyNumberFormat="1">
      <alignment readingOrder="0"/>
    </xf>
    <xf borderId="10" fillId="13" fontId="1" numFmtId="165" xfId="0" applyAlignment="1" applyBorder="1" applyFont="1" applyNumberFormat="1">
      <alignment readingOrder="0"/>
    </xf>
    <xf borderId="6" fillId="3" fontId="1" numFmtId="165" xfId="0" applyAlignment="1" applyBorder="1" applyFont="1" applyNumberFormat="1">
      <alignment readingOrder="0"/>
    </xf>
    <xf borderId="6" fillId="16" fontId="1" numFmtId="165" xfId="0" applyAlignment="1" applyBorder="1" applyFill="1" applyFont="1" applyNumberFormat="1">
      <alignment readingOrder="0"/>
    </xf>
    <xf borderId="11" fillId="4" fontId="1" numFmtId="165" xfId="0" applyAlignment="1" applyBorder="1" applyFont="1" applyNumberFormat="1">
      <alignment readingOrder="0"/>
    </xf>
    <xf borderId="10" fillId="11" fontId="1" numFmtId="165" xfId="0" applyAlignment="1" applyBorder="1" applyFont="1" applyNumberFormat="1">
      <alignment readingOrder="0"/>
    </xf>
    <xf borderId="10" fillId="12" fontId="1" numFmtId="165" xfId="0" applyAlignment="1" applyBorder="1" applyFont="1" applyNumberFormat="1">
      <alignment readingOrder="0"/>
    </xf>
    <xf borderId="6" fillId="17" fontId="1" numFmtId="165" xfId="0" applyAlignment="1" applyBorder="1" applyFill="1" applyFont="1" applyNumberFormat="1">
      <alignment readingOrder="0"/>
    </xf>
    <xf borderId="5" fillId="3" fontId="1" numFmtId="165" xfId="0" applyAlignment="1" applyBorder="1" applyFont="1" applyNumberFormat="1">
      <alignment readingOrder="0"/>
    </xf>
    <xf borderId="3" fillId="16" fontId="1" numFmtId="165" xfId="0" applyAlignment="1" applyBorder="1" applyFont="1" applyNumberFormat="1">
      <alignment readingOrder="0"/>
    </xf>
    <xf borderId="12" fillId="4" fontId="1" numFmtId="165" xfId="0" applyAlignment="1" applyBorder="1" applyFont="1" applyNumberFormat="1">
      <alignment readingOrder="0"/>
    </xf>
    <xf borderId="5" fillId="18" fontId="1" numFmtId="165" xfId="0" applyAlignment="1" applyBorder="1" applyFill="1" applyFont="1" applyNumberFormat="1">
      <alignment readingOrder="0"/>
    </xf>
    <xf borderId="3" fillId="17" fontId="1" numFmtId="165" xfId="0" applyAlignment="1" applyBorder="1" applyFont="1" applyNumberFormat="1">
      <alignment readingOrder="0"/>
    </xf>
    <xf borderId="3" fillId="3" fontId="1" numFmtId="165" xfId="0" applyAlignment="1" applyBorder="1" applyFont="1" applyNumberFormat="1">
      <alignment readingOrder="0"/>
    </xf>
    <xf borderId="0" fillId="0" fontId="1" numFmtId="168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9" xfId="0" applyAlignment="1" applyFont="1" applyNumberFormat="1">
      <alignment readingOrder="0"/>
    </xf>
    <xf borderId="0" fillId="0" fontId="1" numFmtId="16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chartsheet" Target="chartsheets/sheet1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0.xml"/><Relationship Id="rId23" Type="http://schemas.openxmlformats.org/officeDocument/2006/relationships/worksheet" Target="worksheets/sheet1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2.xml"/><Relationship Id="rId25" Type="http://schemas.openxmlformats.org/officeDocument/2006/relationships/worksheet" Target="worksheets/sheet21.xml"/><Relationship Id="rId28" Type="http://schemas.openxmlformats.org/officeDocument/2006/relationships/worksheet" Target="worksheets/sheet24.xml"/><Relationship Id="rId27" Type="http://schemas.openxmlformats.org/officeDocument/2006/relationships/worksheet" Target="worksheets/sheet2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QCOM 5 Year Performance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6666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'Historical Price'!$A$1:$A$1257</c:f>
            </c:strRef>
          </c:cat>
          <c:val>
            <c:numRef>
              <c:f>'Historical Price'!$B$1:$B$1257</c:f>
              <c:numCache/>
            </c:numRef>
          </c:val>
          <c:smooth val="0"/>
        </c:ser>
        <c:axId val="1757819506"/>
        <c:axId val="811098308"/>
      </c:lineChart>
      <c:catAx>
        <c:axId val="17578195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11098308"/>
      </c:catAx>
      <c:valAx>
        <c:axId val="81109830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5781950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FFFFF">
        <a:alpha val="0"/>
      </a:srgbClr>
    </a:solidFill>
  </c:spPr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19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75"/>
  <cols>
    <col customWidth="1" min="9" max="9" width="2.25"/>
  </cols>
  <sheetData>
    <row r="1">
      <c r="A1" s="1"/>
    </row>
    <row r="2">
      <c r="B2" s="2" t="s">
        <v>0</v>
      </c>
    </row>
    <row r="3">
      <c r="B3" s="1" t="s">
        <v>1</v>
      </c>
    </row>
    <row r="5">
      <c r="B5" s="3" t="s">
        <v>2</v>
      </c>
      <c r="J5" s="3"/>
    </row>
    <row r="7">
      <c r="B7" s="4" t="s">
        <v>3</v>
      </c>
      <c r="J7" s="5"/>
      <c r="K7" s="5" t="s">
        <v>4</v>
      </c>
      <c r="L7" s="5"/>
      <c r="M7" s="5"/>
      <c r="N7" s="5"/>
    </row>
    <row r="8">
      <c r="B8" s="6"/>
      <c r="C8" s="6"/>
      <c r="D8" s="6"/>
      <c r="E8" s="6"/>
      <c r="F8" s="7" t="s">
        <v>5</v>
      </c>
      <c r="G8" s="7" t="s">
        <v>6</v>
      </c>
      <c r="H8" s="7" t="s">
        <v>7</v>
      </c>
      <c r="J8" s="8" t="s">
        <v>8</v>
      </c>
      <c r="K8" s="8" t="s">
        <v>9</v>
      </c>
      <c r="L8" s="8" t="s">
        <v>10</v>
      </c>
      <c r="M8" s="8" t="s">
        <v>11</v>
      </c>
      <c r="N8" s="8" t="s">
        <v>12</v>
      </c>
    </row>
    <row r="10">
      <c r="B10" s="5" t="s">
        <v>13</v>
      </c>
      <c r="F10" s="9">
        <f>'DCF Model'!C3/1000000</f>
        <v>44200</v>
      </c>
      <c r="G10" s="9">
        <f>'DCF Model'!D3/1000000</f>
        <v>35820</v>
      </c>
      <c r="H10" s="9">
        <f>'DCF Model'!E3/1000000</f>
        <v>38962</v>
      </c>
      <c r="J10" s="9">
        <f>'DCF Model'!F3/1000000</f>
        <v>44701.9307</v>
      </c>
      <c r="K10" s="9">
        <f>'DCF Model'!G3/1000000</f>
        <v>51287.4752</v>
      </c>
      <c r="L10" s="9">
        <f>'DCF Model'!H3/1000000</f>
        <v>58843.21037</v>
      </c>
      <c r="M10" s="9">
        <f>'DCF Model'!I3/1000000</f>
        <v>67512.06592</v>
      </c>
      <c r="N10" s="9">
        <f>'DCF Model'!J3/1000000</f>
        <v>77458.02814</v>
      </c>
    </row>
    <row r="11">
      <c r="B11" s="10" t="s">
        <v>14</v>
      </c>
      <c r="F11" s="11">
        <f>'DCF Model'!C4</f>
        <v>0.3168086754</v>
      </c>
      <c r="G11" s="11">
        <f>'DCF Model'!D4</f>
        <v>-0.1895927602</v>
      </c>
      <c r="H11" s="11">
        <f>'DCF Model'!E4</f>
        <v>0.08771635958</v>
      </c>
      <c r="J11" s="11">
        <f>'DCF Model'!F4</f>
        <v>0.1473212542</v>
      </c>
      <c r="K11" s="11">
        <f>'DCF Model'!G4</f>
        <v>0.1473212542</v>
      </c>
      <c r="L11" s="11">
        <f>'DCF Model'!H4</f>
        <v>0.1473212542</v>
      </c>
      <c r="M11" s="11">
        <f>'DCF Model'!I4</f>
        <v>0.1473212542</v>
      </c>
      <c r="N11" s="11">
        <f>'DCF Model'!J4</f>
        <v>0.1473212542</v>
      </c>
    </row>
    <row r="12">
      <c r="F12" s="12"/>
      <c r="G12" s="12"/>
      <c r="H12" s="12"/>
    </row>
    <row r="13">
      <c r="B13" s="5" t="s">
        <v>15</v>
      </c>
      <c r="F13" s="9">
        <f>'DCF Model'!C6/1000000</f>
        <v>15488</v>
      </c>
      <c r="G13" s="9">
        <f>'DCF Model'!D6/1000000</f>
        <v>8137</v>
      </c>
      <c r="H13" s="9">
        <f>'DCF Model'!E6/1000000</f>
        <v>11033</v>
      </c>
      <c r="J13" s="9">
        <f>'DCF Model'!F6/1000000</f>
        <v>13082.15513</v>
      </c>
      <c r="K13" s="9">
        <f>'DCF Model'!G6/1000000</f>
        <v>15309.62333</v>
      </c>
      <c r="L13" s="9">
        <f>'DCF Model'!H6/1000000</f>
        <v>17916.35736</v>
      </c>
      <c r="M13" s="9">
        <f>'DCF Model'!I6/1000000</f>
        <v>20966.93395</v>
      </c>
      <c r="N13" s="9">
        <f>'DCF Model'!J6/1000000</f>
        <v>24536.92514</v>
      </c>
    </row>
    <row r="14">
      <c r="B14" s="10" t="s">
        <v>16</v>
      </c>
      <c r="F14" s="11">
        <f>'DCF Model'!C7</f>
        <v>0.3504072398</v>
      </c>
      <c r="G14" s="11">
        <f>'DCF Model'!D7</f>
        <v>0.2271635958</v>
      </c>
      <c r="H14" s="11">
        <f>'DCF Model'!E7</f>
        <v>0.2831733484</v>
      </c>
      <c r="J14" s="11">
        <f>'DCF Model'!F7</f>
        <v>0.2926530225</v>
      </c>
      <c r="K14" s="11">
        <f>'DCF Model'!G7</f>
        <v>0.298506083</v>
      </c>
      <c r="L14" s="11">
        <f>'DCF Model'!H7</f>
        <v>0.3044762047</v>
      </c>
      <c r="M14" s="11">
        <f>'DCF Model'!I7</f>
        <v>0.3105657288</v>
      </c>
      <c r="N14" s="11">
        <f>'DCF Model'!J7</f>
        <v>0.3167770433</v>
      </c>
    </row>
    <row r="15">
      <c r="B15" s="10" t="s">
        <v>14</v>
      </c>
      <c r="F15" s="13" t="s">
        <v>17</v>
      </c>
      <c r="G15" s="11">
        <f t="shared" ref="G15:H15" si="1">(G14-F14)/F14</f>
        <v>-0.3517154615</v>
      </c>
      <c r="H15" s="11">
        <f t="shared" si="1"/>
        <v>0.2465613051</v>
      </c>
      <c r="I15" s="11"/>
      <c r="J15" s="11">
        <f>(J14-H14)/H14</f>
        <v>0.03347657614</v>
      </c>
      <c r="K15" s="11">
        <f t="shared" ref="K15:N15" si="2">(K14-J14)/J14</f>
        <v>0.02</v>
      </c>
      <c r="L15" s="11">
        <f t="shared" si="2"/>
        <v>0.02</v>
      </c>
      <c r="M15" s="11">
        <f t="shared" si="2"/>
        <v>0.02</v>
      </c>
      <c r="N15" s="11">
        <f t="shared" si="2"/>
        <v>0.02</v>
      </c>
    </row>
    <row r="16">
      <c r="F16" s="12"/>
      <c r="G16" s="12"/>
      <c r="H16" s="12"/>
    </row>
    <row r="17">
      <c r="B17" s="14" t="s">
        <v>18</v>
      </c>
      <c r="F17" s="12">
        <f>'DCF Model'!C9/1000000</f>
        <v>13410.2659</v>
      </c>
      <c r="G17" s="12">
        <f>'DCF Model'!D9/1000000</f>
        <v>8023.302835</v>
      </c>
      <c r="H17" s="12">
        <f>'DCF Model'!E9/1000000</f>
        <v>10791.75987</v>
      </c>
      <c r="J17" s="14">
        <f>'DCF Model'!F9/1000000</f>
        <v>12340.87921</v>
      </c>
      <c r="K17" s="14">
        <f>'DCF Model'!G9/1000000</f>
        <v>14442.13207</v>
      </c>
      <c r="L17" s="14">
        <f>'DCF Model'!H9/1000000</f>
        <v>16901.16038</v>
      </c>
      <c r="M17" s="14">
        <f>'DCF Model'!I9/1000000</f>
        <v>19778.88174</v>
      </c>
      <c r="N17" s="14">
        <f>'DCF Model'!J9/1000000</f>
        <v>23146.58603</v>
      </c>
    </row>
    <row r="18">
      <c r="B18" s="1" t="s">
        <v>19</v>
      </c>
      <c r="F18" s="12">
        <f>'DCF Model'!C10/1000000</f>
        <v>1762</v>
      </c>
      <c r="G18" s="12">
        <f>'DCF Model'!D10/1000000</f>
        <v>1809</v>
      </c>
      <c r="H18" s="12">
        <f>'DCF Model'!E10/1000000</f>
        <v>1706</v>
      </c>
      <c r="J18" s="14">
        <f>'DCF Model'!F10/1000000</f>
        <v>2018.113112</v>
      </c>
      <c r="K18" s="14">
        <f>'DCF Model'!G10/1000000</f>
        <v>2315.424066</v>
      </c>
      <c r="L18" s="14">
        <f>'DCF Model'!H10/1000000</f>
        <v>2656.535244</v>
      </c>
      <c r="M18" s="14">
        <f>'DCF Model'!I10/1000000</f>
        <v>3047.899347</v>
      </c>
      <c r="N18" s="14">
        <f>'DCF Model'!J10/1000000</f>
        <v>3496.919702</v>
      </c>
    </row>
    <row r="19">
      <c r="B19" s="14" t="s">
        <v>20</v>
      </c>
      <c r="F19" s="12">
        <f>'DCF Model'!C11/1000000</f>
        <v>-2262</v>
      </c>
      <c r="G19" s="12">
        <f>'DCF Model'!D11/1000000</f>
        <v>-1450</v>
      </c>
      <c r="H19" s="12">
        <f>'DCF Model'!E11/1000000</f>
        <v>-1041</v>
      </c>
      <c r="J19" s="14">
        <f>'DCF Model'!F11/1000000</f>
        <v>1761.706305</v>
      </c>
      <c r="K19" s="14">
        <f>'DCF Model'!G11/1000000</f>
        <v>2021.243088</v>
      </c>
      <c r="L19" s="14">
        <f>'DCF Model'!H11/1000000</f>
        <v>2319.015155</v>
      </c>
      <c r="M19" s="14">
        <f>'DCF Model'!I11/1000000</f>
        <v>2660.655375</v>
      </c>
      <c r="N19" s="14">
        <f>'DCF Model'!J11/1000000</f>
        <v>3052.626462</v>
      </c>
    </row>
    <row r="20">
      <c r="B20" s="14" t="s">
        <v>21</v>
      </c>
      <c r="F20" s="15" t="s">
        <v>17</v>
      </c>
      <c r="G20" s="12">
        <f>'DCF Model'!D12/1000000</f>
        <v>-287</v>
      </c>
      <c r="H20" s="12">
        <f>'DCF Model'!E12/1000000</f>
        <v>-247</v>
      </c>
      <c r="J20" s="14">
        <f>'DCF Model'!F12/1000000</f>
        <v>1114.177988</v>
      </c>
      <c r="K20" s="14">
        <f>'DCF Model'!G12/1000000</f>
        <v>1075.471377</v>
      </c>
      <c r="L20" s="14">
        <f>'DCF Model'!H12/1000000</f>
        <v>1233.911169</v>
      </c>
      <c r="M20" s="14">
        <f>'DCF Model'!I12/1000000</f>
        <v>1415.69251</v>
      </c>
      <c r="N20" s="14">
        <f>'DCF Model'!J12/1000000</f>
        <v>1624.254106</v>
      </c>
    </row>
    <row r="21">
      <c r="B21" s="16" t="s">
        <v>22</v>
      </c>
      <c r="F21" s="17" t="s">
        <v>17</v>
      </c>
      <c r="G21" s="9">
        <f>'DCF Model'!D13/1000000</f>
        <v>11569.30283</v>
      </c>
      <c r="H21" s="9">
        <f>'DCF Model'!E13/1000000</f>
        <v>13785.75987</v>
      </c>
      <c r="J21" s="16">
        <f>'DCF Model'!F13/1000000</f>
        <v>11483.10803</v>
      </c>
      <c r="K21" s="16">
        <f>'DCF Model'!G13/1000000</f>
        <v>13660.84167</v>
      </c>
      <c r="L21" s="16">
        <f>'DCF Model'!H13/1000000</f>
        <v>16004.7693</v>
      </c>
      <c r="M21" s="16">
        <f>'DCF Model'!I13/1000000</f>
        <v>18750.4332</v>
      </c>
      <c r="N21" s="16">
        <f>'DCF Model'!J13/1000000</f>
        <v>21966.62516</v>
      </c>
    </row>
  </sheetData>
  <mergeCells count="5">
    <mergeCell ref="B3:E3"/>
    <mergeCell ref="B5:H5"/>
    <mergeCell ref="J5:N5"/>
    <mergeCell ref="J6:N6"/>
    <mergeCell ref="B7:G7"/>
  </mergeCells>
  <printOptions gridLines="1" horizontalCentered="1"/>
  <pageMargins bottom="0.75" footer="0.0" header="0.0" left="0.25" right="0.25" top="0.75"/>
  <pageSetup paperSize="3" scale="128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75"/>
  <cols>
    <col customWidth="1" min="9" max="9" width="2.25"/>
  </cols>
  <sheetData>
    <row r="1">
      <c r="A1" s="1"/>
    </row>
    <row r="2">
      <c r="B2" s="2" t="s">
        <v>0</v>
      </c>
    </row>
    <row r="3">
      <c r="B3" s="1" t="s">
        <v>1</v>
      </c>
    </row>
    <row r="5">
      <c r="B5" s="3" t="s">
        <v>2</v>
      </c>
      <c r="J5" s="3"/>
    </row>
    <row r="7">
      <c r="B7" s="4" t="s">
        <v>3</v>
      </c>
      <c r="J7" s="5"/>
      <c r="K7" s="5" t="s">
        <v>4</v>
      </c>
      <c r="L7" s="5"/>
      <c r="M7" s="5"/>
      <c r="N7" s="5"/>
    </row>
    <row r="8">
      <c r="B8" s="6"/>
      <c r="C8" s="6"/>
      <c r="D8" s="6"/>
      <c r="E8" s="6"/>
      <c r="F8" s="7" t="s">
        <v>5</v>
      </c>
      <c r="G8" s="7" t="s">
        <v>6</v>
      </c>
      <c r="H8" s="7" t="s">
        <v>7</v>
      </c>
      <c r="J8" s="8" t="s">
        <v>8</v>
      </c>
      <c r="K8" s="8" t="s">
        <v>9</v>
      </c>
      <c r="L8" s="8" t="s">
        <v>10</v>
      </c>
      <c r="M8" s="8" t="s">
        <v>11</v>
      </c>
      <c r="N8" s="8" t="s">
        <v>12</v>
      </c>
    </row>
    <row r="10">
      <c r="B10" s="5" t="s">
        <v>13</v>
      </c>
      <c r="F10" s="9">
        <f>'DCF Model'!C3/1000000</f>
        <v>44200</v>
      </c>
      <c r="G10" s="9">
        <f>'DCF Model'!D3/1000000</f>
        <v>35820</v>
      </c>
      <c r="H10" s="9">
        <f>'DCF Model'!E3/1000000</f>
        <v>38962</v>
      </c>
      <c r="J10" s="9">
        <f>'DCF Model'!F3/1000000</f>
        <v>44701.9307</v>
      </c>
      <c r="K10" s="9">
        <f>'DCF Model'!G3/1000000</f>
        <v>51287.4752</v>
      </c>
      <c r="L10" s="9">
        <f>'DCF Model'!H3/1000000</f>
        <v>58843.21037</v>
      </c>
      <c r="M10" s="9">
        <f>'DCF Model'!I3/1000000</f>
        <v>67512.06592</v>
      </c>
      <c r="N10" s="9">
        <f>'DCF Model'!J3/1000000</f>
        <v>77458.02814</v>
      </c>
    </row>
    <row r="11">
      <c r="B11" s="10" t="s">
        <v>14</v>
      </c>
      <c r="F11" s="11">
        <f>'DCF Model'!C4</f>
        <v>0.3168086754</v>
      </c>
      <c r="G11" s="11">
        <f>'DCF Model'!D4</f>
        <v>-0.1895927602</v>
      </c>
      <c r="H11" s="11">
        <f>'DCF Model'!E4</f>
        <v>0.08771635958</v>
      </c>
      <c r="J11" s="11">
        <f>'DCF Model'!F4</f>
        <v>0.1473212542</v>
      </c>
      <c r="K11" s="11">
        <f>'DCF Model'!G4</f>
        <v>0.1473212542</v>
      </c>
      <c r="L11" s="11">
        <f>'DCF Model'!H4</f>
        <v>0.1473212542</v>
      </c>
      <c r="M11" s="11">
        <f>'DCF Model'!I4</f>
        <v>0.1473212542</v>
      </c>
      <c r="N11" s="11">
        <f>'DCF Model'!J4</f>
        <v>0.1473212542</v>
      </c>
    </row>
    <row r="12">
      <c r="F12" s="12"/>
      <c r="G12" s="12"/>
      <c r="H12" s="12"/>
    </row>
    <row r="13">
      <c r="B13" s="5" t="s">
        <v>15</v>
      </c>
      <c r="F13" s="9">
        <f>'DCF Model'!C6/1000000</f>
        <v>15488</v>
      </c>
      <c r="G13" s="9">
        <f>'DCF Model'!D6/1000000</f>
        <v>8137</v>
      </c>
      <c r="H13" s="9">
        <f>'DCF Model'!E6/1000000</f>
        <v>11033</v>
      </c>
      <c r="J13" s="9">
        <f>'DCF Model'!F6/1000000</f>
        <v>13082.15513</v>
      </c>
      <c r="K13" s="9">
        <f>'DCF Model'!G6/1000000</f>
        <v>15309.62333</v>
      </c>
      <c r="L13" s="9">
        <f>'DCF Model'!H6/1000000</f>
        <v>17916.35736</v>
      </c>
      <c r="M13" s="9">
        <f>'DCF Model'!I6/1000000</f>
        <v>20966.93395</v>
      </c>
      <c r="N13" s="9">
        <f>'DCF Model'!J6/1000000</f>
        <v>24536.92514</v>
      </c>
    </row>
    <row r="14">
      <c r="B14" s="10" t="s">
        <v>16</v>
      </c>
      <c r="F14" s="11">
        <f>'DCF Model'!C7</f>
        <v>0.3504072398</v>
      </c>
      <c r="G14" s="11">
        <f>'DCF Model'!D7</f>
        <v>0.2271635958</v>
      </c>
      <c r="H14" s="11">
        <f>'DCF Model'!E7</f>
        <v>0.2831733484</v>
      </c>
      <c r="J14" s="11">
        <f>'DCF Model'!F7</f>
        <v>0.2926530225</v>
      </c>
      <c r="K14" s="11">
        <f>'DCF Model'!G7</f>
        <v>0.298506083</v>
      </c>
      <c r="L14" s="11">
        <f>'DCF Model'!H7</f>
        <v>0.3044762047</v>
      </c>
      <c r="M14" s="11">
        <f>'DCF Model'!I7</f>
        <v>0.3105657288</v>
      </c>
      <c r="N14" s="11">
        <f>'DCF Model'!J7</f>
        <v>0.3167770433</v>
      </c>
    </row>
    <row r="15">
      <c r="B15" s="10" t="s">
        <v>14</v>
      </c>
      <c r="F15" s="13" t="s">
        <v>17</v>
      </c>
      <c r="G15" s="11">
        <f t="shared" ref="G15:H15" si="1">(G14-F14)/F14</f>
        <v>-0.3517154615</v>
      </c>
      <c r="H15" s="11">
        <f t="shared" si="1"/>
        <v>0.2465613051</v>
      </c>
      <c r="I15" s="11"/>
      <c r="J15" s="11">
        <f>(J14-H14)/H14</f>
        <v>0.03347657614</v>
      </c>
      <c r="K15" s="11">
        <f t="shared" ref="K15:N15" si="2">(K14-J14)/J14</f>
        <v>0.02</v>
      </c>
      <c r="L15" s="11">
        <f t="shared" si="2"/>
        <v>0.02</v>
      </c>
      <c r="M15" s="11">
        <f t="shared" si="2"/>
        <v>0.02</v>
      </c>
      <c r="N15" s="11">
        <f t="shared" si="2"/>
        <v>0.02</v>
      </c>
    </row>
    <row r="16">
      <c r="F16" s="12"/>
      <c r="G16" s="12"/>
      <c r="H16" s="12"/>
    </row>
    <row r="17">
      <c r="B17" s="14" t="s">
        <v>18</v>
      </c>
      <c r="F17" s="12">
        <f>'DCF Model'!C9/1000000</f>
        <v>13410.2659</v>
      </c>
      <c r="G17" s="12">
        <f>'DCF Model'!D9/1000000</f>
        <v>8023.302835</v>
      </c>
      <c r="H17" s="12">
        <f>'DCF Model'!E9/1000000</f>
        <v>10791.75987</v>
      </c>
      <c r="J17" s="14">
        <f>'DCF Model'!F9/1000000</f>
        <v>12340.87921</v>
      </c>
      <c r="K17" s="14">
        <f>'DCF Model'!G9/1000000</f>
        <v>14442.13207</v>
      </c>
      <c r="L17" s="14">
        <f>'DCF Model'!H9/1000000</f>
        <v>16901.16038</v>
      </c>
      <c r="M17" s="14">
        <f>'DCF Model'!I9/1000000</f>
        <v>19778.88174</v>
      </c>
      <c r="N17" s="14">
        <f>'DCF Model'!J9/1000000</f>
        <v>23146.58603</v>
      </c>
    </row>
    <row r="18">
      <c r="B18" s="1" t="s">
        <v>19</v>
      </c>
      <c r="F18" s="12">
        <f>'DCF Model'!C10/1000000</f>
        <v>1762</v>
      </c>
      <c r="G18" s="12">
        <f>'DCF Model'!D10/1000000</f>
        <v>1809</v>
      </c>
      <c r="H18" s="12">
        <f>'DCF Model'!E10/1000000</f>
        <v>1706</v>
      </c>
      <c r="J18" s="14">
        <f>'DCF Model'!F10/1000000</f>
        <v>2018.113112</v>
      </c>
      <c r="K18" s="14">
        <f>'DCF Model'!G10/1000000</f>
        <v>2315.424066</v>
      </c>
      <c r="L18" s="14">
        <f>'DCF Model'!H10/1000000</f>
        <v>2656.535244</v>
      </c>
      <c r="M18" s="14">
        <f>'DCF Model'!I10/1000000</f>
        <v>3047.899347</v>
      </c>
      <c r="N18" s="14">
        <f>'DCF Model'!J10/1000000</f>
        <v>3496.919702</v>
      </c>
    </row>
    <row r="19">
      <c r="B19" s="14" t="s">
        <v>20</v>
      </c>
      <c r="F19" s="12">
        <f>'DCF Model'!C11/1000000</f>
        <v>-2262</v>
      </c>
      <c r="G19" s="12">
        <f>'DCF Model'!D11/1000000</f>
        <v>-1450</v>
      </c>
      <c r="H19" s="12">
        <f>'DCF Model'!E11/1000000</f>
        <v>-1041</v>
      </c>
      <c r="J19" s="14">
        <f>'DCF Model'!F11/1000000</f>
        <v>1761.706305</v>
      </c>
      <c r="K19" s="14">
        <f>'DCF Model'!G11/1000000</f>
        <v>2021.243088</v>
      </c>
      <c r="L19" s="14">
        <f>'DCF Model'!H11/1000000</f>
        <v>2319.015155</v>
      </c>
      <c r="M19" s="14">
        <f>'DCF Model'!I11/1000000</f>
        <v>2660.655375</v>
      </c>
      <c r="N19" s="14">
        <f>'DCF Model'!J11/1000000</f>
        <v>3052.626462</v>
      </c>
    </row>
    <row r="20">
      <c r="B20" s="14" t="s">
        <v>21</v>
      </c>
      <c r="F20" s="15" t="s">
        <v>17</v>
      </c>
      <c r="G20" s="12">
        <f>'DCF Model'!D12/1000000</f>
        <v>-287</v>
      </c>
      <c r="H20" s="12">
        <f>'DCF Model'!E12/1000000</f>
        <v>-247</v>
      </c>
      <c r="J20" s="14">
        <f>'DCF Model'!F12/1000000</f>
        <v>1114.177988</v>
      </c>
      <c r="K20" s="14">
        <f>'DCF Model'!G12/1000000</f>
        <v>1075.471377</v>
      </c>
      <c r="L20" s="14">
        <f>'DCF Model'!H12/1000000</f>
        <v>1233.911169</v>
      </c>
      <c r="M20" s="14">
        <f>'DCF Model'!I12/1000000</f>
        <v>1415.69251</v>
      </c>
      <c r="N20" s="14">
        <f>'DCF Model'!J12/1000000</f>
        <v>1624.254106</v>
      </c>
    </row>
    <row r="21">
      <c r="B21" s="16" t="s">
        <v>22</v>
      </c>
      <c r="F21" s="17" t="s">
        <v>17</v>
      </c>
      <c r="G21" s="9">
        <f>'DCF Model'!D13/1000000</f>
        <v>11569.30283</v>
      </c>
      <c r="H21" s="9">
        <f>'DCF Model'!E13/1000000</f>
        <v>13785.75987</v>
      </c>
      <c r="J21" s="16">
        <f>'DCF Model'!F13/1000000</f>
        <v>11483.10803</v>
      </c>
      <c r="K21" s="16">
        <f>'DCF Model'!G13/1000000</f>
        <v>13660.84167</v>
      </c>
      <c r="L21" s="16">
        <f>'DCF Model'!H13/1000000</f>
        <v>16004.7693</v>
      </c>
      <c r="M21" s="16">
        <f>'DCF Model'!I13/1000000</f>
        <v>18750.4332</v>
      </c>
      <c r="N21" s="16">
        <f>'DCF Model'!J13/1000000</f>
        <v>21966.62516</v>
      </c>
    </row>
  </sheetData>
  <mergeCells count="5">
    <mergeCell ref="B3:E3"/>
    <mergeCell ref="B5:H5"/>
    <mergeCell ref="J5:N5"/>
    <mergeCell ref="J6:N6"/>
    <mergeCell ref="B7:G7"/>
  </mergeCells>
  <printOptions gridLines="1" horizontalCentered="1"/>
  <pageMargins bottom="0.75" footer="0.0" header="0.0" left="0.25" right="0.25" top="0.75"/>
  <pageSetup paperSize="3" scale="128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75"/>
  <cols>
    <col customWidth="1" min="2" max="2" width="45.13"/>
  </cols>
  <sheetData>
    <row r="2">
      <c r="B2" s="18" t="s">
        <v>23</v>
      </c>
    </row>
    <row r="3">
      <c r="B3" s="1" t="s">
        <v>24</v>
      </c>
      <c r="C3" s="11">
        <f>'Balance Sheet'!B5/'Balance Sheet'!B13</f>
        <v>0.5569764786</v>
      </c>
    </row>
    <row r="4">
      <c r="B4" s="1" t="s">
        <v>25</v>
      </c>
      <c r="C4" s="19">
        <f>'Python Calculations'!B6/1000000</f>
        <v>182867.9021</v>
      </c>
    </row>
    <row r="5">
      <c r="B5" s="1" t="s">
        <v>26</v>
      </c>
      <c r="C5" s="19">
        <f>'Python Calculations'!B7/1000000</f>
        <v>14634</v>
      </c>
    </row>
    <row r="6">
      <c r="B6" s="1" t="s">
        <v>27</v>
      </c>
      <c r="C6" s="11">
        <f>'Python Calculations'!B8</f>
        <v>0.08752492147</v>
      </c>
    </row>
    <row r="7">
      <c r="B7" s="1" t="s">
        <v>28</v>
      </c>
      <c r="C7" s="11">
        <f>'ERP, Risk Free Rate, Treasury B'!D5</f>
        <v>0.0357</v>
      </c>
    </row>
    <row r="8">
      <c r="B8" s="1" t="s">
        <v>29</v>
      </c>
      <c r="C8" s="11">
        <f>'ERP, Risk Free Rate, Treasury B'!C5</f>
        <v>0.0396</v>
      </c>
    </row>
    <row r="9">
      <c r="B9" s="1" t="s">
        <v>30</v>
      </c>
      <c r="C9" s="19">
        <f>'Python Calculations'!B5</f>
        <v>1.266803284</v>
      </c>
    </row>
    <row r="10">
      <c r="B10" s="1" t="s">
        <v>31</v>
      </c>
      <c r="C10" s="11">
        <f>'Python Calculations'!B9</f>
        <v>0.04762880962</v>
      </c>
    </row>
    <row r="11">
      <c r="B11" s="20" t="s">
        <v>32</v>
      </c>
      <c r="C11" s="21">
        <v>0.0845</v>
      </c>
    </row>
  </sheetData>
  <printOptions gridLines="1" horizontalCentered="1"/>
  <pageMargins bottom="0.75" footer="0.0" header="0.0" left="0.25" right="0.25" top="0.75"/>
  <pageSetup paperSize="3" scale="342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75"/>
  <sheetData>
    <row r="1">
      <c r="A1" s="1"/>
    </row>
    <row r="2">
      <c r="B2" s="2" t="s">
        <v>0</v>
      </c>
    </row>
    <row r="3">
      <c r="B3" s="1" t="s">
        <v>1</v>
      </c>
    </row>
    <row r="5">
      <c r="B5" s="3" t="s">
        <v>2</v>
      </c>
      <c r="E5" s="3"/>
    </row>
    <row r="7">
      <c r="B7" s="4"/>
      <c r="E7" s="5"/>
      <c r="F7" s="5" t="s">
        <v>4</v>
      </c>
      <c r="G7" s="5"/>
      <c r="H7" s="5"/>
      <c r="I7" s="5"/>
    </row>
    <row r="8">
      <c r="B8" s="6"/>
      <c r="C8" s="6"/>
      <c r="D8" s="6"/>
      <c r="E8" s="8" t="s">
        <v>8</v>
      </c>
      <c r="F8" s="8" t="s">
        <v>9</v>
      </c>
      <c r="G8" s="8" t="s">
        <v>10</v>
      </c>
      <c r="H8" s="8" t="s">
        <v>11</v>
      </c>
      <c r="I8" s="8" t="s">
        <v>12</v>
      </c>
    </row>
    <row r="10">
      <c r="B10" s="5" t="s">
        <v>13</v>
      </c>
      <c r="E10" s="9">
        <f>'DCF Model'!F3/1000000</f>
        <v>44701.9307</v>
      </c>
      <c r="F10" s="9">
        <f>'DCF Model'!G3/1000000</f>
        <v>51287.4752</v>
      </c>
      <c r="G10" s="9">
        <f>'DCF Model'!H3/1000000</f>
        <v>58843.21037</v>
      </c>
      <c r="H10" s="9">
        <f>'DCF Model'!I3/1000000</f>
        <v>67512.06592</v>
      </c>
      <c r="I10" s="9">
        <f>'DCF Model'!J3/1000000</f>
        <v>77458.02814</v>
      </c>
    </row>
    <row r="11">
      <c r="B11" s="10" t="s">
        <v>14</v>
      </c>
      <c r="E11" s="11">
        <f>'DCF Model'!F4</f>
        <v>0.1473212542</v>
      </c>
      <c r="F11" s="11">
        <f>'DCF Model'!G4</f>
        <v>0.1473212542</v>
      </c>
      <c r="G11" s="11">
        <f>'DCF Model'!H4</f>
        <v>0.1473212542</v>
      </c>
      <c r="H11" s="11">
        <f>'DCF Model'!I4</f>
        <v>0.1473212542</v>
      </c>
      <c r="I11" s="11">
        <f>'DCF Model'!J4</f>
        <v>0.1473212542</v>
      </c>
    </row>
    <row r="13">
      <c r="B13" s="5" t="s">
        <v>15</v>
      </c>
      <c r="E13" s="9">
        <f>'DCF Model'!F6/1000000</f>
        <v>13082.15513</v>
      </c>
      <c r="F13" s="9">
        <f>'DCF Model'!G6/1000000</f>
        <v>15309.62333</v>
      </c>
      <c r="G13" s="9">
        <f>'DCF Model'!H6/1000000</f>
        <v>17916.35736</v>
      </c>
      <c r="H13" s="9">
        <f>'DCF Model'!I6/1000000</f>
        <v>20966.93395</v>
      </c>
      <c r="I13" s="9">
        <f>'DCF Model'!J6/1000000</f>
        <v>24536.92514</v>
      </c>
    </row>
    <row r="14">
      <c r="B14" s="10" t="s">
        <v>16</v>
      </c>
      <c r="E14" s="11">
        <f>'DCF Model'!F7</f>
        <v>0.2926530225</v>
      </c>
      <c r="F14" s="11">
        <f>'DCF Model'!G7</f>
        <v>0.298506083</v>
      </c>
      <c r="G14" s="11">
        <f>'DCF Model'!H7</f>
        <v>0.3044762047</v>
      </c>
      <c r="H14" s="11">
        <f>'DCF Model'!I7</f>
        <v>0.3105657288</v>
      </c>
      <c r="I14" s="11">
        <f>'DCF Model'!J7</f>
        <v>0.3167770433</v>
      </c>
    </row>
    <row r="15">
      <c r="B15" s="10" t="s">
        <v>14</v>
      </c>
      <c r="E15" s="15" t="s">
        <v>17</v>
      </c>
      <c r="F15" s="11">
        <f t="shared" ref="F15:I15" si="1">F14/E14-1</f>
        <v>0.02</v>
      </c>
      <c r="G15" s="11">
        <f t="shared" si="1"/>
        <v>0.02</v>
      </c>
      <c r="H15" s="11">
        <f t="shared" si="1"/>
        <v>0.02</v>
      </c>
      <c r="I15" s="11">
        <f t="shared" si="1"/>
        <v>0.02</v>
      </c>
    </row>
    <row r="17">
      <c r="B17" s="14" t="s">
        <v>18</v>
      </c>
      <c r="E17" s="14">
        <f>'DCF Model'!F9/1000000</f>
        <v>12340.87921</v>
      </c>
      <c r="F17" s="14">
        <f>'DCF Model'!G9/1000000</f>
        <v>14442.13207</v>
      </c>
      <c r="G17" s="14">
        <f>'DCF Model'!H9/1000000</f>
        <v>16901.16038</v>
      </c>
      <c r="H17" s="14">
        <f>'DCF Model'!I9/1000000</f>
        <v>19778.88174</v>
      </c>
      <c r="I17" s="14">
        <f>'DCF Model'!J9/1000000</f>
        <v>23146.58603</v>
      </c>
    </row>
    <row r="18">
      <c r="B18" s="1" t="s">
        <v>33</v>
      </c>
      <c r="E18" s="14">
        <f>'DCF Model'!F10/1000000</f>
        <v>2018.113112</v>
      </c>
      <c r="F18" s="14">
        <f>'DCF Model'!G10/1000000</f>
        <v>2315.424066</v>
      </c>
      <c r="G18" s="14">
        <f>'DCF Model'!H10/1000000</f>
        <v>2656.535244</v>
      </c>
      <c r="H18" s="14">
        <f>'DCF Model'!I10/1000000</f>
        <v>3047.899347</v>
      </c>
      <c r="I18" s="14">
        <f>'DCF Model'!J10/1000000</f>
        <v>3496.919702</v>
      </c>
    </row>
    <row r="19">
      <c r="B19" s="14" t="s">
        <v>20</v>
      </c>
      <c r="E19" s="14">
        <f>'DCF Model'!F11/1000000</f>
        <v>1761.706305</v>
      </c>
      <c r="F19" s="14">
        <f>'DCF Model'!G11/1000000</f>
        <v>2021.243088</v>
      </c>
      <c r="G19" s="14">
        <f>'DCF Model'!H11/1000000</f>
        <v>2319.015155</v>
      </c>
      <c r="H19" s="14">
        <f>'DCF Model'!I11/1000000</f>
        <v>2660.655375</v>
      </c>
      <c r="I19" s="14">
        <f>'DCF Model'!J11/1000000</f>
        <v>3052.626462</v>
      </c>
    </row>
    <row r="20">
      <c r="B20" s="14" t="s">
        <v>21</v>
      </c>
      <c r="E20" s="14">
        <f>'DCF Model'!F12/1000000</f>
        <v>1114.177988</v>
      </c>
      <c r="F20" s="14">
        <f>'DCF Model'!G12/1000000</f>
        <v>1075.471377</v>
      </c>
      <c r="G20" s="14">
        <f>'DCF Model'!H12/1000000</f>
        <v>1233.911169</v>
      </c>
      <c r="H20" s="14">
        <f>'DCF Model'!I12/1000000</f>
        <v>1415.69251</v>
      </c>
      <c r="I20" s="14">
        <f>'DCF Model'!J12/1000000</f>
        <v>1624.254106</v>
      </c>
    </row>
    <row r="21">
      <c r="B21" s="16" t="s">
        <v>22</v>
      </c>
      <c r="E21" s="16">
        <f>'DCF Model'!F13/1000000</f>
        <v>11483.10803</v>
      </c>
      <c r="F21" s="16">
        <f>'DCF Model'!G13/1000000</f>
        <v>13660.84167</v>
      </c>
      <c r="G21" s="16">
        <f>'DCF Model'!H13/1000000</f>
        <v>16004.7693</v>
      </c>
      <c r="H21" s="16">
        <f>'DCF Model'!I13/1000000</f>
        <v>18750.4332</v>
      </c>
      <c r="I21" s="16">
        <f>'DCF Model'!J13/1000000</f>
        <v>21966.62516</v>
      </c>
    </row>
  </sheetData>
  <mergeCells count="5">
    <mergeCell ref="B3:D3"/>
    <mergeCell ref="B5:D5"/>
    <mergeCell ref="E5:I5"/>
    <mergeCell ref="E6:I6"/>
    <mergeCell ref="B7:D7"/>
  </mergeCells>
  <printOptions gridLines="1" horizontalCentered="1"/>
  <pageMargins bottom="0.75" footer="0.0" header="0.0" left="0.25" right="0.25" top="0.75"/>
  <pageSetup paperSize="3" scale="195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75"/>
  <cols>
    <col customWidth="1" min="11" max="11" width="33.88"/>
  </cols>
  <sheetData>
    <row r="1">
      <c r="A1" s="1"/>
    </row>
    <row r="2">
      <c r="B2" s="2" t="s">
        <v>0</v>
      </c>
    </row>
    <row r="3">
      <c r="B3" s="1" t="s">
        <v>1</v>
      </c>
    </row>
    <row r="5">
      <c r="B5" s="3" t="s">
        <v>2</v>
      </c>
      <c r="E5" s="3"/>
    </row>
    <row r="6">
      <c r="K6" s="16" t="s">
        <v>34</v>
      </c>
    </row>
    <row r="7">
      <c r="B7" s="4"/>
      <c r="E7" s="5"/>
      <c r="F7" s="5" t="s">
        <v>4</v>
      </c>
      <c r="G7" s="5"/>
      <c r="H7" s="5"/>
      <c r="I7" s="5"/>
      <c r="K7" s="1" t="s">
        <v>35</v>
      </c>
      <c r="L7" s="22">
        <v>0.08449162205488693</v>
      </c>
    </row>
    <row r="8">
      <c r="B8" s="6"/>
      <c r="C8" s="6"/>
      <c r="D8" s="6"/>
      <c r="E8" s="8" t="s">
        <v>8</v>
      </c>
      <c r="F8" s="8" t="s">
        <v>9</v>
      </c>
      <c r="G8" s="8" t="s">
        <v>10</v>
      </c>
      <c r="H8" s="8" t="s">
        <v>11</v>
      </c>
      <c r="I8" s="8" t="s">
        <v>12</v>
      </c>
      <c r="K8" s="1" t="s">
        <v>36</v>
      </c>
      <c r="L8" s="23">
        <v>0.018</v>
      </c>
      <c r="M8" s="1" t="s">
        <v>37</v>
      </c>
    </row>
    <row r="9">
      <c r="K9" s="1" t="s">
        <v>38</v>
      </c>
      <c r="L9" s="24">
        <v>31.59</v>
      </c>
      <c r="M9" s="25" t="s">
        <v>39</v>
      </c>
    </row>
    <row r="10">
      <c r="B10" s="5" t="s">
        <v>13</v>
      </c>
      <c r="E10" s="9">
        <f>'DCF Model'!F3/1000000</f>
        <v>44701.9307</v>
      </c>
      <c r="F10" s="9">
        <f>'DCF Model'!G3/1000000</f>
        <v>51287.4752</v>
      </c>
      <c r="G10" s="9">
        <f>'DCF Model'!H3/1000000</f>
        <v>58843.21037</v>
      </c>
      <c r="H10" s="9">
        <f>'DCF Model'!I3/1000000</f>
        <v>67512.06592</v>
      </c>
      <c r="I10" s="9">
        <f>'DCF Model'!J3/1000000</f>
        <v>77458.02814</v>
      </c>
    </row>
    <row r="11">
      <c r="B11" s="10" t="s">
        <v>14</v>
      </c>
      <c r="E11" s="11">
        <f>'DCF Model'!F4</f>
        <v>0.1473212542</v>
      </c>
      <c r="F11" s="11">
        <f>'DCF Model'!G4</f>
        <v>0.1473212542</v>
      </c>
      <c r="G11" s="11">
        <f>'DCF Model'!H4</f>
        <v>0.1473212542</v>
      </c>
      <c r="H11" s="11">
        <f>'DCF Model'!I4</f>
        <v>0.1473212542</v>
      </c>
      <c r="I11" s="11">
        <f>'DCF Model'!J4</f>
        <v>0.1473212542</v>
      </c>
      <c r="K11" s="5" t="s">
        <v>40</v>
      </c>
      <c r="L11" s="1" t="s">
        <v>41</v>
      </c>
      <c r="N11" s="1" t="s">
        <v>42</v>
      </c>
      <c r="P11" s="1"/>
      <c r="Q11" s="1"/>
    </row>
    <row r="12">
      <c r="K12" s="1" t="s">
        <v>43</v>
      </c>
      <c r="L12" s="26">
        <v>0.026</v>
      </c>
      <c r="N12" s="23">
        <v>0.5</v>
      </c>
    </row>
    <row r="13">
      <c r="B13" s="5" t="s">
        <v>15</v>
      </c>
      <c r="E13" s="9">
        <f>'DCF Model'!F6/1000000</f>
        <v>13082.15513</v>
      </c>
      <c r="F13" s="9">
        <f>'DCF Model'!G6/1000000</f>
        <v>15309.62333</v>
      </c>
      <c r="G13" s="9">
        <f>'DCF Model'!H6/1000000</f>
        <v>17916.35736</v>
      </c>
      <c r="H13" s="9">
        <f>'DCF Model'!I6/1000000</f>
        <v>20966.93395</v>
      </c>
      <c r="I13" s="9">
        <f>'DCF Model'!J6/1000000</f>
        <v>24536.92514</v>
      </c>
      <c r="K13" s="1" t="s">
        <v>44</v>
      </c>
      <c r="L13" s="26">
        <v>0.17</v>
      </c>
      <c r="N13" s="23">
        <v>0.3</v>
      </c>
    </row>
    <row r="14">
      <c r="B14" s="10" t="s">
        <v>16</v>
      </c>
      <c r="E14" s="11">
        <f>'DCF Model'!F7</f>
        <v>0.2926530225</v>
      </c>
      <c r="F14" s="11">
        <f>'DCF Model'!G7</f>
        <v>0.298506083</v>
      </c>
      <c r="G14" s="11">
        <f>'DCF Model'!H7</f>
        <v>0.3044762047</v>
      </c>
      <c r="H14" s="11">
        <f>'DCF Model'!I7</f>
        <v>0.3105657288</v>
      </c>
      <c r="I14" s="11">
        <f>'DCF Model'!J7</f>
        <v>0.3167770433</v>
      </c>
      <c r="K14" s="1" t="s">
        <v>45</v>
      </c>
      <c r="L14" s="22">
        <v>0.050946360637029287</v>
      </c>
      <c r="N14" s="23">
        <v>0.05</v>
      </c>
    </row>
    <row r="15">
      <c r="B15" s="10" t="s">
        <v>14</v>
      </c>
      <c r="E15" s="15" t="s">
        <v>17</v>
      </c>
      <c r="F15" s="11">
        <f t="shared" ref="F15:I15" si="1">F14/E14-1</f>
        <v>0.02</v>
      </c>
      <c r="G15" s="11">
        <f t="shared" si="1"/>
        <v>0.02</v>
      </c>
      <c r="H15" s="11">
        <f t="shared" si="1"/>
        <v>0.02</v>
      </c>
      <c r="I15" s="11">
        <f t="shared" si="1"/>
        <v>0.02</v>
      </c>
      <c r="K15" s="1" t="s">
        <v>46</v>
      </c>
      <c r="L15" s="22">
        <v>0.2697732734301536</v>
      </c>
      <c r="N15" s="23">
        <v>0.15</v>
      </c>
    </row>
    <row r="16">
      <c r="K16" s="1" t="s">
        <v>47</v>
      </c>
      <c r="L16" s="22">
        <v>0.1070133090463745</v>
      </c>
      <c r="N16" s="27">
        <v>1.0</v>
      </c>
    </row>
    <row r="17">
      <c r="B17" s="14" t="s">
        <v>18</v>
      </c>
      <c r="E17" s="14">
        <f>'DCF Model'!F9/1000000</f>
        <v>12340.87921</v>
      </c>
      <c r="F17" s="14">
        <f>'DCF Model'!G9/1000000</f>
        <v>14442.13207</v>
      </c>
      <c r="G17" s="14">
        <f>'DCF Model'!H9/1000000</f>
        <v>16901.16038</v>
      </c>
      <c r="H17" s="14">
        <f>'DCF Model'!I9/1000000</f>
        <v>19778.88174</v>
      </c>
      <c r="I17" s="14">
        <f>'DCF Model'!J9/1000000</f>
        <v>23146.58603</v>
      </c>
    </row>
    <row r="18">
      <c r="B18" s="1" t="s">
        <v>33</v>
      </c>
      <c r="E18" s="14">
        <f>'DCF Model'!F10/1000000</f>
        <v>2018.113112</v>
      </c>
      <c r="F18" s="14">
        <f>'DCF Model'!G10/1000000</f>
        <v>2315.424066</v>
      </c>
      <c r="G18" s="14">
        <f>'DCF Model'!H10/1000000</f>
        <v>2656.535244</v>
      </c>
      <c r="H18" s="14">
        <f>'DCF Model'!I10/1000000</f>
        <v>3047.899347</v>
      </c>
      <c r="I18" s="14">
        <f>'DCF Model'!J10/1000000</f>
        <v>3496.919702</v>
      </c>
    </row>
    <row r="19">
      <c r="B19" s="14" t="s">
        <v>20</v>
      </c>
      <c r="E19" s="14">
        <f>'DCF Model'!F11/1000000</f>
        <v>1761.706305</v>
      </c>
      <c r="F19" s="14">
        <f>'DCF Model'!G11/1000000</f>
        <v>2021.243088</v>
      </c>
      <c r="G19" s="14">
        <f>'DCF Model'!H11/1000000</f>
        <v>2319.015155</v>
      </c>
      <c r="H19" s="14">
        <f>'DCF Model'!I11/1000000</f>
        <v>2660.655375</v>
      </c>
      <c r="I19" s="14">
        <f>'DCF Model'!J11/1000000</f>
        <v>3052.626462</v>
      </c>
    </row>
    <row r="20">
      <c r="B20" s="14" t="s">
        <v>21</v>
      </c>
      <c r="E20" s="14">
        <f>'DCF Model'!F12/1000000</f>
        <v>1114.177988</v>
      </c>
      <c r="F20" s="14">
        <f>'DCF Model'!G12/1000000</f>
        <v>1075.471377</v>
      </c>
      <c r="G20" s="14">
        <f>'DCF Model'!H12/1000000</f>
        <v>1233.911169</v>
      </c>
      <c r="H20" s="14">
        <f>'DCF Model'!I12/1000000</f>
        <v>1415.69251</v>
      </c>
      <c r="I20" s="14">
        <f>'DCF Model'!J12/1000000</f>
        <v>1624.254106</v>
      </c>
    </row>
    <row r="21">
      <c r="B21" s="16" t="s">
        <v>22</v>
      </c>
      <c r="E21" s="16">
        <f>'DCF Model'!F13/1000000</f>
        <v>11483.10803</v>
      </c>
      <c r="F21" s="16">
        <f>'DCF Model'!G13/1000000</f>
        <v>13660.84167</v>
      </c>
      <c r="G21" s="16">
        <f>'DCF Model'!H13/1000000</f>
        <v>16004.7693</v>
      </c>
      <c r="H21" s="16">
        <f>'DCF Model'!I13/1000000</f>
        <v>18750.4332</v>
      </c>
      <c r="I21" s="16">
        <f>'DCF Model'!J13/1000000</f>
        <v>21966.62516</v>
      </c>
    </row>
  </sheetData>
  <mergeCells count="7">
    <mergeCell ref="B3:D3"/>
    <mergeCell ref="B5:D5"/>
    <mergeCell ref="E5:I5"/>
    <mergeCell ref="E6:I6"/>
    <mergeCell ref="B7:D7"/>
    <mergeCell ref="M8:N8"/>
    <mergeCell ref="M9:N10"/>
  </mergeCells>
  <printOptions gridLines="1" horizontalCentered="1"/>
  <pageMargins bottom="0.75" footer="0.0" header="0.0" left="0.25" right="0.25" top="0.75"/>
  <pageSetup paperSize="3" scale="275" cellComments="atEnd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75"/>
  <cols>
    <col customWidth="1" min="2" max="2" width="45.13"/>
  </cols>
  <sheetData>
    <row r="2">
      <c r="B2" s="28" t="s">
        <v>48</v>
      </c>
      <c r="C2" s="29"/>
    </row>
    <row r="3">
      <c r="B3" s="1" t="s">
        <v>49</v>
      </c>
      <c r="C3" s="30">
        <f>'DCF Model'!C39/1000000</f>
        <v>48306.7382</v>
      </c>
    </row>
    <row r="4">
      <c r="B4" s="1" t="s">
        <v>50</v>
      </c>
      <c r="C4" s="30">
        <f>'DCF Model'!C40/1000000</f>
        <v>224188.4235</v>
      </c>
    </row>
    <row r="5">
      <c r="B5" s="1" t="s">
        <v>51</v>
      </c>
      <c r="C5" s="30">
        <f>'DCF Model'!C41/1000000</f>
        <v>272495.1617</v>
      </c>
    </row>
    <row r="6">
      <c r="B6" s="14" t="s">
        <v>52</v>
      </c>
      <c r="C6" s="30">
        <f>'DCF Model'!C45/1000000</f>
        <v>7849</v>
      </c>
    </row>
    <row r="7">
      <c r="B7" s="14" t="s">
        <v>53</v>
      </c>
      <c r="C7" s="30">
        <f>'DCF Model'!C46/1000000</f>
        <v>-14634</v>
      </c>
    </row>
    <row r="8">
      <c r="B8" s="14" t="s">
        <v>54</v>
      </c>
      <c r="C8" s="30">
        <f>'DCF Model'!C47/1000000</f>
        <v>0</v>
      </c>
    </row>
    <row r="9">
      <c r="B9" s="14" t="s">
        <v>55</v>
      </c>
      <c r="C9" s="30">
        <f>'DCF Model'!C48/1000000</f>
        <v>0</v>
      </c>
    </row>
    <row r="10">
      <c r="B10" s="31" t="s">
        <v>56</v>
      </c>
      <c r="C10" s="32">
        <f>'DCF Model'!C49/1000000</f>
        <v>265710.1617</v>
      </c>
    </row>
    <row r="11">
      <c r="C11" s="30"/>
    </row>
    <row r="12">
      <c r="B12" s="33" t="s">
        <v>57</v>
      </c>
      <c r="C12" s="34"/>
    </row>
    <row r="13">
      <c r="B13" s="1" t="s">
        <v>58</v>
      </c>
      <c r="C13" s="30">
        <f>IFERROR(__xludf.DUMMYFUNCTION("GOOGLEFINANCE(""QCOM"")"),166.85)</f>
        <v>166.85</v>
      </c>
    </row>
    <row r="14">
      <c r="B14" s="1" t="s">
        <v>59</v>
      </c>
      <c r="C14" s="35">
        <f>'DCF Model'!C53</f>
        <v>238.7332989</v>
      </c>
    </row>
    <row r="15">
      <c r="B15" s="8" t="s">
        <v>60</v>
      </c>
      <c r="C15" s="36">
        <f>'DCF Model'!C55</f>
        <v>0.430825885</v>
      </c>
    </row>
  </sheetData>
  <printOptions gridLines="1" horizontalCentered="1"/>
  <pageMargins bottom="0.75" footer="0.0" header="0.0" left="0.25" right="0.25" top="0.75"/>
  <pageSetup paperSize="3" scale="305" cellComments="atEnd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75"/>
  <cols>
    <col customWidth="1" min="2" max="2" width="25.88"/>
    <col customWidth="1" min="3" max="3" width="22.63"/>
    <col customWidth="1" min="9" max="9" width="2.25"/>
  </cols>
  <sheetData>
    <row r="1">
      <c r="A1" s="1"/>
    </row>
    <row r="2">
      <c r="F2" s="10" t="s">
        <v>5</v>
      </c>
      <c r="G2" s="10" t="s">
        <v>6</v>
      </c>
      <c r="H2" s="10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</row>
    <row r="3">
      <c r="B3" s="3" t="s">
        <v>61</v>
      </c>
      <c r="J3" s="3"/>
    </row>
    <row r="5">
      <c r="B5" s="1" t="s">
        <v>62</v>
      </c>
      <c r="F5" s="15" t="s">
        <v>17</v>
      </c>
      <c r="G5" s="12">
        <f>'DCF Model'!D13/1000000</f>
        <v>11569.30283</v>
      </c>
      <c r="H5" s="12">
        <f>'DCF Model'!E13/1000000</f>
        <v>13785.75987</v>
      </c>
      <c r="J5" s="14">
        <f>'DCF Model'!F13/1000000</f>
        <v>11483.10803</v>
      </c>
      <c r="K5" s="14">
        <f>'DCF Model'!G13/1000000</f>
        <v>13660.84167</v>
      </c>
      <c r="L5" s="14">
        <f>'DCF Model'!H13/1000000</f>
        <v>16004.7693</v>
      </c>
      <c r="M5" s="14">
        <f>'DCF Model'!I13/1000000</f>
        <v>18750.4332</v>
      </c>
      <c r="N5" s="14">
        <f>'DCF Model'!J13/1000000</f>
        <v>21966.62516</v>
      </c>
    </row>
    <row r="6">
      <c r="B6" s="1" t="s">
        <v>63</v>
      </c>
      <c r="F6" s="1">
        <v>-2.0</v>
      </c>
      <c r="G6" s="1">
        <v>-1.0</v>
      </c>
      <c r="H6" s="1">
        <v>0.0</v>
      </c>
      <c r="J6" s="1">
        <v>1.0</v>
      </c>
      <c r="K6" s="1">
        <v>2.0</v>
      </c>
      <c r="L6" s="1">
        <v>3.0</v>
      </c>
      <c r="M6" s="1">
        <v>4.0</v>
      </c>
      <c r="N6" s="1">
        <v>5.0</v>
      </c>
    </row>
    <row r="7">
      <c r="B7" s="1" t="s">
        <v>64</v>
      </c>
      <c r="F7" s="11">
        <f>'DCF Model'!$M$19</f>
        <v>0.08449162205</v>
      </c>
      <c r="G7" s="11">
        <f>'DCF Model'!$M$19</f>
        <v>0.08449162205</v>
      </c>
      <c r="H7" s="11">
        <f>'DCF Model'!$M$19</f>
        <v>0.08449162205</v>
      </c>
      <c r="J7" s="11">
        <f>'DCF Model'!$M$19</f>
        <v>0.08449162205</v>
      </c>
      <c r="K7" s="11">
        <f>'DCF Model'!$M$19</f>
        <v>0.08449162205</v>
      </c>
      <c r="L7" s="11">
        <f>'DCF Model'!$M$19</f>
        <v>0.08449162205</v>
      </c>
      <c r="M7" s="11">
        <f>'DCF Model'!$M$19</f>
        <v>0.08449162205</v>
      </c>
      <c r="N7" s="11">
        <f>'DCF Model'!$M$19</f>
        <v>0.08449162205</v>
      </c>
    </row>
    <row r="8">
      <c r="B8" s="1" t="s">
        <v>65</v>
      </c>
      <c r="J8" s="14">
        <f>J5/((J7+1)^0.5)</f>
        <v>11026.72008</v>
      </c>
      <c r="K8" s="14">
        <f>K5/((K7+1)^1.5)</f>
        <v>12095.89911</v>
      </c>
      <c r="L8" s="14">
        <f>L5/((L7+1)^2.5)</f>
        <v>13067.24143</v>
      </c>
      <c r="M8" s="14">
        <f>M5/((M7+1)^3.5)</f>
        <v>14116.25845</v>
      </c>
      <c r="N8" s="14">
        <f>N5/((N7+1)^4.5)</f>
        <v>15249.14287</v>
      </c>
    </row>
    <row r="10">
      <c r="B10" s="29" t="s">
        <v>66</v>
      </c>
      <c r="C10" s="29"/>
      <c r="D10" s="29"/>
      <c r="E10" s="29"/>
      <c r="F10" s="29"/>
      <c r="G10" s="29" t="s">
        <v>34</v>
      </c>
      <c r="H10" s="29"/>
      <c r="I10" s="29"/>
      <c r="J10" s="29"/>
      <c r="K10" s="29"/>
      <c r="M10" s="28" t="s">
        <v>23</v>
      </c>
      <c r="N10" s="29"/>
    </row>
    <row r="11">
      <c r="B11" s="14" t="s">
        <v>67</v>
      </c>
      <c r="C11" s="14" t="s">
        <v>68</v>
      </c>
      <c r="D11" s="1" t="s">
        <v>69</v>
      </c>
      <c r="E11" s="14" t="s">
        <v>70</v>
      </c>
      <c r="G11" s="14" t="s">
        <v>71</v>
      </c>
      <c r="H11" s="37">
        <v>0.08449162205488693</v>
      </c>
      <c r="M11" s="1" t="s">
        <v>24</v>
      </c>
      <c r="N11" s="11">
        <v>0.5569764786480932</v>
      </c>
    </row>
    <row r="12">
      <c r="B12" s="1" t="s">
        <v>72</v>
      </c>
      <c r="C12" s="30">
        <v>1.8705423203454018E10</v>
      </c>
      <c r="D12" s="38"/>
      <c r="E12" s="30">
        <v>2.344345849957067E10</v>
      </c>
      <c r="G12" s="14" t="s">
        <v>73</v>
      </c>
      <c r="H12" s="39">
        <v>0.018</v>
      </c>
      <c r="M12" s="1" t="s">
        <v>25</v>
      </c>
      <c r="N12" s="19">
        <v>182867.9020690918</v>
      </c>
    </row>
    <row r="13">
      <c r="B13" s="14" t="s">
        <v>74</v>
      </c>
      <c r="C13" s="38"/>
      <c r="D13" s="30"/>
      <c r="E13" s="30"/>
      <c r="G13" s="14" t="s">
        <v>75</v>
      </c>
      <c r="H13" s="40">
        <v>12.0</v>
      </c>
      <c r="J13" s="1" t="s">
        <v>76</v>
      </c>
      <c r="M13" s="1" t="s">
        <v>26</v>
      </c>
      <c r="N13" s="19">
        <v>14634.0</v>
      </c>
    </row>
    <row r="14">
      <c r="B14" s="14" t="s">
        <v>77</v>
      </c>
      <c r="C14" s="30">
        <v>2.863837613315775E11</v>
      </c>
      <c r="D14" s="30"/>
      <c r="E14" s="30">
        <v>2.81321501994848E11</v>
      </c>
      <c r="M14" s="1" t="s">
        <v>27</v>
      </c>
      <c r="N14" s="11">
        <v>0.08752492147456406</v>
      </c>
    </row>
    <row r="15">
      <c r="B15" s="14" t="s">
        <v>78</v>
      </c>
      <c r="C15" s="1" t="b">
        <v>1</v>
      </c>
      <c r="E15" s="1" t="b">
        <v>0</v>
      </c>
      <c r="G15" s="1" t="s">
        <v>79</v>
      </c>
      <c r="H15" s="41" t="s">
        <v>41</v>
      </c>
      <c r="I15" s="42"/>
      <c r="J15" s="41" t="s">
        <v>42</v>
      </c>
      <c r="M15" s="1" t="s">
        <v>28</v>
      </c>
      <c r="N15" s="11">
        <v>0.0357</v>
      </c>
    </row>
    <row r="16">
      <c r="G16" s="1" t="s">
        <v>43</v>
      </c>
      <c r="H16" s="39">
        <v>0.026</v>
      </c>
      <c r="J16" s="39">
        <v>0.5</v>
      </c>
      <c r="M16" s="1" t="s">
        <v>29</v>
      </c>
      <c r="N16" s="11">
        <v>0.0396</v>
      </c>
    </row>
    <row r="17">
      <c r="B17" s="14" t="s">
        <v>80</v>
      </c>
      <c r="G17" s="1" t="s">
        <v>44</v>
      </c>
      <c r="H17" s="39">
        <v>0.17</v>
      </c>
      <c r="J17" s="39">
        <v>0.3</v>
      </c>
      <c r="M17" s="1" t="s">
        <v>30</v>
      </c>
      <c r="N17" s="19">
        <v>1.2668032843491743</v>
      </c>
    </row>
    <row r="18">
      <c r="B18" s="14" t="s">
        <v>81</v>
      </c>
      <c r="C18" s="30">
        <v>4.489432064118574E10</v>
      </c>
      <c r="G18" s="1" t="s">
        <v>45</v>
      </c>
      <c r="H18" s="11">
        <v>0.050946360637029287</v>
      </c>
      <c r="J18" s="39">
        <v>0.05</v>
      </c>
      <c r="M18" s="1" t="s">
        <v>31</v>
      </c>
      <c r="N18" s="11">
        <v>0.04762880962142955</v>
      </c>
    </row>
    <row r="19">
      <c r="B19" s="14" t="s">
        <v>82</v>
      </c>
      <c r="C19" s="38">
        <v>1.9090503468225162E11</v>
      </c>
      <c r="G19" s="1" t="s">
        <v>46</v>
      </c>
      <c r="H19" s="11">
        <v>0.2697732734301536</v>
      </c>
      <c r="J19" s="39">
        <v>0.15</v>
      </c>
      <c r="M19" s="20" t="s">
        <v>32</v>
      </c>
      <c r="N19" s="21">
        <v>0.0845</v>
      </c>
    </row>
    <row r="20">
      <c r="B20" s="14" t="s">
        <v>83</v>
      </c>
      <c r="C20" s="30">
        <v>2.3579935532343735E11</v>
      </c>
      <c r="G20" s="1" t="s">
        <v>47</v>
      </c>
      <c r="H20" s="11">
        <v>0.1070133090463745</v>
      </c>
      <c r="J20" s="11">
        <v>1.0</v>
      </c>
    </row>
    <row r="22">
      <c r="B22" s="14" t="s">
        <v>84</v>
      </c>
    </row>
    <row r="23">
      <c r="B23" s="14" t="s">
        <v>83</v>
      </c>
      <c r="C23" s="30">
        <v>2.3579935532343735E11</v>
      </c>
    </row>
    <row r="24">
      <c r="B24" s="14" t="s">
        <v>52</v>
      </c>
      <c r="C24" s="30">
        <v>7.849E9</v>
      </c>
    </row>
    <row r="25">
      <c r="B25" s="14" t="s">
        <v>53</v>
      </c>
      <c r="C25" s="30">
        <v>-1.4634E10</v>
      </c>
      <c r="K25" s="1"/>
      <c r="L25" s="1"/>
    </row>
    <row r="26">
      <c r="B26" s="14" t="s">
        <v>54</v>
      </c>
      <c r="C26" s="30">
        <v>0.0</v>
      </c>
    </row>
    <row r="27">
      <c r="B27" s="14" t="s">
        <v>55</v>
      </c>
      <c r="C27" s="30">
        <v>0.0</v>
      </c>
    </row>
    <row r="28">
      <c r="B28" s="14" t="s">
        <v>56</v>
      </c>
      <c r="C28" s="30">
        <v>2.2901435532343735E11</v>
      </c>
    </row>
    <row r="29">
      <c r="C29" s="30"/>
    </row>
    <row r="30">
      <c r="B30" s="14" t="s">
        <v>85</v>
      </c>
      <c r="C30" s="30"/>
    </row>
    <row r="31">
      <c r="B31" s="1" t="s">
        <v>86</v>
      </c>
      <c r="C31" s="30">
        <v>1.113E9</v>
      </c>
    </row>
    <row r="32">
      <c r="B32" s="14" t="s">
        <v>87</v>
      </c>
      <c r="C32" s="30">
        <v>205.76312248287272</v>
      </c>
    </row>
    <row r="33">
      <c r="B33" s="14" t="s">
        <v>88</v>
      </c>
      <c r="C33" s="30">
        <v>161.22</v>
      </c>
    </row>
    <row r="34">
      <c r="B34" s="14" t="s">
        <v>89</v>
      </c>
      <c r="C34" s="11">
        <v>0.2762878208837162</v>
      </c>
    </row>
  </sheetData>
  <mergeCells count="3">
    <mergeCell ref="B3:H3"/>
    <mergeCell ref="J3:N3"/>
    <mergeCell ref="J4:N4"/>
  </mergeCells>
  <printOptions gridLines="1" horizontalCentered="1"/>
  <pageMargins bottom="0.75" footer="0.0" header="0.0" left="0.25" right="0.25" top="0.75"/>
  <pageSetup paperSize="3" scale="128" cellComments="atEnd" orientation="landscape" pageOrder="overThenDown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29.75"/>
    <col customWidth="1" min="3" max="10" width="17.0"/>
    <col customWidth="1" min="11" max="11" width="2.88"/>
    <col customWidth="1" min="12" max="12" width="40.75"/>
    <col customWidth="1" min="13" max="20" width="7.63"/>
  </cols>
  <sheetData>
    <row r="1">
      <c r="A1" s="43"/>
      <c r="B1" s="43" t="s">
        <v>90</v>
      </c>
      <c r="C1" s="43"/>
      <c r="D1" s="43"/>
      <c r="E1" s="43" t="s">
        <v>91</v>
      </c>
      <c r="F1" s="43" t="s">
        <v>92</v>
      </c>
      <c r="G1" s="43" t="s">
        <v>93</v>
      </c>
      <c r="H1" s="43" t="s">
        <v>94</v>
      </c>
      <c r="I1" s="43" t="s">
        <v>95</v>
      </c>
      <c r="J1" s="43" t="s">
        <v>96</v>
      </c>
      <c r="K1" s="44"/>
      <c r="L1" s="43" t="s">
        <v>90</v>
      </c>
      <c r="M1" s="1" t="s">
        <v>97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98</v>
      </c>
    </row>
    <row r="2">
      <c r="A2" s="45">
        <v>25.0</v>
      </c>
      <c r="B2" s="43" t="s">
        <v>99</v>
      </c>
      <c r="C2" s="46" t="str">
        <f>CONCATENATE(SUM(YEAR('Balance Sheet'!$B$1),-2),"A")</f>
        <v>2022A</v>
      </c>
      <c r="D2" s="46" t="str">
        <f>CONCATENATE(SUM(YEAR('Balance Sheet'!$B$1),-1),"A")</f>
        <v>2023A</v>
      </c>
      <c r="E2" s="46" t="str">
        <f>CONCATENATE(SUM(YEAR('Balance Sheet'!$B$1),0),"A")</f>
        <v>2024A</v>
      </c>
      <c r="F2" s="46" t="str">
        <f>CONCATENATE(SUM(YEAR('Balance Sheet'!$B$1),1),"E")</f>
        <v>2025E</v>
      </c>
      <c r="G2" s="46" t="str">
        <f>CONCATENATE(SUM(YEAR('Balance Sheet'!$B$1),2),"E")</f>
        <v>2026E</v>
      </c>
      <c r="H2" s="46" t="str">
        <f>CONCATENATE(SUM(YEAR('Balance Sheet'!$B$1),3),"E")</f>
        <v>2027E</v>
      </c>
      <c r="I2" s="46" t="str">
        <f>CONCATENATE(SUM(YEAR('Balance Sheet'!$B$1),4),"E")</f>
        <v>2028E</v>
      </c>
      <c r="J2" s="46" t="str">
        <f>CONCATENATE(SUM(YEAR('Balance Sheet'!$B$1),5),"E")</f>
        <v>2029E</v>
      </c>
      <c r="K2" s="47">
        <v>3.0</v>
      </c>
      <c r="L2" s="43" t="s">
        <v>100</v>
      </c>
      <c r="M2" s="48" t="s">
        <v>3</v>
      </c>
      <c r="P2" s="49" t="s">
        <v>101</v>
      </c>
    </row>
    <row r="3">
      <c r="A3" s="45">
        <v>26.0</v>
      </c>
      <c r="B3" s="43" t="s">
        <v>102</v>
      </c>
      <c r="C3" s="50">
        <f>'Income Statement'!D47</f>
        <v>44200000000</v>
      </c>
      <c r="D3" s="50">
        <f>'Income Statement'!C47</f>
        <v>35820000000</v>
      </c>
      <c r="E3" s="50">
        <f>'Income Statement'!B47</f>
        <v>38962000000</v>
      </c>
      <c r="F3" s="50">
        <f t="shared" ref="F3:J3" si="1">E3 * (1+P5)</f>
        <v>44701930704</v>
      </c>
      <c r="G3" s="50">
        <f t="shared" si="1"/>
        <v>51287475199</v>
      </c>
      <c r="H3" s="50">
        <f t="shared" si="1"/>
        <v>58843210368</v>
      </c>
      <c r="I3" s="50">
        <f t="shared" si="1"/>
        <v>67512065918</v>
      </c>
      <c r="J3" s="50">
        <f t="shared" si="1"/>
        <v>77458028140</v>
      </c>
      <c r="K3" s="47">
        <v>4.0</v>
      </c>
      <c r="L3" s="43"/>
      <c r="M3" s="51" t="str">
        <f t="shared" ref="M3:T3" si="2">C2</f>
        <v>2022A</v>
      </c>
      <c r="N3" s="51" t="str">
        <f t="shared" si="2"/>
        <v>2023A</v>
      </c>
      <c r="O3" s="51" t="str">
        <f t="shared" si="2"/>
        <v>2024A</v>
      </c>
      <c r="P3" s="51" t="str">
        <f t="shared" si="2"/>
        <v>2025E</v>
      </c>
      <c r="Q3" s="51" t="str">
        <f t="shared" si="2"/>
        <v>2026E</v>
      </c>
      <c r="R3" s="51" t="str">
        <f t="shared" si="2"/>
        <v>2027E</v>
      </c>
      <c r="S3" s="51" t="str">
        <f t="shared" si="2"/>
        <v>2028E</v>
      </c>
      <c r="T3" s="51" t="str">
        <f t="shared" si="2"/>
        <v>2029E</v>
      </c>
    </row>
    <row r="4">
      <c r="A4" s="45">
        <v>27.0</v>
      </c>
      <c r="B4" s="43" t="s">
        <v>103</v>
      </c>
      <c r="C4" s="52">
        <f>C3/'Income Statement'!E47-1</f>
        <v>0.3168086754</v>
      </c>
      <c r="D4" s="52">
        <f t="shared" ref="D4:J4" si="3">D3/C3-1</f>
        <v>-0.1895927602</v>
      </c>
      <c r="E4" s="52">
        <f t="shared" si="3"/>
        <v>0.08771635958</v>
      </c>
      <c r="F4" s="52">
        <f t="shared" si="3"/>
        <v>0.1473212542</v>
      </c>
      <c r="G4" s="52">
        <f t="shared" si="3"/>
        <v>0.1473212542</v>
      </c>
      <c r="H4" s="52">
        <f t="shared" si="3"/>
        <v>0.1473212542</v>
      </c>
      <c r="I4" s="52">
        <f t="shared" si="3"/>
        <v>0.1473212542</v>
      </c>
      <c r="J4" s="52">
        <f t="shared" si="3"/>
        <v>0.1473212542</v>
      </c>
      <c r="K4" s="47">
        <v>5.0</v>
      </c>
      <c r="L4" s="53" t="s">
        <v>104</v>
      </c>
      <c r="M4" s="54"/>
      <c r="N4" s="54"/>
      <c r="O4" s="54"/>
    </row>
    <row r="5">
      <c r="A5" s="45">
        <v>28.0</v>
      </c>
      <c r="B5" s="43"/>
      <c r="C5" s="45"/>
      <c r="D5" s="45"/>
      <c r="E5" s="55" t="s">
        <v>105</v>
      </c>
      <c r="F5" s="45"/>
      <c r="G5" s="45"/>
      <c r="H5" s="45"/>
      <c r="I5" s="45"/>
      <c r="J5" s="45"/>
      <c r="K5" s="47">
        <v>6.0</v>
      </c>
      <c r="L5" s="43" t="s">
        <v>106</v>
      </c>
      <c r="M5" s="52">
        <f>'Income Statement'!D47/'Income Statement'!E47 - 1</f>
        <v>0.3168086754</v>
      </c>
      <c r="N5" s="52">
        <f>'Income Statement'!C47/'Income Statement'!D47 - 1</f>
        <v>-0.1895927602</v>
      </c>
      <c r="O5" s="52">
        <f>'Income Statement'!B47/'Income Statement'!C47 - 1</f>
        <v>0.08771635958</v>
      </c>
      <c r="P5" s="56">
        <f t="shared" ref="P5:T5" si="4">$M$28</f>
        <v>0.1473212542</v>
      </c>
      <c r="Q5" s="56">
        <f t="shared" si="4"/>
        <v>0.1473212542</v>
      </c>
      <c r="R5" s="56">
        <f t="shared" si="4"/>
        <v>0.1473212542</v>
      </c>
      <c r="S5" s="56">
        <f t="shared" si="4"/>
        <v>0.1473212542</v>
      </c>
      <c r="T5" s="56">
        <f t="shared" si="4"/>
        <v>0.1473212542</v>
      </c>
      <c r="U5" s="57"/>
    </row>
    <row r="6">
      <c r="A6" s="45">
        <v>29.0</v>
      </c>
      <c r="B6" s="43" t="s">
        <v>15</v>
      </c>
      <c r="C6" s="50">
        <f>'Income Statement'!D11</f>
        <v>15488000000</v>
      </c>
      <c r="D6" s="50">
        <f>'Income Statement'!C11</f>
        <v>8137000000</v>
      </c>
      <c r="E6" s="50">
        <f>'Income Statement'!B11</f>
        <v>11033000000</v>
      </c>
      <c r="F6" s="50">
        <f t="shared" ref="F6:J6" si="5">P8*F3</f>
        <v>13082155134</v>
      </c>
      <c r="G6" s="50">
        <f t="shared" si="5"/>
        <v>15309623329</v>
      </c>
      <c r="H6" s="50">
        <f t="shared" si="5"/>
        <v>17916357363</v>
      </c>
      <c r="I6" s="50">
        <f t="shared" si="5"/>
        <v>20966933951</v>
      </c>
      <c r="J6" s="50">
        <f t="shared" si="5"/>
        <v>24536925136</v>
      </c>
      <c r="K6" s="47">
        <v>7.0</v>
      </c>
      <c r="L6" s="43"/>
      <c r="M6" s="45"/>
      <c r="N6" s="55" t="s">
        <v>105</v>
      </c>
      <c r="O6" s="45"/>
      <c r="P6" s="45"/>
      <c r="Q6" s="45"/>
      <c r="R6" s="45"/>
      <c r="S6" s="45"/>
      <c r="T6" s="45"/>
    </row>
    <row r="7">
      <c r="A7" s="45">
        <v>30.0</v>
      </c>
      <c r="B7" s="54" t="str">
        <f>L8</f>
        <v>EBIT Margin</v>
      </c>
      <c r="C7" s="52">
        <f t="shared" ref="C7:J7" si="6">C6/C3</f>
        <v>0.3504072398</v>
      </c>
      <c r="D7" s="52">
        <f t="shared" si="6"/>
        <v>0.2271635958</v>
      </c>
      <c r="E7" s="52">
        <f t="shared" si="6"/>
        <v>0.2831733484</v>
      </c>
      <c r="F7" s="52">
        <f t="shared" si="6"/>
        <v>0.2926530225</v>
      </c>
      <c r="G7" s="52">
        <f t="shared" si="6"/>
        <v>0.298506083</v>
      </c>
      <c r="H7" s="52">
        <f t="shared" si="6"/>
        <v>0.3044762047</v>
      </c>
      <c r="I7" s="52">
        <f t="shared" si="6"/>
        <v>0.3105657288</v>
      </c>
      <c r="J7" s="52">
        <f t="shared" si="6"/>
        <v>0.3167770433</v>
      </c>
      <c r="K7" s="47">
        <v>8.0</v>
      </c>
      <c r="L7" s="53" t="s">
        <v>107</v>
      </c>
      <c r="M7" s="45"/>
      <c r="N7" s="45"/>
      <c r="O7" s="45"/>
      <c r="P7" s="58"/>
      <c r="Q7" s="58"/>
      <c r="R7" s="58"/>
      <c r="S7" s="58"/>
      <c r="T7" s="58"/>
    </row>
    <row r="8">
      <c r="A8" s="45">
        <v>31.0</v>
      </c>
      <c r="B8" s="43"/>
      <c r="C8" s="45"/>
      <c r="D8" s="45"/>
      <c r="E8" s="45"/>
      <c r="F8" s="45"/>
      <c r="G8" s="45"/>
      <c r="H8" s="45"/>
      <c r="I8" s="45"/>
      <c r="J8" s="45"/>
      <c r="K8" s="47">
        <v>9.0</v>
      </c>
      <c r="L8" s="43" t="s">
        <v>16</v>
      </c>
      <c r="M8" s="52">
        <f>'Income Statement'!D11 / C3</f>
        <v>0.3504072398</v>
      </c>
      <c r="N8" s="52">
        <f>'Income Statement'!C11 / D3</f>
        <v>0.2271635958</v>
      </c>
      <c r="O8" s="52">
        <f>'Income Statement'!B11 / E3</f>
        <v>0.2831733484</v>
      </c>
      <c r="P8" s="52">
        <f>AVERAGE($O8,$N8,$M8)*1.02^1</f>
        <v>0.2926530225</v>
      </c>
      <c r="Q8" s="52">
        <f>AVERAGE($O8,$N8,$M8)*1.02^2</f>
        <v>0.298506083</v>
      </c>
      <c r="R8" s="52">
        <f>AVERAGE($O8,$N8,$M8)*1.02^3</f>
        <v>0.3044762047</v>
      </c>
      <c r="S8" s="52">
        <f>AVERAGE($O8,$N8,$M8)*1.02^4</f>
        <v>0.3105657288</v>
      </c>
      <c r="T8" s="52">
        <f>AVERAGE($O8,$N8,$M8)*1.02^5</f>
        <v>0.3167770433</v>
      </c>
      <c r="U8" s="58"/>
    </row>
    <row r="9">
      <c r="A9" s="45">
        <v>32.0</v>
      </c>
      <c r="B9" s="43" t="s">
        <v>18</v>
      </c>
      <c r="C9" s="50">
        <f t="shared" ref="C9:J9" si="7">C6*(1-M9)</f>
        <v>13410265902</v>
      </c>
      <c r="D9" s="50">
        <f t="shared" si="7"/>
        <v>8023302835</v>
      </c>
      <c r="E9" s="50">
        <f t="shared" si="7"/>
        <v>10791759868</v>
      </c>
      <c r="F9" s="50">
        <f t="shared" si="7"/>
        <v>12340879209</v>
      </c>
      <c r="G9" s="50">
        <f t="shared" si="7"/>
        <v>14442132072</v>
      </c>
      <c r="H9" s="50">
        <f t="shared" si="7"/>
        <v>16901160383</v>
      </c>
      <c r="I9" s="50">
        <f t="shared" si="7"/>
        <v>19778881738</v>
      </c>
      <c r="J9" s="50">
        <f t="shared" si="7"/>
        <v>23146586029</v>
      </c>
      <c r="K9" s="47">
        <v>10.0</v>
      </c>
      <c r="L9" s="43" t="s">
        <v>108</v>
      </c>
      <c r="M9" s="52">
        <f>'Income Statement'!D29/'Income Statement'!D30</f>
        <v>0.1341512202</v>
      </c>
      <c r="N9" s="52">
        <f>'Income Statement'!C29/'Income Statement'!C30</f>
        <v>0.01397286041</v>
      </c>
      <c r="O9" s="52">
        <f>'Income Statement'!B29/'Income Statement'!B30</f>
        <v>0.02186532508</v>
      </c>
      <c r="P9" s="52">
        <f t="shared" ref="P9:T9" si="8">AVERAGE($M9:$O9)</f>
        <v>0.05666313522</v>
      </c>
      <c r="Q9" s="52">
        <f t="shared" si="8"/>
        <v>0.05666313522</v>
      </c>
      <c r="R9" s="52">
        <f t="shared" si="8"/>
        <v>0.05666313522</v>
      </c>
      <c r="S9" s="52">
        <f t="shared" si="8"/>
        <v>0.05666313522</v>
      </c>
      <c r="T9" s="52">
        <f t="shared" si="8"/>
        <v>0.05666313522</v>
      </c>
    </row>
    <row r="10">
      <c r="A10" s="45">
        <v>33.0</v>
      </c>
      <c r="B10" s="43" t="s">
        <v>19</v>
      </c>
      <c r="C10" s="50">
        <f>'Cash Flow'!D59</f>
        <v>1762000000</v>
      </c>
      <c r="D10" s="50">
        <f>'Cash Flow'!C59</f>
        <v>1809000000</v>
      </c>
      <c r="E10" s="50">
        <f>'Cash Flow'!B59</f>
        <v>1706000000</v>
      </c>
      <c r="F10" s="50">
        <f t="shared" ref="F10:J10" si="9">F3*P16</f>
        <v>2018113112</v>
      </c>
      <c r="G10" s="50">
        <f t="shared" si="9"/>
        <v>2315424066</v>
      </c>
      <c r="H10" s="50">
        <f t="shared" si="9"/>
        <v>2656535244</v>
      </c>
      <c r="I10" s="50">
        <f t="shared" si="9"/>
        <v>3047899347</v>
      </c>
      <c r="J10" s="50">
        <f t="shared" si="9"/>
        <v>3496919702</v>
      </c>
      <c r="K10" s="47">
        <v>11.0</v>
      </c>
      <c r="L10" s="43"/>
      <c r="M10" s="45"/>
      <c r="N10" s="45"/>
      <c r="O10" s="45"/>
      <c r="P10" s="45"/>
      <c r="Q10" s="45"/>
      <c r="R10" s="45"/>
      <c r="S10" s="45"/>
      <c r="T10" s="45"/>
    </row>
    <row r="11">
      <c r="A11" s="45">
        <v>34.0</v>
      </c>
      <c r="B11" s="43" t="s">
        <v>20</v>
      </c>
      <c r="C11" s="50">
        <f>'Cash Flow'!D39</f>
        <v>-2262000000</v>
      </c>
      <c r="D11" s="50">
        <f>'Cash Flow'!C39</f>
        <v>-1450000000</v>
      </c>
      <c r="E11" s="50">
        <f>'Cash Flow'!B39</f>
        <v>-1041000000</v>
      </c>
      <c r="F11" s="50">
        <f t="shared" ref="F11:J11" si="10">F3*P15</f>
        <v>1761706305</v>
      </c>
      <c r="G11" s="50">
        <f t="shared" si="10"/>
        <v>2021243088</v>
      </c>
      <c r="H11" s="50">
        <f t="shared" si="10"/>
        <v>2319015155</v>
      </c>
      <c r="I11" s="50">
        <f t="shared" si="10"/>
        <v>2660655375</v>
      </c>
      <c r="J11" s="50">
        <f t="shared" si="10"/>
        <v>3052626462</v>
      </c>
      <c r="K11" s="47">
        <v>12.0</v>
      </c>
      <c r="L11" s="43" t="s">
        <v>109</v>
      </c>
      <c r="M11" s="45"/>
      <c r="N11" s="45"/>
      <c r="O11" s="45"/>
      <c r="P11" s="45"/>
      <c r="Q11" s="45"/>
      <c r="R11" s="45"/>
      <c r="S11" s="45"/>
      <c r="T11" s="45"/>
    </row>
    <row r="12">
      <c r="A12" s="45">
        <v>35.0</v>
      </c>
      <c r="B12" s="43" t="s">
        <v>21</v>
      </c>
      <c r="C12" s="59" t="s">
        <v>17</v>
      </c>
      <c r="D12" s="50">
        <f t="shared" ref="D12:J12" si="11">D25-C25</f>
        <v>-287000000</v>
      </c>
      <c r="E12" s="50">
        <f t="shared" si="11"/>
        <v>-247000000</v>
      </c>
      <c r="F12" s="50">
        <f t="shared" si="11"/>
        <v>1114177988</v>
      </c>
      <c r="G12" s="50">
        <f t="shared" si="11"/>
        <v>1075471377</v>
      </c>
      <c r="H12" s="50">
        <f t="shared" si="11"/>
        <v>1233911169</v>
      </c>
      <c r="I12" s="50">
        <f t="shared" si="11"/>
        <v>1415692510</v>
      </c>
      <c r="J12" s="50">
        <f t="shared" si="11"/>
        <v>1624254106</v>
      </c>
      <c r="K12" s="47">
        <v>13.0</v>
      </c>
      <c r="L12" s="43" t="s">
        <v>110</v>
      </c>
      <c r="M12" s="52">
        <f>'Balance Sheet'!$D$69/C3</f>
        <v>0.09445701357</v>
      </c>
      <c r="N12" s="52">
        <f>'Balance Sheet'!$C$69/D3</f>
        <v>0.05368509213</v>
      </c>
      <c r="O12" s="52">
        <f>'Balance Sheet'!$B$69/E3</f>
        <v>0.06023818079</v>
      </c>
      <c r="P12" s="52">
        <f t="shared" ref="P12:T12" si="12">POWER(PRODUCT($M12+1,$N12+1,$O12+1),1/COUNT($M12:$O12))-1</f>
        <v>0.06931172283</v>
      </c>
      <c r="Q12" s="52">
        <f t="shared" si="12"/>
        <v>0.06931172283</v>
      </c>
      <c r="R12" s="52">
        <f t="shared" si="12"/>
        <v>0.06931172283</v>
      </c>
      <c r="S12" s="52">
        <f t="shared" si="12"/>
        <v>0.06931172283</v>
      </c>
      <c r="T12" s="52">
        <f t="shared" si="12"/>
        <v>0.06931172283</v>
      </c>
    </row>
    <row r="13">
      <c r="A13" s="45">
        <v>36.0</v>
      </c>
      <c r="B13" s="43" t="s">
        <v>22</v>
      </c>
      <c r="C13" s="59" t="s">
        <v>17</v>
      </c>
      <c r="D13" s="50">
        <f t="shared" ref="D13:J13" si="13">D9+D10-D11-D12</f>
        <v>11569302835</v>
      </c>
      <c r="E13" s="50">
        <f t="shared" si="13"/>
        <v>13785759868</v>
      </c>
      <c r="F13" s="50">
        <f t="shared" si="13"/>
        <v>11483108027</v>
      </c>
      <c r="G13" s="50">
        <f t="shared" si="13"/>
        <v>13660841673</v>
      </c>
      <c r="H13" s="50">
        <f t="shared" si="13"/>
        <v>16004769303</v>
      </c>
      <c r="I13" s="50">
        <f t="shared" si="13"/>
        <v>18750433200</v>
      </c>
      <c r="J13" s="50">
        <f t="shared" si="13"/>
        <v>21966625163</v>
      </c>
      <c r="K13" s="47">
        <v>14.0</v>
      </c>
      <c r="L13" s="43" t="s">
        <v>111</v>
      </c>
      <c r="M13" s="52">
        <f>'Balance Sheet'!$D$63/C3</f>
        <v>0.1434615385</v>
      </c>
      <c r="N13" s="52">
        <f>'Balance Sheet'!$C$63/D3</f>
        <v>0.1792853155</v>
      </c>
      <c r="O13" s="52">
        <f>'Balance Sheet'!$B$63/E3</f>
        <v>0.1648529336</v>
      </c>
      <c r="P13" s="52">
        <f t="shared" ref="P13:T13" si="14">POWER(PRODUCT($M13+1,$N13+1,$O13+1),1/COUNT($M13:$O13))-1</f>
        <v>0.1624399218</v>
      </c>
      <c r="Q13" s="52">
        <f t="shared" si="14"/>
        <v>0.1624399218</v>
      </c>
      <c r="R13" s="52">
        <f t="shared" si="14"/>
        <v>0.1624399218</v>
      </c>
      <c r="S13" s="52">
        <f t="shared" si="14"/>
        <v>0.1624399218</v>
      </c>
      <c r="T13" s="52">
        <f t="shared" si="14"/>
        <v>0.1624399218</v>
      </c>
    </row>
    <row r="14">
      <c r="A14" s="45">
        <v>37.0</v>
      </c>
      <c r="B14" s="43" t="s">
        <v>112</v>
      </c>
      <c r="C14" s="50">
        <f t="shared" ref="C14:J14" si="15">C6+C10</f>
        <v>17250000000</v>
      </c>
      <c r="D14" s="50">
        <f t="shared" si="15"/>
        <v>9946000000</v>
      </c>
      <c r="E14" s="50">
        <f t="shared" si="15"/>
        <v>12739000000</v>
      </c>
      <c r="F14" s="50">
        <f t="shared" si="15"/>
        <v>15100268246</v>
      </c>
      <c r="G14" s="50">
        <f t="shared" si="15"/>
        <v>17625047395</v>
      </c>
      <c r="H14" s="50">
        <f t="shared" si="15"/>
        <v>20572892606</v>
      </c>
      <c r="I14" s="50">
        <f t="shared" si="15"/>
        <v>24014833299</v>
      </c>
      <c r="J14" s="50">
        <f t="shared" si="15"/>
        <v>28033844838</v>
      </c>
      <c r="K14" s="47">
        <v>15.0</v>
      </c>
      <c r="L14" s="43" t="s">
        <v>113</v>
      </c>
      <c r="M14" s="52">
        <f>'Balance Sheet'!$D$42/C3</f>
        <v>0.08588235294</v>
      </c>
      <c r="N14" s="52">
        <f>'Balance Sheet'!$C$42/D3</f>
        <v>0.05337800112</v>
      </c>
      <c r="O14" s="52">
        <f>'Balance Sheet'!$B$42/E3</f>
        <v>0.06632103075</v>
      </c>
      <c r="P14" s="52">
        <f t="shared" ref="P14:T14" si="16">POWER(PRODUCT($M14+1,$N14+1,$O14+1),1/COUNT($M14:$O14))-1</f>
        <v>0.0684437545</v>
      </c>
      <c r="Q14" s="52">
        <f t="shared" si="16"/>
        <v>0.0684437545</v>
      </c>
      <c r="R14" s="52">
        <f t="shared" si="16"/>
        <v>0.0684437545</v>
      </c>
      <c r="S14" s="52">
        <f t="shared" si="16"/>
        <v>0.0684437545</v>
      </c>
      <c r="T14" s="52">
        <f t="shared" si="16"/>
        <v>0.0684437545</v>
      </c>
    </row>
    <row r="15">
      <c r="A15" s="44"/>
      <c r="B15" s="44"/>
      <c r="C15" s="44"/>
      <c r="D15" s="44"/>
      <c r="E15" s="44"/>
      <c r="F15" s="44"/>
      <c r="G15" s="44"/>
      <c r="H15" s="44"/>
      <c r="I15" s="44"/>
      <c r="J15" s="44"/>
      <c r="K15" s="47">
        <v>16.0</v>
      </c>
      <c r="L15" s="43" t="s">
        <v>114</v>
      </c>
      <c r="M15" s="52">
        <f>-('Cash Flow'!$D$39)/C3</f>
        <v>0.05117647059</v>
      </c>
      <c r="N15" s="52">
        <f>-('Cash Flow'!$C$39)/D3</f>
        <v>0.04048017867</v>
      </c>
      <c r="O15" s="52">
        <f>-('Cash Flow'!$B$39)/E3</f>
        <v>0.02671834095</v>
      </c>
      <c r="P15" s="52">
        <f t="shared" ref="P15:T15" si="17">POWER(PRODUCT($M15+1,$N15+1,$O15+1),1/COUNT($M15:$O15))-1</f>
        <v>0.03941007195</v>
      </c>
      <c r="Q15" s="52">
        <f t="shared" si="17"/>
        <v>0.03941007195</v>
      </c>
      <c r="R15" s="52">
        <f t="shared" si="17"/>
        <v>0.03941007195</v>
      </c>
      <c r="S15" s="52">
        <f t="shared" si="17"/>
        <v>0.03941007195</v>
      </c>
      <c r="T15" s="52">
        <f t="shared" si="17"/>
        <v>0.03941007195</v>
      </c>
    </row>
    <row r="16">
      <c r="A16" s="43"/>
      <c r="B16" s="43" t="s">
        <v>90</v>
      </c>
      <c r="C16" s="60" t="s">
        <v>97</v>
      </c>
      <c r="D16" s="60" t="s">
        <v>91</v>
      </c>
      <c r="E16" s="43" t="s">
        <v>91</v>
      </c>
      <c r="F16" s="43" t="s">
        <v>92</v>
      </c>
      <c r="G16" s="43" t="s">
        <v>93</v>
      </c>
      <c r="H16" s="43" t="s">
        <v>94</v>
      </c>
      <c r="I16" s="43" t="s">
        <v>95</v>
      </c>
      <c r="J16" s="43" t="s">
        <v>96</v>
      </c>
      <c r="K16" s="47">
        <v>17.0</v>
      </c>
      <c r="L16" s="43" t="s">
        <v>115</v>
      </c>
      <c r="M16" s="52">
        <f>'Cash Flow'!D59/E3</f>
        <v>0.04522355115</v>
      </c>
      <c r="N16" s="52">
        <f>'Cash Flow'!C59/E3</f>
        <v>0.04642985473</v>
      </c>
      <c r="O16" s="52">
        <f>'Cash Flow'!B59/E3</f>
        <v>0.04378625327</v>
      </c>
      <c r="P16" s="52">
        <f t="shared" ref="P16:T16" si="18">POWER(PRODUCT($M16+1,$N16+1,$O16+1),1/COUNT($M16:$O16))-1</f>
        <v>0.04514599436</v>
      </c>
      <c r="Q16" s="52">
        <f t="shared" si="18"/>
        <v>0.04514599436</v>
      </c>
      <c r="R16" s="52">
        <f t="shared" si="18"/>
        <v>0.04514599436</v>
      </c>
      <c r="S16" s="52">
        <f t="shared" si="18"/>
        <v>0.04514599436</v>
      </c>
      <c r="T16" s="52">
        <f t="shared" si="18"/>
        <v>0.04514599436</v>
      </c>
    </row>
    <row r="17">
      <c r="A17" s="45">
        <v>40.0</v>
      </c>
      <c r="B17" s="43" t="s">
        <v>116</v>
      </c>
      <c r="C17" s="51" t="str">
        <f t="shared" ref="C17:J17" si="19">C2</f>
        <v>2022A</v>
      </c>
      <c r="D17" s="51" t="str">
        <f t="shared" si="19"/>
        <v>2023A</v>
      </c>
      <c r="E17" s="51" t="str">
        <f t="shared" si="19"/>
        <v>2024A</v>
      </c>
      <c r="F17" s="51" t="str">
        <f t="shared" si="19"/>
        <v>2025E</v>
      </c>
      <c r="G17" s="51" t="str">
        <f t="shared" si="19"/>
        <v>2026E</v>
      </c>
      <c r="H17" s="51" t="str">
        <f t="shared" si="19"/>
        <v>2027E</v>
      </c>
      <c r="I17" s="51" t="str">
        <f t="shared" si="19"/>
        <v>2028E</v>
      </c>
      <c r="J17" s="51" t="str">
        <f t="shared" si="19"/>
        <v>2029E</v>
      </c>
      <c r="K17" s="47">
        <v>18.0</v>
      </c>
      <c r="L17" s="43"/>
      <c r="M17" s="43"/>
      <c r="N17" s="43"/>
      <c r="O17" s="43"/>
      <c r="P17" s="43"/>
      <c r="Q17" s="43"/>
      <c r="R17" s="43"/>
      <c r="S17" s="43"/>
      <c r="T17" s="43"/>
    </row>
    <row r="18">
      <c r="A18" s="45">
        <v>41.0</v>
      </c>
      <c r="B18" s="53" t="s">
        <v>117</v>
      </c>
      <c r="C18" s="43"/>
      <c r="D18" s="43"/>
      <c r="E18" s="43"/>
      <c r="F18" s="43"/>
      <c r="G18" s="43"/>
      <c r="H18" s="43"/>
      <c r="I18" s="43"/>
      <c r="J18" s="43"/>
      <c r="K18" s="47">
        <v>19.0</v>
      </c>
      <c r="L18" s="43" t="s">
        <v>34</v>
      </c>
      <c r="M18" s="43"/>
      <c r="N18" s="43"/>
      <c r="O18" s="43"/>
      <c r="P18" s="43"/>
      <c r="Q18" s="43"/>
      <c r="R18" s="43"/>
      <c r="S18" s="43"/>
      <c r="T18" s="43"/>
    </row>
    <row r="19">
      <c r="A19" s="45">
        <v>42.0</v>
      </c>
      <c r="B19" s="43" t="s">
        <v>110</v>
      </c>
      <c r="C19" s="50">
        <f t="shared" ref="C19:J19" si="20">M12*C3</f>
        <v>4175000000</v>
      </c>
      <c r="D19" s="50">
        <f t="shared" si="20"/>
        <v>1923000000</v>
      </c>
      <c r="E19" s="50">
        <f t="shared" si="20"/>
        <v>2347000000</v>
      </c>
      <c r="F19" s="50">
        <f t="shared" si="20"/>
        <v>3098367831</v>
      </c>
      <c r="G19" s="50">
        <f t="shared" si="20"/>
        <v>3554823265</v>
      </c>
      <c r="H19" s="50">
        <f t="shared" si="20"/>
        <v>4078524287</v>
      </c>
      <c r="I19" s="50">
        <f t="shared" si="20"/>
        <v>4679377600</v>
      </c>
      <c r="J19" s="61">
        <f t="shared" si="20"/>
        <v>5368749377</v>
      </c>
      <c r="K19" s="47">
        <v>20.0</v>
      </c>
      <c r="L19" s="43" t="s">
        <v>71</v>
      </c>
      <c r="M19" s="52">
        <f>'Python Calculations'!B10</f>
        <v>0.08449162205</v>
      </c>
      <c r="N19" s="48"/>
      <c r="P19" s="43"/>
      <c r="Q19" s="43"/>
      <c r="R19" s="43"/>
      <c r="S19" s="43"/>
      <c r="T19" s="43"/>
    </row>
    <row r="20">
      <c r="A20" s="45">
        <v>43.0</v>
      </c>
      <c r="B20" s="43" t="s">
        <v>111</v>
      </c>
      <c r="C20" s="50">
        <f t="shared" ref="C20:J20" si="21">M13*C3</f>
        <v>6341000000</v>
      </c>
      <c r="D20" s="50">
        <f t="shared" si="21"/>
        <v>6422000000</v>
      </c>
      <c r="E20" s="50">
        <f t="shared" si="21"/>
        <v>6423000000</v>
      </c>
      <c r="F20" s="50">
        <f t="shared" si="21"/>
        <v>7261378128</v>
      </c>
      <c r="G20" s="50">
        <f t="shared" si="21"/>
        <v>8331133461</v>
      </c>
      <c r="H20" s="50">
        <f t="shared" si="21"/>
        <v>9558486491</v>
      </c>
      <c r="I20" s="50">
        <f t="shared" si="21"/>
        <v>10966654709</v>
      </c>
      <c r="J20" s="61">
        <f t="shared" si="21"/>
        <v>12582276034</v>
      </c>
      <c r="K20" s="47">
        <v>21.0</v>
      </c>
      <c r="L20" s="43" t="s">
        <v>73</v>
      </c>
      <c r="M20" s="62">
        <v>0.018</v>
      </c>
      <c r="N20" s="48"/>
      <c r="P20" s="43"/>
      <c r="Q20" s="43"/>
      <c r="R20" s="43"/>
      <c r="S20" s="43"/>
      <c r="T20" s="43"/>
    </row>
    <row r="21">
      <c r="A21" s="45">
        <v>44.0</v>
      </c>
      <c r="B21" s="43"/>
      <c r="C21" s="63"/>
      <c r="D21" s="63"/>
      <c r="E21" s="63"/>
      <c r="F21" s="63"/>
      <c r="G21" s="63"/>
      <c r="H21" s="63"/>
      <c r="I21" s="63"/>
      <c r="J21" s="64"/>
      <c r="K21" s="47">
        <v>22.0</v>
      </c>
      <c r="L21" s="43" t="s">
        <v>75</v>
      </c>
      <c r="M21" s="65">
        <v>12.0</v>
      </c>
      <c r="N21" s="66" t="s">
        <v>76</v>
      </c>
      <c r="S21" s="43"/>
      <c r="T21" s="43"/>
    </row>
    <row r="22">
      <c r="A22" s="45">
        <v>45.0</v>
      </c>
      <c r="B22" s="53" t="s">
        <v>118</v>
      </c>
      <c r="C22" s="63"/>
      <c r="D22" s="63"/>
      <c r="E22" s="63"/>
      <c r="F22" s="63"/>
      <c r="G22" s="63"/>
      <c r="H22" s="63"/>
      <c r="I22" s="63"/>
      <c r="J22" s="64"/>
      <c r="K22" s="67"/>
    </row>
    <row r="23">
      <c r="A23" s="45">
        <v>46.0</v>
      </c>
      <c r="B23" s="43" t="s">
        <v>113</v>
      </c>
      <c r="C23" s="50">
        <f t="shared" ref="C23:J23" si="22">M14*C3</f>
        <v>3796000000</v>
      </c>
      <c r="D23" s="50">
        <f t="shared" si="22"/>
        <v>1912000000</v>
      </c>
      <c r="E23" s="50">
        <f t="shared" si="22"/>
        <v>2584000000</v>
      </c>
      <c r="F23" s="50">
        <f t="shared" si="22"/>
        <v>3059567971</v>
      </c>
      <c r="G23" s="50">
        <f t="shared" si="22"/>
        <v>3510307361</v>
      </c>
      <c r="H23" s="50">
        <f t="shared" si="22"/>
        <v>4027450244</v>
      </c>
      <c r="I23" s="50">
        <f t="shared" si="22"/>
        <v>4620779265</v>
      </c>
      <c r="J23" s="61">
        <f t="shared" si="22"/>
        <v>5301518262</v>
      </c>
      <c r="K23" s="67"/>
      <c r="L23" s="1" t="s">
        <v>79</v>
      </c>
      <c r="M23" s="41" t="s">
        <v>41</v>
      </c>
      <c r="O23" s="41" t="s">
        <v>42</v>
      </c>
      <c r="Q23" s="41"/>
      <c r="R23" s="41"/>
    </row>
    <row r="24">
      <c r="A24" s="45">
        <v>47.0</v>
      </c>
      <c r="B24" s="43"/>
      <c r="C24" s="63"/>
      <c r="D24" s="63"/>
      <c r="E24" s="63"/>
      <c r="F24" s="63"/>
      <c r="G24" s="63"/>
      <c r="H24" s="63"/>
      <c r="I24" s="63"/>
      <c r="J24" s="64"/>
      <c r="K24" s="67"/>
      <c r="L24" s="1" t="s">
        <v>43</v>
      </c>
      <c r="M24" s="68">
        <v>0.026</v>
      </c>
      <c r="O24" s="68">
        <v>0.2</v>
      </c>
    </row>
    <row r="25">
      <c r="A25" s="45">
        <v>48.0</v>
      </c>
      <c r="B25" s="43" t="s">
        <v>119</v>
      </c>
      <c r="C25" s="50">
        <f t="shared" ref="C25:J25" si="23">C19+C20-C23</f>
        <v>6720000000</v>
      </c>
      <c r="D25" s="50">
        <f t="shared" si="23"/>
        <v>6433000000</v>
      </c>
      <c r="E25" s="50">
        <f t="shared" si="23"/>
        <v>6186000000</v>
      </c>
      <c r="F25" s="50">
        <f t="shared" si="23"/>
        <v>7300177988</v>
      </c>
      <c r="G25" s="50">
        <f t="shared" si="23"/>
        <v>8375649365</v>
      </c>
      <c r="H25" s="50">
        <f t="shared" si="23"/>
        <v>9609560534</v>
      </c>
      <c r="I25" s="50">
        <f t="shared" si="23"/>
        <v>11025253044</v>
      </c>
      <c r="J25" s="61">
        <f t="shared" si="23"/>
        <v>12649507150</v>
      </c>
      <c r="K25" s="67"/>
      <c r="L25" s="1" t="s">
        <v>44</v>
      </c>
      <c r="M25" s="68">
        <v>0.17</v>
      </c>
      <c r="O25" s="68">
        <v>0.3</v>
      </c>
    </row>
    <row r="26">
      <c r="A26" s="67"/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1" t="s">
        <v>45</v>
      </c>
      <c r="M26" s="69">
        <f>POWER(PRODUCT(M5+1,N5+1,O5+1),1/3)-1</f>
        <v>0.05094636064</v>
      </c>
      <c r="O26" s="68">
        <v>0.2</v>
      </c>
    </row>
    <row r="27">
      <c r="K27" s="67"/>
      <c r="L27" s="1" t="s">
        <v>46</v>
      </c>
      <c r="M27" s="69">
        <f>'PRAT Model SGR'!$B$6</f>
        <v>0.2697732734</v>
      </c>
      <c r="O27" s="68">
        <v>0.3</v>
      </c>
    </row>
    <row r="28">
      <c r="K28" s="67"/>
      <c r="L28" s="1" t="s">
        <v>47</v>
      </c>
      <c r="M28" s="69">
        <f>SUMPRODUCT(M24:N27,O24:P27)</f>
        <v>0.1473212542</v>
      </c>
      <c r="O28" s="69">
        <f>SUM(O24:P27)</f>
        <v>1</v>
      </c>
    </row>
    <row r="29">
      <c r="A29" s="43"/>
      <c r="B29" s="43" t="s">
        <v>90</v>
      </c>
      <c r="C29" s="1" t="s">
        <v>97</v>
      </c>
      <c r="D29" s="43" t="s">
        <v>91</v>
      </c>
      <c r="E29" s="43" t="s">
        <v>92</v>
      </c>
      <c r="K29" s="67"/>
    </row>
    <row r="30">
      <c r="A30" s="45">
        <v>51.0</v>
      </c>
      <c r="B30" s="43" t="s">
        <v>66</v>
      </c>
      <c r="C30" s="43"/>
      <c r="D30" s="43"/>
      <c r="K30" s="67"/>
    </row>
    <row r="31">
      <c r="A31" s="45">
        <v>52.0</v>
      </c>
      <c r="B31" s="43"/>
      <c r="C31" s="43"/>
      <c r="D31" s="43"/>
      <c r="K31" s="67"/>
    </row>
    <row r="32">
      <c r="A32" s="45">
        <v>53.0</v>
      </c>
      <c r="B32" s="43" t="s">
        <v>67</v>
      </c>
      <c r="C32" s="46" t="s">
        <v>68</v>
      </c>
      <c r="D32" s="41" t="s">
        <v>69</v>
      </c>
      <c r="E32" s="46" t="s">
        <v>70</v>
      </c>
      <c r="K32" s="67"/>
    </row>
    <row r="33">
      <c r="A33" s="45">
        <v>54.0</v>
      </c>
      <c r="B33" s="60" t="s">
        <v>72</v>
      </c>
      <c r="C33" s="50">
        <f>J13</f>
        <v>21966625163</v>
      </c>
      <c r="D33" s="70"/>
      <c r="E33" s="71">
        <f>J14</f>
        <v>28033844838</v>
      </c>
      <c r="K33" s="67"/>
    </row>
    <row r="34">
      <c r="A34" s="45">
        <v>55.0</v>
      </c>
      <c r="B34" s="43" t="s">
        <v>74</v>
      </c>
      <c r="C34" s="70"/>
      <c r="D34" s="63"/>
      <c r="E34" s="72"/>
      <c r="K34" s="67"/>
    </row>
    <row r="35">
      <c r="A35" s="45">
        <v>56.0</v>
      </c>
      <c r="B35" s="43" t="s">
        <v>77</v>
      </c>
      <c r="C35" s="50">
        <f>(C33*(1+M20))/(M19-M20)</f>
        <v>336313414004</v>
      </c>
      <c r="D35" s="63"/>
      <c r="E35" s="71">
        <f>E33*M21</f>
        <v>336406138054</v>
      </c>
      <c r="K35" s="67"/>
    </row>
    <row r="36">
      <c r="A36" s="45">
        <v>57.0</v>
      </c>
      <c r="B36" s="43" t="s">
        <v>78</v>
      </c>
      <c r="C36" s="60" t="b">
        <v>1</v>
      </c>
      <c r="E36" s="60" t="b">
        <v>0</v>
      </c>
      <c r="K36" s="67"/>
    </row>
    <row r="37">
      <c r="A37" s="45">
        <v>58.0</v>
      </c>
      <c r="B37" s="43"/>
      <c r="C37" s="43"/>
      <c r="D37" s="43"/>
      <c r="K37" s="67"/>
    </row>
    <row r="38">
      <c r="A38" s="45">
        <v>59.0</v>
      </c>
      <c r="B38" s="43" t="s">
        <v>80</v>
      </c>
      <c r="C38" s="43"/>
      <c r="D38" s="43"/>
      <c r="K38" s="67"/>
    </row>
    <row r="39">
      <c r="A39" s="45">
        <v>60.0</v>
      </c>
      <c r="B39" s="43" t="s">
        <v>81</v>
      </c>
      <c r="C39" s="73">
        <f t="array" ref="C39">NPV(M19,F13:I13)</f>
        <v>48306738203</v>
      </c>
      <c r="D39" s="43"/>
      <c r="K39" s="67"/>
    </row>
    <row r="40">
      <c r="A40" s="45">
        <v>61.0</v>
      </c>
      <c r="B40" s="43" t="s">
        <v>82</v>
      </c>
      <c r="C40" s="74">
        <f>IF(AND(C36,NOT(E36)),C35/(1+M19)^COUNT(F13:J13),IF(AND(E36,NOT(C36)),E35/(1+M19)^COUNT((F13:J13)),"Please select a single Terminal Value Calculation Method"))</f>
        <v>224188423485</v>
      </c>
      <c r="D40" s="43"/>
      <c r="K40" s="67"/>
    </row>
    <row r="41">
      <c r="A41" s="45">
        <v>62.0</v>
      </c>
      <c r="B41" s="43" t="s">
        <v>83</v>
      </c>
      <c r="C41" s="75">
        <f>C40+C39</f>
        <v>272495161688</v>
      </c>
      <c r="D41" s="43"/>
      <c r="K41" s="67"/>
    </row>
    <row r="42">
      <c r="A42" s="45">
        <v>63.0</v>
      </c>
      <c r="B42" s="43"/>
      <c r="C42" s="45"/>
      <c r="D42" s="43"/>
      <c r="K42" s="67"/>
    </row>
    <row r="43">
      <c r="A43" s="45">
        <v>64.0</v>
      </c>
      <c r="B43" s="43" t="s">
        <v>84</v>
      </c>
      <c r="C43" s="45"/>
      <c r="D43" s="43"/>
      <c r="K43" s="67"/>
    </row>
    <row r="44">
      <c r="A44" s="45">
        <v>65.0</v>
      </c>
      <c r="B44" s="43" t="s">
        <v>83</v>
      </c>
      <c r="C44" s="50">
        <f>C41</f>
        <v>272495161688</v>
      </c>
      <c r="D44" s="43"/>
      <c r="K44" s="67"/>
    </row>
    <row r="45">
      <c r="A45" s="45">
        <v>66.0</v>
      </c>
      <c r="B45" s="43" t="s">
        <v>52</v>
      </c>
      <c r="C45" s="50">
        <f>'Balance Sheet'!B72</f>
        <v>7849000000</v>
      </c>
      <c r="D45" s="43"/>
      <c r="K45" s="67"/>
    </row>
    <row r="46">
      <c r="A46" s="45">
        <v>67.0</v>
      </c>
      <c r="B46" s="43" t="s">
        <v>53</v>
      </c>
      <c r="C46" s="50">
        <f>-'Python Calculations'!B7</f>
        <v>-14634000000</v>
      </c>
      <c r="D46" s="43"/>
      <c r="K46" s="67"/>
    </row>
    <row r="47">
      <c r="A47" s="45">
        <v>68.0</v>
      </c>
      <c r="B47" s="43" t="s">
        <v>54</v>
      </c>
      <c r="C47" s="50">
        <f>-'Balance Sheet'!B19</f>
        <v>0</v>
      </c>
      <c r="D47" s="43"/>
      <c r="K47" s="67"/>
    </row>
    <row r="48">
      <c r="A48" s="45">
        <v>69.0</v>
      </c>
      <c r="B48" s="43" t="s">
        <v>55</v>
      </c>
      <c r="C48" s="50">
        <f>-('Balance Sheet'!B12 - 'Balance Sheet'!B13)</f>
        <v>0</v>
      </c>
      <c r="D48" s="43"/>
      <c r="K48" s="67"/>
    </row>
    <row r="49">
      <c r="A49" s="45">
        <v>70.0</v>
      </c>
      <c r="B49" s="43" t="s">
        <v>56</v>
      </c>
      <c r="C49" s="50">
        <f>SUM(C44:C48)</f>
        <v>265710161688</v>
      </c>
      <c r="D49" s="43"/>
      <c r="K49" s="67"/>
    </row>
    <row r="50">
      <c r="A50" s="45">
        <v>71.0</v>
      </c>
      <c r="B50" s="43"/>
      <c r="C50" s="63"/>
      <c r="D50" s="43"/>
      <c r="K50" s="67"/>
    </row>
    <row r="51">
      <c r="A51" s="45">
        <v>72.0</v>
      </c>
      <c r="B51" s="43" t="s">
        <v>85</v>
      </c>
      <c r="C51" s="63"/>
      <c r="D51" s="43"/>
      <c r="K51" s="67"/>
    </row>
    <row r="52">
      <c r="A52" s="45">
        <v>73.0</v>
      </c>
      <c r="B52" s="60" t="s">
        <v>86</v>
      </c>
      <c r="C52" s="50">
        <f>'Balance Sheet'!B2</f>
        <v>1113000000</v>
      </c>
      <c r="D52" s="43"/>
      <c r="K52" s="67"/>
    </row>
    <row r="53">
      <c r="A53" s="45">
        <v>74.0</v>
      </c>
      <c r="B53" s="43" t="s">
        <v>87</v>
      </c>
      <c r="C53" s="50">
        <f>C49/C52</f>
        <v>238.7332989</v>
      </c>
      <c r="D53" s="43"/>
      <c r="K53" s="67"/>
    </row>
    <row r="54">
      <c r="A54" s="45">
        <v>75.0</v>
      </c>
      <c r="B54" s="43" t="s">
        <v>88</v>
      </c>
      <c r="C54" s="76">
        <f>IFERROR(__xludf.DUMMYFUNCTION("GOOGLEFINANCE(""QCOM"")"),166.85)</f>
        <v>166.85</v>
      </c>
      <c r="D54" s="43"/>
      <c r="K54" s="67"/>
    </row>
    <row r="55">
      <c r="A55" s="45">
        <v>76.0</v>
      </c>
      <c r="B55" s="43" t="s">
        <v>89</v>
      </c>
      <c r="C55" s="77">
        <f>(C53-C54)/C54</f>
        <v>0.430825885</v>
      </c>
      <c r="D55" s="43"/>
      <c r="K55" s="67"/>
    </row>
    <row r="56">
      <c r="K56" s="67"/>
    </row>
    <row r="57">
      <c r="K57" s="67"/>
    </row>
    <row r="58">
      <c r="K58" s="67"/>
    </row>
    <row r="59">
      <c r="K59" s="67"/>
    </row>
    <row r="60">
      <c r="K60" s="67"/>
    </row>
    <row r="61">
      <c r="K61" s="67"/>
    </row>
    <row r="62">
      <c r="K62" s="67"/>
    </row>
    <row r="63">
      <c r="K63" s="67"/>
    </row>
    <row r="64">
      <c r="K64" s="67"/>
    </row>
    <row r="65">
      <c r="K65" s="67"/>
    </row>
    <row r="66">
      <c r="K66" s="67"/>
    </row>
    <row r="67">
      <c r="K67" s="67"/>
    </row>
    <row r="68">
      <c r="K68" s="67"/>
    </row>
    <row r="69">
      <c r="K69" s="67"/>
    </row>
    <row r="70">
      <c r="K70" s="67"/>
    </row>
    <row r="71">
      <c r="K71" s="67"/>
    </row>
    <row r="72">
      <c r="K72" s="67"/>
    </row>
    <row r="73">
      <c r="K73" s="67"/>
    </row>
    <row r="74">
      <c r="K74" s="67"/>
    </row>
    <row r="75">
      <c r="K75" s="67"/>
    </row>
    <row r="76">
      <c r="K76" s="67"/>
    </row>
    <row r="77">
      <c r="K77" s="67"/>
    </row>
    <row r="78">
      <c r="K78" s="67"/>
    </row>
    <row r="79">
      <c r="K79" s="67"/>
    </row>
    <row r="80">
      <c r="K80" s="67"/>
    </row>
    <row r="81">
      <c r="K81" s="67"/>
    </row>
    <row r="82">
      <c r="K82" s="67"/>
    </row>
    <row r="83">
      <c r="K83" s="67"/>
    </row>
    <row r="84">
      <c r="K84" s="67"/>
    </row>
    <row r="85">
      <c r="K85" s="67"/>
    </row>
    <row r="86">
      <c r="K86" s="67"/>
    </row>
    <row r="87">
      <c r="K87" s="67"/>
    </row>
    <row r="88">
      <c r="K88" s="67"/>
    </row>
    <row r="89">
      <c r="K89" s="67"/>
    </row>
    <row r="90">
      <c r="K90" s="67"/>
    </row>
    <row r="91">
      <c r="K91" s="67"/>
    </row>
    <row r="92">
      <c r="K92" s="67"/>
    </row>
    <row r="93">
      <c r="K93" s="67"/>
    </row>
    <row r="94">
      <c r="K94" s="67"/>
    </row>
    <row r="95">
      <c r="K95" s="67"/>
    </row>
    <row r="96">
      <c r="K96" s="67"/>
    </row>
    <row r="97">
      <c r="K97" s="67"/>
    </row>
    <row r="98">
      <c r="K98" s="67"/>
    </row>
    <row r="99">
      <c r="K99" s="67"/>
    </row>
    <row r="100">
      <c r="K100" s="67"/>
    </row>
    <row r="101">
      <c r="K101" s="67"/>
    </row>
    <row r="102">
      <c r="K102" s="67"/>
    </row>
    <row r="103">
      <c r="K103" s="67"/>
    </row>
    <row r="104">
      <c r="K104" s="67"/>
    </row>
    <row r="105">
      <c r="K105" s="67"/>
    </row>
    <row r="106">
      <c r="K106" s="67"/>
    </row>
    <row r="107">
      <c r="K107" s="67"/>
    </row>
    <row r="108">
      <c r="K108" s="67"/>
    </row>
    <row r="109">
      <c r="K109" s="67"/>
    </row>
    <row r="110">
      <c r="K110" s="67"/>
    </row>
    <row r="111">
      <c r="K111" s="67"/>
    </row>
    <row r="112">
      <c r="K112" s="67"/>
    </row>
    <row r="113">
      <c r="K113" s="67"/>
    </row>
    <row r="114">
      <c r="K114" s="67"/>
    </row>
    <row r="115">
      <c r="K115" s="67"/>
    </row>
    <row r="116">
      <c r="K116" s="67"/>
    </row>
    <row r="117">
      <c r="K117" s="67"/>
    </row>
    <row r="118">
      <c r="K118" s="67"/>
    </row>
    <row r="119">
      <c r="K119" s="67"/>
    </row>
    <row r="120">
      <c r="K120" s="67"/>
    </row>
    <row r="121">
      <c r="K121" s="67"/>
    </row>
    <row r="122">
      <c r="K122" s="67"/>
    </row>
    <row r="123">
      <c r="K123" s="67"/>
    </row>
    <row r="124">
      <c r="K124" s="67"/>
    </row>
    <row r="125">
      <c r="K125" s="67"/>
    </row>
    <row r="126">
      <c r="K126" s="67"/>
    </row>
    <row r="127">
      <c r="K127" s="67"/>
    </row>
    <row r="128">
      <c r="K128" s="67"/>
    </row>
    <row r="129">
      <c r="K129" s="67"/>
    </row>
    <row r="130">
      <c r="K130" s="67"/>
    </row>
    <row r="131">
      <c r="K131" s="67"/>
    </row>
    <row r="132">
      <c r="K132" s="67"/>
    </row>
    <row r="133">
      <c r="K133" s="67"/>
    </row>
    <row r="134">
      <c r="K134" s="67"/>
    </row>
    <row r="135">
      <c r="K135" s="67"/>
    </row>
    <row r="136">
      <c r="K136" s="67"/>
    </row>
    <row r="137">
      <c r="K137" s="67"/>
    </row>
    <row r="138">
      <c r="K138" s="67"/>
    </row>
    <row r="139">
      <c r="K139" s="67"/>
    </row>
    <row r="140">
      <c r="K140" s="67"/>
    </row>
    <row r="141">
      <c r="K141" s="67"/>
    </row>
    <row r="142">
      <c r="K142" s="67"/>
    </row>
    <row r="143">
      <c r="K143" s="67"/>
    </row>
    <row r="144">
      <c r="K144" s="67"/>
    </row>
    <row r="145">
      <c r="K145" s="67"/>
    </row>
    <row r="146">
      <c r="K146" s="67"/>
    </row>
    <row r="147">
      <c r="K147" s="67"/>
    </row>
    <row r="148">
      <c r="K148" s="67"/>
    </row>
    <row r="149">
      <c r="K149" s="67"/>
    </row>
    <row r="150">
      <c r="K150" s="67"/>
    </row>
    <row r="151">
      <c r="K151" s="67"/>
    </row>
    <row r="152">
      <c r="K152" s="67"/>
    </row>
    <row r="153">
      <c r="K153" s="67"/>
    </row>
    <row r="154">
      <c r="K154" s="67"/>
    </row>
    <row r="155">
      <c r="K155" s="67"/>
    </row>
    <row r="156">
      <c r="K156" s="67"/>
    </row>
    <row r="157">
      <c r="K157" s="67"/>
    </row>
    <row r="158">
      <c r="K158" s="67"/>
    </row>
    <row r="159">
      <c r="K159" s="67"/>
    </row>
    <row r="160">
      <c r="K160" s="67"/>
    </row>
    <row r="161">
      <c r="K161" s="67"/>
    </row>
    <row r="162">
      <c r="K162" s="67"/>
    </row>
    <row r="163">
      <c r="K163" s="67"/>
    </row>
    <row r="164">
      <c r="K164" s="67"/>
    </row>
    <row r="165">
      <c r="K165" s="67"/>
    </row>
    <row r="166">
      <c r="K166" s="67"/>
    </row>
    <row r="167">
      <c r="K167" s="67"/>
    </row>
    <row r="168">
      <c r="K168" s="67"/>
    </row>
    <row r="169">
      <c r="K169" s="67"/>
    </row>
    <row r="170">
      <c r="K170" s="67"/>
    </row>
    <row r="171">
      <c r="K171" s="67"/>
    </row>
    <row r="172">
      <c r="K172" s="67"/>
    </row>
    <row r="173">
      <c r="K173" s="67"/>
    </row>
    <row r="174">
      <c r="K174" s="67"/>
    </row>
    <row r="175">
      <c r="K175" s="67"/>
    </row>
    <row r="176">
      <c r="K176" s="67"/>
    </row>
    <row r="177">
      <c r="K177" s="67"/>
    </row>
    <row r="178">
      <c r="K178" s="67"/>
    </row>
    <row r="179">
      <c r="K179" s="67"/>
    </row>
    <row r="180">
      <c r="K180" s="67"/>
    </row>
    <row r="181">
      <c r="K181" s="67"/>
    </row>
    <row r="182">
      <c r="K182" s="67"/>
    </row>
    <row r="183">
      <c r="K183" s="67"/>
    </row>
    <row r="184">
      <c r="K184" s="67"/>
    </row>
    <row r="185">
      <c r="K185" s="67"/>
    </row>
    <row r="186">
      <c r="K186" s="67"/>
    </row>
    <row r="187">
      <c r="K187" s="67"/>
    </row>
    <row r="188">
      <c r="K188" s="67"/>
    </row>
    <row r="189">
      <c r="K189" s="67"/>
    </row>
    <row r="190">
      <c r="K190" s="67"/>
    </row>
    <row r="191">
      <c r="K191" s="67"/>
    </row>
    <row r="192">
      <c r="K192" s="67"/>
    </row>
    <row r="193">
      <c r="K193" s="67"/>
    </row>
    <row r="194">
      <c r="K194" s="67"/>
    </row>
    <row r="195">
      <c r="K195" s="67"/>
    </row>
    <row r="196">
      <c r="K196" s="67"/>
    </row>
    <row r="197">
      <c r="K197" s="67"/>
    </row>
    <row r="198">
      <c r="K198" s="67"/>
    </row>
    <row r="199">
      <c r="K199" s="67"/>
    </row>
    <row r="200">
      <c r="K200" s="67"/>
    </row>
    <row r="201">
      <c r="K201" s="67"/>
    </row>
    <row r="202">
      <c r="K202" s="67"/>
    </row>
    <row r="203">
      <c r="K203" s="67"/>
    </row>
    <row r="204">
      <c r="K204" s="67"/>
    </row>
    <row r="205">
      <c r="K205" s="67"/>
    </row>
    <row r="206">
      <c r="K206" s="67"/>
    </row>
    <row r="207">
      <c r="K207" s="67"/>
    </row>
    <row r="208">
      <c r="K208" s="67"/>
    </row>
    <row r="209">
      <c r="K209" s="67"/>
    </row>
    <row r="210">
      <c r="K210" s="67"/>
    </row>
    <row r="211">
      <c r="K211" s="67"/>
    </row>
    <row r="212">
      <c r="K212" s="67"/>
    </row>
    <row r="213">
      <c r="K213" s="67"/>
    </row>
    <row r="214">
      <c r="K214" s="67"/>
    </row>
    <row r="215">
      <c r="K215" s="67"/>
    </row>
    <row r="216">
      <c r="K216" s="67"/>
    </row>
    <row r="217">
      <c r="K217" s="67"/>
    </row>
    <row r="218">
      <c r="K218" s="67"/>
    </row>
    <row r="219">
      <c r="K219" s="67"/>
    </row>
    <row r="220">
      <c r="K220" s="67"/>
    </row>
    <row r="221">
      <c r="K221" s="67"/>
    </row>
    <row r="222">
      <c r="K222" s="67"/>
    </row>
    <row r="223">
      <c r="K223" s="67"/>
    </row>
    <row r="224">
      <c r="K224" s="67"/>
    </row>
    <row r="225">
      <c r="K225" s="67"/>
    </row>
    <row r="226">
      <c r="K226" s="67"/>
    </row>
    <row r="227">
      <c r="K227" s="67"/>
    </row>
    <row r="228">
      <c r="K228" s="67"/>
    </row>
    <row r="229">
      <c r="K229" s="67"/>
    </row>
    <row r="230">
      <c r="K230" s="67"/>
    </row>
    <row r="231">
      <c r="K231" s="67"/>
    </row>
    <row r="232">
      <c r="K232" s="67"/>
    </row>
    <row r="233">
      <c r="K233" s="67"/>
    </row>
    <row r="234">
      <c r="K234" s="67"/>
    </row>
    <row r="235">
      <c r="K235" s="67"/>
    </row>
    <row r="236">
      <c r="K236" s="67"/>
    </row>
    <row r="237">
      <c r="K237" s="67"/>
    </row>
    <row r="238">
      <c r="K238" s="67"/>
    </row>
    <row r="239">
      <c r="K239" s="67"/>
    </row>
    <row r="240">
      <c r="K240" s="67"/>
    </row>
    <row r="241">
      <c r="K241" s="67"/>
    </row>
    <row r="242">
      <c r="K242" s="67"/>
    </row>
    <row r="243">
      <c r="K243" s="67"/>
    </row>
    <row r="244">
      <c r="K244" s="67"/>
    </row>
    <row r="245">
      <c r="K245" s="67"/>
    </row>
    <row r="246">
      <c r="K246" s="67"/>
    </row>
    <row r="247">
      <c r="K247" s="67"/>
    </row>
    <row r="248">
      <c r="K248" s="67"/>
    </row>
    <row r="249">
      <c r="K249" s="67"/>
    </row>
    <row r="250">
      <c r="K250" s="67"/>
    </row>
    <row r="251">
      <c r="K251" s="67"/>
    </row>
    <row r="252">
      <c r="K252" s="67"/>
    </row>
    <row r="253">
      <c r="K253" s="67"/>
    </row>
    <row r="254">
      <c r="K254" s="67"/>
    </row>
    <row r="255">
      <c r="K255" s="67"/>
    </row>
    <row r="256">
      <c r="K256" s="67"/>
    </row>
    <row r="257">
      <c r="K257" s="67"/>
    </row>
    <row r="258">
      <c r="K258" s="67"/>
    </row>
    <row r="259">
      <c r="K259" s="67"/>
    </row>
    <row r="260">
      <c r="K260" s="67"/>
    </row>
    <row r="261">
      <c r="K261" s="67"/>
    </row>
    <row r="262">
      <c r="K262" s="67"/>
    </row>
    <row r="263">
      <c r="K263" s="67"/>
    </row>
    <row r="264">
      <c r="K264" s="67"/>
    </row>
    <row r="265">
      <c r="K265" s="67"/>
    </row>
    <row r="266">
      <c r="K266" s="67"/>
    </row>
    <row r="267">
      <c r="K267" s="67"/>
    </row>
    <row r="268">
      <c r="K268" s="67"/>
    </row>
    <row r="269">
      <c r="K269" s="67"/>
    </row>
    <row r="270">
      <c r="K270" s="67"/>
    </row>
    <row r="271">
      <c r="K271" s="67"/>
    </row>
    <row r="272">
      <c r="K272" s="67"/>
    </row>
    <row r="273">
      <c r="K273" s="67"/>
    </row>
    <row r="274">
      <c r="K274" s="67"/>
    </row>
    <row r="275">
      <c r="K275" s="67"/>
    </row>
    <row r="276">
      <c r="K276" s="67"/>
    </row>
    <row r="277">
      <c r="K277" s="67"/>
    </row>
    <row r="278">
      <c r="K278" s="67"/>
    </row>
    <row r="279">
      <c r="K279" s="67"/>
    </row>
    <row r="280">
      <c r="K280" s="67"/>
    </row>
    <row r="281">
      <c r="K281" s="67"/>
    </row>
    <row r="282">
      <c r="K282" s="67"/>
    </row>
    <row r="283">
      <c r="K283" s="67"/>
    </row>
    <row r="284">
      <c r="K284" s="67"/>
    </row>
    <row r="285">
      <c r="K285" s="67"/>
    </row>
    <row r="286">
      <c r="K286" s="67"/>
    </row>
    <row r="287">
      <c r="K287" s="67"/>
    </row>
    <row r="288">
      <c r="K288" s="67"/>
    </row>
    <row r="289">
      <c r="K289" s="67"/>
    </row>
    <row r="290">
      <c r="K290" s="67"/>
    </row>
    <row r="291">
      <c r="K291" s="67"/>
    </row>
    <row r="292">
      <c r="K292" s="67"/>
    </row>
    <row r="293">
      <c r="K293" s="67"/>
    </row>
    <row r="294">
      <c r="K294" s="67"/>
    </row>
    <row r="295">
      <c r="K295" s="67"/>
    </row>
    <row r="296">
      <c r="K296" s="67"/>
    </row>
    <row r="297">
      <c r="K297" s="67"/>
    </row>
    <row r="298">
      <c r="K298" s="67"/>
    </row>
    <row r="299">
      <c r="K299" s="67"/>
    </row>
    <row r="300">
      <c r="K300" s="67"/>
    </row>
    <row r="301">
      <c r="K301" s="67"/>
    </row>
    <row r="302">
      <c r="K302" s="67"/>
    </row>
    <row r="303">
      <c r="K303" s="67"/>
    </row>
    <row r="304">
      <c r="K304" s="67"/>
    </row>
    <row r="305">
      <c r="K305" s="67"/>
    </row>
    <row r="306">
      <c r="K306" s="67"/>
    </row>
    <row r="307">
      <c r="K307" s="67"/>
    </row>
    <row r="308">
      <c r="K308" s="67"/>
    </row>
    <row r="309">
      <c r="K309" s="67"/>
    </row>
    <row r="310">
      <c r="K310" s="67"/>
    </row>
    <row r="311">
      <c r="K311" s="67"/>
    </row>
    <row r="312">
      <c r="K312" s="67"/>
    </row>
    <row r="313">
      <c r="K313" s="67"/>
    </row>
    <row r="314">
      <c r="K314" s="67"/>
    </row>
    <row r="315">
      <c r="K315" s="67"/>
    </row>
    <row r="316">
      <c r="K316" s="67"/>
    </row>
    <row r="317">
      <c r="K317" s="67"/>
    </row>
    <row r="318">
      <c r="K318" s="67"/>
    </row>
    <row r="319">
      <c r="K319" s="67"/>
    </row>
    <row r="320">
      <c r="K320" s="67"/>
    </row>
    <row r="321">
      <c r="K321" s="67"/>
    </row>
    <row r="322">
      <c r="K322" s="67"/>
    </row>
    <row r="323">
      <c r="K323" s="67"/>
    </row>
    <row r="324">
      <c r="K324" s="67"/>
    </row>
    <row r="325">
      <c r="K325" s="67"/>
    </row>
    <row r="326">
      <c r="K326" s="67"/>
    </row>
    <row r="327">
      <c r="K327" s="67"/>
    </row>
    <row r="328">
      <c r="K328" s="67"/>
    </row>
    <row r="329">
      <c r="K329" s="67"/>
    </row>
    <row r="330">
      <c r="K330" s="67"/>
    </row>
    <row r="331">
      <c r="K331" s="67"/>
    </row>
    <row r="332">
      <c r="K332" s="67"/>
    </row>
    <row r="333">
      <c r="K333" s="67"/>
    </row>
    <row r="334">
      <c r="K334" s="67"/>
    </row>
    <row r="335">
      <c r="K335" s="67"/>
    </row>
    <row r="336">
      <c r="K336" s="67"/>
    </row>
    <row r="337">
      <c r="K337" s="67"/>
    </row>
    <row r="338">
      <c r="K338" s="67"/>
    </row>
    <row r="339">
      <c r="K339" s="67"/>
    </row>
    <row r="340">
      <c r="K340" s="67"/>
    </row>
    <row r="341">
      <c r="K341" s="67"/>
    </row>
    <row r="342">
      <c r="K342" s="67"/>
    </row>
    <row r="343">
      <c r="K343" s="67"/>
    </row>
    <row r="344">
      <c r="K344" s="67"/>
    </row>
    <row r="345">
      <c r="K345" s="67"/>
    </row>
    <row r="346">
      <c r="K346" s="67"/>
    </row>
    <row r="347">
      <c r="K347" s="67"/>
    </row>
    <row r="348">
      <c r="K348" s="67"/>
    </row>
    <row r="349">
      <c r="K349" s="67"/>
    </row>
    <row r="350">
      <c r="K350" s="67"/>
    </row>
    <row r="351">
      <c r="K351" s="67"/>
    </row>
    <row r="352">
      <c r="K352" s="67"/>
    </row>
    <row r="353">
      <c r="K353" s="67"/>
    </row>
    <row r="354">
      <c r="K354" s="67"/>
    </row>
    <row r="355">
      <c r="K355" s="67"/>
    </row>
    <row r="356">
      <c r="K356" s="67"/>
    </row>
    <row r="357">
      <c r="K357" s="67"/>
    </row>
    <row r="358">
      <c r="K358" s="67"/>
    </row>
    <row r="359">
      <c r="K359" s="67"/>
    </row>
    <row r="360">
      <c r="K360" s="67"/>
    </row>
    <row r="361">
      <c r="K361" s="67"/>
    </row>
    <row r="362">
      <c r="K362" s="67"/>
    </row>
    <row r="363">
      <c r="K363" s="67"/>
    </row>
    <row r="364">
      <c r="K364" s="67"/>
    </row>
    <row r="365">
      <c r="K365" s="67"/>
    </row>
    <row r="366">
      <c r="K366" s="67"/>
    </row>
    <row r="367">
      <c r="K367" s="67"/>
    </row>
    <row r="368">
      <c r="K368" s="67"/>
    </row>
    <row r="369">
      <c r="K369" s="67"/>
    </row>
    <row r="370">
      <c r="K370" s="67"/>
    </row>
    <row r="371">
      <c r="K371" s="67"/>
    </row>
    <row r="372">
      <c r="K372" s="67"/>
    </row>
    <row r="373">
      <c r="K373" s="67"/>
    </row>
    <row r="374">
      <c r="K374" s="67"/>
    </row>
    <row r="375">
      <c r="K375" s="67"/>
    </row>
    <row r="376">
      <c r="K376" s="67"/>
    </row>
    <row r="377">
      <c r="K377" s="67"/>
    </row>
    <row r="378">
      <c r="K378" s="67"/>
    </row>
    <row r="379">
      <c r="K379" s="67"/>
    </row>
    <row r="380">
      <c r="K380" s="67"/>
    </row>
    <row r="381">
      <c r="K381" s="67"/>
    </row>
    <row r="382">
      <c r="K382" s="67"/>
    </row>
    <row r="383">
      <c r="K383" s="67"/>
    </row>
    <row r="384">
      <c r="K384" s="67"/>
    </row>
    <row r="385">
      <c r="K385" s="67"/>
    </row>
    <row r="386">
      <c r="K386" s="67"/>
    </row>
    <row r="387">
      <c r="K387" s="67"/>
    </row>
    <row r="388">
      <c r="K388" s="67"/>
    </row>
    <row r="389">
      <c r="K389" s="67"/>
    </row>
    <row r="390">
      <c r="K390" s="67"/>
    </row>
    <row r="391">
      <c r="K391" s="67"/>
    </row>
    <row r="392">
      <c r="K392" s="67"/>
    </row>
    <row r="393">
      <c r="K393" s="67"/>
    </row>
    <row r="394">
      <c r="K394" s="67"/>
    </row>
    <row r="395">
      <c r="K395" s="67"/>
    </row>
    <row r="396">
      <c r="K396" s="67"/>
    </row>
    <row r="397">
      <c r="K397" s="67"/>
    </row>
    <row r="398">
      <c r="K398" s="67"/>
    </row>
    <row r="399">
      <c r="K399" s="67"/>
    </row>
    <row r="400">
      <c r="K400" s="67"/>
    </row>
    <row r="401">
      <c r="K401" s="67"/>
    </row>
    <row r="402">
      <c r="K402" s="67"/>
    </row>
    <row r="403">
      <c r="K403" s="67"/>
    </row>
    <row r="404">
      <c r="K404" s="67"/>
    </row>
    <row r="405">
      <c r="K405" s="67"/>
    </row>
    <row r="406">
      <c r="K406" s="67"/>
    </row>
    <row r="407">
      <c r="K407" s="67"/>
    </row>
    <row r="408">
      <c r="K408" s="67"/>
    </row>
    <row r="409">
      <c r="K409" s="67"/>
    </row>
    <row r="410">
      <c r="K410" s="67"/>
    </row>
    <row r="411">
      <c r="K411" s="67"/>
    </row>
    <row r="412">
      <c r="K412" s="67"/>
    </row>
    <row r="413">
      <c r="K413" s="67"/>
    </row>
    <row r="414">
      <c r="K414" s="67"/>
    </row>
    <row r="415">
      <c r="K415" s="67"/>
    </row>
    <row r="416">
      <c r="K416" s="67"/>
    </row>
    <row r="417">
      <c r="K417" s="67"/>
    </row>
    <row r="418">
      <c r="K418" s="67"/>
    </row>
    <row r="419">
      <c r="K419" s="67"/>
    </row>
    <row r="420">
      <c r="K420" s="67"/>
    </row>
    <row r="421">
      <c r="K421" s="67"/>
    </row>
    <row r="422">
      <c r="K422" s="67"/>
    </row>
    <row r="423">
      <c r="K423" s="67"/>
    </row>
    <row r="424">
      <c r="K424" s="67"/>
    </row>
    <row r="425">
      <c r="K425" s="67"/>
    </row>
    <row r="426">
      <c r="K426" s="67"/>
    </row>
    <row r="427">
      <c r="K427" s="67"/>
    </row>
    <row r="428">
      <c r="K428" s="67"/>
    </row>
    <row r="429">
      <c r="K429" s="67"/>
    </row>
    <row r="430">
      <c r="K430" s="67"/>
    </row>
    <row r="431">
      <c r="K431" s="67"/>
    </row>
    <row r="432">
      <c r="K432" s="67"/>
    </row>
    <row r="433">
      <c r="K433" s="67"/>
    </row>
    <row r="434">
      <c r="K434" s="67"/>
    </row>
    <row r="435">
      <c r="K435" s="67"/>
    </row>
    <row r="436">
      <c r="K436" s="67"/>
    </row>
    <row r="437">
      <c r="K437" s="67"/>
    </row>
    <row r="438">
      <c r="K438" s="67"/>
    </row>
    <row r="439">
      <c r="K439" s="67"/>
    </row>
    <row r="440">
      <c r="K440" s="67"/>
    </row>
    <row r="441">
      <c r="K441" s="67"/>
    </row>
    <row r="442">
      <c r="K442" s="67"/>
    </row>
    <row r="443">
      <c r="K443" s="67"/>
    </row>
    <row r="444">
      <c r="K444" s="67"/>
    </row>
    <row r="445">
      <c r="K445" s="67"/>
    </row>
    <row r="446">
      <c r="K446" s="67"/>
    </row>
    <row r="447">
      <c r="K447" s="67"/>
    </row>
    <row r="448">
      <c r="K448" s="67"/>
    </row>
    <row r="449">
      <c r="K449" s="67"/>
    </row>
    <row r="450">
      <c r="K450" s="67"/>
    </row>
    <row r="451">
      <c r="K451" s="67"/>
    </row>
    <row r="452">
      <c r="K452" s="67"/>
    </row>
    <row r="453">
      <c r="K453" s="67"/>
    </row>
    <row r="454">
      <c r="K454" s="67"/>
    </row>
    <row r="455">
      <c r="K455" s="67"/>
    </row>
    <row r="456">
      <c r="K456" s="67"/>
    </row>
    <row r="457">
      <c r="K457" s="67"/>
    </row>
    <row r="458">
      <c r="K458" s="67"/>
    </row>
    <row r="459">
      <c r="K459" s="67"/>
    </row>
    <row r="460">
      <c r="K460" s="67"/>
    </row>
    <row r="461">
      <c r="K461" s="67"/>
    </row>
    <row r="462">
      <c r="K462" s="67"/>
    </row>
    <row r="463">
      <c r="K463" s="67"/>
    </row>
    <row r="464">
      <c r="K464" s="67"/>
    </row>
    <row r="465">
      <c r="K465" s="67"/>
    </row>
    <row r="466">
      <c r="K466" s="67"/>
    </row>
    <row r="467">
      <c r="K467" s="67"/>
    </row>
    <row r="468">
      <c r="K468" s="67"/>
    </row>
    <row r="469">
      <c r="K469" s="67"/>
    </row>
    <row r="470">
      <c r="K470" s="67"/>
    </row>
    <row r="471">
      <c r="K471" s="67"/>
    </row>
    <row r="472">
      <c r="K472" s="67"/>
    </row>
    <row r="473">
      <c r="K473" s="67"/>
    </row>
    <row r="474">
      <c r="K474" s="67"/>
    </row>
    <row r="475">
      <c r="K475" s="67"/>
    </row>
    <row r="476">
      <c r="K476" s="67"/>
    </row>
    <row r="477">
      <c r="K477" s="67"/>
    </row>
    <row r="478">
      <c r="K478" s="67"/>
    </row>
    <row r="479">
      <c r="K479" s="67"/>
    </row>
    <row r="480">
      <c r="K480" s="67"/>
    </row>
    <row r="481">
      <c r="K481" s="67"/>
    </row>
    <row r="482">
      <c r="K482" s="67"/>
    </row>
    <row r="483">
      <c r="K483" s="67"/>
    </row>
    <row r="484">
      <c r="K484" s="67"/>
    </row>
    <row r="485">
      <c r="K485" s="67"/>
    </row>
    <row r="486">
      <c r="K486" s="67"/>
    </row>
    <row r="487">
      <c r="K487" s="67"/>
    </row>
    <row r="488">
      <c r="K488" s="67"/>
    </row>
    <row r="489">
      <c r="K489" s="67"/>
    </row>
    <row r="490">
      <c r="K490" s="67"/>
    </row>
    <row r="491">
      <c r="K491" s="67"/>
    </row>
    <row r="492">
      <c r="K492" s="67"/>
    </row>
    <row r="493">
      <c r="K493" s="67"/>
    </row>
    <row r="494">
      <c r="K494" s="67"/>
    </row>
    <row r="495">
      <c r="K495" s="67"/>
    </row>
    <row r="496">
      <c r="K496" s="67"/>
    </row>
    <row r="497">
      <c r="K497" s="67"/>
    </row>
    <row r="498">
      <c r="K498" s="67"/>
    </row>
    <row r="499">
      <c r="K499" s="67"/>
    </row>
    <row r="500">
      <c r="K500" s="67"/>
    </row>
    <row r="501">
      <c r="K501" s="67"/>
    </row>
    <row r="502">
      <c r="K502" s="67"/>
    </row>
    <row r="503">
      <c r="K503" s="67"/>
    </row>
    <row r="504">
      <c r="K504" s="67"/>
    </row>
    <row r="505">
      <c r="K505" s="67"/>
    </row>
    <row r="506">
      <c r="K506" s="67"/>
    </row>
    <row r="507">
      <c r="K507" s="67"/>
    </row>
    <row r="508">
      <c r="K508" s="67"/>
    </row>
    <row r="509">
      <c r="K509" s="67"/>
    </row>
    <row r="510">
      <c r="K510" s="67"/>
    </row>
    <row r="511">
      <c r="K511" s="67"/>
    </row>
    <row r="512">
      <c r="K512" s="67"/>
    </row>
    <row r="513">
      <c r="K513" s="67"/>
    </row>
    <row r="514">
      <c r="K514" s="67"/>
    </row>
    <row r="515">
      <c r="K515" s="67"/>
    </row>
    <row r="516">
      <c r="K516" s="67"/>
    </row>
    <row r="517">
      <c r="K517" s="67"/>
    </row>
    <row r="518">
      <c r="K518" s="67"/>
    </row>
    <row r="519">
      <c r="K519" s="67"/>
    </row>
    <row r="520">
      <c r="K520" s="67"/>
    </row>
    <row r="521">
      <c r="K521" s="67"/>
    </row>
    <row r="522">
      <c r="K522" s="67"/>
    </row>
    <row r="523">
      <c r="K523" s="67"/>
    </row>
    <row r="524">
      <c r="K524" s="67"/>
    </row>
    <row r="525">
      <c r="K525" s="67"/>
    </row>
    <row r="526">
      <c r="K526" s="67"/>
    </row>
    <row r="527">
      <c r="K527" s="67"/>
    </row>
    <row r="528">
      <c r="K528" s="67"/>
    </row>
    <row r="529">
      <c r="K529" s="67"/>
    </row>
    <row r="530">
      <c r="K530" s="67"/>
    </row>
    <row r="531">
      <c r="K531" s="67"/>
    </row>
    <row r="532">
      <c r="K532" s="67"/>
    </row>
    <row r="533">
      <c r="K533" s="67"/>
    </row>
    <row r="534">
      <c r="K534" s="67"/>
    </row>
    <row r="535">
      <c r="K535" s="67"/>
    </row>
    <row r="536">
      <c r="K536" s="67"/>
    </row>
    <row r="537">
      <c r="K537" s="67"/>
    </row>
    <row r="538">
      <c r="K538" s="67"/>
    </row>
    <row r="539">
      <c r="K539" s="67"/>
    </row>
    <row r="540">
      <c r="K540" s="67"/>
    </row>
    <row r="541">
      <c r="K541" s="67"/>
    </row>
    <row r="542">
      <c r="K542" s="67"/>
    </row>
    <row r="543">
      <c r="K543" s="67"/>
    </row>
    <row r="544">
      <c r="K544" s="67"/>
    </row>
    <row r="545">
      <c r="K545" s="67"/>
    </row>
    <row r="546">
      <c r="K546" s="67"/>
    </row>
    <row r="547">
      <c r="K547" s="67"/>
    </row>
    <row r="548">
      <c r="K548" s="67"/>
    </row>
    <row r="549">
      <c r="K549" s="67"/>
    </row>
    <row r="550">
      <c r="K550" s="67"/>
    </row>
    <row r="551">
      <c r="K551" s="67"/>
    </row>
    <row r="552">
      <c r="K552" s="67"/>
    </row>
    <row r="553">
      <c r="K553" s="67"/>
    </row>
    <row r="554">
      <c r="K554" s="67"/>
    </row>
    <row r="555">
      <c r="K555" s="67"/>
    </row>
    <row r="556">
      <c r="K556" s="67"/>
    </row>
    <row r="557">
      <c r="K557" s="67"/>
    </row>
    <row r="558">
      <c r="K558" s="67"/>
    </row>
    <row r="559">
      <c r="K559" s="67"/>
    </row>
    <row r="560">
      <c r="K560" s="67"/>
    </row>
    <row r="561">
      <c r="K561" s="67"/>
    </row>
    <row r="562">
      <c r="K562" s="67"/>
    </row>
    <row r="563">
      <c r="K563" s="67"/>
    </row>
    <row r="564">
      <c r="K564" s="67"/>
    </row>
    <row r="565">
      <c r="K565" s="67"/>
    </row>
    <row r="566">
      <c r="K566" s="67"/>
    </row>
    <row r="567">
      <c r="K567" s="67"/>
    </row>
    <row r="568">
      <c r="K568" s="67"/>
    </row>
    <row r="569">
      <c r="K569" s="67"/>
    </row>
    <row r="570">
      <c r="K570" s="67"/>
    </row>
    <row r="571">
      <c r="K571" s="67"/>
    </row>
    <row r="572">
      <c r="K572" s="67"/>
    </row>
    <row r="573">
      <c r="K573" s="67"/>
    </row>
    <row r="574">
      <c r="K574" s="67"/>
    </row>
    <row r="575">
      <c r="K575" s="67"/>
    </row>
    <row r="576">
      <c r="K576" s="67"/>
    </row>
    <row r="577">
      <c r="K577" s="67"/>
    </row>
    <row r="578">
      <c r="K578" s="67"/>
    </row>
    <row r="579">
      <c r="K579" s="67"/>
    </row>
    <row r="580">
      <c r="K580" s="67"/>
    </row>
    <row r="581">
      <c r="K581" s="67"/>
    </row>
    <row r="582">
      <c r="K582" s="67"/>
    </row>
    <row r="583">
      <c r="K583" s="67"/>
    </row>
    <row r="584">
      <c r="K584" s="67"/>
    </row>
    <row r="585">
      <c r="K585" s="67"/>
    </row>
    <row r="586">
      <c r="K586" s="67"/>
    </row>
    <row r="587">
      <c r="K587" s="67"/>
    </row>
    <row r="588">
      <c r="K588" s="67"/>
    </row>
    <row r="589">
      <c r="K589" s="67"/>
    </row>
    <row r="590">
      <c r="K590" s="67"/>
    </row>
    <row r="591">
      <c r="K591" s="67"/>
    </row>
    <row r="592">
      <c r="K592" s="67"/>
    </row>
    <row r="593">
      <c r="K593" s="67"/>
    </row>
    <row r="594">
      <c r="K594" s="67"/>
    </row>
    <row r="595">
      <c r="K595" s="67"/>
    </row>
    <row r="596">
      <c r="K596" s="67"/>
    </row>
    <row r="597">
      <c r="K597" s="67"/>
    </row>
    <row r="598">
      <c r="K598" s="67"/>
    </row>
    <row r="599">
      <c r="K599" s="67"/>
    </row>
    <row r="600">
      <c r="K600" s="67"/>
    </row>
    <row r="601">
      <c r="K601" s="67"/>
    </row>
    <row r="602">
      <c r="K602" s="67"/>
    </row>
    <row r="603">
      <c r="K603" s="67"/>
    </row>
    <row r="604">
      <c r="K604" s="67"/>
    </row>
    <row r="605">
      <c r="K605" s="67"/>
    </row>
    <row r="606">
      <c r="K606" s="67"/>
    </row>
    <row r="607">
      <c r="K607" s="67"/>
    </row>
    <row r="608">
      <c r="K608" s="67"/>
    </row>
    <row r="609">
      <c r="K609" s="67"/>
    </row>
    <row r="610">
      <c r="K610" s="67"/>
    </row>
    <row r="611">
      <c r="K611" s="67"/>
    </row>
    <row r="612">
      <c r="K612" s="67"/>
    </row>
    <row r="613">
      <c r="K613" s="67"/>
    </row>
    <row r="614">
      <c r="K614" s="67"/>
    </row>
    <row r="615">
      <c r="K615" s="67"/>
    </row>
    <row r="616">
      <c r="K616" s="67"/>
    </row>
    <row r="617">
      <c r="K617" s="67"/>
    </row>
    <row r="618">
      <c r="K618" s="67"/>
    </row>
    <row r="619">
      <c r="K619" s="67"/>
    </row>
    <row r="620">
      <c r="K620" s="67"/>
    </row>
    <row r="621">
      <c r="K621" s="67"/>
    </row>
    <row r="622">
      <c r="K622" s="67"/>
    </row>
    <row r="623">
      <c r="K623" s="67"/>
    </row>
    <row r="624">
      <c r="K624" s="67"/>
    </row>
    <row r="625">
      <c r="K625" s="67"/>
    </row>
    <row r="626">
      <c r="K626" s="67"/>
    </row>
    <row r="627">
      <c r="K627" s="67"/>
    </row>
    <row r="628">
      <c r="K628" s="67"/>
    </row>
    <row r="629">
      <c r="K629" s="67"/>
    </row>
    <row r="630">
      <c r="K630" s="67"/>
    </row>
    <row r="631">
      <c r="K631" s="67"/>
    </row>
    <row r="632">
      <c r="K632" s="67"/>
    </row>
    <row r="633">
      <c r="K633" s="67"/>
    </row>
    <row r="634">
      <c r="K634" s="67"/>
    </row>
    <row r="635">
      <c r="K635" s="67"/>
    </row>
    <row r="636">
      <c r="K636" s="67"/>
    </row>
    <row r="637">
      <c r="K637" s="67"/>
    </row>
    <row r="638">
      <c r="K638" s="67"/>
    </row>
    <row r="639">
      <c r="K639" s="67"/>
    </row>
    <row r="640">
      <c r="K640" s="67"/>
    </row>
    <row r="641">
      <c r="K641" s="67"/>
    </row>
    <row r="642">
      <c r="K642" s="67"/>
    </row>
    <row r="643">
      <c r="K643" s="67"/>
    </row>
    <row r="644">
      <c r="K644" s="67"/>
    </row>
    <row r="645">
      <c r="K645" s="67"/>
    </row>
    <row r="646">
      <c r="K646" s="67"/>
    </row>
    <row r="647">
      <c r="K647" s="67"/>
    </row>
    <row r="648">
      <c r="K648" s="67"/>
    </row>
    <row r="649">
      <c r="K649" s="67"/>
    </row>
    <row r="650">
      <c r="K650" s="67"/>
    </row>
    <row r="651">
      <c r="K651" s="67"/>
    </row>
    <row r="652">
      <c r="K652" s="67"/>
    </row>
    <row r="653">
      <c r="K653" s="67"/>
    </row>
    <row r="654">
      <c r="K654" s="67"/>
    </row>
    <row r="655">
      <c r="K655" s="67"/>
    </row>
    <row r="656">
      <c r="K656" s="67"/>
    </row>
    <row r="657">
      <c r="K657" s="67"/>
    </row>
    <row r="658">
      <c r="K658" s="67"/>
    </row>
    <row r="659">
      <c r="K659" s="67"/>
    </row>
    <row r="660">
      <c r="K660" s="67"/>
    </row>
    <row r="661">
      <c r="K661" s="67"/>
    </row>
    <row r="662">
      <c r="K662" s="67"/>
    </row>
    <row r="663">
      <c r="K663" s="67"/>
    </row>
    <row r="664">
      <c r="K664" s="67"/>
    </row>
    <row r="665">
      <c r="K665" s="67"/>
    </row>
    <row r="666">
      <c r="K666" s="67"/>
    </row>
    <row r="667">
      <c r="K667" s="67"/>
    </row>
    <row r="668">
      <c r="K668" s="67"/>
    </row>
    <row r="669">
      <c r="K669" s="67"/>
    </row>
    <row r="670">
      <c r="K670" s="67"/>
    </row>
    <row r="671">
      <c r="K671" s="67"/>
    </row>
    <row r="672">
      <c r="K672" s="67"/>
    </row>
    <row r="673">
      <c r="K673" s="67"/>
    </row>
    <row r="674">
      <c r="K674" s="67"/>
    </row>
    <row r="675">
      <c r="K675" s="67"/>
    </row>
    <row r="676">
      <c r="K676" s="67"/>
    </row>
    <row r="677">
      <c r="K677" s="67"/>
    </row>
    <row r="678">
      <c r="K678" s="67"/>
    </row>
    <row r="679">
      <c r="K679" s="67"/>
    </row>
    <row r="680">
      <c r="K680" s="67"/>
    </row>
    <row r="681">
      <c r="K681" s="67"/>
    </row>
    <row r="682">
      <c r="K682" s="67"/>
    </row>
    <row r="683">
      <c r="K683" s="67"/>
    </row>
    <row r="684">
      <c r="K684" s="67"/>
    </row>
    <row r="685">
      <c r="K685" s="67"/>
    </row>
    <row r="686">
      <c r="K686" s="67"/>
    </row>
    <row r="687">
      <c r="K687" s="67"/>
    </row>
    <row r="688">
      <c r="K688" s="67"/>
    </row>
    <row r="689">
      <c r="K689" s="67"/>
    </row>
    <row r="690">
      <c r="K690" s="67"/>
    </row>
    <row r="691">
      <c r="K691" s="67"/>
    </row>
    <row r="692">
      <c r="K692" s="67"/>
    </row>
    <row r="693">
      <c r="K693" s="67"/>
    </row>
    <row r="694">
      <c r="K694" s="67"/>
    </row>
    <row r="695">
      <c r="K695" s="67"/>
    </row>
    <row r="696">
      <c r="K696" s="67"/>
    </row>
    <row r="697">
      <c r="K697" s="67"/>
    </row>
    <row r="698">
      <c r="K698" s="67"/>
    </row>
    <row r="699">
      <c r="K699" s="67"/>
    </row>
    <row r="700">
      <c r="K700" s="67"/>
    </row>
    <row r="701">
      <c r="K701" s="67"/>
    </row>
    <row r="702">
      <c r="K702" s="67"/>
    </row>
    <row r="703">
      <c r="K703" s="67"/>
    </row>
    <row r="704">
      <c r="K704" s="67"/>
    </row>
    <row r="705">
      <c r="K705" s="67"/>
    </row>
    <row r="706">
      <c r="K706" s="67"/>
    </row>
    <row r="707">
      <c r="K707" s="67"/>
    </row>
    <row r="708">
      <c r="K708" s="67"/>
    </row>
    <row r="709">
      <c r="K709" s="67"/>
    </row>
    <row r="710">
      <c r="K710" s="67"/>
    </row>
    <row r="711">
      <c r="K711" s="67"/>
    </row>
    <row r="712">
      <c r="K712" s="67"/>
    </row>
    <row r="713">
      <c r="K713" s="67"/>
    </row>
    <row r="714">
      <c r="K714" s="67"/>
    </row>
    <row r="715">
      <c r="K715" s="67"/>
    </row>
    <row r="716">
      <c r="K716" s="67"/>
    </row>
    <row r="717">
      <c r="K717" s="67"/>
    </row>
    <row r="718">
      <c r="K718" s="67"/>
    </row>
    <row r="719">
      <c r="K719" s="67"/>
    </row>
    <row r="720">
      <c r="K720" s="67"/>
    </row>
    <row r="721">
      <c r="K721" s="67"/>
    </row>
    <row r="722">
      <c r="K722" s="67"/>
    </row>
    <row r="723">
      <c r="K723" s="67"/>
    </row>
    <row r="724">
      <c r="K724" s="67"/>
    </row>
    <row r="725">
      <c r="K725" s="67"/>
    </row>
    <row r="726">
      <c r="K726" s="67"/>
    </row>
    <row r="727">
      <c r="K727" s="67"/>
    </row>
    <row r="728">
      <c r="K728" s="67"/>
    </row>
    <row r="729">
      <c r="K729" s="67"/>
    </row>
    <row r="730">
      <c r="K730" s="67"/>
    </row>
    <row r="731">
      <c r="K731" s="67"/>
    </row>
    <row r="732">
      <c r="K732" s="67"/>
    </row>
    <row r="733">
      <c r="K733" s="67"/>
    </row>
    <row r="734">
      <c r="K734" s="67"/>
    </row>
    <row r="735">
      <c r="K735" s="67"/>
    </row>
    <row r="736">
      <c r="K736" s="67"/>
    </row>
    <row r="737">
      <c r="K737" s="67"/>
    </row>
    <row r="738">
      <c r="K738" s="67"/>
    </row>
    <row r="739">
      <c r="K739" s="67"/>
    </row>
    <row r="740">
      <c r="K740" s="67"/>
    </row>
    <row r="741">
      <c r="K741" s="67"/>
    </row>
    <row r="742">
      <c r="K742" s="67"/>
    </row>
    <row r="743">
      <c r="K743" s="67"/>
    </row>
    <row r="744">
      <c r="K744" s="67"/>
    </row>
    <row r="745">
      <c r="K745" s="67"/>
    </row>
    <row r="746">
      <c r="K746" s="67"/>
    </row>
    <row r="747">
      <c r="K747" s="67"/>
    </row>
    <row r="748">
      <c r="K748" s="67"/>
    </row>
    <row r="749">
      <c r="K749" s="67"/>
    </row>
    <row r="750">
      <c r="K750" s="67"/>
    </row>
    <row r="751">
      <c r="K751" s="67"/>
    </row>
    <row r="752">
      <c r="K752" s="67"/>
    </row>
    <row r="753">
      <c r="K753" s="67"/>
    </row>
    <row r="754">
      <c r="K754" s="67"/>
    </row>
    <row r="755">
      <c r="K755" s="67"/>
    </row>
    <row r="756">
      <c r="K756" s="67"/>
    </row>
    <row r="757">
      <c r="K757" s="67"/>
    </row>
    <row r="758">
      <c r="K758" s="67"/>
    </row>
    <row r="759">
      <c r="K759" s="67"/>
    </row>
    <row r="760">
      <c r="K760" s="67"/>
    </row>
    <row r="761">
      <c r="K761" s="67"/>
    </row>
    <row r="762">
      <c r="K762" s="67"/>
    </row>
    <row r="763">
      <c r="K763" s="67"/>
    </row>
    <row r="764">
      <c r="K764" s="67"/>
    </row>
    <row r="765">
      <c r="K765" s="67"/>
    </row>
    <row r="766">
      <c r="K766" s="67"/>
    </row>
    <row r="767">
      <c r="K767" s="67"/>
    </row>
    <row r="768">
      <c r="K768" s="67"/>
    </row>
    <row r="769">
      <c r="K769" s="67"/>
    </row>
    <row r="770">
      <c r="K770" s="67"/>
    </row>
    <row r="771">
      <c r="K771" s="67"/>
    </row>
    <row r="772">
      <c r="K772" s="67"/>
    </row>
    <row r="773">
      <c r="K773" s="67"/>
    </row>
    <row r="774">
      <c r="K774" s="67"/>
    </row>
    <row r="775">
      <c r="K775" s="67"/>
    </row>
    <row r="776">
      <c r="K776" s="67"/>
    </row>
    <row r="777">
      <c r="K777" s="67"/>
    </row>
    <row r="778">
      <c r="K778" s="67"/>
    </row>
    <row r="779">
      <c r="K779" s="67"/>
    </row>
    <row r="780">
      <c r="K780" s="67"/>
    </row>
    <row r="781">
      <c r="K781" s="67"/>
    </row>
    <row r="782">
      <c r="K782" s="67"/>
    </row>
    <row r="783">
      <c r="K783" s="67"/>
    </row>
    <row r="784">
      <c r="K784" s="67"/>
    </row>
    <row r="785">
      <c r="K785" s="67"/>
    </row>
    <row r="786">
      <c r="K786" s="67"/>
    </row>
    <row r="787">
      <c r="K787" s="67"/>
    </row>
    <row r="788">
      <c r="K788" s="67"/>
    </row>
    <row r="789">
      <c r="K789" s="67"/>
    </row>
    <row r="790">
      <c r="K790" s="67"/>
    </row>
    <row r="791">
      <c r="K791" s="67"/>
    </row>
    <row r="792">
      <c r="K792" s="67"/>
    </row>
    <row r="793">
      <c r="K793" s="67"/>
    </row>
    <row r="794">
      <c r="K794" s="67"/>
    </row>
    <row r="795">
      <c r="K795" s="67"/>
    </row>
    <row r="796">
      <c r="K796" s="67"/>
    </row>
    <row r="797">
      <c r="K797" s="67"/>
    </row>
    <row r="798">
      <c r="K798" s="67"/>
    </row>
    <row r="799">
      <c r="K799" s="67"/>
    </row>
    <row r="800">
      <c r="K800" s="67"/>
    </row>
    <row r="801">
      <c r="K801" s="67"/>
    </row>
    <row r="802">
      <c r="K802" s="67"/>
    </row>
    <row r="803">
      <c r="K803" s="67"/>
    </row>
    <row r="804">
      <c r="K804" s="67"/>
    </row>
    <row r="805">
      <c r="K805" s="67"/>
    </row>
    <row r="806">
      <c r="K806" s="67"/>
    </row>
    <row r="807">
      <c r="K807" s="67"/>
    </row>
    <row r="808">
      <c r="K808" s="67"/>
    </row>
    <row r="809">
      <c r="K809" s="67"/>
    </row>
    <row r="810">
      <c r="K810" s="67"/>
    </row>
    <row r="811">
      <c r="K811" s="67"/>
    </row>
    <row r="812">
      <c r="K812" s="67"/>
    </row>
    <row r="813">
      <c r="K813" s="67"/>
    </row>
    <row r="814">
      <c r="K814" s="67"/>
    </row>
    <row r="815">
      <c r="K815" s="67"/>
    </row>
    <row r="816">
      <c r="K816" s="67"/>
    </row>
    <row r="817">
      <c r="K817" s="67"/>
    </row>
    <row r="818">
      <c r="K818" s="67"/>
    </row>
    <row r="819">
      <c r="K819" s="67"/>
    </row>
    <row r="820">
      <c r="K820" s="67"/>
    </row>
    <row r="821">
      <c r="K821" s="67"/>
    </row>
    <row r="822">
      <c r="K822" s="67"/>
    </row>
    <row r="823">
      <c r="K823" s="67"/>
    </row>
    <row r="824">
      <c r="K824" s="67"/>
    </row>
    <row r="825">
      <c r="K825" s="67"/>
    </row>
    <row r="826">
      <c r="K826" s="67"/>
    </row>
    <row r="827">
      <c r="K827" s="67"/>
    </row>
    <row r="828">
      <c r="K828" s="67"/>
    </row>
    <row r="829">
      <c r="K829" s="67"/>
    </row>
    <row r="830">
      <c r="K830" s="67"/>
    </row>
    <row r="831">
      <c r="K831" s="67"/>
    </row>
    <row r="832">
      <c r="K832" s="67"/>
    </row>
    <row r="833">
      <c r="K833" s="67"/>
    </row>
    <row r="834">
      <c r="K834" s="67"/>
    </row>
    <row r="835">
      <c r="K835" s="67"/>
    </row>
    <row r="836">
      <c r="K836" s="67"/>
    </row>
    <row r="837">
      <c r="K837" s="67"/>
    </row>
    <row r="838">
      <c r="K838" s="67"/>
    </row>
    <row r="839">
      <c r="K839" s="67"/>
    </row>
    <row r="840">
      <c r="K840" s="67"/>
    </row>
    <row r="841">
      <c r="K841" s="67"/>
    </row>
    <row r="842">
      <c r="K842" s="67"/>
    </row>
    <row r="843">
      <c r="K843" s="67"/>
    </row>
    <row r="844">
      <c r="K844" s="67"/>
    </row>
    <row r="845">
      <c r="K845" s="67"/>
    </row>
    <row r="846">
      <c r="K846" s="67"/>
    </row>
    <row r="847">
      <c r="K847" s="67"/>
    </row>
    <row r="848">
      <c r="K848" s="67"/>
    </row>
    <row r="849">
      <c r="K849" s="67"/>
    </row>
    <row r="850">
      <c r="K850" s="67"/>
    </row>
    <row r="851">
      <c r="K851" s="67"/>
    </row>
    <row r="852">
      <c r="K852" s="67"/>
    </row>
    <row r="853">
      <c r="K853" s="67"/>
    </row>
    <row r="854">
      <c r="K854" s="67"/>
    </row>
    <row r="855">
      <c r="K855" s="67"/>
    </row>
    <row r="856">
      <c r="K856" s="67"/>
    </row>
    <row r="857">
      <c r="K857" s="67"/>
    </row>
    <row r="858">
      <c r="K858" s="67"/>
    </row>
    <row r="859">
      <c r="K859" s="67"/>
    </row>
    <row r="860">
      <c r="K860" s="67"/>
    </row>
    <row r="861">
      <c r="K861" s="67"/>
    </row>
    <row r="862">
      <c r="K862" s="67"/>
    </row>
    <row r="863">
      <c r="K863" s="67"/>
    </row>
    <row r="864">
      <c r="K864" s="67"/>
    </row>
    <row r="865">
      <c r="K865" s="67"/>
    </row>
    <row r="866">
      <c r="K866" s="67"/>
    </row>
    <row r="867">
      <c r="K867" s="67"/>
    </row>
    <row r="868">
      <c r="K868" s="67"/>
    </row>
    <row r="869">
      <c r="K869" s="67"/>
    </row>
    <row r="870">
      <c r="K870" s="67"/>
    </row>
    <row r="871">
      <c r="K871" s="67"/>
    </row>
    <row r="872">
      <c r="K872" s="67"/>
    </row>
    <row r="873">
      <c r="K873" s="67"/>
    </row>
    <row r="874">
      <c r="K874" s="67"/>
    </row>
    <row r="875">
      <c r="K875" s="67"/>
    </row>
    <row r="876">
      <c r="K876" s="67"/>
    </row>
    <row r="877">
      <c r="K877" s="67"/>
    </row>
    <row r="878">
      <c r="K878" s="67"/>
    </row>
    <row r="879">
      <c r="K879" s="67"/>
    </row>
    <row r="880">
      <c r="K880" s="67"/>
    </row>
    <row r="881">
      <c r="K881" s="67"/>
    </row>
    <row r="882">
      <c r="K882" s="67"/>
    </row>
    <row r="883">
      <c r="K883" s="67"/>
    </row>
    <row r="884">
      <c r="K884" s="67"/>
    </row>
    <row r="885">
      <c r="K885" s="67"/>
    </row>
    <row r="886">
      <c r="K886" s="67"/>
    </row>
    <row r="887">
      <c r="K887" s="67"/>
    </row>
    <row r="888">
      <c r="K888" s="67"/>
    </row>
    <row r="889">
      <c r="K889" s="67"/>
    </row>
    <row r="890">
      <c r="K890" s="67"/>
    </row>
    <row r="891">
      <c r="K891" s="67"/>
    </row>
    <row r="892">
      <c r="K892" s="67"/>
    </row>
    <row r="893">
      <c r="K893" s="67"/>
    </row>
    <row r="894">
      <c r="K894" s="67"/>
    </row>
    <row r="895">
      <c r="K895" s="67"/>
    </row>
    <row r="896">
      <c r="K896" s="67"/>
    </row>
    <row r="897">
      <c r="K897" s="67"/>
    </row>
    <row r="898">
      <c r="K898" s="67"/>
    </row>
    <row r="899">
      <c r="K899" s="67"/>
    </row>
    <row r="900">
      <c r="K900" s="67"/>
    </row>
    <row r="901">
      <c r="K901" s="67"/>
    </row>
    <row r="902">
      <c r="K902" s="67"/>
    </row>
    <row r="903">
      <c r="K903" s="67"/>
    </row>
    <row r="904">
      <c r="K904" s="67"/>
    </row>
    <row r="905">
      <c r="K905" s="67"/>
    </row>
    <row r="906">
      <c r="K906" s="67"/>
    </row>
    <row r="907">
      <c r="K907" s="67"/>
    </row>
    <row r="908">
      <c r="K908" s="67"/>
    </row>
    <row r="909">
      <c r="K909" s="67"/>
    </row>
    <row r="910">
      <c r="K910" s="67"/>
    </row>
    <row r="911">
      <c r="K911" s="67"/>
    </row>
    <row r="912">
      <c r="K912" s="67"/>
    </row>
    <row r="913">
      <c r="K913" s="67"/>
    </row>
    <row r="914">
      <c r="K914" s="67"/>
    </row>
    <row r="915">
      <c r="K915" s="67"/>
    </row>
    <row r="916">
      <c r="K916" s="67"/>
    </row>
    <row r="917">
      <c r="K917" s="67"/>
    </row>
    <row r="918">
      <c r="K918" s="67"/>
    </row>
    <row r="919">
      <c r="K919" s="67"/>
    </row>
    <row r="920">
      <c r="K920" s="67"/>
    </row>
    <row r="921">
      <c r="K921" s="67"/>
    </row>
    <row r="922">
      <c r="K922" s="67"/>
    </row>
    <row r="923">
      <c r="K923" s="67"/>
    </row>
    <row r="924">
      <c r="K924" s="67"/>
    </row>
    <row r="925">
      <c r="K925" s="67"/>
    </row>
    <row r="926">
      <c r="K926" s="67"/>
    </row>
    <row r="927">
      <c r="K927" s="67"/>
    </row>
    <row r="928">
      <c r="K928" s="67"/>
    </row>
    <row r="929">
      <c r="K929" s="67"/>
    </row>
    <row r="930">
      <c r="K930" s="67"/>
    </row>
    <row r="931">
      <c r="K931" s="67"/>
    </row>
    <row r="932">
      <c r="K932" s="67"/>
    </row>
    <row r="933">
      <c r="K933" s="67"/>
    </row>
    <row r="934">
      <c r="K934" s="67"/>
    </row>
    <row r="935">
      <c r="K935" s="67"/>
    </row>
    <row r="936">
      <c r="K936" s="67"/>
    </row>
    <row r="937">
      <c r="K937" s="67"/>
    </row>
    <row r="938">
      <c r="K938" s="67"/>
    </row>
    <row r="939">
      <c r="K939" s="67"/>
    </row>
    <row r="940">
      <c r="K940" s="67"/>
    </row>
    <row r="941">
      <c r="K941" s="67"/>
    </row>
    <row r="942">
      <c r="K942" s="67"/>
    </row>
    <row r="943">
      <c r="K943" s="67"/>
    </row>
    <row r="944">
      <c r="K944" s="67"/>
    </row>
    <row r="945">
      <c r="K945" s="67"/>
    </row>
    <row r="946">
      <c r="K946" s="67"/>
    </row>
    <row r="947">
      <c r="K947" s="67"/>
    </row>
    <row r="948">
      <c r="K948" s="67"/>
    </row>
    <row r="949">
      <c r="K949" s="67"/>
    </row>
    <row r="950">
      <c r="K950" s="67"/>
    </row>
    <row r="951">
      <c r="K951" s="67"/>
    </row>
    <row r="952">
      <c r="K952" s="67"/>
    </row>
    <row r="953">
      <c r="K953" s="67"/>
    </row>
    <row r="954">
      <c r="K954" s="67"/>
    </row>
    <row r="955">
      <c r="K955" s="67"/>
    </row>
    <row r="956">
      <c r="K956" s="67"/>
    </row>
    <row r="957">
      <c r="K957" s="67"/>
    </row>
    <row r="958">
      <c r="K958" s="67"/>
    </row>
    <row r="959">
      <c r="K959" s="67"/>
    </row>
    <row r="960">
      <c r="K960" s="67"/>
    </row>
    <row r="961">
      <c r="K961" s="67"/>
    </row>
    <row r="962">
      <c r="K962" s="67"/>
    </row>
    <row r="963">
      <c r="K963" s="67"/>
    </row>
    <row r="964">
      <c r="K964" s="67"/>
    </row>
    <row r="965">
      <c r="K965" s="67"/>
    </row>
    <row r="966">
      <c r="K966" s="67"/>
    </row>
    <row r="967">
      <c r="K967" s="67"/>
    </row>
    <row r="968">
      <c r="K968" s="67"/>
    </row>
    <row r="969">
      <c r="K969" s="67"/>
    </row>
    <row r="970">
      <c r="K970" s="67"/>
    </row>
    <row r="971">
      <c r="K971" s="67"/>
    </row>
    <row r="972">
      <c r="K972" s="67"/>
    </row>
    <row r="973">
      <c r="K973" s="67"/>
    </row>
    <row r="974">
      <c r="K974" s="67"/>
    </row>
    <row r="975">
      <c r="K975" s="67"/>
    </row>
    <row r="976">
      <c r="K976" s="67"/>
    </row>
    <row r="977">
      <c r="K977" s="67"/>
    </row>
    <row r="978">
      <c r="K978" s="67"/>
    </row>
    <row r="979">
      <c r="K979" s="67"/>
    </row>
    <row r="980">
      <c r="K980" s="67"/>
    </row>
    <row r="981">
      <c r="K981" s="67"/>
    </row>
    <row r="982">
      <c r="K982" s="67"/>
    </row>
    <row r="983">
      <c r="K983" s="67"/>
    </row>
    <row r="984">
      <c r="K984" s="67"/>
    </row>
    <row r="985">
      <c r="K985" s="67"/>
    </row>
    <row r="986">
      <c r="K986" s="67"/>
    </row>
    <row r="987">
      <c r="K987" s="67"/>
    </row>
    <row r="988">
      <c r="K988" s="67"/>
    </row>
    <row r="989">
      <c r="K989" s="67"/>
    </row>
    <row r="990">
      <c r="K990" s="67"/>
    </row>
    <row r="991">
      <c r="K991" s="67"/>
    </row>
    <row r="992">
      <c r="K992" s="67"/>
    </row>
    <row r="993">
      <c r="K993" s="67"/>
    </row>
    <row r="994">
      <c r="K994" s="67"/>
    </row>
    <row r="995">
      <c r="K995" s="67"/>
    </row>
    <row r="996">
      <c r="K996" s="67"/>
    </row>
    <row r="997">
      <c r="K997" s="67"/>
    </row>
    <row r="998">
      <c r="K998" s="67"/>
    </row>
    <row r="999">
      <c r="K999" s="67"/>
    </row>
    <row r="1000">
      <c r="K1000" s="67"/>
    </row>
    <row r="1001">
      <c r="K1001" s="67"/>
    </row>
  </sheetData>
  <mergeCells count="15">
    <mergeCell ref="M25:N25"/>
    <mergeCell ref="O25:P25"/>
    <mergeCell ref="M26:N26"/>
    <mergeCell ref="O26:P26"/>
    <mergeCell ref="M27:N27"/>
    <mergeCell ref="O27:P27"/>
    <mergeCell ref="M28:N28"/>
    <mergeCell ref="O28:P28"/>
    <mergeCell ref="M2:O2"/>
    <mergeCell ref="P2:T2"/>
    <mergeCell ref="N21:R21"/>
    <mergeCell ref="M23:N23"/>
    <mergeCell ref="O23:P23"/>
    <mergeCell ref="M24:N24"/>
    <mergeCell ref="O24:P24"/>
  </mergeCells>
  <printOptions horizontalCentered="1"/>
  <pageMargins bottom="0.75" footer="0.0" header="0.0" left="0.7" right="0.7" top="0.75"/>
  <pageSetup fitToHeight="0" paperSize="5" cellComments="atEnd" orientation="landscape" pageOrder="overThenDown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75"/>
  <cols>
    <col customWidth="1" min="1" max="1" width="9.25"/>
    <col customWidth="1" min="2" max="2" width="43.25"/>
    <col customWidth="1" min="3" max="9" width="17.63"/>
    <col customWidth="1" min="11" max="11" width="18.88"/>
  </cols>
  <sheetData>
    <row r="1">
      <c r="A1" s="1"/>
      <c r="B1" s="1"/>
      <c r="C1" s="1"/>
      <c r="D1" s="1"/>
      <c r="E1" s="1"/>
      <c r="F1" s="1"/>
      <c r="G1" s="1"/>
      <c r="H1" s="1"/>
      <c r="I1" s="1"/>
      <c r="K1" s="78"/>
      <c r="L1" s="79" t="s">
        <v>120</v>
      </c>
      <c r="P1" s="79" t="s">
        <v>121</v>
      </c>
      <c r="T1" s="79" t="s">
        <v>56</v>
      </c>
      <c r="X1" s="79" t="s">
        <v>87</v>
      </c>
    </row>
    <row r="2">
      <c r="A2" s="1"/>
      <c r="B2" s="41" t="s">
        <v>122</v>
      </c>
      <c r="C2" s="80" t="s">
        <v>123</v>
      </c>
      <c r="D2" s="80" t="s">
        <v>124</v>
      </c>
      <c r="E2" s="80" t="s">
        <v>125</v>
      </c>
      <c r="F2" s="80" t="s">
        <v>126</v>
      </c>
      <c r="G2" s="80" t="s">
        <v>127</v>
      </c>
      <c r="H2" s="80" t="s">
        <v>128</v>
      </c>
      <c r="I2" s="80" t="s">
        <v>129</v>
      </c>
      <c r="K2" s="78"/>
    </row>
    <row r="3">
      <c r="A3" s="1"/>
      <c r="B3" s="5" t="s">
        <v>130</v>
      </c>
      <c r="C3" s="38"/>
      <c r="D3" s="38"/>
      <c r="E3" s="81"/>
      <c r="F3" s="81"/>
      <c r="G3" s="81"/>
      <c r="H3" s="81"/>
      <c r="I3" s="81"/>
      <c r="K3" s="82" t="s">
        <v>131</v>
      </c>
      <c r="L3" s="82" t="s">
        <v>132</v>
      </c>
      <c r="M3" s="82" t="s">
        <v>133</v>
      </c>
      <c r="N3" s="82" t="s">
        <v>134</v>
      </c>
      <c r="O3" s="82" t="s">
        <v>135</v>
      </c>
      <c r="P3" s="82" t="s">
        <v>132</v>
      </c>
      <c r="Q3" s="82" t="s">
        <v>133</v>
      </c>
      <c r="R3" s="82" t="s">
        <v>134</v>
      </c>
      <c r="S3" s="82" t="s">
        <v>135</v>
      </c>
      <c r="T3" s="82" t="s">
        <v>132</v>
      </c>
      <c r="U3" s="82" t="s">
        <v>133</v>
      </c>
      <c r="V3" s="82" t="s">
        <v>134</v>
      </c>
      <c r="W3" s="82" t="s">
        <v>135</v>
      </c>
      <c r="X3" s="82" t="s">
        <v>132</v>
      </c>
      <c r="Y3" s="82" t="s">
        <v>133</v>
      </c>
      <c r="Z3" s="82" t="s">
        <v>134</v>
      </c>
      <c r="AA3" s="82" t="s">
        <v>135</v>
      </c>
    </row>
    <row r="4">
      <c r="A4" s="1"/>
      <c r="B4" s="1" t="s">
        <v>136</v>
      </c>
      <c r="C4" s="38">
        <f> 2378.248749056 * 0.033</f>
        <v>78.48220872</v>
      </c>
      <c r="D4" s="38">
        <v>2196.7772416</v>
      </c>
      <c r="E4" s="83">
        <v>3.8302245717642</v>
      </c>
      <c r="F4" s="83">
        <v>17.5300779929804</v>
      </c>
      <c r="G4" s="83">
        <v>18.3107386851728</v>
      </c>
      <c r="H4" s="83">
        <v>22.345531</v>
      </c>
      <c r="I4" s="83">
        <v>3.40787992967089</v>
      </c>
      <c r="K4" s="84" t="s">
        <v>125</v>
      </c>
      <c r="L4" s="85">
        <v>28.8487076130878</v>
      </c>
      <c r="M4" s="85">
        <v>4.14711092663418</v>
      </c>
      <c r="N4" s="85">
        <v>10.768873736398783</v>
      </c>
      <c r="O4" s="85">
        <v>1.34137421775891</v>
      </c>
      <c r="P4" s="86">
        <f>('Income Statement'!$B$47*L4)/(1000000)</f>
        <v>1124003.346</v>
      </c>
      <c r="Q4" s="86">
        <f>('Income Statement'!$B$47*M4)/(1000000)</f>
        <v>161579.7359</v>
      </c>
      <c r="R4" s="86">
        <f>('Income Statement'!$B$47*N4)/(1000000)</f>
        <v>419576.8585</v>
      </c>
      <c r="S4" s="86">
        <f>('Income Statement'!$B$47*O4)/(1000000)</f>
        <v>52262.62227</v>
      </c>
      <c r="T4" s="86">
        <f>(P4*(1000000)-'Balance Sheet'!$B$19-'Balance Sheet'!$B$4-('Balance Sheet'!$B$13-'Balance Sheet'!$B$12)+'Balance Sheet'!$B$72)/(1000000)</f>
        <v>1125067.346</v>
      </c>
      <c r="U4" s="86">
        <f>(Q4*(1000000)-'Balance Sheet'!$B$19-'Balance Sheet'!$B$4-('Balance Sheet'!$B$13-'Balance Sheet'!$B$12)+'Balance Sheet'!$B$72)/(1000000)</f>
        <v>162643.7359</v>
      </c>
      <c r="V4" s="86">
        <f>(R4*(1000000)-'Balance Sheet'!$B$19-'Balance Sheet'!$B$4-('Balance Sheet'!$B$13-'Balance Sheet'!$B$12)+'Balance Sheet'!$B$72)/(1000000)</f>
        <v>420640.8585</v>
      </c>
      <c r="W4" s="86">
        <f>(S4*(1000000)-'Balance Sheet'!$B$19-'Balance Sheet'!$B$4-('Balance Sheet'!$B$13-'Balance Sheet'!$B$12)+'Balance Sheet'!$B$72)/(1000000)</f>
        <v>53326.62227</v>
      </c>
      <c r="X4" s="86">
        <f>(T4/'Balance Sheet'!$B$3)*(1000000)</f>
        <v>1010.84218</v>
      </c>
      <c r="Y4" s="86">
        <f>(U4/'Balance Sheet'!$B$3)*(1000000)</f>
        <v>146.1309397</v>
      </c>
      <c r="Z4" s="86">
        <f>(V4/'Balance Sheet'!$B$3)*(1000000)</f>
        <v>377.9342844</v>
      </c>
      <c r="AA4" s="86">
        <f>(W4/'Balance Sheet'!$B$3)*(1000000)</f>
        <v>47.91250878</v>
      </c>
    </row>
    <row r="5">
      <c r="A5" s="1"/>
      <c r="B5" s="1" t="s">
        <v>137</v>
      </c>
      <c r="C5" s="87">
        <v>1699.43564288</v>
      </c>
      <c r="D5" s="87">
        <v>1728.787641344</v>
      </c>
      <c r="E5" s="88">
        <v>28.8487076130878</v>
      </c>
      <c r="F5" s="88">
        <v>52.7938563815781</v>
      </c>
      <c r="G5" s="88">
        <v>124.651210710505</v>
      </c>
      <c r="H5" s="88">
        <v>92.511566</v>
      </c>
      <c r="I5" s="88">
        <v>10.2595046206043</v>
      </c>
      <c r="K5" s="89" t="s">
        <v>126</v>
      </c>
      <c r="L5" s="90">
        <v>52.7938563815781</v>
      </c>
      <c r="M5" s="90">
        <v>17.5300779929804</v>
      </c>
      <c r="N5" s="90">
        <v>24.70335574958954</v>
      </c>
      <c r="O5" s="90">
        <v>5.80930605267516</v>
      </c>
      <c r="P5" s="91">
        <f>L5*'Income Statement'!$B$10/(1000000)</f>
        <v>672540.9364</v>
      </c>
      <c r="Q5" s="91">
        <f>M5*'Income Statement'!$B$10/(1000000)</f>
        <v>223315.6636</v>
      </c>
      <c r="R5" s="91">
        <f>N5*'Income Statement'!$B$10/(1000000)</f>
        <v>314696.0489</v>
      </c>
      <c r="S5" s="91">
        <f>O5*'Income Statement'!$B$10/(1000000)</f>
        <v>74004.74981</v>
      </c>
      <c r="T5" s="91">
        <f>(P5*(1000000)-'Balance Sheet'!$B$19-'Balance Sheet'!$B$4-('Balance Sheet'!$B$13-'Balance Sheet'!$B$12)+'Balance Sheet'!$B$72)/(1000000)</f>
        <v>673604.9364</v>
      </c>
      <c r="U5" s="91">
        <f>(Q5*(1000000)-'Balance Sheet'!$B$19-'Balance Sheet'!$B$4-('Balance Sheet'!$B$13-'Balance Sheet'!$B$12)+'Balance Sheet'!$B$72)/(1000000)</f>
        <v>224379.6636</v>
      </c>
      <c r="V5" s="91">
        <f>(R5*(1000000)-'Balance Sheet'!$B$19-'Balance Sheet'!$B$4-('Balance Sheet'!$B$13-'Balance Sheet'!$B$12)+'Balance Sheet'!$B$72)/(1000000)</f>
        <v>315760.0489</v>
      </c>
      <c r="W5" s="91">
        <f>(S5*(1000000)-'Balance Sheet'!$B$19-'Balance Sheet'!$B$4-('Balance Sheet'!$B$13-'Balance Sheet'!$B$12)+'Balance Sheet'!$B$72)/(1000000)</f>
        <v>75068.74981</v>
      </c>
      <c r="X5" s="91">
        <f>(T5/'Balance Sheet'!$B$3)*(1000000)</f>
        <v>605.2155763</v>
      </c>
      <c r="Y5" s="91">
        <f>(U5/'Balance Sheet'!$B$3)*(1000000)</f>
        <v>201.5989789</v>
      </c>
      <c r="Z5" s="91">
        <f>(V5/'Balance Sheet'!$B$3)*(1000000)</f>
        <v>283.701751</v>
      </c>
      <c r="AA5" s="91">
        <f>(W5/'Balance Sheet'!$B$3)*(1000000)</f>
        <v>67.44721456</v>
      </c>
    </row>
    <row r="6">
      <c r="A6" s="1"/>
      <c r="B6" s="1" t="s">
        <v>138</v>
      </c>
      <c r="C6" s="38">
        <v>112.459866112</v>
      </c>
      <c r="D6" s="38">
        <v>142.010867712</v>
      </c>
      <c r="E6" s="83">
        <v>2.6759160989162</v>
      </c>
      <c r="F6" s="83">
        <v>15.4342854904293</v>
      </c>
      <c r="G6" s="83">
        <v>-13.955470490566</v>
      </c>
      <c r="H6" s="83">
        <v>-5.15932914</v>
      </c>
      <c r="I6" s="83">
        <v>0.572358531755604</v>
      </c>
      <c r="K6" s="84" t="s">
        <v>127</v>
      </c>
      <c r="L6" s="85">
        <v>124.651210710505</v>
      </c>
      <c r="M6" s="85">
        <v>18.3107386851728</v>
      </c>
      <c r="N6" s="85">
        <v>33.6327605559692</v>
      </c>
      <c r="O6" s="85">
        <v>-13.955470490566</v>
      </c>
      <c r="P6" s="86">
        <f>L6*'Income Statement'!$B$11/(1000000)</f>
        <v>1375276.808</v>
      </c>
      <c r="Q6" s="86">
        <f>M6*'Income Statement'!$B$11/(1000000)</f>
        <v>202022.3799</v>
      </c>
      <c r="R6" s="86">
        <f>N6*'Income Statement'!$B$11/(1000000)</f>
        <v>371070.2472</v>
      </c>
      <c r="S6" s="86">
        <f>O6*'Income Statement'!$B$11/(1000000)</f>
        <v>-153970.7059</v>
      </c>
      <c r="T6" s="86">
        <f>(P6*(1000000)-'Balance Sheet'!$B$19-'Balance Sheet'!$B$4-('Balance Sheet'!$B$13-'Balance Sheet'!$B$12)+'Balance Sheet'!$B$72)/(1000000)</f>
        <v>1376340.808</v>
      </c>
      <c r="U6" s="86">
        <f>(Q6*(1000000)-'Balance Sheet'!$B$19-'Balance Sheet'!$B$4-('Balance Sheet'!$B$13-'Balance Sheet'!$B$12)+'Balance Sheet'!$B$72)/(1000000)</f>
        <v>203086.3799</v>
      </c>
      <c r="V6" s="86">
        <f>(R6*(1000000)-'Balance Sheet'!$B$19-'Balance Sheet'!$B$4-('Balance Sheet'!$B$13-'Balance Sheet'!$B$12)+'Balance Sheet'!$B$72)/(1000000)</f>
        <v>372134.2472</v>
      </c>
      <c r="W6" s="86">
        <f>(S6*(1000000)-'Balance Sheet'!$B$19-'Balance Sheet'!$B$4-('Balance Sheet'!$B$13-'Balance Sheet'!$B$12)+'Balance Sheet'!$B$72)/(1000000)</f>
        <v>-152906.7059</v>
      </c>
      <c r="X6" s="86">
        <f>(T6/'Balance Sheet'!$B$3)*(1000000)</f>
        <v>1236.604499</v>
      </c>
      <c r="Y6" s="86">
        <f>(U6/'Balance Sheet'!$B$3)*(1000000)</f>
        <v>182.4675471</v>
      </c>
      <c r="Z6" s="86">
        <f>(V6/'Balance Sheet'!$B$3)*(1000000)</f>
        <v>334.3524234</v>
      </c>
      <c r="AA6" s="86">
        <f>(W6/'Balance Sheet'!$B$3)*(1000000)</f>
        <v>-137.3824851</v>
      </c>
    </row>
    <row r="7">
      <c r="A7" s="1"/>
      <c r="B7" s="1" t="s">
        <v>139</v>
      </c>
      <c r="C7" s="87">
        <v>4329.383919616</v>
      </c>
      <c r="D7" s="87">
        <v>4283.190920192</v>
      </c>
      <c r="E7" s="88">
        <v>25.9244822557894</v>
      </c>
      <c r="F7" s="88">
        <v>43.5810691472637</v>
      </c>
      <c r="G7" s="88">
        <v>50.8251862422365</v>
      </c>
      <c r="H7" s="88">
        <v>50.805717</v>
      </c>
      <c r="I7" s="88">
        <v>38.7934151093269</v>
      </c>
      <c r="K7" s="89" t="s">
        <v>140</v>
      </c>
      <c r="L7" s="90">
        <v>92.511566</v>
      </c>
      <c r="M7" s="90">
        <v>22.345531</v>
      </c>
      <c r="N7" s="90">
        <v>32.62847069428572</v>
      </c>
      <c r="O7" s="90">
        <v>-5.15932914</v>
      </c>
      <c r="P7" s="92" t="s">
        <v>17</v>
      </c>
      <c r="Q7" s="92" t="s">
        <v>17</v>
      </c>
      <c r="R7" s="92" t="s">
        <v>17</v>
      </c>
      <c r="S7" s="92" t="s">
        <v>17</v>
      </c>
      <c r="T7" s="91">
        <f>L7*'Income Statement'!$B$25/(1000000)</f>
        <v>938252.3024</v>
      </c>
      <c r="U7" s="91">
        <f>M7*'Income Statement'!$B$25/(1000000)</f>
        <v>226628.3754</v>
      </c>
      <c r="V7" s="91">
        <f>N7*'Income Statement'!$B$25/(1000000)</f>
        <v>330917.9498</v>
      </c>
      <c r="W7" s="91">
        <f>O7*'Income Statement'!$B$25/(1000000)</f>
        <v>-52325.91614</v>
      </c>
      <c r="X7" s="91">
        <f>(T7/'Balance Sheet'!$B$3)*(1000000)</f>
        <v>842.9939824</v>
      </c>
      <c r="Y7" s="91">
        <f>(U7/'Balance Sheet'!$B$3)*(1000000)</f>
        <v>203.6193849</v>
      </c>
      <c r="Z7" s="91">
        <f>(V7/'Balance Sheet'!$B$3)*(1000000)</f>
        <v>297.3207096</v>
      </c>
      <c r="AA7" s="91">
        <f>(W7/'Balance Sheet'!$B$3)*(1000000)</f>
        <v>-47.01340174</v>
      </c>
    </row>
    <row r="8">
      <c r="A8" s="1"/>
      <c r="B8" s="1" t="s">
        <v>141</v>
      </c>
      <c r="C8" s="38">
        <f> 500638.299455488 * 0.00072</f>
        <v>360.4595756</v>
      </c>
      <c r="D8" s="38">
        <v>413939.815940096</v>
      </c>
      <c r="E8" s="83">
        <v>1.34137421775891</v>
      </c>
      <c r="F8" s="83">
        <v>5.80930605267516</v>
      </c>
      <c r="G8" s="83">
        <v>10.770244158429</v>
      </c>
      <c r="H8" s="83">
        <v>16.81</v>
      </c>
      <c r="I8" s="83">
        <v>0.972997500741174</v>
      </c>
      <c r="K8" s="84" t="s">
        <v>129</v>
      </c>
      <c r="L8" s="85">
        <v>38.7934151093269</v>
      </c>
      <c r="M8" s="85">
        <v>3.40787992967089</v>
      </c>
      <c r="N8" s="85">
        <v>9.527084084983906</v>
      </c>
      <c r="O8" s="85">
        <v>0.572358531755604</v>
      </c>
      <c r="P8" s="93" t="s">
        <v>17</v>
      </c>
      <c r="Q8" s="93" t="s">
        <v>17</v>
      </c>
      <c r="R8" s="93" t="s">
        <v>17</v>
      </c>
      <c r="S8" s="93" t="s">
        <v>17</v>
      </c>
      <c r="T8" s="86">
        <f>L8*'Balance Sheet'!$B$9/(1000000)</f>
        <v>552069.0904</v>
      </c>
      <c r="U8" s="86">
        <f>M8*'Balance Sheet'!$B$9/(1000000)</f>
        <v>48497.53928</v>
      </c>
      <c r="V8" s="86">
        <f>N8*'Balance Sheet'!$B$9/(1000000)</f>
        <v>135579.9336</v>
      </c>
      <c r="W8" s="86">
        <f>O8*'Balance Sheet'!$B$9/(1000000)</f>
        <v>8145.234265</v>
      </c>
      <c r="X8" s="86">
        <f>(T8/'Balance Sheet'!$B$3)*(1000000)</f>
        <v>496.0189492</v>
      </c>
      <c r="Y8" s="86">
        <f>(U8/'Balance Sheet'!$B$3)*(1000000)</f>
        <v>43.57371004</v>
      </c>
      <c r="Z8" s="86">
        <f>(V8/'Balance Sheet'!$B$3)*(1000000)</f>
        <v>121.814855</v>
      </c>
      <c r="AA8" s="86">
        <f>(W8/'Balance Sheet'!$B$3)*(1000000)</f>
        <v>7.31826978</v>
      </c>
    </row>
    <row r="9">
      <c r="A9" s="1"/>
      <c r="B9" s="1" t="s">
        <v>142</v>
      </c>
      <c r="C9" s="87">
        <v>3473.69242624</v>
      </c>
      <c r="D9" s="87">
        <v>3520.018427904</v>
      </c>
      <c r="E9" s="88">
        <v>8.61430047084078</v>
      </c>
      <c r="F9" s="88">
        <v>24.8420437019956</v>
      </c>
      <c r="G9" s="88">
        <v>28.5678680358395</v>
      </c>
      <c r="H9" s="88">
        <v>35.465153</v>
      </c>
      <c r="I9" s="88">
        <v>9.5174870574826</v>
      </c>
      <c r="K9" s="78"/>
      <c r="L9" s="85"/>
      <c r="M9" s="85"/>
      <c r="N9" s="85"/>
      <c r="O9" s="85"/>
      <c r="P9" s="86"/>
      <c r="Q9" s="86"/>
      <c r="R9" s="86"/>
      <c r="S9" s="86"/>
      <c r="T9" s="86"/>
      <c r="U9" s="86"/>
      <c r="V9" s="86"/>
      <c r="W9" s="86"/>
      <c r="X9" s="78"/>
      <c r="Y9" s="78"/>
      <c r="Z9" s="78"/>
      <c r="AA9" s="78"/>
    </row>
    <row r="10">
      <c r="E10" s="19">
        <f t="shared" ref="E10:I10" si="1">SKEW(E4:E9)</f>
        <v>0.8329678181</v>
      </c>
      <c r="F10" s="19">
        <f t="shared" si="1"/>
        <v>0.5893581426</v>
      </c>
      <c r="G10" s="19">
        <f t="shared" si="1"/>
        <v>1.440368981</v>
      </c>
      <c r="H10" s="19">
        <f t="shared" si="1"/>
        <v>0.8939589976</v>
      </c>
      <c r="I10" s="19">
        <f t="shared" si="1"/>
        <v>2.014476042</v>
      </c>
      <c r="K10" s="79" t="s">
        <v>143</v>
      </c>
      <c r="L10" s="94" t="s">
        <v>144</v>
      </c>
      <c r="M10" s="94" t="s">
        <v>145</v>
      </c>
      <c r="N10" s="85"/>
      <c r="O10" s="85"/>
      <c r="P10" s="78"/>
      <c r="Q10" s="78"/>
      <c r="R10" s="78"/>
      <c r="S10" s="78"/>
      <c r="T10" s="78"/>
      <c r="U10" s="78"/>
      <c r="V10" s="78"/>
      <c r="W10" s="78"/>
      <c r="X10" s="78"/>
      <c r="Y10" s="78"/>
      <c r="Z10" s="78"/>
      <c r="AA10" s="78"/>
    </row>
    <row r="11">
      <c r="A11" s="1"/>
      <c r="B11" s="95" t="s">
        <v>132</v>
      </c>
      <c r="C11" s="96">
        <f t="shared" ref="C11:D11" si="2">MAX(C4:C10,C16)</f>
        <v>4329.38392</v>
      </c>
      <c r="D11" s="96">
        <f t="shared" si="2"/>
        <v>413939.8159</v>
      </c>
      <c r="E11" s="97">
        <f>MAX(E4:E9,E16)</f>
        <v>28.84870761</v>
      </c>
      <c r="F11" s="97">
        <f t="shared" ref="F11:I11" si="3">MAX(F4:F10,F16)</f>
        <v>52.79385638</v>
      </c>
      <c r="G11" s="97">
        <f t="shared" si="3"/>
        <v>124.6512107</v>
      </c>
      <c r="H11" s="97">
        <f t="shared" si="3"/>
        <v>92.511566</v>
      </c>
      <c r="I11" s="97">
        <f t="shared" si="3"/>
        <v>38.79341511</v>
      </c>
      <c r="N11" s="85"/>
      <c r="O11" s="85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  <c r="AA11" s="78"/>
    </row>
    <row r="12">
      <c r="A12" s="1"/>
      <c r="B12" s="98" t="s">
        <v>133</v>
      </c>
      <c r="C12" s="99">
        <f t="shared" ref="C12:I12" si="4">MEDIAN(C4:C9,C16)</f>
        <v>360.4595756</v>
      </c>
      <c r="D12" s="99">
        <f t="shared" si="4"/>
        <v>2196.777242</v>
      </c>
      <c r="E12" s="100">
        <f t="shared" si="4"/>
        <v>4.147110927</v>
      </c>
      <c r="F12" s="100">
        <f t="shared" si="4"/>
        <v>17.53007799</v>
      </c>
      <c r="G12" s="100">
        <f t="shared" si="4"/>
        <v>18.31073869</v>
      </c>
      <c r="H12" s="100">
        <f t="shared" si="4"/>
        <v>22.345531</v>
      </c>
      <c r="I12" s="100">
        <f t="shared" si="4"/>
        <v>3.40787993</v>
      </c>
      <c r="K12" s="84" t="s">
        <v>132</v>
      </c>
      <c r="L12" s="86">
        <f>AVERAGE(T4:T8)</f>
        <v>933066.8966</v>
      </c>
      <c r="M12" s="86">
        <f>MEDIAN(X4:X8)</f>
        <v>842.9939824</v>
      </c>
      <c r="N12" s="78"/>
      <c r="O12" s="78"/>
      <c r="P12" s="78"/>
      <c r="Q12" s="78"/>
      <c r="R12" s="78"/>
      <c r="S12" s="78"/>
      <c r="T12" s="78"/>
      <c r="U12" s="78"/>
      <c r="V12" s="78"/>
      <c r="W12" s="78"/>
      <c r="X12" s="78"/>
      <c r="Y12" s="78"/>
      <c r="Z12" s="78"/>
      <c r="AA12" s="78"/>
    </row>
    <row r="13">
      <c r="A13" s="1"/>
      <c r="B13" s="101" t="s">
        <v>134</v>
      </c>
      <c r="C13" s="30">
        <f t="shared" ref="C13:I13" si="5">AVERAGE(C4:C9,C16)</f>
        <v>1461.218317</v>
      </c>
      <c r="D13" s="30">
        <f t="shared" si="5"/>
        <v>60855.71323</v>
      </c>
      <c r="E13" s="102">
        <f t="shared" si="5"/>
        <v>10.76887374</v>
      </c>
      <c r="F13" s="102">
        <f t="shared" si="5"/>
        <v>24.70335575</v>
      </c>
      <c r="G13" s="102">
        <f t="shared" si="5"/>
        <v>33.63276056</v>
      </c>
      <c r="H13" s="102">
        <f t="shared" si="5"/>
        <v>32.62847069</v>
      </c>
      <c r="I13" s="102">
        <f t="shared" si="5"/>
        <v>9.527084085</v>
      </c>
      <c r="K13" s="103" t="s">
        <v>133</v>
      </c>
      <c r="L13" s="104">
        <f>average(U4:U8)</f>
        <v>173047.1388</v>
      </c>
      <c r="M13" s="105">
        <f>MEDIAN(Y4:Y8)</f>
        <v>182.4675471</v>
      </c>
      <c r="N13" s="78"/>
      <c r="O13" s="78"/>
      <c r="P13" s="78"/>
      <c r="Q13" s="78"/>
      <c r="R13" s="78"/>
      <c r="S13" s="78"/>
      <c r="T13" s="78"/>
      <c r="U13" s="78"/>
      <c r="V13" s="78"/>
      <c r="W13" s="78"/>
      <c r="X13" s="78"/>
      <c r="Y13" s="78"/>
      <c r="Z13" s="78"/>
      <c r="AA13" s="78"/>
    </row>
    <row r="14">
      <c r="A14" s="1"/>
      <c r="B14" s="106" t="s">
        <v>135</v>
      </c>
      <c r="C14" s="107">
        <f t="shared" ref="C14:E14" si="6">MIN(C4:C10,C16)</f>
        <v>78.48220872</v>
      </c>
      <c r="D14" s="107">
        <f t="shared" si="6"/>
        <v>142.0108677</v>
      </c>
      <c r="E14" s="108">
        <f t="shared" si="6"/>
        <v>0.8329678181</v>
      </c>
      <c r="F14" s="108">
        <f t="shared" ref="F14:I14" si="7">MIN(F4:F9,F16)</f>
        <v>5.809306053</v>
      </c>
      <c r="G14" s="108">
        <f t="shared" si="7"/>
        <v>-13.95547049</v>
      </c>
      <c r="H14" s="108">
        <f t="shared" si="7"/>
        <v>-5.15932914</v>
      </c>
      <c r="I14" s="108">
        <f t="shared" si="7"/>
        <v>0.5723585318</v>
      </c>
      <c r="K14" s="84" t="s">
        <v>134</v>
      </c>
      <c r="L14" s="86">
        <f>AVERAGE(V4:V8)</f>
        <v>315006.6076</v>
      </c>
      <c r="M14" s="86">
        <f>MEDIAN(Z4:Z8)</f>
        <v>297.3207096</v>
      </c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</row>
    <row r="15">
      <c r="E15" s="102"/>
      <c r="F15" s="102"/>
      <c r="G15" s="102"/>
      <c r="H15" s="102"/>
      <c r="I15" s="102"/>
      <c r="K15" s="84" t="s">
        <v>135</v>
      </c>
      <c r="L15" s="86">
        <f>AVERAGE(W4:W8)</f>
        <v>-13738.40314</v>
      </c>
      <c r="M15" s="86">
        <f>MEDIAN(AA4:AA8)</f>
        <v>7.31826978</v>
      </c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  <c r="AA15" s="78"/>
    </row>
    <row r="16">
      <c r="A16" s="1"/>
      <c r="B16" s="109" t="s">
        <v>0</v>
      </c>
      <c r="C16" s="110">
        <v>174.614577152</v>
      </c>
      <c r="D16" s="110">
        <v>179.391577088</v>
      </c>
      <c r="E16" s="111">
        <v>4.14711092663418</v>
      </c>
      <c r="F16" s="111">
        <v>12.9328514802045</v>
      </c>
      <c r="G16" s="111">
        <v>16.2595465501676</v>
      </c>
      <c r="H16" s="111">
        <v>15.620657</v>
      </c>
      <c r="I16" s="111">
        <v>3.16594584530587</v>
      </c>
    </row>
  </sheetData>
  <mergeCells count="7">
    <mergeCell ref="L1:O2"/>
    <mergeCell ref="P1:S2"/>
    <mergeCell ref="T1:W2"/>
    <mergeCell ref="X1:AA2"/>
    <mergeCell ref="K10:K11"/>
    <mergeCell ref="L10:L11"/>
    <mergeCell ref="M10:M11"/>
  </mergeCells>
  <printOptions gridLines="1" horizontalCentered="1"/>
  <pageMargins bottom="0.75" footer="0.0" header="0.0" left="0.25" right="0.25" top="0.75"/>
  <pageSetup scale="280" cellComments="atEnd" orientation="landscape" pageOrder="overThenDown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75"/>
  <cols>
    <col customWidth="1" min="2" max="2" width="15.13"/>
    <col customWidth="1" min="3" max="3" width="0.75"/>
    <col customWidth="1" min="4" max="4" width="15.13"/>
    <col customWidth="1" min="5" max="5" width="0.75"/>
    <col customWidth="1" min="6" max="6" width="15.13"/>
    <col customWidth="1" min="7" max="7" width="0.75"/>
    <col customWidth="1" min="8" max="8" width="15.13"/>
  </cols>
  <sheetData>
    <row r="3" ht="21.0" customHeight="1">
      <c r="B3" s="79" t="s">
        <v>146</v>
      </c>
    </row>
    <row r="4" ht="3.75" customHeight="1"/>
    <row r="5">
      <c r="B5" s="112" t="s">
        <v>147</v>
      </c>
      <c r="C5" s="113"/>
      <c r="D5" s="112" t="s">
        <v>148</v>
      </c>
      <c r="E5" s="113"/>
      <c r="F5" s="112" t="s">
        <v>149</v>
      </c>
      <c r="H5" s="114"/>
    </row>
    <row r="6">
      <c r="B6" s="115" t="s">
        <v>150</v>
      </c>
      <c r="C6" s="116"/>
      <c r="D6" s="117">
        <f>'CFAC Comparables Analysis'!M13</f>
        <v>182.4675471</v>
      </c>
      <c r="E6" s="116"/>
      <c r="F6" s="118">
        <v>0.25</v>
      </c>
    </row>
    <row r="7">
      <c r="B7" s="115" t="s">
        <v>151</v>
      </c>
      <c r="C7" s="116"/>
      <c r="D7" s="117">
        <f>'DCF Model'!C53</f>
        <v>238.7332989</v>
      </c>
      <c r="E7" s="116"/>
      <c r="F7" s="118">
        <v>0.5</v>
      </c>
    </row>
    <row r="8">
      <c r="B8" s="115" t="s">
        <v>152</v>
      </c>
      <c r="C8" s="116"/>
      <c r="D8" s="117">
        <f>178.2</f>
        <v>178.2</v>
      </c>
      <c r="E8" s="116"/>
      <c r="F8" s="118">
        <v>0.25</v>
      </c>
    </row>
    <row r="9">
      <c r="B9" s="119" t="s">
        <v>153</v>
      </c>
      <c r="C9" s="116"/>
      <c r="D9" s="120">
        <f>SUMPRODUCT(D6:D8,F6:F8)</f>
        <v>209.5335362</v>
      </c>
      <c r="E9" s="116"/>
      <c r="F9" s="121">
        <f>SUM(F6:F8)</f>
        <v>1</v>
      </c>
    </row>
    <row r="10">
      <c r="B10" s="116"/>
      <c r="C10" s="116"/>
      <c r="D10" s="116"/>
      <c r="E10" s="116"/>
      <c r="F10" s="116"/>
    </row>
    <row r="11">
      <c r="B11" s="116"/>
      <c r="C11" s="116"/>
      <c r="D11" s="116"/>
      <c r="E11" s="116"/>
      <c r="F11" s="116"/>
    </row>
    <row r="12">
      <c r="B12" s="122"/>
      <c r="C12" s="123"/>
      <c r="D12" s="124" t="s">
        <v>154</v>
      </c>
      <c r="E12" s="125"/>
      <c r="F12" s="124" t="s">
        <v>155</v>
      </c>
      <c r="G12" s="125"/>
      <c r="H12" s="124" t="s">
        <v>156</v>
      </c>
    </row>
    <row r="13" ht="3.75" customHeight="1">
      <c r="B13" s="123"/>
      <c r="C13" s="123"/>
      <c r="D13" s="123"/>
      <c r="E13" s="123"/>
      <c r="F13" s="123"/>
      <c r="G13" s="123"/>
      <c r="H13" s="123"/>
    </row>
    <row r="14">
      <c r="B14" s="79" t="s">
        <v>157</v>
      </c>
      <c r="C14" s="123"/>
      <c r="D14" s="126">
        <v>12.0</v>
      </c>
      <c r="E14" s="123"/>
      <c r="F14" s="126">
        <v>13.0</v>
      </c>
      <c r="G14" s="123"/>
      <c r="H14" s="126">
        <v>14.0</v>
      </c>
    </row>
    <row r="15" ht="2.25" customHeight="1">
      <c r="B15" s="116"/>
      <c r="C15" s="123"/>
      <c r="D15" s="123"/>
      <c r="E15" s="123"/>
      <c r="F15" s="123"/>
      <c r="G15" s="123"/>
      <c r="H15" s="123"/>
    </row>
    <row r="16">
      <c r="B16" s="79" t="s">
        <v>158</v>
      </c>
      <c r="C16" s="123"/>
      <c r="D16" s="126">
        <v>8.0</v>
      </c>
      <c r="E16" s="123"/>
      <c r="F16" s="126">
        <v>7.0</v>
      </c>
      <c r="G16" s="123"/>
      <c r="H16" s="126">
        <v>6.0</v>
      </c>
    </row>
    <row r="17" ht="2.25" customHeight="1">
      <c r="B17" s="116"/>
      <c r="C17" s="123"/>
      <c r="D17" s="123"/>
      <c r="E17" s="123"/>
      <c r="F17" s="123"/>
      <c r="G17" s="123"/>
      <c r="H17" s="123"/>
    </row>
    <row r="18">
      <c r="B18" s="79" t="s">
        <v>159</v>
      </c>
      <c r="C18" s="123"/>
      <c r="D18" s="126">
        <v>17.0</v>
      </c>
      <c r="E18" s="126"/>
      <c r="F18" s="126">
        <v>16.0</v>
      </c>
      <c r="G18" s="123"/>
      <c r="H18" s="126">
        <v>17.0</v>
      </c>
    </row>
    <row r="19" ht="2.25" customHeight="1">
      <c r="B19" s="116"/>
      <c r="C19" s="123"/>
      <c r="D19" s="123"/>
      <c r="E19" s="123"/>
      <c r="F19" s="123"/>
      <c r="G19" s="123"/>
      <c r="H19" s="123"/>
    </row>
    <row r="20">
      <c r="B20" s="79" t="s">
        <v>160</v>
      </c>
      <c r="C20" s="123"/>
      <c r="D20" s="126">
        <v>0.0</v>
      </c>
      <c r="E20" s="123"/>
      <c r="F20" s="126">
        <v>0.0</v>
      </c>
      <c r="G20" s="123"/>
      <c r="H20" s="126">
        <v>0.0</v>
      </c>
    </row>
    <row r="21" ht="2.25" customHeight="1">
      <c r="B21" s="116"/>
      <c r="C21" s="123"/>
      <c r="D21" s="123"/>
      <c r="E21" s="123"/>
      <c r="F21" s="123"/>
      <c r="G21" s="123"/>
      <c r="H21" s="123"/>
    </row>
    <row r="22">
      <c r="B22" s="79" t="s">
        <v>161</v>
      </c>
      <c r="C22" s="123"/>
      <c r="D22" s="126">
        <v>1.0</v>
      </c>
      <c r="E22" s="123"/>
      <c r="F22" s="126">
        <v>1.0</v>
      </c>
      <c r="G22" s="123"/>
      <c r="H22" s="126">
        <v>1.0</v>
      </c>
    </row>
  </sheetData>
  <mergeCells count="1">
    <mergeCell ref="B3:F3"/>
  </mergeCells>
  <printOptions gridLines="1" horizontalCentered="1"/>
  <pageMargins bottom="0.75" footer="0.0" header="0.0" left="0.25" right="0.25" top="0.75"/>
  <pageSetup scale="200" cellComments="atEnd" orientation="landscape" pageOrder="overThenDown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75"/>
  <cols>
    <col customWidth="1" min="1" max="1" width="2.88"/>
    <col customWidth="1" min="2" max="2" width="29.75"/>
    <col customWidth="1" min="3" max="10" width="17.0"/>
    <col customWidth="1" min="11" max="11" width="2.88"/>
    <col customWidth="1" min="12" max="12" width="40.75"/>
    <col customWidth="1" min="13" max="20" width="7.63"/>
  </cols>
  <sheetData>
    <row r="1">
      <c r="A1" s="43"/>
      <c r="B1" s="43" t="s">
        <v>90</v>
      </c>
      <c r="C1" s="43"/>
      <c r="D1" s="43"/>
      <c r="E1" s="43" t="s">
        <v>91</v>
      </c>
      <c r="F1" s="43" t="s">
        <v>92</v>
      </c>
      <c r="G1" s="43" t="s">
        <v>93</v>
      </c>
      <c r="H1" s="43" t="s">
        <v>94</v>
      </c>
      <c r="I1" s="43" t="s">
        <v>95</v>
      </c>
      <c r="J1" s="43" t="s">
        <v>96</v>
      </c>
      <c r="K1" s="44"/>
      <c r="L1" s="43" t="s">
        <v>90</v>
      </c>
      <c r="M1" s="1" t="s">
        <v>97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98</v>
      </c>
    </row>
    <row r="2">
      <c r="A2" s="45">
        <v>25.0</v>
      </c>
      <c r="B2" s="43" t="s">
        <v>99</v>
      </c>
      <c r="C2" s="46" t="str">
        <f>CONCATENATE(SUM(YEAR('Balance Sheet'!$B$1),-2),"A")</f>
        <v>2022A</v>
      </c>
      <c r="D2" s="46" t="str">
        <f>CONCATENATE(SUM(YEAR('Balance Sheet'!$B$1),-1),"A")</f>
        <v>2023A</v>
      </c>
      <c r="E2" s="46" t="str">
        <f>CONCATENATE(SUM(YEAR('Balance Sheet'!$B$1),0),"A")</f>
        <v>2024A</v>
      </c>
      <c r="F2" s="46" t="str">
        <f>CONCATENATE(SUM(YEAR('Balance Sheet'!$B$1),1),"E")</f>
        <v>2025E</v>
      </c>
      <c r="G2" s="46" t="str">
        <f>CONCATENATE(SUM(YEAR('Balance Sheet'!$B$1),2),"E")</f>
        <v>2026E</v>
      </c>
      <c r="H2" s="46" t="str">
        <f>CONCATENATE(SUM(YEAR('Balance Sheet'!$B$1),3),"E")</f>
        <v>2027E</v>
      </c>
      <c r="I2" s="46" t="str">
        <f>CONCATENATE(SUM(YEAR('Balance Sheet'!$B$1),4),"E")</f>
        <v>2028E</v>
      </c>
      <c r="J2" s="46" t="str">
        <f>CONCATENATE(SUM(YEAR('Balance Sheet'!$B$1),5),"E")</f>
        <v>2029E</v>
      </c>
      <c r="K2" s="47">
        <v>3.0</v>
      </c>
      <c r="L2" s="43" t="s">
        <v>100</v>
      </c>
      <c r="M2" s="48" t="s">
        <v>3</v>
      </c>
      <c r="P2" s="49" t="s">
        <v>101</v>
      </c>
    </row>
    <row r="3">
      <c r="A3" s="45">
        <v>26.0</v>
      </c>
      <c r="B3" s="43" t="s">
        <v>102</v>
      </c>
      <c r="C3" s="50">
        <f>'Income Statement'!D47</f>
        <v>44200000000</v>
      </c>
      <c r="D3" s="50">
        <f>'Income Statement'!C47</f>
        <v>35820000000</v>
      </c>
      <c r="E3" s="50">
        <f>'Income Statement'!B47</f>
        <v>38962000000</v>
      </c>
      <c r="F3" s="50">
        <f t="shared" ref="F3:J3" si="1">E3 * (1+P5)</f>
        <v>43131452547</v>
      </c>
      <c r="G3" s="50">
        <f t="shared" si="1"/>
        <v>47747092008</v>
      </c>
      <c r="H3" s="50">
        <f t="shared" si="1"/>
        <v>52856666321</v>
      </c>
      <c r="I3" s="50">
        <f t="shared" si="1"/>
        <v>58513033089</v>
      </c>
      <c r="J3" s="50">
        <f t="shared" si="1"/>
        <v>64774706383</v>
      </c>
      <c r="K3" s="47">
        <v>4.0</v>
      </c>
      <c r="L3" s="43"/>
      <c r="M3" s="51" t="str">
        <f t="shared" ref="M3:T3" si="2">C2</f>
        <v>2022A</v>
      </c>
      <c r="N3" s="51" t="str">
        <f t="shared" si="2"/>
        <v>2023A</v>
      </c>
      <c r="O3" s="51" t="str">
        <f t="shared" si="2"/>
        <v>2024A</v>
      </c>
      <c r="P3" s="51" t="str">
        <f t="shared" si="2"/>
        <v>2025E</v>
      </c>
      <c r="Q3" s="51" t="str">
        <f t="shared" si="2"/>
        <v>2026E</v>
      </c>
      <c r="R3" s="51" t="str">
        <f t="shared" si="2"/>
        <v>2027E</v>
      </c>
      <c r="S3" s="51" t="str">
        <f t="shared" si="2"/>
        <v>2028E</v>
      </c>
      <c r="T3" s="51" t="str">
        <f t="shared" si="2"/>
        <v>2029E</v>
      </c>
    </row>
    <row r="4">
      <c r="A4" s="45">
        <v>27.0</v>
      </c>
      <c r="B4" s="43" t="s">
        <v>103</v>
      </c>
      <c r="C4" s="52">
        <f>C3/'Income Statement'!E47-1</f>
        <v>0.3168086754</v>
      </c>
      <c r="D4" s="52">
        <f t="shared" ref="D4:J4" si="3">D3/C3-1</f>
        <v>-0.1895927602</v>
      </c>
      <c r="E4" s="52">
        <f t="shared" si="3"/>
        <v>0.08771635958</v>
      </c>
      <c r="F4" s="52">
        <f t="shared" si="3"/>
        <v>0.107013309</v>
      </c>
      <c r="G4" s="52">
        <f t="shared" si="3"/>
        <v>0.107013309</v>
      </c>
      <c r="H4" s="52">
        <f t="shared" si="3"/>
        <v>0.107013309</v>
      </c>
      <c r="I4" s="52">
        <f t="shared" si="3"/>
        <v>0.107013309</v>
      </c>
      <c r="J4" s="52">
        <f t="shared" si="3"/>
        <v>0.107013309</v>
      </c>
      <c r="K4" s="47">
        <v>5.0</v>
      </c>
      <c r="L4" s="53" t="s">
        <v>104</v>
      </c>
      <c r="M4" s="54"/>
      <c r="N4" s="54"/>
      <c r="O4" s="54"/>
    </row>
    <row r="5">
      <c r="A5" s="45">
        <v>28.0</v>
      </c>
      <c r="B5" s="43"/>
      <c r="C5" s="45"/>
      <c r="D5" s="45"/>
      <c r="E5" s="55" t="s">
        <v>105</v>
      </c>
      <c r="F5" s="45"/>
      <c r="G5" s="45"/>
      <c r="H5" s="45"/>
      <c r="I5" s="45"/>
      <c r="J5" s="45"/>
      <c r="K5" s="47">
        <v>6.0</v>
      </c>
      <c r="L5" s="43" t="s">
        <v>106</v>
      </c>
      <c r="M5" s="52">
        <f>'Income Statement'!D47/'Income Statement'!E47 - 1</f>
        <v>0.3168086754</v>
      </c>
      <c r="N5" s="52">
        <f>'Income Statement'!C47/'Income Statement'!D47 - 1</f>
        <v>-0.1895927602</v>
      </c>
      <c r="O5" s="52">
        <f>'Income Statement'!B47/'Income Statement'!C47 - 1</f>
        <v>0.08771635958</v>
      </c>
      <c r="P5" s="56">
        <f t="shared" ref="P5:T5" si="4">$M$28</f>
        <v>0.107013309</v>
      </c>
      <c r="Q5" s="56">
        <f t="shared" si="4"/>
        <v>0.107013309</v>
      </c>
      <c r="R5" s="56">
        <f t="shared" si="4"/>
        <v>0.107013309</v>
      </c>
      <c r="S5" s="56">
        <f t="shared" si="4"/>
        <v>0.107013309</v>
      </c>
      <c r="T5" s="56">
        <f t="shared" si="4"/>
        <v>0.107013309</v>
      </c>
      <c r="U5" s="57"/>
    </row>
    <row r="6">
      <c r="A6" s="45">
        <v>29.0</v>
      </c>
      <c r="B6" s="43" t="s">
        <v>15</v>
      </c>
      <c r="C6" s="50">
        <f>'Income Statement'!D11</f>
        <v>15488000000</v>
      </c>
      <c r="D6" s="50">
        <f>'Income Statement'!C11</f>
        <v>8137000000</v>
      </c>
      <c r="E6" s="50">
        <f>'Income Statement'!B11</f>
        <v>11033000000</v>
      </c>
      <c r="F6" s="50">
        <f t="shared" ref="F6:J6" si="5">P8*F3</f>
        <v>12622549955</v>
      </c>
      <c r="G6" s="50">
        <f t="shared" si="5"/>
        <v>14252797410</v>
      </c>
      <c r="H6" s="50">
        <f t="shared" si="5"/>
        <v>16093597152</v>
      </c>
      <c r="I6" s="50">
        <f t="shared" si="5"/>
        <v>18172142763</v>
      </c>
      <c r="J6" s="50">
        <f t="shared" si="5"/>
        <v>20519139970</v>
      </c>
      <c r="K6" s="47">
        <v>7.0</v>
      </c>
      <c r="L6" s="43"/>
      <c r="M6" s="45"/>
      <c r="N6" s="55" t="s">
        <v>105</v>
      </c>
      <c r="O6" s="45"/>
      <c r="P6" s="45"/>
      <c r="Q6" s="45"/>
      <c r="R6" s="45"/>
      <c r="S6" s="45"/>
      <c r="T6" s="45"/>
    </row>
    <row r="7">
      <c r="A7" s="45">
        <v>30.0</v>
      </c>
      <c r="B7" s="54" t="str">
        <f>L8</f>
        <v>EBIT Margin</v>
      </c>
      <c r="C7" s="52">
        <f t="shared" ref="C7:J7" si="6">C6/C3</f>
        <v>0.3504072398</v>
      </c>
      <c r="D7" s="52">
        <f t="shared" si="6"/>
        <v>0.2271635958</v>
      </c>
      <c r="E7" s="52">
        <f t="shared" si="6"/>
        <v>0.2831733484</v>
      </c>
      <c r="F7" s="52">
        <f t="shared" si="6"/>
        <v>0.2926530225</v>
      </c>
      <c r="G7" s="52">
        <f t="shared" si="6"/>
        <v>0.298506083</v>
      </c>
      <c r="H7" s="52">
        <f t="shared" si="6"/>
        <v>0.3044762047</v>
      </c>
      <c r="I7" s="52">
        <f t="shared" si="6"/>
        <v>0.3105657288</v>
      </c>
      <c r="J7" s="52">
        <f t="shared" si="6"/>
        <v>0.3167770433</v>
      </c>
      <c r="K7" s="47">
        <v>8.0</v>
      </c>
      <c r="L7" s="53" t="s">
        <v>107</v>
      </c>
      <c r="M7" s="45"/>
      <c r="N7" s="45"/>
      <c r="O7" s="45"/>
      <c r="P7" s="58"/>
      <c r="Q7" s="58"/>
      <c r="R7" s="58"/>
      <c r="S7" s="58"/>
      <c r="T7" s="58"/>
    </row>
    <row r="8">
      <c r="A8" s="45">
        <v>31.0</v>
      </c>
      <c r="B8" s="43"/>
      <c r="C8" s="45"/>
      <c r="D8" s="45"/>
      <c r="E8" s="45"/>
      <c r="F8" s="45"/>
      <c r="G8" s="45"/>
      <c r="H8" s="45"/>
      <c r="I8" s="45"/>
      <c r="J8" s="45"/>
      <c r="K8" s="47">
        <v>9.0</v>
      </c>
      <c r="L8" s="43" t="s">
        <v>16</v>
      </c>
      <c r="M8" s="52">
        <f>'Income Statement'!D11 / C3</f>
        <v>0.3504072398</v>
      </c>
      <c r="N8" s="52">
        <f>'Income Statement'!C11 / D3</f>
        <v>0.2271635958</v>
      </c>
      <c r="O8" s="52">
        <f>'Income Statement'!B11 / E3</f>
        <v>0.2831733484</v>
      </c>
      <c r="P8" s="52">
        <f>AVERAGE($O8,$N8,$M8)*1.02^1</f>
        <v>0.2926530225</v>
      </c>
      <c r="Q8" s="52">
        <f>AVERAGE($O8,$N8,$M8)*1.02^2</f>
        <v>0.298506083</v>
      </c>
      <c r="R8" s="52">
        <f>AVERAGE($O8,$N8,$M8)*1.02^3</f>
        <v>0.3044762047</v>
      </c>
      <c r="S8" s="52">
        <f>AVERAGE($O8,$N8,$M8)*1.02^4</f>
        <v>0.3105657288</v>
      </c>
      <c r="T8" s="52">
        <f>AVERAGE($O8,$N8,$M8)*1.02^5</f>
        <v>0.3167770433</v>
      </c>
      <c r="U8" s="58"/>
    </row>
    <row r="9">
      <c r="A9" s="45">
        <v>32.0</v>
      </c>
      <c r="B9" s="43" t="s">
        <v>18</v>
      </c>
      <c r="C9" s="50">
        <f t="shared" ref="C9:J9" si="7">C6*(1-M9)</f>
        <v>13410265902</v>
      </c>
      <c r="D9" s="50">
        <f t="shared" si="7"/>
        <v>8023302835</v>
      </c>
      <c r="E9" s="50">
        <f t="shared" si="7"/>
        <v>10791759868</v>
      </c>
      <c r="F9" s="50">
        <f t="shared" si="7"/>
        <v>11907316700</v>
      </c>
      <c r="G9" s="50">
        <f t="shared" si="7"/>
        <v>13445189223</v>
      </c>
      <c r="H9" s="50">
        <f t="shared" si="7"/>
        <v>15181683481</v>
      </c>
      <c r="I9" s="50">
        <f t="shared" si="7"/>
        <v>17142452180</v>
      </c>
      <c r="J9" s="50">
        <f t="shared" si="7"/>
        <v>19356461168</v>
      </c>
      <c r="K9" s="47">
        <v>10.0</v>
      </c>
      <c r="L9" s="43" t="s">
        <v>108</v>
      </c>
      <c r="M9" s="52">
        <f>'Income Statement'!D29/'Income Statement'!D30</f>
        <v>0.1341512202</v>
      </c>
      <c r="N9" s="52">
        <f>'Income Statement'!C29/'Income Statement'!C30</f>
        <v>0.01397286041</v>
      </c>
      <c r="O9" s="52">
        <f>'Income Statement'!B29/'Income Statement'!B30</f>
        <v>0.02186532508</v>
      </c>
      <c r="P9" s="52">
        <f t="shared" ref="P9:T9" si="8">AVERAGE($M9:$O9)</f>
        <v>0.05666313522</v>
      </c>
      <c r="Q9" s="52">
        <f t="shared" si="8"/>
        <v>0.05666313522</v>
      </c>
      <c r="R9" s="52">
        <f t="shared" si="8"/>
        <v>0.05666313522</v>
      </c>
      <c r="S9" s="52">
        <f t="shared" si="8"/>
        <v>0.05666313522</v>
      </c>
      <c r="T9" s="52">
        <f t="shared" si="8"/>
        <v>0.05666313522</v>
      </c>
    </row>
    <row r="10">
      <c r="A10" s="45">
        <v>33.0</v>
      </c>
      <c r="B10" s="43" t="s">
        <v>19</v>
      </c>
      <c r="C10" s="50">
        <f>'Cash Flow'!D59</f>
        <v>1762000000</v>
      </c>
      <c r="D10" s="50">
        <f>'Cash Flow'!C59</f>
        <v>1809000000</v>
      </c>
      <c r="E10" s="50">
        <f>'Cash Flow'!B59</f>
        <v>1706000000</v>
      </c>
      <c r="F10" s="50">
        <f t="shared" ref="F10:J10" si="9">F3*P16</f>
        <v>1947212314</v>
      </c>
      <c r="G10" s="50">
        <f t="shared" si="9"/>
        <v>2155589947</v>
      </c>
      <c r="H10" s="50">
        <f t="shared" si="9"/>
        <v>2386266760</v>
      </c>
      <c r="I10" s="50">
        <f t="shared" si="9"/>
        <v>2641629062</v>
      </c>
      <c r="J10" s="50">
        <f t="shared" si="9"/>
        <v>2924318529</v>
      </c>
      <c r="K10" s="47">
        <v>11.0</v>
      </c>
      <c r="L10" s="43"/>
      <c r="M10" s="45"/>
      <c r="N10" s="45"/>
      <c r="O10" s="45"/>
      <c r="P10" s="45"/>
      <c r="Q10" s="45"/>
      <c r="R10" s="45"/>
      <c r="S10" s="45"/>
      <c r="T10" s="45"/>
    </row>
    <row r="11">
      <c r="A11" s="45">
        <v>34.0</v>
      </c>
      <c r="B11" s="43" t="s">
        <v>20</v>
      </c>
      <c r="C11" s="50">
        <f>'Cash Flow'!D39</f>
        <v>-2262000000</v>
      </c>
      <c r="D11" s="50">
        <f>'Cash Flow'!C39</f>
        <v>-1450000000</v>
      </c>
      <c r="E11" s="50">
        <f>'Cash Flow'!B39</f>
        <v>-1041000000</v>
      </c>
      <c r="F11" s="50">
        <f t="shared" ref="F11:J11" si="10">F3*P15</f>
        <v>1699813648</v>
      </c>
      <c r="G11" s="50">
        <f t="shared" si="10"/>
        <v>1881716332</v>
      </c>
      <c r="H11" s="50">
        <f t="shared" si="10"/>
        <v>2083085023</v>
      </c>
      <c r="I11" s="50">
        <f t="shared" si="10"/>
        <v>2306002844</v>
      </c>
      <c r="J11" s="50">
        <f t="shared" si="10"/>
        <v>2552775839</v>
      </c>
      <c r="K11" s="47">
        <v>12.0</v>
      </c>
      <c r="L11" s="43" t="s">
        <v>109</v>
      </c>
      <c r="M11" s="45"/>
      <c r="N11" s="45"/>
      <c r="O11" s="45"/>
      <c r="P11" s="45"/>
      <c r="Q11" s="45"/>
      <c r="R11" s="45"/>
      <c r="S11" s="45"/>
      <c r="T11" s="45"/>
    </row>
    <row r="12">
      <c r="A12" s="45">
        <v>35.0</v>
      </c>
      <c r="B12" s="43" t="s">
        <v>21</v>
      </c>
      <c r="C12" s="59" t="s">
        <v>17</v>
      </c>
      <c r="D12" s="50">
        <f t="shared" ref="D12:J12" si="11">D25-C25</f>
        <v>-287000000</v>
      </c>
      <c r="E12" s="50">
        <f t="shared" si="11"/>
        <v>-247000000</v>
      </c>
      <c r="F12" s="50">
        <f t="shared" si="11"/>
        <v>857706513.9</v>
      </c>
      <c r="G12" s="50">
        <f t="shared" si="11"/>
        <v>753770342</v>
      </c>
      <c r="H12" s="50">
        <f t="shared" si="11"/>
        <v>834433800.6</v>
      </c>
      <c r="I12" s="50">
        <f t="shared" si="11"/>
        <v>923729322.7</v>
      </c>
      <c r="J12" s="50">
        <f t="shared" si="11"/>
        <v>1022580654</v>
      </c>
      <c r="K12" s="47">
        <v>13.0</v>
      </c>
      <c r="L12" s="43" t="s">
        <v>110</v>
      </c>
      <c r="M12" s="52">
        <f>'Balance Sheet'!$D$69/C3</f>
        <v>0.09445701357</v>
      </c>
      <c r="N12" s="52">
        <f>'Balance Sheet'!$C$69/D3</f>
        <v>0.05368509213</v>
      </c>
      <c r="O12" s="52">
        <f>'Balance Sheet'!$B$69/E3</f>
        <v>0.06023818079</v>
      </c>
      <c r="P12" s="52">
        <f t="shared" ref="P12:T12" si="12">POWER(PRODUCT($M12+1,$N12+1,$O12+1),1/COUNT($M12:$O12))-1</f>
        <v>0.06931172283</v>
      </c>
      <c r="Q12" s="52">
        <f t="shared" si="12"/>
        <v>0.06931172283</v>
      </c>
      <c r="R12" s="52">
        <f t="shared" si="12"/>
        <v>0.06931172283</v>
      </c>
      <c r="S12" s="52">
        <f t="shared" si="12"/>
        <v>0.06931172283</v>
      </c>
      <c r="T12" s="52">
        <f t="shared" si="12"/>
        <v>0.06931172283</v>
      </c>
    </row>
    <row r="13">
      <c r="A13" s="45">
        <v>36.0</v>
      </c>
      <c r="B13" s="43" t="s">
        <v>22</v>
      </c>
      <c r="C13" s="59" t="s">
        <v>17</v>
      </c>
      <c r="D13" s="50">
        <f t="shared" ref="D13:J13" si="13">D9+D10-D11-D12</f>
        <v>11569302835</v>
      </c>
      <c r="E13" s="50">
        <f t="shared" si="13"/>
        <v>13785759868</v>
      </c>
      <c r="F13" s="50">
        <f t="shared" si="13"/>
        <v>11297008851</v>
      </c>
      <c r="G13" s="50">
        <f t="shared" si="13"/>
        <v>12965292496</v>
      </c>
      <c r="H13" s="50">
        <f t="shared" si="13"/>
        <v>14650431417</v>
      </c>
      <c r="I13" s="50">
        <f t="shared" si="13"/>
        <v>16554349076</v>
      </c>
      <c r="J13" s="50">
        <f t="shared" si="13"/>
        <v>18705423203</v>
      </c>
      <c r="K13" s="47">
        <v>14.0</v>
      </c>
      <c r="L13" s="43" t="s">
        <v>111</v>
      </c>
      <c r="M13" s="52">
        <f>'Balance Sheet'!$D$63/C3</f>
        <v>0.1434615385</v>
      </c>
      <c r="N13" s="52">
        <f>'Balance Sheet'!$C$63/D3</f>
        <v>0.1792853155</v>
      </c>
      <c r="O13" s="52">
        <f>'Balance Sheet'!$B$63/E3</f>
        <v>0.1648529336</v>
      </c>
      <c r="P13" s="52">
        <f t="shared" ref="P13:T13" si="14">POWER(PRODUCT($M13+1,$N13+1,$O13+1),1/COUNT($M13:$O13))-1</f>
        <v>0.1624399218</v>
      </c>
      <c r="Q13" s="52">
        <f t="shared" si="14"/>
        <v>0.1624399218</v>
      </c>
      <c r="R13" s="52">
        <f t="shared" si="14"/>
        <v>0.1624399218</v>
      </c>
      <c r="S13" s="52">
        <f t="shared" si="14"/>
        <v>0.1624399218</v>
      </c>
      <c r="T13" s="52">
        <f t="shared" si="14"/>
        <v>0.1624399218</v>
      </c>
    </row>
    <row r="14">
      <c r="A14" s="45">
        <v>37.0</v>
      </c>
      <c r="B14" s="43" t="s">
        <v>112</v>
      </c>
      <c r="C14" s="50">
        <f t="shared" ref="C14:J14" si="15">C6+C10</f>
        <v>17250000000</v>
      </c>
      <c r="D14" s="50">
        <f t="shared" si="15"/>
        <v>9946000000</v>
      </c>
      <c r="E14" s="50">
        <f t="shared" si="15"/>
        <v>12739000000</v>
      </c>
      <c r="F14" s="50">
        <f t="shared" si="15"/>
        <v>14569762268</v>
      </c>
      <c r="G14" s="50">
        <f t="shared" si="15"/>
        <v>16408387357</v>
      </c>
      <c r="H14" s="50">
        <f t="shared" si="15"/>
        <v>18479863912</v>
      </c>
      <c r="I14" s="50">
        <f t="shared" si="15"/>
        <v>20813771825</v>
      </c>
      <c r="J14" s="50">
        <f t="shared" si="15"/>
        <v>23443458500</v>
      </c>
      <c r="K14" s="47">
        <v>15.0</v>
      </c>
      <c r="L14" s="43" t="s">
        <v>113</v>
      </c>
      <c r="M14" s="52">
        <f>'Balance Sheet'!$D$42/C3</f>
        <v>0.08588235294</v>
      </c>
      <c r="N14" s="52">
        <f>'Balance Sheet'!$C$42/D3</f>
        <v>0.05337800112</v>
      </c>
      <c r="O14" s="52">
        <f>'Balance Sheet'!$B$42/E3</f>
        <v>0.06632103075</v>
      </c>
      <c r="P14" s="52">
        <f t="shared" ref="P14:T14" si="16">POWER(PRODUCT($M14+1,$N14+1,$O14+1),1/COUNT($M14:$O14))-1</f>
        <v>0.0684437545</v>
      </c>
      <c r="Q14" s="52">
        <f t="shared" si="16"/>
        <v>0.0684437545</v>
      </c>
      <c r="R14" s="52">
        <f t="shared" si="16"/>
        <v>0.0684437545</v>
      </c>
      <c r="S14" s="52">
        <f t="shared" si="16"/>
        <v>0.0684437545</v>
      </c>
      <c r="T14" s="52">
        <f t="shared" si="16"/>
        <v>0.0684437545</v>
      </c>
    </row>
    <row r="15">
      <c r="A15" s="44"/>
      <c r="B15" s="44"/>
      <c r="C15" s="44"/>
      <c r="D15" s="44"/>
      <c r="E15" s="44"/>
      <c r="F15" s="44"/>
      <c r="G15" s="44"/>
      <c r="H15" s="44"/>
      <c r="I15" s="44"/>
      <c r="J15" s="44"/>
      <c r="K15" s="47">
        <v>16.0</v>
      </c>
      <c r="L15" s="43" t="s">
        <v>114</v>
      </c>
      <c r="M15" s="52">
        <f>-('Cash Flow'!$D$39)/C3</f>
        <v>0.05117647059</v>
      </c>
      <c r="N15" s="52">
        <f>-('Cash Flow'!$C$39)/D3</f>
        <v>0.04048017867</v>
      </c>
      <c r="O15" s="52">
        <f>-('Cash Flow'!$B$39)/E3</f>
        <v>0.02671834095</v>
      </c>
      <c r="P15" s="52">
        <f t="shared" ref="P15:T15" si="17">POWER(PRODUCT($M15+1,$N15+1,$O15+1),1/COUNT($M15:$O15))-1</f>
        <v>0.03941007195</v>
      </c>
      <c r="Q15" s="52">
        <f t="shared" si="17"/>
        <v>0.03941007195</v>
      </c>
      <c r="R15" s="52">
        <f t="shared" si="17"/>
        <v>0.03941007195</v>
      </c>
      <c r="S15" s="52">
        <f t="shared" si="17"/>
        <v>0.03941007195</v>
      </c>
      <c r="T15" s="52">
        <f t="shared" si="17"/>
        <v>0.03941007195</v>
      </c>
    </row>
    <row r="16">
      <c r="A16" s="43"/>
      <c r="B16" s="43" t="s">
        <v>90</v>
      </c>
      <c r="C16" s="60" t="s">
        <v>97</v>
      </c>
      <c r="D16" s="60" t="s">
        <v>91</v>
      </c>
      <c r="E16" s="43" t="s">
        <v>91</v>
      </c>
      <c r="F16" s="43" t="s">
        <v>92</v>
      </c>
      <c r="G16" s="43" t="s">
        <v>93</v>
      </c>
      <c r="H16" s="43" t="s">
        <v>94</v>
      </c>
      <c r="I16" s="43" t="s">
        <v>95</v>
      </c>
      <c r="J16" s="43" t="s">
        <v>96</v>
      </c>
      <c r="K16" s="47">
        <v>17.0</v>
      </c>
      <c r="L16" s="43" t="s">
        <v>115</v>
      </c>
      <c r="M16" s="52">
        <f>'Cash Flow'!D59/E3</f>
        <v>0.04522355115</v>
      </c>
      <c r="N16" s="52">
        <f>'Cash Flow'!C59/E3</f>
        <v>0.04642985473</v>
      </c>
      <c r="O16" s="52">
        <f>'Cash Flow'!B59/E3</f>
        <v>0.04378625327</v>
      </c>
      <c r="P16" s="52">
        <f t="shared" ref="P16:T16" si="18">POWER(PRODUCT($M16+1,$N16+1,$O16+1),1/COUNT($M16:$O16))-1</f>
        <v>0.04514599436</v>
      </c>
      <c r="Q16" s="52">
        <f t="shared" si="18"/>
        <v>0.04514599436</v>
      </c>
      <c r="R16" s="52">
        <f t="shared" si="18"/>
        <v>0.04514599436</v>
      </c>
      <c r="S16" s="52">
        <f t="shared" si="18"/>
        <v>0.04514599436</v>
      </c>
      <c r="T16" s="52">
        <f t="shared" si="18"/>
        <v>0.04514599436</v>
      </c>
    </row>
    <row r="17">
      <c r="A17" s="45">
        <v>40.0</v>
      </c>
      <c r="B17" s="43" t="s">
        <v>116</v>
      </c>
      <c r="C17" s="51" t="str">
        <f t="shared" ref="C17:J17" si="19">C2</f>
        <v>2022A</v>
      </c>
      <c r="D17" s="51" t="str">
        <f t="shared" si="19"/>
        <v>2023A</v>
      </c>
      <c r="E17" s="51" t="str">
        <f t="shared" si="19"/>
        <v>2024A</v>
      </c>
      <c r="F17" s="51" t="str">
        <f t="shared" si="19"/>
        <v>2025E</v>
      </c>
      <c r="G17" s="51" t="str">
        <f t="shared" si="19"/>
        <v>2026E</v>
      </c>
      <c r="H17" s="51" t="str">
        <f t="shared" si="19"/>
        <v>2027E</v>
      </c>
      <c r="I17" s="51" t="str">
        <f t="shared" si="19"/>
        <v>2028E</v>
      </c>
      <c r="J17" s="51" t="str">
        <f t="shared" si="19"/>
        <v>2029E</v>
      </c>
      <c r="K17" s="47">
        <v>18.0</v>
      </c>
      <c r="L17" s="43"/>
      <c r="M17" s="43"/>
      <c r="N17" s="43"/>
      <c r="O17" s="43"/>
      <c r="P17" s="43"/>
      <c r="Q17" s="43"/>
      <c r="R17" s="43"/>
      <c r="S17" s="43"/>
      <c r="T17" s="43"/>
    </row>
    <row r="18">
      <c r="A18" s="45">
        <v>41.0</v>
      </c>
      <c r="B18" s="53" t="s">
        <v>117</v>
      </c>
      <c r="C18" s="43"/>
      <c r="D18" s="43"/>
      <c r="E18" s="43"/>
      <c r="F18" s="43"/>
      <c r="G18" s="43"/>
      <c r="H18" s="43"/>
      <c r="I18" s="43"/>
      <c r="J18" s="43"/>
      <c r="K18" s="47">
        <v>19.0</v>
      </c>
      <c r="L18" s="43" t="s">
        <v>34</v>
      </c>
      <c r="M18" s="43"/>
      <c r="N18" s="43"/>
      <c r="O18" s="127"/>
      <c r="P18" s="127"/>
      <c r="Q18" s="127"/>
      <c r="R18" s="127"/>
      <c r="S18" s="127"/>
      <c r="T18" s="128"/>
      <c r="U18" s="129">
        <v>0.0745</v>
      </c>
      <c r="V18" s="130">
        <v>0.0795</v>
      </c>
      <c r="W18" s="130">
        <v>0.0845</v>
      </c>
      <c r="X18" s="130">
        <v>0.0895</v>
      </c>
      <c r="Y18" s="130">
        <v>0.0945</v>
      </c>
    </row>
    <row r="19">
      <c r="A19" s="45">
        <v>42.0</v>
      </c>
      <c r="B19" s="43" t="s">
        <v>110</v>
      </c>
      <c r="C19" s="50">
        <f t="shared" ref="C19:J19" si="20">M12*C3</f>
        <v>4175000000</v>
      </c>
      <c r="D19" s="50">
        <f t="shared" si="20"/>
        <v>1923000000</v>
      </c>
      <c r="E19" s="50">
        <f t="shared" si="20"/>
        <v>2347000000</v>
      </c>
      <c r="F19" s="50">
        <f t="shared" si="20"/>
        <v>2989515284</v>
      </c>
      <c r="G19" s="50">
        <f t="shared" si="20"/>
        <v>3309433207</v>
      </c>
      <c r="H19" s="50">
        <f t="shared" si="20"/>
        <v>3663586606</v>
      </c>
      <c r="I19" s="50">
        <f t="shared" si="20"/>
        <v>4055639131</v>
      </c>
      <c r="J19" s="61">
        <f t="shared" si="20"/>
        <v>4489646495</v>
      </c>
      <c r="K19" s="47">
        <v>20.0</v>
      </c>
      <c r="L19" s="43" t="s">
        <v>71</v>
      </c>
      <c r="M19" s="56">
        <v>0.08449162205488693</v>
      </c>
      <c r="N19" s="48"/>
      <c r="O19" s="11"/>
      <c r="P19" s="54"/>
      <c r="Q19" s="54"/>
      <c r="R19" s="54"/>
      <c r="S19" s="131"/>
      <c r="T19" s="130">
        <v>0.008</v>
      </c>
      <c r="U19" s="132">
        <v>213.06876257421146</v>
      </c>
      <c r="V19" s="133">
        <v>196.3462475769837</v>
      </c>
      <c r="W19" s="134">
        <v>181.8520716990594</v>
      </c>
      <c r="X19" s="135">
        <v>169.17465874057464</v>
      </c>
      <c r="Y19" s="136">
        <v>157.99764947518204</v>
      </c>
    </row>
    <row r="20">
      <c r="A20" s="45">
        <v>43.0</v>
      </c>
      <c r="B20" s="43" t="s">
        <v>111</v>
      </c>
      <c r="C20" s="50">
        <f t="shared" ref="C20:J20" si="21">M13*C3</f>
        <v>6341000000</v>
      </c>
      <c r="D20" s="50">
        <f t="shared" si="21"/>
        <v>6422000000</v>
      </c>
      <c r="E20" s="50">
        <f t="shared" si="21"/>
        <v>6423000000</v>
      </c>
      <c r="F20" s="50">
        <f t="shared" si="21"/>
        <v>7006269779</v>
      </c>
      <c r="G20" s="50">
        <f t="shared" si="21"/>
        <v>7756033892</v>
      </c>
      <c r="H20" s="50">
        <f t="shared" si="21"/>
        <v>8586032744</v>
      </c>
      <c r="I20" s="50">
        <f t="shared" si="21"/>
        <v>9504852520</v>
      </c>
      <c r="J20" s="61">
        <f t="shared" si="21"/>
        <v>10521998240</v>
      </c>
      <c r="K20" s="47">
        <v>21.0</v>
      </c>
      <c r="L20" s="43" t="s">
        <v>73</v>
      </c>
      <c r="M20" s="62">
        <v>0.018</v>
      </c>
      <c r="N20" s="48"/>
      <c r="O20" s="131"/>
      <c r="P20" s="127"/>
      <c r="Q20" s="127"/>
      <c r="R20" s="127"/>
      <c r="S20" s="127"/>
      <c r="T20" s="130">
        <v>0.013</v>
      </c>
      <c r="U20" s="137">
        <v>228.48292524805132</v>
      </c>
      <c r="V20" s="132">
        <v>209.3606461953074</v>
      </c>
      <c r="W20" s="133">
        <v>192.95804630330036</v>
      </c>
      <c r="X20" s="138">
        <v>178.74030675527737</v>
      </c>
      <c r="Y20" s="139">
        <v>166.30391095634658</v>
      </c>
    </row>
    <row r="21">
      <c r="A21" s="45">
        <v>44.0</v>
      </c>
      <c r="B21" s="43"/>
      <c r="C21" s="63"/>
      <c r="D21" s="63"/>
      <c r="E21" s="63"/>
      <c r="F21" s="63"/>
      <c r="G21" s="63"/>
      <c r="H21" s="63"/>
      <c r="I21" s="63"/>
      <c r="J21" s="64"/>
      <c r="K21" s="47">
        <v>22.0</v>
      </c>
      <c r="L21" s="43" t="s">
        <v>75</v>
      </c>
      <c r="M21" s="65">
        <v>12.0</v>
      </c>
      <c r="N21" s="66" t="s">
        <v>76</v>
      </c>
      <c r="S21" s="127"/>
      <c r="T21" s="130">
        <v>0.018</v>
      </c>
      <c r="U21" s="140">
        <v>246.6252583066416</v>
      </c>
      <c r="V21" s="141">
        <v>224.49120719059434</v>
      </c>
      <c r="W21" s="142">
        <v>205.73409227660014</v>
      </c>
      <c r="X21" s="143">
        <v>189.6438076391694</v>
      </c>
      <c r="Y21" s="144">
        <v>175.69595825204246</v>
      </c>
    </row>
    <row r="22">
      <c r="A22" s="45">
        <v>45.0</v>
      </c>
      <c r="B22" s="53" t="s">
        <v>118</v>
      </c>
      <c r="C22" s="63"/>
      <c r="D22" s="63"/>
      <c r="E22" s="63"/>
      <c r="F22" s="63"/>
      <c r="G22" s="63"/>
      <c r="H22" s="63"/>
      <c r="I22" s="63"/>
      <c r="J22" s="64"/>
      <c r="K22" s="67"/>
      <c r="S22" s="127"/>
      <c r="T22" s="130">
        <v>0.023</v>
      </c>
      <c r="U22" s="145">
        <v>268.29037448340466</v>
      </c>
      <c r="V22" s="146">
        <v>242.29974358327706</v>
      </c>
      <c r="W22" s="147">
        <v>220.58754409921684</v>
      </c>
      <c r="X22" s="148">
        <v>202.18693271612776</v>
      </c>
      <c r="Y22" s="143">
        <v>186.40157859608738</v>
      </c>
    </row>
    <row r="23">
      <c r="A23" s="45">
        <v>46.0</v>
      </c>
      <c r="B23" s="43" t="s">
        <v>113</v>
      </c>
      <c r="C23" s="50">
        <f t="shared" ref="C23:J23" si="22">M14*C3</f>
        <v>3796000000</v>
      </c>
      <c r="D23" s="50">
        <f t="shared" si="22"/>
        <v>1912000000</v>
      </c>
      <c r="E23" s="50">
        <f t="shared" si="22"/>
        <v>2584000000</v>
      </c>
      <c r="F23" s="50">
        <f t="shared" si="22"/>
        <v>2952078549</v>
      </c>
      <c r="G23" s="50">
        <f t="shared" si="22"/>
        <v>3267990243</v>
      </c>
      <c r="H23" s="50">
        <f t="shared" si="22"/>
        <v>3617708693</v>
      </c>
      <c r="I23" s="50">
        <f t="shared" si="22"/>
        <v>4004851672</v>
      </c>
      <c r="J23" s="61">
        <f t="shared" si="22"/>
        <v>4433424101</v>
      </c>
      <c r="K23" s="67"/>
      <c r="L23" s="1" t="s">
        <v>79</v>
      </c>
      <c r="M23" s="41" t="s">
        <v>41</v>
      </c>
      <c r="O23" s="41" t="s">
        <v>42</v>
      </c>
      <c r="Q23" s="41"/>
      <c r="R23" s="41"/>
      <c r="S23" s="127"/>
      <c r="T23" s="130">
        <v>0.028</v>
      </c>
      <c r="U23" s="149">
        <v>294.6146554293642</v>
      </c>
      <c r="V23" s="150">
        <v>263.5662482075488</v>
      </c>
      <c r="W23" s="151">
        <v>238.0699254479605</v>
      </c>
      <c r="X23" s="147">
        <v>216.769590325925</v>
      </c>
      <c r="Y23" s="148">
        <v>198.7170666610414</v>
      </c>
    </row>
    <row r="24">
      <c r="A24" s="45">
        <v>47.0</v>
      </c>
      <c r="B24" s="43"/>
      <c r="C24" s="63"/>
      <c r="D24" s="63"/>
      <c r="E24" s="63"/>
      <c r="F24" s="63"/>
      <c r="G24" s="63"/>
      <c r="H24" s="63"/>
      <c r="I24" s="63"/>
      <c r="J24" s="64"/>
      <c r="K24" s="67"/>
      <c r="L24" s="1" t="s">
        <v>43</v>
      </c>
      <c r="M24" s="68">
        <v>0.026</v>
      </c>
      <c r="O24" s="68">
        <v>0.5</v>
      </c>
    </row>
    <row r="25">
      <c r="A25" s="45">
        <v>48.0</v>
      </c>
      <c r="B25" s="43" t="s">
        <v>119</v>
      </c>
      <c r="C25" s="50">
        <f t="shared" ref="C25:J25" si="23">C19+C20-C23</f>
        <v>6720000000</v>
      </c>
      <c r="D25" s="50">
        <f t="shared" si="23"/>
        <v>6433000000</v>
      </c>
      <c r="E25" s="50">
        <f t="shared" si="23"/>
        <v>6186000000</v>
      </c>
      <c r="F25" s="50">
        <f t="shared" si="23"/>
        <v>7043706514</v>
      </c>
      <c r="G25" s="50">
        <f t="shared" si="23"/>
        <v>7797476856</v>
      </c>
      <c r="H25" s="50">
        <f t="shared" si="23"/>
        <v>8631910657</v>
      </c>
      <c r="I25" s="50">
        <f t="shared" si="23"/>
        <v>9555639979</v>
      </c>
      <c r="J25" s="61">
        <f t="shared" si="23"/>
        <v>10578220633</v>
      </c>
      <c r="K25" s="67"/>
      <c r="L25" s="1" t="s">
        <v>44</v>
      </c>
      <c r="M25" s="68">
        <v>0.17</v>
      </c>
      <c r="O25" s="68">
        <v>0.3</v>
      </c>
    </row>
    <row r="26">
      <c r="A26" s="67"/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1" t="s">
        <v>45</v>
      </c>
      <c r="M26" s="69">
        <f>POWER(PRODUCT(M5+1,N5+1,O5+1),1/3)-1</f>
        <v>0.05094636064</v>
      </c>
      <c r="O26" s="68">
        <v>0.05</v>
      </c>
    </row>
    <row r="27">
      <c r="K27" s="67"/>
      <c r="L27" s="1" t="s">
        <v>46</v>
      </c>
      <c r="M27" s="69">
        <f>'PRAT Model SGR'!$B$6</f>
        <v>0.2697732734</v>
      </c>
      <c r="O27" s="68">
        <v>0.15</v>
      </c>
    </row>
    <row r="28">
      <c r="K28" s="67"/>
      <c r="L28" s="1" t="s">
        <v>47</v>
      </c>
      <c r="M28" s="69">
        <f>SUMPRODUCT(M24:N27,O24:P27)</f>
        <v>0.107013309</v>
      </c>
      <c r="O28" s="69">
        <f>SUM(O24:P27)</f>
        <v>1</v>
      </c>
    </row>
    <row r="29">
      <c r="A29" s="43"/>
      <c r="B29" s="43" t="s">
        <v>90</v>
      </c>
      <c r="C29" s="1" t="s">
        <v>97</v>
      </c>
      <c r="D29" s="43" t="s">
        <v>91</v>
      </c>
      <c r="E29" s="43" t="s">
        <v>92</v>
      </c>
      <c r="K29" s="67"/>
    </row>
    <row r="30">
      <c r="A30" s="45">
        <v>51.0</v>
      </c>
      <c r="B30" s="43" t="s">
        <v>66</v>
      </c>
      <c r="C30" s="43"/>
      <c r="D30" s="43"/>
      <c r="K30" s="67"/>
    </row>
    <row r="31">
      <c r="A31" s="45">
        <v>52.0</v>
      </c>
      <c r="B31" s="43"/>
      <c r="C31" s="43"/>
      <c r="D31" s="43"/>
      <c r="K31" s="67"/>
    </row>
    <row r="32">
      <c r="A32" s="45">
        <v>53.0</v>
      </c>
      <c r="B32" s="43" t="s">
        <v>67</v>
      </c>
      <c r="C32" s="46" t="s">
        <v>68</v>
      </c>
      <c r="D32" s="41" t="s">
        <v>69</v>
      </c>
      <c r="E32" s="46" t="s">
        <v>70</v>
      </c>
      <c r="K32" s="67"/>
    </row>
    <row r="33">
      <c r="A33" s="45">
        <v>54.0</v>
      </c>
      <c r="B33" s="60" t="s">
        <v>72</v>
      </c>
      <c r="C33" s="50">
        <f>J13</f>
        <v>18705423203</v>
      </c>
      <c r="D33" s="70"/>
      <c r="E33" s="71">
        <f>J14</f>
        <v>23443458500</v>
      </c>
      <c r="K33" s="67"/>
    </row>
    <row r="34">
      <c r="A34" s="45">
        <v>55.0</v>
      </c>
      <c r="B34" s="43" t="s">
        <v>74</v>
      </c>
      <c r="C34" s="70"/>
      <c r="D34" s="63"/>
      <c r="E34" s="72"/>
      <c r="K34" s="67"/>
    </row>
    <row r="35">
      <c r="A35" s="45">
        <v>56.0</v>
      </c>
      <c r="B35" s="43" t="s">
        <v>77</v>
      </c>
      <c r="C35" s="50">
        <f>(C33*(1+M20))/(M19-M20)</f>
        <v>286383761332</v>
      </c>
      <c r="D35" s="63"/>
      <c r="E35" s="71">
        <f>E33*M21</f>
        <v>281321501995</v>
      </c>
      <c r="K35" s="67"/>
    </row>
    <row r="36">
      <c r="A36" s="45">
        <v>57.0</v>
      </c>
      <c r="B36" s="43" t="s">
        <v>78</v>
      </c>
      <c r="C36" s="60" t="b">
        <v>1</v>
      </c>
      <c r="E36" s="60" t="b">
        <v>0</v>
      </c>
      <c r="K36" s="67"/>
    </row>
    <row r="37">
      <c r="A37" s="45">
        <v>58.0</v>
      </c>
      <c r="B37" s="43"/>
      <c r="C37" s="43"/>
      <c r="D37" s="43"/>
      <c r="K37" s="67"/>
    </row>
    <row r="38">
      <c r="A38" s="45">
        <v>59.0</v>
      </c>
      <c r="B38" s="43" t="s">
        <v>80</v>
      </c>
      <c r="C38" s="43"/>
      <c r="D38" s="43"/>
      <c r="K38" s="67"/>
    </row>
    <row r="39">
      <c r="A39" s="45">
        <v>60.0</v>
      </c>
      <c r="B39" s="43" t="s">
        <v>81</v>
      </c>
      <c r="C39" s="73">
        <f t="array" ref="C39">NPV(M19,F13:I13)</f>
        <v>44894320641</v>
      </c>
      <c r="D39" s="43"/>
      <c r="K39" s="67"/>
    </row>
    <row r="40">
      <c r="A40" s="45">
        <v>61.0</v>
      </c>
      <c r="B40" s="43" t="s">
        <v>82</v>
      </c>
      <c r="C40" s="74">
        <f>IF(AND(C36,NOT(E36)),C35/(1+M19)^COUNT(F13:J13),IF(AND(E36,NOT(C36)),E35/(1+M19)^COUNT((F13:J13)),"Please select a single Terminal Value Calculation Method"))</f>
        <v>190905034682</v>
      </c>
      <c r="D40" s="43"/>
      <c r="K40" s="67"/>
    </row>
    <row r="41">
      <c r="A41" s="45">
        <v>62.0</v>
      </c>
      <c r="B41" s="43" t="s">
        <v>83</v>
      </c>
      <c r="C41" s="75">
        <f>C40+C39</f>
        <v>235799355323</v>
      </c>
      <c r="D41" s="43"/>
      <c r="K41" s="67"/>
    </row>
    <row r="42">
      <c r="A42" s="45">
        <v>63.0</v>
      </c>
      <c r="B42" s="43"/>
      <c r="C42" s="45"/>
      <c r="D42" s="43"/>
      <c r="K42" s="67"/>
    </row>
    <row r="43">
      <c r="A43" s="45">
        <v>64.0</v>
      </c>
      <c r="B43" s="43" t="s">
        <v>84</v>
      </c>
      <c r="C43" s="45"/>
      <c r="D43" s="43"/>
      <c r="K43" s="67"/>
    </row>
    <row r="44">
      <c r="A44" s="45">
        <v>65.0</v>
      </c>
      <c r="B44" s="43" t="s">
        <v>83</v>
      </c>
      <c r="C44" s="50">
        <f>C41</f>
        <v>235799355323</v>
      </c>
      <c r="D44" s="43"/>
      <c r="K44" s="67"/>
    </row>
    <row r="45">
      <c r="A45" s="45">
        <v>66.0</v>
      </c>
      <c r="B45" s="43" t="s">
        <v>52</v>
      </c>
      <c r="C45" s="50">
        <f>'Balance Sheet'!B72</f>
        <v>7849000000</v>
      </c>
      <c r="D45" s="43"/>
      <c r="K45" s="67"/>
    </row>
    <row r="46">
      <c r="A46" s="45">
        <v>67.0</v>
      </c>
      <c r="B46" s="43" t="s">
        <v>53</v>
      </c>
      <c r="C46" s="50">
        <f>-'Python Calculations'!B7</f>
        <v>-14634000000</v>
      </c>
      <c r="D46" s="43"/>
      <c r="K46" s="67"/>
    </row>
    <row r="47">
      <c r="A47" s="45">
        <v>68.0</v>
      </c>
      <c r="B47" s="43" t="s">
        <v>54</v>
      </c>
      <c r="C47" s="50">
        <f>-'Balance Sheet'!B19</f>
        <v>0</v>
      </c>
      <c r="D47" s="43"/>
      <c r="K47" s="67"/>
    </row>
    <row r="48">
      <c r="A48" s="45">
        <v>69.0</v>
      </c>
      <c r="B48" s="43" t="s">
        <v>55</v>
      </c>
      <c r="C48" s="50">
        <f>-('Balance Sheet'!B12 - 'Balance Sheet'!B13)</f>
        <v>0</v>
      </c>
      <c r="D48" s="43"/>
      <c r="K48" s="67"/>
    </row>
    <row r="49">
      <c r="A49" s="45">
        <v>70.0</v>
      </c>
      <c r="B49" s="43" t="s">
        <v>56</v>
      </c>
      <c r="C49" s="50">
        <f>SUM(C44:C48)</f>
        <v>229014355323</v>
      </c>
      <c r="D49" s="43"/>
      <c r="K49" s="67"/>
    </row>
    <row r="50">
      <c r="A50" s="45">
        <v>71.0</v>
      </c>
      <c r="B50" s="43"/>
      <c r="C50" s="63"/>
      <c r="D50" s="43"/>
      <c r="K50" s="67"/>
    </row>
    <row r="51">
      <c r="A51" s="45">
        <v>72.0</v>
      </c>
      <c r="B51" s="43" t="s">
        <v>85</v>
      </c>
      <c r="C51" s="63"/>
      <c r="D51" s="43"/>
      <c r="K51" s="67"/>
    </row>
    <row r="52">
      <c r="A52" s="45">
        <v>73.0</v>
      </c>
      <c r="B52" s="60" t="s">
        <v>86</v>
      </c>
      <c r="C52" s="50">
        <f>'Balance Sheet'!B2</f>
        <v>1113000000</v>
      </c>
      <c r="D52" s="43"/>
      <c r="K52" s="67"/>
    </row>
    <row r="53">
      <c r="A53" s="45">
        <v>74.0</v>
      </c>
      <c r="B53" s="43" t="s">
        <v>87</v>
      </c>
      <c r="C53" s="50">
        <f>C49/C52</f>
        <v>205.7631225</v>
      </c>
      <c r="D53" s="43"/>
      <c r="K53" s="67"/>
    </row>
    <row r="54">
      <c r="A54" s="45">
        <v>75.0</v>
      </c>
      <c r="B54" s="43" t="s">
        <v>88</v>
      </c>
      <c r="C54" s="76">
        <f>IFERROR(__xludf.DUMMYFUNCTION("GOOGLEFINANCE(""QCOM"")"),166.85)</f>
        <v>166.85</v>
      </c>
      <c r="D54" s="43"/>
      <c r="K54" s="67"/>
    </row>
    <row r="55">
      <c r="A55" s="45">
        <v>76.0</v>
      </c>
      <c r="B55" s="43" t="s">
        <v>89</v>
      </c>
      <c r="C55" s="77">
        <f>(C53-C54)/C54</f>
        <v>0.2332221905</v>
      </c>
      <c r="D55" s="43"/>
      <c r="K55" s="67"/>
    </row>
    <row r="56">
      <c r="K56" s="67"/>
    </row>
    <row r="57">
      <c r="K57" s="67"/>
    </row>
    <row r="58">
      <c r="K58" s="67"/>
    </row>
    <row r="59">
      <c r="K59" s="67"/>
    </row>
    <row r="60">
      <c r="K60" s="67"/>
    </row>
    <row r="61">
      <c r="K61" s="67"/>
    </row>
    <row r="62">
      <c r="K62" s="67"/>
    </row>
    <row r="63">
      <c r="K63" s="67"/>
    </row>
    <row r="64">
      <c r="K64" s="67"/>
    </row>
    <row r="65">
      <c r="K65" s="67"/>
    </row>
    <row r="66">
      <c r="K66" s="67"/>
    </row>
    <row r="67">
      <c r="K67" s="67"/>
    </row>
    <row r="68">
      <c r="K68" s="67"/>
    </row>
    <row r="69">
      <c r="K69" s="67"/>
    </row>
    <row r="70">
      <c r="K70" s="67"/>
    </row>
    <row r="71">
      <c r="K71" s="67"/>
    </row>
    <row r="72">
      <c r="K72" s="67"/>
    </row>
    <row r="73">
      <c r="K73" s="67"/>
    </row>
    <row r="74">
      <c r="K74" s="67"/>
    </row>
    <row r="75">
      <c r="K75" s="67"/>
    </row>
    <row r="76">
      <c r="K76" s="67"/>
    </row>
    <row r="77">
      <c r="K77" s="67"/>
    </row>
    <row r="78">
      <c r="K78" s="67"/>
    </row>
    <row r="79">
      <c r="K79" s="67"/>
    </row>
    <row r="80">
      <c r="K80" s="67"/>
    </row>
    <row r="81">
      <c r="K81" s="67"/>
    </row>
    <row r="82">
      <c r="K82" s="67"/>
    </row>
    <row r="83">
      <c r="K83" s="67"/>
    </row>
    <row r="84">
      <c r="K84" s="67"/>
    </row>
    <row r="85">
      <c r="K85" s="67"/>
    </row>
    <row r="86">
      <c r="K86" s="67"/>
    </row>
    <row r="87">
      <c r="K87" s="67"/>
    </row>
    <row r="88">
      <c r="K88" s="67"/>
    </row>
    <row r="89">
      <c r="K89" s="67"/>
    </row>
    <row r="90">
      <c r="K90" s="67"/>
    </row>
    <row r="91">
      <c r="K91" s="67"/>
    </row>
    <row r="92">
      <c r="K92" s="67"/>
    </row>
    <row r="93">
      <c r="K93" s="67"/>
    </row>
    <row r="94">
      <c r="K94" s="67"/>
    </row>
    <row r="95">
      <c r="K95" s="67"/>
    </row>
    <row r="96">
      <c r="K96" s="67"/>
    </row>
    <row r="97">
      <c r="K97" s="67"/>
    </row>
    <row r="98">
      <c r="K98" s="67"/>
    </row>
    <row r="99">
      <c r="K99" s="67"/>
    </row>
    <row r="100">
      <c r="K100" s="67"/>
    </row>
    <row r="101">
      <c r="K101" s="67"/>
    </row>
    <row r="102">
      <c r="K102" s="67"/>
    </row>
    <row r="103">
      <c r="K103" s="67"/>
    </row>
    <row r="104">
      <c r="K104" s="67"/>
    </row>
    <row r="105">
      <c r="K105" s="67"/>
    </row>
    <row r="106">
      <c r="K106" s="67"/>
    </row>
    <row r="107">
      <c r="K107" s="67"/>
    </row>
    <row r="108">
      <c r="K108" s="67"/>
    </row>
    <row r="109">
      <c r="K109" s="67"/>
    </row>
    <row r="110">
      <c r="K110" s="67"/>
    </row>
    <row r="111">
      <c r="K111" s="67"/>
    </row>
    <row r="112">
      <c r="K112" s="67"/>
    </row>
    <row r="113">
      <c r="K113" s="67"/>
    </row>
    <row r="114">
      <c r="K114" s="67"/>
    </row>
    <row r="115">
      <c r="K115" s="67"/>
    </row>
    <row r="116">
      <c r="K116" s="67"/>
    </row>
    <row r="117">
      <c r="K117" s="67"/>
    </row>
    <row r="118">
      <c r="K118" s="67"/>
    </row>
    <row r="119">
      <c r="K119" s="67"/>
    </row>
    <row r="120">
      <c r="K120" s="67"/>
    </row>
    <row r="121">
      <c r="K121" s="67"/>
    </row>
    <row r="122">
      <c r="K122" s="67"/>
    </row>
    <row r="123">
      <c r="K123" s="67"/>
    </row>
    <row r="124">
      <c r="K124" s="67"/>
    </row>
    <row r="125">
      <c r="K125" s="67"/>
    </row>
    <row r="126">
      <c r="K126" s="67"/>
    </row>
    <row r="127">
      <c r="K127" s="67"/>
    </row>
    <row r="128">
      <c r="K128" s="67"/>
    </row>
    <row r="129">
      <c r="K129" s="67"/>
    </row>
    <row r="130">
      <c r="K130" s="67"/>
    </row>
    <row r="131">
      <c r="K131" s="67"/>
    </row>
    <row r="132">
      <c r="K132" s="67"/>
    </row>
    <row r="133">
      <c r="K133" s="67"/>
    </row>
    <row r="134">
      <c r="K134" s="67"/>
    </row>
    <row r="135">
      <c r="K135" s="67"/>
    </row>
    <row r="136">
      <c r="K136" s="67"/>
    </row>
    <row r="137">
      <c r="K137" s="67"/>
    </row>
    <row r="138">
      <c r="K138" s="67"/>
    </row>
    <row r="139">
      <c r="K139" s="67"/>
    </row>
    <row r="140">
      <c r="K140" s="67"/>
    </row>
    <row r="141">
      <c r="K141" s="67"/>
    </row>
    <row r="142">
      <c r="K142" s="67"/>
    </row>
    <row r="143">
      <c r="K143" s="67"/>
    </row>
    <row r="144">
      <c r="K144" s="67"/>
    </row>
    <row r="145">
      <c r="K145" s="67"/>
    </row>
    <row r="146">
      <c r="K146" s="67"/>
    </row>
    <row r="147">
      <c r="K147" s="67"/>
    </row>
    <row r="148">
      <c r="K148" s="67"/>
    </row>
    <row r="149">
      <c r="K149" s="67"/>
    </row>
    <row r="150">
      <c r="K150" s="67"/>
    </row>
    <row r="151">
      <c r="K151" s="67"/>
    </row>
    <row r="152">
      <c r="K152" s="67"/>
    </row>
    <row r="153">
      <c r="K153" s="67"/>
    </row>
    <row r="154">
      <c r="K154" s="67"/>
    </row>
    <row r="155">
      <c r="K155" s="67"/>
    </row>
    <row r="156">
      <c r="K156" s="67"/>
    </row>
    <row r="157">
      <c r="K157" s="67"/>
    </row>
    <row r="158">
      <c r="K158" s="67"/>
    </row>
    <row r="159">
      <c r="K159" s="67"/>
    </row>
    <row r="160">
      <c r="K160" s="67"/>
    </row>
    <row r="161">
      <c r="K161" s="67"/>
    </row>
    <row r="162">
      <c r="K162" s="67"/>
    </row>
    <row r="163">
      <c r="K163" s="67"/>
    </row>
    <row r="164">
      <c r="K164" s="67"/>
    </row>
    <row r="165">
      <c r="K165" s="67"/>
    </row>
    <row r="166">
      <c r="K166" s="67"/>
    </row>
    <row r="167">
      <c r="K167" s="67"/>
    </row>
    <row r="168">
      <c r="K168" s="67"/>
    </row>
    <row r="169">
      <c r="K169" s="67"/>
    </row>
    <row r="170">
      <c r="K170" s="67"/>
    </row>
    <row r="171">
      <c r="K171" s="67"/>
    </row>
    <row r="172">
      <c r="K172" s="67"/>
    </row>
    <row r="173">
      <c r="K173" s="67"/>
    </row>
    <row r="174">
      <c r="K174" s="67"/>
    </row>
    <row r="175">
      <c r="K175" s="67"/>
    </row>
    <row r="176">
      <c r="K176" s="67"/>
    </row>
    <row r="177">
      <c r="K177" s="67"/>
    </row>
    <row r="178">
      <c r="K178" s="67"/>
    </row>
    <row r="179">
      <c r="K179" s="67"/>
    </row>
    <row r="180">
      <c r="K180" s="67"/>
    </row>
    <row r="181">
      <c r="K181" s="67"/>
    </row>
    <row r="182">
      <c r="K182" s="67"/>
    </row>
    <row r="183">
      <c r="K183" s="67"/>
    </row>
    <row r="184">
      <c r="K184" s="67"/>
    </row>
    <row r="185">
      <c r="K185" s="67"/>
    </row>
    <row r="186">
      <c r="K186" s="67"/>
    </row>
    <row r="187">
      <c r="K187" s="67"/>
    </row>
    <row r="188">
      <c r="K188" s="67"/>
    </row>
    <row r="189">
      <c r="K189" s="67"/>
    </row>
    <row r="190">
      <c r="K190" s="67"/>
    </row>
    <row r="191">
      <c r="K191" s="67"/>
    </row>
    <row r="192">
      <c r="K192" s="67"/>
    </row>
    <row r="193">
      <c r="K193" s="67"/>
    </row>
    <row r="194">
      <c r="K194" s="67"/>
    </row>
    <row r="195">
      <c r="K195" s="67"/>
    </row>
    <row r="196">
      <c r="K196" s="67"/>
    </row>
    <row r="197">
      <c r="K197" s="67"/>
    </row>
    <row r="198">
      <c r="K198" s="67"/>
    </row>
    <row r="199">
      <c r="K199" s="67"/>
    </row>
    <row r="200">
      <c r="K200" s="67"/>
    </row>
    <row r="201">
      <c r="K201" s="67"/>
    </row>
    <row r="202">
      <c r="K202" s="67"/>
    </row>
    <row r="203">
      <c r="K203" s="67"/>
    </row>
    <row r="204">
      <c r="K204" s="67"/>
    </row>
    <row r="205">
      <c r="K205" s="67"/>
    </row>
    <row r="206">
      <c r="K206" s="67"/>
    </row>
    <row r="207">
      <c r="K207" s="67"/>
    </row>
    <row r="208">
      <c r="K208" s="67"/>
    </row>
    <row r="209">
      <c r="K209" s="67"/>
    </row>
    <row r="210">
      <c r="K210" s="67"/>
    </row>
    <row r="211">
      <c r="K211" s="67"/>
    </row>
    <row r="212">
      <c r="K212" s="67"/>
    </row>
    <row r="213">
      <c r="K213" s="67"/>
    </row>
    <row r="214">
      <c r="K214" s="67"/>
    </row>
    <row r="215">
      <c r="K215" s="67"/>
    </row>
    <row r="216">
      <c r="K216" s="67"/>
    </row>
    <row r="217">
      <c r="K217" s="67"/>
    </row>
    <row r="218">
      <c r="K218" s="67"/>
    </row>
    <row r="219">
      <c r="K219" s="67"/>
    </row>
    <row r="220">
      <c r="K220" s="67"/>
    </row>
    <row r="221">
      <c r="K221" s="67"/>
    </row>
    <row r="222">
      <c r="K222" s="67"/>
    </row>
    <row r="223">
      <c r="K223" s="67"/>
    </row>
    <row r="224">
      <c r="K224" s="67"/>
    </row>
    <row r="225">
      <c r="K225" s="67"/>
    </row>
    <row r="226">
      <c r="K226" s="67"/>
    </row>
    <row r="227">
      <c r="K227" s="67"/>
    </row>
    <row r="228">
      <c r="K228" s="67"/>
    </row>
    <row r="229">
      <c r="K229" s="67"/>
    </row>
    <row r="230">
      <c r="K230" s="67"/>
    </row>
    <row r="231">
      <c r="K231" s="67"/>
    </row>
    <row r="232">
      <c r="K232" s="67"/>
    </row>
    <row r="233">
      <c r="K233" s="67"/>
    </row>
    <row r="234">
      <c r="K234" s="67"/>
    </row>
    <row r="235">
      <c r="K235" s="67"/>
    </row>
    <row r="236">
      <c r="K236" s="67"/>
    </row>
    <row r="237">
      <c r="K237" s="67"/>
    </row>
    <row r="238">
      <c r="K238" s="67"/>
    </row>
    <row r="239">
      <c r="K239" s="67"/>
    </row>
    <row r="240">
      <c r="K240" s="67"/>
    </row>
    <row r="241">
      <c r="K241" s="67"/>
    </row>
    <row r="242">
      <c r="K242" s="67"/>
    </row>
    <row r="243">
      <c r="K243" s="67"/>
    </row>
    <row r="244">
      <c r="K244" s="67"/>
    </row>
    <row r="245">
      <c r="K245" s="67"/>
    </row>
    <row r="246">
      <c r="K246" s="67"/>
    </row>
    <row r="247">
      <c r="K247" s="67"/>
    </row>
    <row r="248">
      <c r="K248" s="67"/>
    </row>
    <row r="249">
      <c r="K249" s="67"/>
    </row>
    <row r="250">
      <c r="K250" s="67"/>
    </row>
    <row r="251">
      <c r="K251" s="67"/>
    </row>
    <row r="252">
      <c r="K252" s="67"/>
    </row>
    <row r="253">
      <c r="K253" s="67"/>
    </row>
    <row r="254">
      <c r="K254" s="67"/>
    </row>
    <row r="255">
      <c r="K255" s="67"/>
    </row>
    <row r="256">
      <c r="K256" s="67"/>
    </row>
    <row r="257">
      <c r="K257" s="67"/>
    </row>
    <row r="258">
      <c r="K258" s="67"/>
    </row>
    <row r="259">
      <c r="K259" s="67"/>
    </row>
    <row r="260">
      <c r="K260" s="67"/>
    </row>
    <row r="261">
      <c r="K261" s="67"/>
    </row>
    <row r="262">
      <c r="K262" s="67"/>
    </row>
    <row r="263">
      <c r="K263" s="67"/>
    </row>
    <row r="264">
      <c r="K264" s="67"/>
    </row>
    <row r="265">
      <c r="K265" s="67"/>
    </row>
    <row r="266">
      <c r="K266" s="67"/>
    </row>
    <row r="267">
      <c r="K267" s="67"/>
    </row>
    <row r="268">
      <c r="K268" s="67"/>
    </row>
    <row r="269">
      <c r="K269" s="67"/>
    </row>
    <row r="270">
      <c r="K270" s="67"/>
    </row>
    <row r="271">
      <c r="K271" s="67"/>
    </row>
    <row r="272">
      <c r="K272" s="67"/>
    </row>
    <row r="273">
      <c r="K273" s="67"/>
    </row>
    <row r="274">
      <c r="K274" s="67"/>
    </row>
    <row r="275">
      <c r="K275" s="67"/>
    </row>
    <row r="276">
      <c r="K276" s="67"/>
    </row>
    <row r="277">
      <c r="K277" s="67"/>
    </row>
    <row r="278">
      <c r="K278" s="67"/>
    </row>
    <row r="279">
      <c r="K279" s="67"/>
    </row>
    <row r="280">
      <c r="K280" s="67"/>
    </row>
    <row r="281">
      <c r="K281" s="67"/>
    </row>
    <row r="282">
      <c r="K282" s="67"/>
    </row>
    <row r="283">
      <c r="K283" s="67"/>
    </row>
    <row r="284">
      <c r="K284" s="67"/>
    </row>
    <row r="285">
      <c r="K285" s="67"/>
    </row>
    <row r="286">
      <c r="K286" s="67"/>
    </row>
    <row r="287">
      <c r="K287" s="67"/>
    </row>
    <row r="288">
      <c r="K288" s="67"/>
    </row>
    <row r="289">
      <c r="K289" s="67"/>
    </row>
    <row r="290">
      <c r="K290" s="67"/>
    </row>
    <row r="291">
      <c r="K291" s="67"/>
    </row>
    <row r="292">
      <c r="K292" s="67"/>
    </row>
    <row r="293">
      <c r="K293" s="67"/>
    </row>
    <row r="294">
      <c r="K294" s="67"/>
    </row>
    <row r="295">
      <c r="K295" s="67"/>
    </row>
    <row r="296">
      <c r="K296" s="67"/>
    </row>
    <row r="297">
      <c r="K297" s="67"/>
    </row>
    <row r="298">
      <c r="K298" s="67"/>
    </row>
    <row r="299">
      <c r="K299" s="67"/>
    </row>
    <row r="300">
      <c r="K300" s="67"/>
    </row>
    <row r="301">
      <c r="K301" s="67"/>
    </row>
    <row r="302">
      <c r="K302" s="67"/>
    </row>
    <row r="303">
      <c r="K303" s="67"/>
    </row>
    <row r="304">
      <c r="K304" s="67"/>
    </row>
    <row r="305">
      <c r="K305" s="67"/>
    </row>
    <row r="306">
      <c r="K306" s="67"/>
    </row>
    <row r="307">
      <c r="K307" s="67"/>
    </row>
    <row r="308">
      <c r="K308" s="67"/>
    </row>
    <row r="309">
      <c r="K309" s="67"/>
    </row>
    <row r="310">
      <c r="K310" s="67"/>
    </row>
    <row r="311">
      <c r="K311" s="67"/>
    </row>
    <row r="312">
      <c r="K312" s="67"/>
    </row>
    <row r="313">
      <c r="K313" s="67"/>
    </row>
    <row r="314">
      <c r="K314" s="67"/>
    </row>
    <row r="315">
      <c r="K315" s="67"/>
    </row>
    <row r="316">
      <c r="K316" s="67"/>
    </row>
    <row r="317">
      <c r="K317" s="67"/>
    </row>
    <row r="318">
      <c r="K318" s="67"/>
    </row>
    <row r="319">
      <c r="K319" s="67"/>
    </row>
    <row r="320">
      <c r="K320" s="67"/>
    </row>
    <row r="321">
      <c r="K321" s="67"/>
    </row>
    <row r="322">
      <c r="K322" s="67"/>
    </row>
    <row r="323">
      <c r="K323" s="67"/>
    </row>
    <row r="324">
      <c r="K324" s="67"/>
    </row>
    <row r="325">
      <c r="K325" s="67"/>
    </row>
    <row r="326">
      <c r="K326" s="67"/>
    </row>
    <row r="327">
      <c r="K327" s="67"/>
    </row>
    <row r="328">
      <c r="K328" s="67"/>
    </row>
    <row r="329">
      <c r="K329" s="67"/>
    </row>
    <row r="330">
      <c r="K330" s="67"/>
    </row>
    <row r="331">
      <c r="K331" s="67"/>
    </row>
    <row r="332">
      <c r="K332" s="67"/>
    </row>
    <row r="333">
      <c r="K333" s="67"/>
    </row>
    <row r="334">
      <c r="K334" s="67"/>
    </row>
    <row r="335">
      <c r="K335" s="67"/>
    </row>
    <row r="336">
      <c r="K336" s="67"/>
    </row>
    <row r="337">
      <c r="K337" s="67"/>
    </row>
    <row r="338">
      <c r="K338" s="67"/>
    </row>
    <row r="339">
      <c r="K339" s="67"/>
    </row>
    <row r="340">
      <c r="K340" s="67"/>
    </row>
    <row r="341">
      <c r="K341" s="67"/>
    </row>
    <row r="342">
      <c r="K342" s="67"/>
    </row>
    <row r="343">
      <c r="K343" s="67"/>
    </row>
    <row r="344">
      <c r="K344" s="67"/>
    </row>
    <row r="345">
      <c r="K345" s="67"/>
    </row>
    <row r="346">
      <c r="K346" s="67"/>
    </row>
    <row r="347">
      <c r="K347" s="67"/>
    </row>
    <row r="348">
      <c r="K348" s="67"/>
    </row>
    <row r="349">
      <c r="K349" s="67"/>
    </row>
    <row r="350">
      <c r="K350" s="67"/>
    </row>
    <row r="351">
      <c r="K351" s="67"/>
    </row>
    <row r="352">
      <c r="K352" s="67"/>
    </row>
    <row r="353">
      <c r="K353" s="67"/>
    </row>
    <row r="354">
      <c r="K354" s="67"/>
    </row>
    <row r="355">
      <c r="K355" s="67"/>
    </row>
    <row r="356">
      <c r="K356" s="67"/>
    </row>
    <row r="357">
      <c r="K357" s="67"/>
    </row>
    <row r="358">
      <c r="K358" s="67"/>
    </row>
    <row r="359">
      <c r="K359" s="67"/>
    </row>
    <row r="360">
      <c r="K360" s="67"/>
    </row>
    <row r="361">
      <c r="K361" s="67"/>
    </row>
    <row r="362">
      <c r="K362" s="67"/>
    </row>
    <row r="363">
      <c r="K363" s="67"/>
    </row>
    <row r="364">
      <c r="K364" s="67"/>
    </row>
    <row r="365">
      <c r="K365" s="67"/>
    </row>
    <row r="366">
      <c r="K366" s="67"/>
    </row>
    <row r="367">
      <c r="K367" s="67"/>
    </row>
    <row r="368">
      <c r="K368" s="67"/>
    </row>
    <row r="369">
      <c r="K369" s="67"/>
    </row>
    <row r="370">
      <c r="K370" s="67"/>
    </row>
    <row r="371">
      <c r="K371" s="67"/>
    </row>
    <row r="372">
      <c r="K372" s="67"/>
    </row>
    <row r="373">
      <c r="K373" s="67"/>
    </row>
    <row r="374">
      <c r="K374" s="67"/>
    </row>
    <row r="375">
      <c r="K375" s="67"/>
    </row>
    <row r="376">
      <c r="K376" s="67"/>
    </row>
    <row r="377">
      <c r="K377" s="67"/>
    </row>
    <row r="378">
      <c r="K378" s="67"/>
    </row>
    <row r="379">
      <c r="K379" s="67"/>
    </row>
    <row r="380">
      <c r="K380" s="67"/>
    </row>
    <row r="381">
      <c r="K381" s="67"/>
    </row>
    <row r="382">
      <c r="K382" s="67"/>
    </row>
    <row r="383">
      <c r="K383" s="67"/>
    </row>
    <row r="384">
      <c r="K384" s="67"/>
    </row>
    <row r="385">
      <c r="K385" s="67"/>
    </row>
    <row r="386">
      <c r="K386" s="67"/>
    </row>
    <row r="387">
      <c r="K387" s="67"/>
    </row>
    <row r="388">
      <c r="K388" s="67"/>
    </row>
    <row r="389">
      <c r="K389" s="67"/>
    </row>
    <row r="390">
      <c r="K390" s="67"/>
    </row>
    <row r="391">
      <c r="K391" s="67"/>
    </row>
    <row r="392">
      <c r="K392" s="67"/>
    </row>
    <row r="393">
      <c r="K393" s="67"/>
    </row>
    <row r="394">
      <c r="K394" s="67"/>
    </row>
    <row r="395">
      <c r="K395" s="67"/>
    </row>
    <row r="396">
      <c r="K396" s="67"/>
    </row>
    <row r="397">
      <c r="K397" s="67"/>
    </row>
    <row r="398">
      <c r="K398" s="67"/>
    </row>
    <row r="399">
      <c r="K399" s="67"/>
    </row>
    <row r="400">
      <c r="K400" s="67"/>
    </row>
    <row r="401">
      <c r="K401" s="67"/>
    </row>
    <row r="402">
      <c r="K402" s="67"/>
    </row>
    <row r="403">
      <c r="K403" s="67"/>
    </row>
    <row r="404">
      <c r="K404" s="67"/>
    </row>
    <row r="405">
      <c r="K405" s="67"/>
    </row>
    <row r="406">
      <c r="K406" s="67"/>
    </row>
    <row r="407">
      <c r="K407" s="67"/>
    </row>
    <row r="408">
      <c r="K408" s="67"/>
    </row>
    <row r="409">
      <c r="K409" s="67"/>
    </row>
    <row r="410">
      <c r="K410" s="67"/>
    </row>
    <row r="411">
      <c r="K411" s="67"/>
    </row>
    <row r="412">
      <c r="K412" s="67"/>
    </row>
    <row r="413">
      <c r="K413" s="67"/>
    </row>
    <row r="414">
      <c r="K414" s="67"/>
    </row>
    <row r="415">
      <c r="K415" s="67"/>
    </row>
    <row r="416">
      <c r="K416" s="67"/>
    </row>
    <row r="417">
      <c r="K417" s="67"/>
    </row>
    <row r="418">
      <c r="K418" s="67"/>
    </row>
    <row r="419">
      <c r="K419" s="67"/>
    </row>
    <row r="420">
      <c r="K420" s="67"/>
    </row>
    <row r="421">
      <c r="K421" s="67"/>
    </row>
    <row r="422">
      <c r="K422" s="67"/>
    </row>
    <row r="423">
      <c r="K423" s="67"/>
    </row>
    <row r="424">
      <c r="K424" s="67"/>
    </row>
    <row r="425">
      <c r="K425" s="67"/>
    </row>
    <row r="426">
      <c r="K426" s="67"/>
    </row>
    <row r="427">
      <c r="K427" s="67"/>
    </row>
    <row r="428">
      <c r="K428" s="67"/>
    </row>
    <row r="429">
      <c r="K429" s="67"/>
    </row>
    <row r="430">
      <c r="K430" s="67"/>
    </row>
    <row r="431">
      <c r="K431" s="67"/>
    </row>
    <row r="432">
      <c r="K432" s="67"/>
    </row>
    <row r="433">
      <c r="K433" s="67"/>
    </row>
    <row r="434">
      <c r="K434" s="67"/>
    </row>
    <row r="435">
      <c r="K435" s="67"/>
    </row>
    <row r="436">
      <c r="K436" s="67"/>
    </row>
    <row r="437">
      <c r="K437" s="67"/>
    </row>
    <row r="438">
      <c r="K438" s="67"/>
    </row>
    <row r="439">
      <c r="K439" s="67"/>
    </row>
    <row r="440">
      <c r="K440" s="67"/>
    </row>
    <row r="441">
      <c r="K441" s="67"/>
    </row>
    <row r="442">
      <c r="K442" s="67"/>
    </row>
    <row r="443">
      <c r="K443" s="67"/>
    </row>
    <row r="444">
      <c r="K444" s="67"/>
    </row>
    <row r="445">
      <c r="K445" s="67"/>
    </row>
    <row r="446">
      <c r="K446" s="67"/>
    </row>
    <row r="447">
      <c r="K447" s="67"/>
    </row>
    <row r="448">
      <c r="K448" s="67"/>
    </row>
    <row r="449">
      <c r="K449" s="67"/>
    </row>
    <row r="450">
      <c r="K450" s="67"/>
    </row>
    <row r="451">
      <c r="K451" s="67"/>
    </row>
    <row r="452">
      <c r="K452" s="67"/>
    </row>
    <row r="453">
      <c r="K453" s="67"/>
    </row>
    <row r="454">
      <c r="K454" s="67"/>
    </row>
    <row r="455">
      <c r="K455" s="67"/>
    </row>
    <row r="456">
      <c r="K456" s="67"/>
    </row>
    <row r="457">
      <c r="K457" s="67"/>
    </row>
    <row r="458">
      <c r="K458" s="67"/>
    </row>
    <row r="459">
      <c r="K459" s="67"/>
    </row>
    <row r="460">
      <c r="K460" s="67"/>
    </row>
    <row r="461">
      <c r="K461" s="67"/>
    </row>
    <row r="462">
      <c r="K462" s="67"/>
    </row>
    <row r="463">
      <c r="K463" s="67"/>
    </row>
    <row r="464">
      <c r="K464" s="67"/>
    </row>
    <row r="465">
      <c r="K465" s="67"/>
    </row>
    <row r="466">
      <c r="K466" s="67"/>
    </row>
    <row r="467">
      <c r="K467" s="67"/>
    </row>
    <row r="468">
      <c r="K468" s="67"/>
    </row>
    <row r="469">
      <c r="K469" s="67"/>
    </row>
    <row r="470">
      <c r="K470" s="67"/>
    </row>
    <row r="471">
      <c r="K471" s="67"/>
    </row>
    <row r="472">
      <c r="K472" s="67"/>
    </row>
    <row r="473">
      <c r="K473" s="67"/>
    </row>
    <row r="474">
      <c r="K474" s="67"/>
    </row>
    <row r="475">
      <c r="K475" s="67"/>
    </row>
    <row r="476">
      <c r="K476" s="67"/>
    </row>
    <row r="477">
      <c r="K477" s="67"/>
    </row>
    <row r="478">
      <c r="K478" s="67"/>
    </row>
    <row r="479">
      <c r="K479" s="67"/>
    </row>
    <row r="480">
      <c r="K480" s="67"/>
    </row>
    <row r="481">
      <c r="K481" s="67"/>
    </row>
    <row r="482">
      <c r="K482" s="67"/>
    </row>
    <row r="483">
      <c r="K483" s="67"/>
    </row>
    <row r="484">
      <c r="K484" s="67"/>
    </row>
    <row r="485">
      <c r="K485" s="67"/>
    </row>
    <row r="486">
      <c r="K486" s="67"/>
    </row>
    <row r="487">
      <c r="K487" s="67"/>
    </row>
    <row r="488">
      <c r="K488" s="67"/>
    </row>
    <row r="489">
      <c r="K489" s="67"/>
    </row>
    <row r="490">
      <c r="K490" s="67"/>
    </row>
    <row r="491">
      <c r="K491" s="67"/>
    </row>
    <row r="492">
      <c r="K492" s="67"/>
    </row>
    <row r="493">
      <c r="K493" s="67"/>
    </row>
    <row r="494">
      <c r="K494" s="67"/>
    </row>
    <row r="495">
      <c r="K495" s="67"/>
    </row>
    <row r="496">
      <c r="K496" s="67"/>
    </row>
    <row r="497">
      <c r="K497" s="67"/>
    </row>
    <row r="498">
      <c r="K498" s="67"/>
    </row>
    <row r="499">
      <c r="K499" s="67"/>
    </row>
    <row r="500">
      <c r="K500" s="67"/>
    </row>
    <row r="501">
      <c r="K501" s="67"/>
    </row>
    <row r="502">
      <c r="K502" s="67"/>
    </row>
    <row r="503">
      <c r="K503" s="67"/>
    </row>
    <row r="504">
      <c r="K504" s="67"/>
    </row>
    <row r="505">
      <c r="K505" s="67"/>
    </row>
    <row r="506">
      <c r="K506" s="67"/>
    </row>
    <row r="507">
      <c r="K507" s="67"/>
    </row>
    <row r="508">
      <c r="K508" s="67"/>
    </row>
    <row r="509">
      <c r="K509" s="67"/>
    </row>
    <row r="510">
      <c r="K510" s="67"/>
    </row>
    <row r="511">
      <c r="K511" s="67"/>
    </row>
    <row r="512">
      <c r="K512" s="67"/>
    </row>
    <row r="513">
      <c r="K513" s="67"/>
    </row>
    <row r="514">
      <c r="K514" s="67"/>
    </row>
    <row r="515">
      <c r="K515" s="67"/>
    </row>
    <row r="516">
      <c r="K516" s="67"/>
    </row>
    <row r="517">
      <c r="K517" s="67"/>
    </row>
    <row r="518">
      <c r="K518" s="67"/>
    </row>
    <row r="519">
      <c r="K519" s="67"/>
    </row>
    <row r="520">
      <c r="K520" s="67"/>
    </row>
    <row r="521">
      <c r="K521" s="67"/>
    </row>
    <row r="522">
      <c r="K522" s="67"/>
    </row>
    <row r="523">
      <c r="K523" s="67"/>
    </row>
    <row r="524">
      <c r="K524" s="67"/>
    </row>
    <row r="525">
      <c r="K525" s="67"/>
    </row>
    <row r="526">
      <c r="K526" s="67"/>
    </row>
    <row r="527">
      <c r="K527" s="67"/>
    </row>
    <row r="528">
      <c r="K528" s="67"/>
    </row>
    <row r="529">
      <c r="K529" s="67"/>
    </row>
    <row r="530">
      <c r="K530" s="67"/>
    </row>
    <row r="531">
      <c r="K531" s="67"/>
    </row>
    <row r="532">
      <c r="K532" s="67"/>
    </row>
    <row r="533">
      <c r="K533" s="67"/>
    </row>
    <row r="534">
      <c r="K534" s="67"/>
    </row>
    <row r="535">
      <c r="K535" s="67"/>
    </row>
    <row r="536">
      <c r="K536" s="67"/>
    </row>
    <row r="537">
      <c r="K537" s="67"/>
    </row>
    <row r="538">
      <c r="K538" s="67"/>
    </row>
    <row r="539">
      <c r="K539" s="67"/>
    </row>
    <row r="540">
      <c r="K540" s="67"/>
    </row>
    <row r="541">
      <c r="K541" s="67"/>
    </row>
    <row r="542">
      <c r="K542" s="67"/>
    </row>
    <row r="543">
      <c r="K543" s="67"/>
    </row>
    <row r="544">
      <c r="K544" s="67"/>
    </row>
    <row r="545">
      <c r="K545" s="67"/>
    </row>
    <row r="546">
      <c r="K546" s="67"/>
    </row>
    <row r="547">
      <c r="K547" s="67"/>
    </row>
    <row r="548">
      <c r="K548" s="67"/>
    </row>
    <row r="549">
      <c r="K549" s="67"/>
    </row>
    <row r="550">
      <c r="K550" s="67"/>
    </row>
    <row r="551">
      <c r="K551" s="67"/>
    </row>
    <row r="552">
      <c r="K552" s="67"/>
    </row>
    <row r="553">
      <c r="K553" s="67"/>
    </row>
    <row r="554">
      <c r="K554" s="67"/>
    </row>
    <row r="555">
      <c r="K555" s="67"/>
    </row>
    <row r="556">
      <c r="K556" s="67"/>
    </row>
    <row r="557">
      <c r="K557" s="67"/>
    </row>
    <row r="558">
      <c r="K558" s="67"/>
    </row>
    <row r="559">
      <c r="K559" s="67"/>
    </row>
    <row r="560">
      <c r="K560" s="67"/>
    </row>
    <row r="561">
      <c r="K561" s="67"/>
    </row>
    <row r="562">
      <c r="K562" s="67"/>
    </row>
    <row r="563">
      <c r="K563" s="67"/>
    </row>
    <row r="564">
      <c r="K564" s="67"/>
    </row>
    <row r="565">
      <c r="K565" s="67"/>
    </row>
    <row r="566">
      <c r="K566" s="67"/>
    </row>
    <row r="567">
      <c r="K567" s="67"/>
    </row>
    <row r="568">
      <c r="K568" s="67"/>
    </row>
    <row r="569">
      <c r="K569" s="67"/>
    </row>
    <row r="570">
      <c r="K570" s="67"/>
    </row>
    <row r="571">
      <c r="K571" s="67"/>
    </row>
    <row r="572">
      <c r="K572" s="67"/>
    </row>
    <row r="573">
      <c r="K573" s="67"/>
    </row>
    <row r="574">
      <c r="K574" s="67"/>
    </row>
    <row r="575">
      <c r="K575" s="67"/>
    </row>
    <row r="576">
      <c r="K576" s="67"/>
    </row>
    <row r="577">
      <c r="K577" s="67"/>
    </row>
    <row r="578">
      <c r="K578" s="67"/>
    </row>
    <row r="579">
      <c r="K579" s="67"/>
    </row>
    <row r="580">
      <c r="K580" s="67"/>
    </row>
    <row r="581">
      <c r="K581" s="67"/>
    </row>
    <row r="582">
      <c r="K582" s="67"/>
    </row>
    <row r="583">
      <c r="K583" s="67"/>
    </row>
    <row r="584">
      <c r="K584" s="67"/>
    </row>
    <row r="585">
      <c r="K585" s="67"/>
    </row>
    <row r="586">
      <c r="K586" s="67"/>
    </row>
    <row r="587">
      <c r="K587" s="67"/>
    </row>
    <row r="588">
      <c r="K588" s="67"/>
    </row>
    <row r="589">
      <c r="K589" s="67"/>
    </row>
    <row r="590">
      <c r="K590" s="67"/>
    </row>
    <row r="591">
      <c r="K591" s="67"/>
    </row>
    <row r="592">
      <c r="K592" s="67"/>
    </row>
    <row r="593">
      <c r="K593" s="67"/>
    </row>
    <row r="594">
      <c r="K594" s="67"/>
    </row>
    <row r="595">
      <c r="K595" s="67"/>
    </row>
    <row r="596">
      <c r="K596" s="67"/>
    </row>
    <row r="597">
      <c r="K597" s="67"/>
    </row>
    <row r="598">
      <c r="K598" s="67"/>
    </row>
    <row r="599">
      <c r="K599" s="67"/>
    </row>
    <row r="600">
      <c r="K600" s="67"/>
    </row>
    <row r="601">
      <c r="K601" s="67"/>
    </row>
    <row r="602">
      <c r="K602" s="67"/>
    </row>
    <row r="603">
      <c r="K603" s="67"/>
    </row>
    <row r="604">
      <c r="K604" s="67"/>
    </row>
    <row r="605">
      <c r="K605" s="67"/>
    </row>
    <row r="606">
      <c r="K606" s="67"/>
    </row>
    <row r="607">
      <c r="K607" s="67"/>
    </row>
    <row r="608">
      <c r="K608" s="67"/>
    </row>
    <row r="609">
      <c r="K609" s="67"/>
    </row>
    <row r="610">
      <c r="K610" s="67"/>
    </row>
    <row r="611">
      <c r="K611" s="67"/>
    </row>
    <row r="612">
      <c r="K612" s="67"/>
    </row>
    <row r="613">
      <c r="K613" s="67"/>
    </row>
    <row r="614">
      <c r="K614" s="67"/>
    </row>
    <row r="615">
      <c r="K615" s="67"/>
    </row>
    <row r="616">
      <c r="K616" s="67"/>
    </row>
    <row r="617">
      <c r="K617" s="67"/>
    </row>
    <row r="618">
      <c r="K618" s="67"/>
    </row>
    <row r="619">
      <c r="K619" s="67"/>
    </row>
    <row r="620">
      <c r="K620" s="67"/>
    </row>
    <row r="621">
      <c r="K621" s="67"/>
    </row>
    <row r="622">
      <c r="K622" s="67"/>
    </row>
    <row r="623">
      <c r="K623" s="67"/>
    </row>
    <row r="624">
      <c r="K624" s="67"/>
    </row>
    <row r="625">
      <c r="K625" s="67"/>
    </row>
    <row r="626">
      <c r="K626" s="67"/>
    </row>
    <row r="627">
      <c r="K627" s="67"/>
    </row>
    <row r="628">
      <c r="K628" s="67"/>
    </row>
    <row r="629">
      <c r="K629" s="67"/>
    </row>
    <row r="630">
      <c r="K630" s="67"/>
    </row>
    <row r="631">
      <c r="K631" s="67"/>
    </row>
    <row r="632">
      <c r="K632" s="67"/>
    </row>
    <row r="633">
      <c r="K633" s="67"/>
    </row>
    <row r="634">
      <c r="K634" s="67"/>
    </row>
    <row r="635">
      <c r="K635" s="67"/>
    </row>
    <row r="636">
      <c r="K636" s="67"/>
    </row>
    <row r="637">
      <c r="K637" s="67"/>
    </row>
    <row r="638">
      <c r="K638" s="67"/>
    </row>
    <row r="639">
      <c r="K639" s="67"/>
    </row>
    <row r="640">
      <c r="K640" s="67"/>
    </row>
    <row r="641">
      <c r="K641" s="67"/>
    </row>
    <row r="642">
      <c r="K642" s="67"/>
    </row>
    <row r="643">
      <c r="K643" s="67"/>
    </row>
    <row r="644">
      <c r="K644" s="67"/>
    </row>
    <row r="645">
      <c r="K645" s="67"/>
    </row>
    <row r="646">
      <c r="K646" s="67"/>
    </row>
    <row r="647">
      <c r="K647" s="67"/>
    </row>
    <row r="648">
      <c r="K648" s="67"/>
    </row>
    <row r="649">
      <c r="K649" s="67"/>
    </row>
    <row r="650">
      <c r="K650" s="67"/>
    </row>
    <row r="651">
      <c r="K651" s="67"/>
    </row>
    <row r="652">
      <c r="K652" s="67"/>
    </row>
    <row r="653">
      <c r="K653" s="67"/>
    </row>
    <row r="654">
      <c r="K654" s="67"/>
    </row>
    <row r="655">
      <c r="K655" s="67"/>
    </row>
    <row r="656">
      <c r="K656" s="67"/>
    </row>
    <row r="657">
      <c r="K657" s="67"/>
    </row>
    <row r="658">
      <c r="K658" s="67"/>
    </row>
    <row r="659">
      <c r="K659" s="67"/>
    </row>
    <row r="660">
      <c r="K660" s="67"/>
    </row>
    <row r="661">
      <c r="K661" s="67"/>
    </row>
    <row r="662">
      <c r="K662" s="67"/>
    </row>
    <row r="663">
      <c r="K663" s="67"/>
    </row>
    <row r="664">
      <c r="K664" s="67"/>
    </row>
    <row r="665">
      <c r="K665" s="67"/>
    </row>
    <row r="666">
      <c r="K666" s="67"/>
    </row>
    <row r="667">
      <c r="K667" s="67"/>
    </row>
    <row r="668">
      <c r="K668" s="67"/>
    </row>
    <row r="669">
      <c r="K669" s="67"/>
    </row>
    <row r="670">
      <c r="K670" s="67"/>
    </row>
    <row r="671">
      <c r="K671" s="67"/>
    </row>
    <row r="672">
      <c r="K672" s="67"/>
    </row>
    <row r="673">
      <c r="K673" s="67"/>
    </row>
    <row r="674">
      <c r="K674" s="67"/>
    </row>
    <row r="675">
      <c r="K675" s="67"/>
    </row>
    <row r="676">
      <c r="K676" s="67"/>
    </row>
    <row r="677">
      <c r="K677" s="67"/>
    </row>
    <row r="678">
      <c r="K678" s="67"/>
    </row>
    <row r="679">
      <c r="K679" s="67"/>
    </row>
    <row r="680">
      <c r="K680" s="67"/>
    </row>
    <row r="681">
      <c r="K681" s="67"/>
    </row>
    <row r="682">
      <c r="K682" s="67"/>
    </row>
    <row r="683">
      <c r="K683" s="67"/>
    </row>
    <row r="684">
      <c r="K684" s="67"/>
    </row>
    <row r="685">
      <c r="K685" s="67"/>
    </row>
    <row r="686">
      <c r="K686" s="67"/>
    </row>
    <row r="687">
      <c r="K687" s="67"/>
    </row>
    <row r="688">
      <c r="K688" s="67"/>
    </row>
    <row r="689">
      <c r="K689" s="67"/>
    </row>
    <row r="690">
      <c r="K690" s="67"/>
    </row>
    <row r="691">
      <c r="K691" s="67"/>
    </row>
    <row r="692">
      <c r="K692" s="67"/>
    </row>
    <row r="693">
      <c r="K693" s="67"/>
    </row>
    <row r="694">
      <c r="K694" s="67"/>
    </row>
    <row r="695">
      <c r="K695" s="67"/>
    </row>
    <row r="696">
      <c r="K696" s="67"/>
    </row>
    <row r="697">
      <c r="K697" s="67"/>
    </row>
    <row r="698">
      <c r="K698" s="67"/>
    </row>
    <row r="699">
      <c r="K699" s="67"/>
    </row>
    <row r="700">
      <c r="K700" s="67"/>
    </row>
    <row r="701">
      <c r="K701" s="67"/>
    </row>
    <row r="702">
      <c r="K702" s="67"/>
    </row>
    <row r="703">
      <c r="K703" s="67"/>
    </row>
    <row r="704">
      <c r="K704" s="67"/>
    </row>
    <row r="705">
      <c r="K705" s="67"/>
    </row>
    <row r="706">
      <c r="K706" s="67"/>
    </row>
    <row r="707">
      <c r="K707" s="67"/>
    </row>
    <row r="708">
      <c r="K708" s="67"/>
    </row>
    <row r="709">
      <c r="K709" s="67"/>
    </row>
    <row r="710">
      <c r="K710" s="67"/>
    </row>
    <row r="711">
      <c r="K711" s="67"/>
    </row>
    <row r="712">
      <c r="K712" s="67"/>
    </row>
    <row r="713">
      <c r="K713" s="67"/>
    </row>
    <row r="714">
      <c r="K714" s="67"/>
    </row>
    <row r="715">
      <c r="K715" s="67"/>
    </row>
    <row r="716">
      <c r="K716" s="67"/>
    </row>
    <row r="717">
      <c r="K717" s="67"/>
    </row>
    <row r="718">
      <c r="K718" s="67"/>
    </row>
    <row r="719">
      <c r="K719" s="67"/>
    </row>
    <row r="720">
      <c r="K720" s="67"/>
    </row>
    <row r="721">
      <c r="K721" s="67"/>
    </row>
    <row r="722">
      <c r="K722" s="67"/>
    </row>
    <row r="723">
      <c r="K723" s="67"/>
    </row>
    <row r="724">
      <c r="K724" s="67"/>
    </row>
    <row r="725">
      <c r="K725" s="67"/>
    </row>
    <row r="726">
      <c r="K726" s="67"/>
    </row>
    <row r="727">
      <c r="K727" s="67"/>
    </row>
    <row r="728">
      <c r="K728" s="67"/>
    </row>
    <row r="729">
      <c r="K729" s="67"/>
    </row>
    <row r="730">
      <c r="K730" s="67"/>
    </row>
    <row r="731">
      <c r="K731" s="67"/>
    </row>
    <row r="732">
      <c r="K732" s="67"/>
    </row>
    <row r="733">
      <c r="K733" s="67"/>
    </row>
    <row r="734">
      <c r="K734" s="67"/>
    </row>
    <row r="735">
      <c r="K735" s="67"/>
    </row>
    <row r="736">
      <c r="K736" s="67"/>
    </row>
    <row r="737">
      <c r="K737" s="67"/>
    </row>
    <row r="738">
      <c r="K738" s="67"/>
    </row>
    <row r="739">
      <c r="K739" s="67"/>
    </row>
    <row r="740">
      <c r="K740" s="67"/>
    </row>
    <row r="741">
      <c r="K741" s="67"/>
    </row>
    <row r="742">
      <c r="K742" s="67"/>
    </row>
    <row r="743">
      <c r="K743" s="67"/>
    </row>
    <row r="744">
      <c r="K744" s="67"/>
    </row>
    <row r="745">
      <c r="K745" s="67"/>
    </row>
    <row r="746">
      <c r="K746" s="67"/>
    </row>
    <row r="747">
      <c r="K747" s="67"/>
    </row>
    <row r="748">
      <c r="K748" s="67"/>
    </row>
    <row r="749">
      <c r="K749" s="67"/>
    </row>
    <row r="750">
      <c r="K750" s="67"/>
    </row>
    <row r="751">
      <c r="K751" s="67"/>
    </row>
    <row r="752">
      <c r="K752" s="67"/>
    </row>
    <row r="753">
      <c r="K753" s="67"/>
    </row>
    <row r="754">
      <c r="K754" s="67"/>
    </row>
    <row r="755">
      <c r="K755" s="67"/>
    </row>
    <row r="756">
      <c r="K756" s="67"/>
    </row>
    <row r="757">
      <c r="K757" s="67"/>
    </row>
    <row r="758">
      <c r="K758" s="67"/>
    </row>
    <row r="759">
      <c r="K759" s="67"/>
    </row>
    <row r="760">
      <c r="K760" s="67"/>
    </row>
    <row r="761">
      <c r="K761" s="67"/>
    </row>
    <row r="762">
      <c r="K762" s="67"/>
    </row>
    <row r="763">
      <c r="K763" s="67"/>
    </row>
    <row r="764">
      <c r="K764" s="67"/>
    </row>
    <row r="765">
      <c r="K765" s="67"/>
    </row>
    <row r="766">
      <c r="K766" s="67"/>
    </row>
    <row r="767">
      <c r="K767" s="67"/>
    </row>
    <row r="768">
      <c r="K768" s="67"/>
    </row>
    <row r="769">
      <c r="K769" s="67"/>
    </row>
    <row r="770">
      <c r="K770" s="67"/>
    </row>
    <row r="771">
      <c r="K771" s="67"/>
    </row>
    <row r="772">
      <c r="K772" s="67"/>
    </row>
    <row r="773">
      <c r="K773" s="67"/>
    </row>
    <row r="774">
      <c r="K774" s="67"/>
    </row>
    <row r="775">
      <c r="K775" s="67"/>
    </row>
    <row r="776">
      <c r="K776" s="67"/>
    </row>
    <row r="777">
      <c r="K777" s="67"/>
    </row>
    <row r="778">
      <c r="K778" s="67"/>
    </row>
    <row r="779">
      <c r="K779" s="67"/>
    </row>
    <row r="780">
      <c r="K780" s="67"/>
    </row>
    <row r="781">
      <c r="K781" s="67"/>
    </row>
    <row r="782">
      <c r="K782" s="67"/>
    </row>
    <row r="783">
      <c r="K783" s="67"/>
    </row>
    <row r="784">
      <c r="K784" s="67"/>
    </row>
    <row r="785">
      <c r="K785" s="67"/>
    </row>
    <row r="786">
      <c r="K786" s="67"/>
    </row>
    <row r="787">
      <c r="K787" s="67"/>
    </row>
    <row r="788">
      <c r="K788" s="67"/>
    </row>
    <row r="789">
      <c r="K789" s="67"/>
    </row>
    <row r="790">
      <c r="K790" s="67"/>
    </row>
    <row r="791">
      <c r="K791" s="67"/>
    </row>
    <row r="792">
      <c r="K792" s="67"/>
    </row>
    <row r="793">
      <c r="K793" s="67"/>
    </row>
    <row r="794">
      <c r="K794" s="67"/>
    </row>
    <row r="795">
      <c r="K795" s="67"/>
    </row>
    <row r="796">
      <c r="K796" s="67"/>
    </row>
    <row r="797">
      <c r="K797" s="67"/>
    </row>
    <row r="798">
      <c r="K798" s="67"/>
    </row>
    <row r="799">
      <c r="K799" s="67"/>
    </row>
    <row r="800">
      <c r="K800" s="67"/>
    </row>
    <row r="801">
      <c r="K801" s="67"/>
    </row>
    <row r="802">
      <c r="K802" s="67"/>
    </row>
    <row r="803">
      <c r="K803" s="67"/>
    </row>
    <row r="804">
      <c r="K804" s="67"/>
    </row>
    <row r="805">
      <c r="K805" s="67"/>
    </row>
    <row r="806">
      <c r="K806" s="67"/>
    </row>
    <row r="807">
      <c r="K807" s="67"/>
    </row>
    <row r="808">
      <c r="K808" s="67"/>
    </row>
    <row r="809">
      <c r="K809" s="67"/>
    </row>
    <row r="810">
      <c r="K810" s="67"/>
    </row>
    <row r="811">
      <c r="K811" s="67"/>
    </row>
    <row r="812">
      <c r="K812" s="67"/>
    </row>
    <row r="813">
      <c r="K813" s="67"/>
    </row>
    <row r="814">
      <c r="K814" s="67"/>
    </row>
    <row r="815">
      <c r="K815" s="67"/>
    </row>
    <row r="816">
      <c r="K816" s="67"/>
    </row>
    <row r="817">
      <c r="K817" s="67"/>
    </row>
    <row r="818">
      <c r="K818" s="67"/>
    </row>
    <row r="819">
      <c r="K819" s="67"/>
    </row>
    <row r="820">
      <c r="K820" s="67"/>
    </row>
    <row r="821">
      <c r="K821" s="67"/>
    </row>
    <row r="822">
      <c r="K822" s="67"/>
    </row>
    <row r="823">
      <c r="K823" s="67"/>
    </row>
    <row r="824">
      <c r="K824" s="67"/>
    </row>
    <row r="825">
      <c r="K825" s="67"/>
    </row>
    <row r="826">
      <c r="K826" s="67"/>
    </row>
    <row r="827">
      <c r="K827" s="67"/>
    </row>
    <row r="828">
      <c r="K828" s="67"/>
    </row>
    <row r="829">
      <c r="K829" s="67"/>
    </row>
    <row r="830">
      <c r="K830" s="67"/>
    </row>
    <row r="831">
      <c r="K831" s="67"/>
    </row>
    <row r="832">
      <c r="K832" s="67"/>
    </row>
    <row r="833">
      <c r="K833" s="67"/>
    </row>
    <row r="834">
      <c r="K834" s="67"/>
    </row>
    <row r="835">
      <c r="K835" s="67"/>
    </row>
    <row r="836">
      <c r="K836" s="67"/>
    </row>
    <row r="837">
      <c r="K837" s="67"/>
    </row>
    <row r="838">
      <c r="K838" s="67"/>
    </row>
    <row r="839">
      <c r="K839" s="67"/>
    </row>
    <row r="840">
      <c r="K840" s="67"/>
    </row>
    <row r="841">
      <c r="K841" s="67"/>
    </row>
    <row r="842">
      <c r="K842" s="67"/>
    </row>
    <row r="843">
      <c r="K843" s="67"/>
    </row>
    <row r="844">
      <c r="K844" s="67"/>
    </row>
    <row r="845">
      <c r="K845" s="67"/>
    </row>
    <row r="846">
      <c r="K846" s="67"/>
    </row>
    <row r="847">
      <c r="K847" s="67"/>
    </row>
    <row r="848">
      <c r="K848" s="67"/>
    </row>
    <row r="849">
      <c r="K849" s="67"/>
    </row>
    <row r="850">
      <c r="K850" s="67"/>
    </row>
    <row r="851">
      <c r="K851" s="67"/>
    </row>
    <row r="852">
      <c r="K852" s="67"/>
    </row>
    <row r="853">
      <c r="K853" s="67"/>
    </row>
    <row r="854">
      <c r="K854" s="67"/>
    </row>
    <row r="855">
      <c r="K855" s="67"/>
    </row>
    <row r="856">
      <c r="K856" s="67"/>
    </row>
    <row r="857">
      <c r="K857" s="67"/>
    </row>
    <row r="858">
      <c r="K858" s="67"/>
    </row>
    <row r="859">
      <c r="K859" s="67"/>
    </row>
    <row r="860">
      <c r="K860" s="67"/>
    </row>
    <row r="861">
      <c r="K861" s="67"/>
    </row>
    <row r="862">
      <c r="K862" s="67"/>
    </row>
    <row r="863">
      <c r="K863" s="67"/>
    </row>
    <row r="864">
      <c r="K864" s="67"/>
    </row>
    <row r="865">
      <c r="K865" s="67"/>
    </row>
    <row r="866">
      <c r="K866" s="67"/>
    </row>
    <row r="867">
      <c r="K867" s="67"/>
    </row>
    <row r="868">
      <c r="K868" s="67"/>
    </row>
    <row r="869">
      <c r="K869" s="67"/>
    </row>
    <row r="870">
      <c r="K870" s="67"/>
    </row>
    <row r="871">
      <c r="K871" s="67"/>
    </row>
    <row r="872">
      <c r="K872" s="67"/>
    </row>
    <row r="873">
      <c r="K873" s="67"/>
    </row>
    <row r="874">
      <c r="K874" s="67"/>
    </row>
    <row r="875">
      <c r="K875" s="67"/>
    </row>
    <row r="876">
      <c r="K876" s="67"/>
    </row>
    <row r="877">
      <c r="K877" s="67"/>
    </row>
    <row r="878">
      <c r="K878" s="67"/>
    </row>
    <row r="879">
      <c r="K879" s="67"/>
    </row>
    <row r="880">
      <c r="K880" s="67"/>
    </row>
    <row r="881">
      <c r="K881" s="67"/>
    </row>
    <row r="882">
      <c r="K882" s="67"/>
    </row>
    <row r="883">
      <c r="K883" s="67"/>
    </row>
    <row r="884">
      <c r="K884" s="67"/>
    </row>
    <row r="885">
      <c r="K885" s="67"/>
    </row>
    <row r="886">
      <c r="K886" s="67"/>
    </row>
    <row r="887">
      <c r="K887" s="67"/>
    </row>
    <row r="888">
      <c r="K888" s="67"/>
    </row>
    <row r="889">
      <c r="K889" s="67"/>
    </row>
    <row r="890">
      <c r="K890" s="67"/>
    </row>
    <row r="891">
      <c r="K891" s="67"/>
    </row>
    <row r="892">
      <c r="K892" s="67"/>
    </row>
    <row r="893">
      <c r="K893" s="67"/>
    </row>
    <row r="894">
      <c r="K894" s="67"/>
    </row>
    <row r="895">
      <c r="K895" s="67"/>
    </row>
    <row r="896">
      <c r="K896" s="67"/>
    </row>
    <row r="897">
      <c r="K897" s="67"/>
    </row>
    <row r="898">
      <c r="K898" s="67"/>
    </row>
    <row r="899">
      <c r="K899" s="67"/>
    </row>
    <row r="900">
      <c r="K900" s="67"/>
    </row>
    <row r="901">
      <c r="K901" s="67"/>
    </row>
    <row r="902">
      <c r="K902" s="67"/>
    </row>
    <row r="903">
      <c r="K903" s="67"/>
    </row>
    <row r="904">
      <c r="K904" s="67"/>
    </row>
    <row r="905">
      <c r="K905" s="67"/>
    </row>
    <row r="906">
      <c r="K906" s="67"/>
    </row>
    <row r="907">
      <c r="K907" s="67"/>
    </row>
    <row r="908">
      <c r="K908" s="67"/>
    </row>
    <row r="909">
      <c r="K909" s="67"/>
    </row>
    <row r="910">
      <c r="K910" s="67"/>
    </row>
    <row r="911">
      <c r="K911" s="67"/>
    </row>
    <row r="912">
      <c r="K912" s="67"/>
    </row>
    <row r="913">
      <c r="K913" s="67"/>
    </row>
    <row r="914">
      <c r="K914" s="67"/>
    </row>
    <row r="915">
      <c r="K915" s="67"/>
    </row>
    <row r="916">
      <c r="K916" s="67"/>
    </row>
    <row r="917">
      <c r="K917" s="67"/>
    </row>
    <row r="918">
      <c r="K918" s="67"/>
    </row>
    <row r="919">
      <c r="K919" s="67"/>
    </row>
    <row r="920">
      <c r="K920" s="67"/>
    </row>
    <row r="921">
      <c r="K921" s="67"/>
    </row>
    <row r="922">
      <c r="K922" s="67"/>
    </row>
    <row r="923">
      <c r="K923" s="67"/>
    </row>
    <row r="924">
      <c r="K924" s="67"/>
    </row>
    <row r="925">
      <c r="K925" s="67"/>
    </row>
    <row r="926">
      <c r="K926" s="67"/>
    </row>
    <row r="927">
      <c r="K927" s="67"/>
    </row>
    <row r="928">
      <c r="K928" s="67"/>
    </row>
    <row r="929">
      <c r="K929" s="67"/>
    </row>
    <row r="930">
      <c r="K930" s="67"/>
    </row>
    <row r="931">
      <c r="K931" s="67"/>
    </row>
    <row r="932">
      <c r="K932" s="67"/>
    </row>
    <row r="933">
      <c r="K933" s="67"/>
    </row>
    <row r="934">
      <c r="K934" s="67"/>
    </row>
    <row r="935">
      <c r="K935" s="67"/>
    </row>
    <row r="936">
      <c r="K936" s="67"/>
    </row>
    <row r="937">
      <c r="K937" s="67"/>
    </row>
    <row r="938">
      <c r="K938" s="67"/>
    </row>
    <row r="939">
      <c r="K939" s="67"/>
    </row>
    <row r="940">
      <c r="K940" s="67"/>
    </row>
    <row r="941">
      <c r="K941" s="67"/>
    </row>
    <row r="942">
      <c r="K942" s="67"/>
    </row>
    <row r="943">
      <c r="K943" s="67"/>
    </row>
    <row r="944">
      <c r="K944" s="67"/>
    </row>
    <row r="945">
      <c r="K945" s="67"/>
    </row>
    <row r="946">
      <c r="K946" s="67"/>
    </row>
    <row r="947">
      <c r="K947" s="67"/>
    </row>
    <row r="948">
      <c r="K948" s="67"/>
    </row>
    <row r="949">
      <c r="K949" s="67"/>
    </row>
    <row r="950">
      <c r="K950" s="67"/>
    </row>
    <row r="951">
      <c r="K951" s="67"/>
    </row>
    <row r="952">
      <c r="K952" s="67"/>
    </row>
    <row r="953">
      <c r="K953" s="67"/>
    </row>
    <row r="954">
      <c r="K954" s="67"/>
    </row>
    <row r="955">
      <c r="K955" s="67"/>
    </row>
    <row r="956">
      <c r="K956" s="67"/>
    </row>
    <row r="957">
      <c r="K957" s="67"/>
    </row>
    <row r="958">
      <c r="K958" s="67"/>
    </row>
    <row r="959">
      <c r="K959" s="67"/>
    </row>
    <row r="960">
      <c r="K960" s="67"/>
    </row>
    <row r="961">
      <c r="K961" s="67"/>
    </row>
    <row r="962">
      <c r="K962" s="67"/>
    </row>
    <row r="963">
      <c r="K963" s="67"/>
    </row>
    <row r="964">
      <c r="K964" s="67"/>
    </row>
    <row r="965">
      <c r="K965" s="67"/>
    </row>
    <row r="966">
      <c r="K966" s="67"/>
    </row>
    <row r="967">
      <c r="K967" s="67"/>
    </row>
    <row r="968">
      <c r="K968" s="67"/>
    </row>
    <row r="969">
      <c r="K969" s="67"/>
    </row>
    <row r="970">
      <c r="K970" s="67"/>
    </row>
    <row r="971">
      <c r="K971" s="67"/>
    </row>
    <row r="972">
      <c r="K972" s="67"/>
    </row>
    <row r="973">
      <c r="K973" s="67"/>
    </row>
    <row r="974">
      <c r="K974" s="67"/>
    </row>
    <row r="975">
      <c r="K975" s="67"/>
    </row>
    <row r="976">
      <c r="K976" s="67"/>
    </row>
    <row r="977">
      <c r="K977" s="67"/>
    </row>
    <row r="978">
      <c r="K978" s="67"/>
    </row>
    <row r="979">
      <c r="K979" s="67"/>
    </row>
    <row r="980">
      <c r="K980" s="67"/>
    </row>
    <row r="981">
      <c r="K981" s="67"/>
    </row>
    <row r="982">
      <c r="K982" s="67"/>
    </row>
    <row r="983">
      <c r="K983" s="67"/>
    </row>
    <row r="984">
      <c r="K984" s="67"/>
    </row>
    <row r="985">
      <c r="K985" s="67"/>
    </row>
    <row r="986">
      <c r="K986" s="67"/>
    </row>
    <row r="987">
      <c r="K987" s="67"/>
    </row>
    <row r="988">
      <c r="K988" s="67"/>
    </row>
    <row r="989">
      <c r="K989" s="67"/>
    </row>
    <row r="990">
      <c r="K990" s="67"/>
    </row>
    <row r="991">
      <c r="K991" s="67"/>
    </row>
    <row r="992">
      <c r="K992" s="67"/>
    </row>
    <row r="993">
      <c r="K993" s="67"/>
    </row>
    <row r="994">
      <c r="K994" s="67"/>
    </row>
    <row r="995">
      <c r="K995" s="67"/>
    </row>
    <row r="996">
      <c r="K996" s="67"/>
    </row>
    <row r="997">
      <c r="K997" s="67"/>
    </row>
    <row r="998">
      <c r="K998" s="67"/>
    </row>
    <row r="999">
      <c r="K999" s="67"/>
    </row>
    <row r="1000">
      <c r="K1000" s="67"/>
    </row>
    <row r="1001">
      <c r="K1001" s="67"/>
    </row>
  </sheetData>
  <mergeCells count="15">
    <mergeCell ref="M25:N25"/>
    <mergeCell ref="O25:P25"/>
    <mergeCell ref="M26:N26"/>
    <mergeCell ref="O26:P26"/>
    <mergeCell ref="M27:N27"/>
    <mergeCell ref="O27:P27"/>
    <mergeCell ref="M28:N28"/>
    <mergeCell ref="O28:P28"/>
    <mergeCell ref="M2:O2"/>
    <mergeCell ref="P2:T2"/>
    <mergeCell ref="N21:R21"/>
    <mergeCell ref="M23:N23"/>
    <mergeCell ref="O23:P23"/>
    <mergeCell ref="M24:N24"/>
    <mergeCell ref="O24:P24"/>
  </mergeCells>
  <printOptions gridLines="1" horizontalCentered="1"/>
  <pageMargins bottom="0.75" footer="0.0" header="0.0" left="0.25" right="0.25" top="0.75"/>
  <pageSetup paperSize="3" scale="279" cellComments="atEnd" orientation="landscape" pageOrder="overThenDown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41" t="s">
        <v>162</v>
      </c>
    </row>
    <row r="3">
      <c r="C3" s="1" t="s">
        <v>163</v>
      </c>
    </row>
    <row r="4">
      <c r="B4" s="1" t="s">
        <v>14</v>
      </c>
    </row>
  </sheetData>
  <mergeCells count="1">
    <mergeCell ref="B2:G2"/>
  </mergeCell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52"/>
      <c r="B1" s="1" t="s">
        <v>164</v>
      </c>
    </row>
    <row r="2">
      <c r="A2" s="152">
        <v>44088.0</v>
      </c>
      <c r="B2" s="153">
        <v>101.95585632324219</v>
      </c>
    </row>
    <row r="3">
      <c r="A3" s="152">
        <v>44089.0</v>
      </c>
      <c r="B3" s="153">
        <v>104.75949096679688</v>
      </c>
    </row>
    <row r="4">
      <c r="A4" s="152">
        <v>44090.0</v>
      </c>
      <c r="B4" s="153">
        <v>102.9443130493164</v>
      </c>
    </row>
    <row r="5">
      <c r="A5" s="152">
        <v>44091.0</v>
      </c>
      <c r="B5" s="153">
        <v>103.23187255859375</v>
      </c>
    </row>
    <row r="6">
      <c r="A6" s="152">
        <v>44092.0</v>
      </c>
      <c r="B6" s="153">
        <v>99.46671295166016</v>
      </c>
    </row>
    <row r="7">
      <c r="A7" s="152">
        <v>44095.0</v>
      </c>
      <c r="B7" s="153">
        <v>100.57199096679688</v>
      </c>
    </row>
    <row r="8">
      <c r="A8" s="152">
        <v>44096.0</v>
      </c>
      <c r="B8" s="153">
        <v>102.27934265136719</v>
      </c>
    </row>
    <row r="9">
      <c r="A9" s="152">
        <v>44097.0</v>
      </c>
      <c r="B9" s="153">
        <v>99.35888671875</v>
      </c>
    </row>
    <row r="10">
      <c r="A10" s="152">
        <v>44098.0</v>
      </c>
      <c r="B10" s="153">
        <v>100.81460571289062</v>
      </c>
    </row>
    <row r="11">
      <c r="A11" s="152">
        <v>44099.0</v>
      </c>
      <c r="B11" s="153">
        <v>102.89038848876953</v>
      </c>
    </row>
    <row r="12">
      <c r="A12" s="152">
        <v>44102.0</v>
      </c>
      <c r="B12" s="153">
        <v>106.45787811279297</v>
      </c>
    </row>
    <row r="13">
      <c r="A13" s="152">
        <v>44103.0</v>
      </c>
      <c r="B13" s="153">
        <v>105.47837829589844</v>
      </c>
    </row>
    <row r="14">
      <c r="A14" s="152">
        <v>44104.0</v>
      </c>
      <c r="B14" s="153">
        <v>105.74797821044922</v>
      </c>
    </row>
    <row r="15">
      <c r="A15" s="152">
        <v>44105.0</v>
      </c>
      <c r="B15" s="153">
        <v>107.40140533447266</v>
      </c>
    </row>
    <row r="16">
      <c r="A16" s="152">
        <v>44106.0</v>
      </c>
      <c r="B16" s="153">
        <v>103.7620620727539</v>
      </c>
    </row>
    <row r="17">
      <c r="A17" s="152">
        <v>44109.0</v>
      </c>
      <c r="B17" s="153">
        <v>108.30001068115234</v>
      </c>
    </row>
    <row r="18">
      <c r="A18" s="152">
        <v>44110.0</v>
      </c>
      <c r="B18" s="153">
        <v>107.41938781738281</v>
      </c>
    </row>
    <row r="19">
      <c r="A19" s="152">
        <v>44111.0</v>
      </c>
      <c r="B19" s="153">
        <v>110.55549621582031</v>
      </c>
    </row>
    <row r="20">
      <c r="A20" s="152">
        <v>44112.0</v>
      </c>
      <c r="B20" s="153">
        <v>109.93545532226562</v>
      </c>
    </row>
    <row r="21">
      <c r="A21" s="152">
        <v>44113.0</v>
      </c>
      <c r="B21" s="153">
        <v>112.20894622802734</v>
      </c>
    </row>
    <row r="22">
      <c r="A22" s="152">
        <v>44116.0</v>
      </c>
      <c r="B22" s="153">
        <v>113.84439849853516</v>
      </c>
    </row>
    <row r="23">
      <c r="A23" s="152">
        <v>44117.0</v>
      </c>
      <c r="B23" s="153">
        <v>114.53633880615234</v>
      </c>
    </row>
    <row r="24">
      <c r="A24" s="152">
        <v>44118.0</v>
      </c>
      <c r="B24" s="153">
        <v>116.71096801757812</v>
      </c>
    </row>
    <row r="25">
      <c r="A25" s="152">
        <v>44119.0</v>
      </c>
      <c r="B25" s="153">
        <v>115.54277801513672</v>
      </c>
    </row>
    <row r="26">
      <c r="A26" s="152">
        <v>44120.0</v>
      </c>
      <c r="B26" s="153">
        <v>115.94715118408203</v>
      </c>
    </row>
    <row r="27">
      <c r="A27" s="152">
        <v>44123.0</v>
      </c>
      <c r="B27" s="153">
        <v>115.39898681640625</v>
      </c>
    </row>
    <row r="28">
      <c r="A28" s="152">
        <v>44124.0</v>
      </c>
      <c r="B28" s="153">
        <v>115.29117584228516</v>
      </c>
    </row>
    <row r="29">
      <c r="A29" s="152">
        <v>44125.0</v>
      </c>
      <c r="B29" s="153">
        <v>115.51583862304688</v>
      </c>
    </row>
    <row r="30">
      <c r="A30" s="152">
        <v>44126.0</v>
      </c>
      <c r="B30" s="153">
        <v>115.36306762695312</v>
      </c>
    </row>
    <row r="31">
      <c r="A31" s="152">
        <v>44127.0</v>
      </c>
      <c r="B31" s="153">
        <v>115.81237030029297</v>
      </c>
    </row>
    <row r="32">
      <c r="A32" s="152">
        <v>44130.0</v>
      </c>
      <c r="B32" s="153">
        <v>113.40410614013672</v>
      </c>
    </row>
    <row r="33">
      <c r="A33" s="152">
        <v>44131.0</v>
      </c>
      <c r="B33" s="153">
        <v>113.14349365234375</v>
      </c>
    </row>
    <row r="34">
      <c r="A34" s="152">
        <v>44132.0</v>
      </c>
      <c r="B34" s="153">
        <v>109.25251770019531</v>
      </c>
    </row>
    <row r="35">
      <c r="A35" s="152">
        <v>44133.0</v>
      </c>
      <c r="B35" s="153">
        <v>113.61975860595703</v>
      </c>
    </row>
    <row r="36">
      <c r="A36" s="152">
        <v>44134.0</v>
      </c>
      <c r="B36" s="153">
        <v>110.85205841064453</v>
      </c>
    </row>
    <row r="37">
      <c r="A37" s="152">
        <v>44137.0</v>
      </c>
      <c r="B37" s="153">
        <v>111.40019226074219</v>
      </c>
    </row>
    <row r="38">
      <c r="A38" s="152">
        <v>44138.0</v>
      </c>
      <c r="B38" s="153">
        <v>112.73014831542969</v>
      </c>
    </row>
    <row r="39">
      <c r="A39" s="152">
        <v>44139.0</v>
      </c>
      <c r="B39" s="153">
        <v>115.89323425292969</v>
      </c>
    </row>
    <row r="40">
      <c r="A40" s="152">
        <v>44140.0</v>
      </c>
      <c r="B40" s="153">
        <v>130.66632080078125</v>
      </c>
    </row>
    <row r="41">
      <c r="A41" s="152">
        <v>44141.0</v>
      </c>
      <c r="B41" s="153">
        <v>130.306884765625</v>
      </c>
    </row>
    <row r="42">
      <c r="A42" s="152">
        <v>44144.0</v>
      </c>
      <c r="B42" s="153">
        <v>128.15023803710938</v>
      </c>
    </row>
    <row r="43">
      <c r="A43" s="152">
        <v>44145.0</v>
      </c>
      <c r="B43" s="153">
        <v>125.9036865234375</v>
      </c>
    </row>
    <row r="44">
      <c r="A44" s="152">
        <v>44146.0</v>
      </c>
      <c r="B44" s="153">
        <v>132.7151336669922</v>
      </c>
    </row>
    <row r="45">
      <c r="A45" s="152">
        <v>44147.0</v>
      </c>
      <c r="B45" s="153">
        <v>129.31842041015625</v>
      </c>
    </row>
    <row r="46">
      <c r="A46" s="152">
        <v>44148.0</v>
      </c>
      <c r="B46" s="153">
        <v>129.63290405273438</v>
      </c>
    </row>
    <row r="47">
      <c r="A47" s="152">
        <v>44151.0</v>
      </c>
      <c r="B47" s="153">
        <v>133.95521545410156</v>
      </c>
    </row>
    <row r="48">
      <c r="A48" s="152">
        <v>44152.0</v>
      </c>
      <c r="B48" s="153">
        <v>133.65867614746094</v>
      </c>
    </row>
    <row r="49">
      <c r="A49" s="152">
        <v>44153.0</v>
      </c>
      <c r="B49" s="153">
        <v>132.14004516601562</v>
      </c>
    </row>
    <row r="50">
      <c r="A50" s="152">
        <v>44154.0</v>
      </c>
      <c r="B50" s="153">
        <v>132.57135009765625</v>
      </c>
    </row>
    <row r="51">
      <c r="A51" s="152">
        <v>44155.0</v>
      </c>
      <c r="B51" s="153">
        <v>131.22344970703125</v>
      </c>
    </row>
    <row r="52">
      <c r="A52" s="152">
        <v>44158.0</v>
      </c>
      <c r="B52" s="153">
        <v>129.2375030517578</v>
      </c>
    </row>
    <row r="53">
      <c r="A53" s="152">
        <v>44159.0</v>
      </c>
      <c r="B53" s="153">
        <v>131.13357543945312</v>
      </c>
    </row>
    <row r="54">
      <c r="A54" s="152">
        <v>44160.0</v>
      </c>
      <c r="B54" s="153">
        <v>129.47116088867188</v>
      </c>
    </row>
    <row r="55">
      <c r="A55" s="152">
        <v>44162.0</v>
      </c>
      <c r="B55" s="153">
        <v>129.2465057373047</v>
      </c>
    </row>
    <row r="56">
      <c r="A56" s="152">
        <v>44165.0</v>
      </c>
      <c r="B56" s="153">
        <v>132.24786376953125</v>
      </c>
    </row>
    <row r="57">
      <c r="A57" s="152">
        <v>44166.0</v>
      </c>
      <c r="B57" s="153">
        <v>135.9231719970703</v>
      </c>
    </row>
    <row r="58">
      <c r="A58" s="152">
        <v>44167.0</v>
      </c>
      <c r="B58" s="153">
        <v>135.35455322265625</v>
      </c>
    </row>
    <row r="59">
      <c r="A59" s="152">
        <v>44168.0</v>
      </c>
      <c r="B59" s="153">
        <v>135.29141235351562</v>
      </c>
    </row>
    <row r="60">
      <c r="A60" s="152">
        <v>44169.0</v>
      </c>
      <c r="B60" s="153">
        <v>142.2495880126953</v>
      </c>
    </row>
    <row r="61">
      <c r="A61" s="152">
        <v>44172.0</v>
      </c>
      <c r="B61" s="153">
        <v>142.61058044433594</v>
      </c>
    </row>
    <row r="62">
      <c r="A62" s="152">
        <v>44173.0</v>
      </c>
      <c r="B62" s="153">
        <v>143.31448364257812</v>
      </c>
    </row>
    <row r="63">
      <c r="A63" s="152">
        <v>44174.0</v>
      </c>
      <c r="B63" s="153">
        <v>140.80563354492188</v>
      </c>
    </row>
    <row r="64">
      <c r="A64" s="152">
        <v>44175.0</v>
      </c>
      <c r="B64" s="153">
        <v>140.56195068359375</v>
      </c>
    </row>
    <row r="65">
      <c r="A65" s="152">
        <v>44176.0</v>
      </c>
      <c r="B65" s="153">
        <v>130.2104034423828</v>
      </c>
    </row>
    <row r="66">
      <c r="A66" s="152">
        <v>44179.0</v>
      </c>
      <c r="B66" s="153">
        <v>132.02444458007812</v>
      </c>
    </row>
    <row r="67">
      <c r="A67" s="152">
        <v>44180.0</v>
      </c>
      <c r="B67" s="153">
        <v>133.892578125</v>
      </c>
    </row>
    <row r="68">
      <c r="A68" s="152">
        <v>44181.0</v>
      </c>
      <c r="B68" s="153">
        <v>135.1380157470703</v>
      </c>
    </row>
    <row r="69">
      <c r="A69" s="152">
        <v>44182.0</v>
      </c>
      <c r="B69" s="153">
        <v>134.948486328125</v>
      </c>
    </row>
    <row r="70">
      <c r="A70" s="152">
        <v>44183.0</v>
      </c>
      <c r="B70" s="153">
        <v>133.04425048828125</v>
      </c>
    </row>
    <row r="71">
      <c r="A71" s="152">
        <v>44186.0</v>
      </c>
      <c r="B71" s="153">
        <v>132.4846954345703</v>
      </c>
    </row>
    <row r="72">
      <c r="A72" s="152">
        <v>44187.0</v>
      </c>
      <c r="B72" s="153">
        <v>132.06954956054688</v>
      </c>
    </row>
    <row r="73">
      <c r="A73" s="152">
        <v>44188.0</v>
      </c>
      <c r="B73" s="153">
        <v>132.62911987304688</v>
      </c>
    </row>
    <row r="74">
      <c r="A74" s="152">
        <v>44189.0</v>
      </c>
      <c r="B74" s="153">
        <v>134.2806396484375</v>
      </c>
    </row>
    <row r="75">
      <c r="A75" s="152">
        <v>44193.0</v>
      </c>
      <c r="B75" s="153">
        <v>133.3330535888672</v>
      </c>
    </row>
    <row r="76">
      <c r="A76" s="152">
        <v>44194.0</v>
      </c>
      <c r="B76" s="153">
        <v>134.0098876953125</v>
      </c>
    </row>
    <row r="77">
      <c r="A77" s="152">
        <v>44195.0</v>
      </c>
      <c r="B77" s="153">
        <v>135.32752990722656</v>
      </c>
    </row>
    <row r="78">
      <c r="A78" s="152">
        <v>44196.0</v>
      </c>
      <c r="B78" s="153">
        <v>137.4844207763672</v>
      </c>
    </row>
    <row r="79">
      <c r="A79" s="152">
        <v>44200.0</v>
      </c>
      <c r="B79" s="153">
        <v>134.01889038085938</v>
      </c>
    </row>
    <row r="80">
      <c r="A80" s="152">
        <v>44201.0</v>
      </c>
      <c r="B80" s="153">
        <v>137.5656280517578</v>
      </c>
    </row>
    <row r="81">
      <c r="A81" s="152">
        <v>44202.0</v>
      </c>
      <c r="B81" s="153">
        <v>136.44662475585938</v>
      </c>
    </row>
    <row r="82">
      <c r="A82" s="152">
        <v>44203.0</v>
      </c>
      <c r="B82" s="153">
        <v>140.51681518554688</v>
      </c>
    </row>
    <row r="83">
      <c r="A83" s="152">
        <v>44204.0</v>
      </c>
      <c r="B83" s="153">
        <v>141.36512756347656</v>
      </c>
    </row>
    <row r="84">
      <c r="A84" s="152">
        <v>44207.0</v>
      </c>
      <c r="B84" s="153">
        <v>140.88682556152344</v>
      </c>
    </row>
    <row r="85">
      <c r="A85" s="152">
        <v>44208.0</v>
      </c>
      <c r="B85" s="153">
        <v>139.38870239257812</v>
      </c>
    </row>
    <row r="86">
      <c r="A86" s="152">
        <v>44209.0</v>
      </c>
      <c r="B86" s="153">
        <v>142.069091796875</v>
      </c>
    </row>
    <row r="87">
      <c r="A87" s="152">
        <v>44210.0</v>
      </c>
      <c r="B87" s="153">
        <v>145.16461181640625</v>
      </c>
    </row>
    <row r="88">
      <c r="A88" s="152">
        <v>44211.0</v>
      </c>
      <c r="B88" s="153">
        <v>141.77130126953125</v>
      </c>
    </row>
    <row r="89">
      <c r="A89" s="152">
        <v>44215.0</v>
      </c>
      <c r="B89" s="153">
        <v>147.79986572265625</v>
      </c>
    </row>
    <row r="90">
      <c r="A90" s="152">
        <v>44216.0</v>
      </c>
      <c r="B90" s="153">
        <v>148.54891967773438</v>
      </c>
    </row>
    <row r="91">
      <c r="A91" s="152">
        <v>44217.0</v>
      </c>
      <c r="B91" s="153">
        <v>148.68431091308594</v>
      </c>
    </row>
    <row r="92">
      <c r="A92" s="152">
        <v>44218.0</v>
      </c>
      <c r="B92" s="153">
        <v>146.58148193359375</v>
      </c>
    </row>
    <row r="93">
      <c r="A93" s="152">
        <v>44221.0</v>
      </c>
      <c r="B93" s="153">
        <v>148.36842346191406</v>
      </c>
    </row>
    <row r="94">
      <c r="A94" s="152">
        <v>44222.0</v>
      </c>
      <c r="B94" s="153">
        <v>146.69882202148438</v>
      </c>
    </row>
    <row r="95">
      <c r="A95" s="152">
        <v>44223.0</v>
      </c>
      <c r="B95" s="153">
        <v>138.68478393554688</v>
      </c>
    </row>
    <row r="96">
      <c r="A96" s="152">
        <v>44224.0</v>
      </c>
      <c r="B96" s="153">
        <v>140.38143920898438</v>
      </c>
    </row>
    <row r="97">
      <c r="A97" s="152">
        <v>44225.0</v>
      </c>
      <c r="B97" s="153">
        <v>141.0402374267578</v>
      </c>
    </row>
    <row r="98">
      <c r="A98" s="152">
        <v>44228.0</v>
      </c>
      <c r="B98" s="153">
        <v>145.8234100341797</v>
      </c>
    </row>
    <row r="99">
      <c r="A99" s="152">
        <v>44229.0</v>
      </c>
      <c r="B99" s="153">
        <v>148.7113800048828</v>
      </c>
    </row>
    <row r="100">
      <c r="A100" s="152">
        <v>44230.0</v>
      </c>
      <c r="B100" s="153">
        <v>146.47320556640625</v>
      </c>
    </row>
    <row r="101">
      <c r="A101" s="152">
        <v>44231.0</v>
      </c>
      <c r="B101" s="153">
        <v>133.54058837890625</v>
      </c>
    </row>
    <row r="102">
      <c r="A102" s="152">
        <v>44232.0</v>
      </c>
      <c r="B102" s="153">
        <v>131.61830139160156</v>
      </c>
    </row>
    <row r="103">
      <c r="A103" s="152">
        <v>44235.0</v>
      </c>
      <c r="B103" s="153">
        <v>133.00814819335938</v>
      </c>
    </row>
    <row r="104">
      <c r="A104" s="152">
        <v>44236.0</v>
      </c>
      <c r="B104" s="153">
        <v>131.8619842529297</v>
      </c>
    </row>
    <row r="105">
      <c r="A105" s="152">
        <v>44237.0</v>
      </c>
      <c r="B105" s="153">
        <v>131.31149291992188</v>
      </c>
    </row>
    <row r="106">
      <c r="A106" s="152">
        <v>44238.0</v>
      </c>
      <c r="B106" s="153">
        <v>131.36563110351562</v>
      </c>
    </row>
    <row r="107">
      <c r="A107" s="152">
        <v>44239.0</v>
      </c>
      <c r="B107" s="153">
        <v>133.5496368408203</v>
      </c>
    </row>
    <row r="108">
      <c r="A108" s="152">
        <v>44243.0</v>
      </c>
      <c r="B108" s="153">
        <v>132.80960083007812</v>
      </c>
    </row>
    <row r="109">
      <c r="A109" s="152">
        <v>44244.0</v>
      </c>
      <c r="B109" s="153">
        <v>130.63458251953125</v>
      </c>
    </row>
    <row r="110">
      <c r="A110" s="152">
        <v>44245.0</v>
      </c>
      <c r="B110" s="153">
        <v>129.8765411376953</v>
      </c>
    </row>
    <row r="111">
      <c r="A111" s="152">
        <v>44246.0</v>
      </c>
      <c r="B111" s="153">
        <v>130.8060760498047</v>
      </c>
    </row>
    <row r="112">
      <c r="A112" s="152">
        <v>44249.0</v>
      </c>
      <c r="B112" s="153">
        <v>125.86043548583984</v>
      </c>
    </row>
    <row r="113">
      <c r="A113" s="152">
        <v>44250.0</v>
      </c>
      <c r="B113" s="153">
        <v>123.74864959716797</v>
      </c>
    </row>
    <row r="114">
      <c r="A114" s="152">
        <v>44251.0</v>
      </c>
      <c r="B114" s="153">
        <v>127.34053802490234</v>
      </c>
    </row>
    <row r="115">
      <c r="A115" s="152">
        <v>44252.0</v>
      </c>
      <c r="B115" s="153">
        <v>122.31369018554688</v>
      </c>
    </row>
    <row r="116">
      <c r="A116" s="152">
        <v>44253.0</v>
      </c>
      <c r="B116" s="153">
        <v>122.90933990478516</v>
      </c>
    </row>
    <row r="117">
      <c r="A117" s="152">
        <v>44256.0</v>
      </c>
      <c r="B117" s="153">
        <v>125.88754272460938</v>
      </c>
    </row>
    <row r="118">
      <c r="A118" s="152">
        <v>44257.0</v>
      </c>
      <c r="B118" s="153">
        <v>123.67642211914062</v>
      </c>
    </row>
    <row r="119">
      <c r="A119" s="152">
        <v>44258.0</v>
      </c>
      <c r="B119" s="153">
        <v>119.38738250732422</v>
      </c>
    </row>
    <row r="120">
      <c r="A120" s="152">
        <v>44259.0</v>
      </c>
      <c r="B120" s="153">
        <v>115.88715362548828</v>
      </c>
    </row>
    <row r="121">
      <c r="A121" s="152">
        <v>44260.0</v>
      </c>
      <c r="B121" s="153">
        <v>117.6553955078125</v>
      </c>
    </row>
    <row r="122">
      <c r="A122" s="152">
        <v>44263.0</v>
      </c>
      <c r="B122" s="153">
        <v>111.71595001220703</v>
      </c>
    </row>
    <row r="123">
      <c r="A123" s="152">
        <v>44264.0</v>
      </c>
      <c r="B123" s="153">
        <v>117.07506561279297</v>
      </c>
    </row>
    <row r="124">
      <c r="A124" s="152">
        <v>44265.0</v>
      </c>
      <c r="B124" s="153">
        <v>115.95064544677734</v>
      </c>
    </row>
    <row r="125">
      <c r="A125" s="152">
        <v>44266.0</v>
      </c>
      <c r="B125" s="153">
        <v>119.45990753173828</v>
      </c>
    </row>
    <row r="126">
      <c r="A126" s="152">
        <v>44267.0</v>
      </c>
      <c r="B126" s="153">
        <v>117.86397552490234</v>
      </c>
    </row>
    <row r="127">
      <c r="A127" s="152">
        <v>44270.0</v>
      </c>
      <c r="B127" s="153">
        <v>119.36921691894531</v>
      </c>
    </row>
    <row r="128">
      <c r="A128" s="152">
        <v>44271.0</v>
      </c>
      <c r="B128" s="153">
        <v>121.19186401367188</v>
      </c>
    </row>
    <row r="129">
      <c r="A129" s="152">
        <v>44272.0</v>
      </c>
      <c r="B129" s="153">
        <v>121.43669891357422</v>
      </c>
    </row>
    <row r="130">
      <c r="A130" s="152">
        <v>44273.0</v>
      </c>
      <c r="B130" s="153">
        <v>117.6553955078125</v>
      </c>
    </row>
    <row r="131">
      <c r="A131" s="152">
        <v>44274.0</v>
      </c>
      <c r="B131" s="153">
        <v>118.80699920654297</v>
      </c>
    </row>
    <row r="132">
      <c r="A132" s="152">
        <v>44277.0</v>
      </c>
      <c r="B132" s="153">
        <v>121.59085083007812</v>
      </c>
    </row>
    <row r="133">
      <c r="A133" s="152">
        <v>44278.0</v>
      </c>
      <c r="B133" s="153">
        <v>120.16718292236328</v>
      </c>
    </row>
    <row r="134">
      <c r="A134" s="152">
        <v>44279.0</v>
      </c>
      <c r="B134" s="153">
        <v>115.32495880126953</v>
      </c>
    </row>
    <row r="135">
      <c r="A135" s="152">
        <v>44280.0</v>
      </c>
      <c r="B135" s="153">
        <v>115.41564178466797</v>
      </c>
    </row>
    <row r="136">
      <c r="A136" s="152">
        <v>44281.0</v>
      </c>
      <c r="B136" s="153">
        <v>120.5934066772461</v>
      </c>
    </row>
    <row r="137">
      <c r="A137" s="152">
        <v>44284.0</v>
      </c>
      <c r="B137" s="153">
        <v>119.03373718261719</v>
      </c>
    </row>
    <row r="138">
      <c r="A138" s="152">
        <v>44285.0</v>
      </c>
      <c r="B138" s="153">
        <v>117.9818344116211</v>
      </c>
    </row>
    <row r="139">
      <c r="A139" s="152">
        <v>44286.0</v>
      </c>
      <c r="B139" s="153">
        <v>120.23065948486328</v>
      </c>
    </row>
    <row r="140">
      <c r="A140" s="152">
        <v>44287.0</v>
      </c>
      <c r="B140" s="153">
        <v>124.94593048095703</v>
      </c>
    </row>
    <row r="141">
      <c r="A141" s="152">
        <v>44291.0</v>
      </c>
      <c r="B141" s="153">
        <v>127.24917602539062</v>
      </c>
    </row>
    <row r="142">
      <c r="A142" s="152">
        <v>44292.0</v>
      </c>
      <c r="B142" s="153">
        <v>125.19078063964844</v>
      </c>
    </row>
    <row r="143">
      <c r="A143" s="152">
        <v>44293.0</v>
      </c>
      <c r="B143" s="153">
        <v>126.4330825805664</v>
      </c>
    </row>
    <row r="144">
      <c r="A144" s="152">
        <v>44294.0</v>
      </c>
      <c r="B144" s="153">
        <v>127.25824737548828</v>
      </c>
    </row>
    <row r="145">
      <c r="A145" s="152">
        <v>44295.0</v>
      </c>
      <c r="B145" s="153">
        <v>127.4668197631836</v>
      </c>
    </row>
    <row r="146">
      <c r="A146" s="152">
        <v>44298.0</v>
      </c>
      <c r="B146" s="153">
        <v>124.62857818603516</v>
      </c>
    </row>
    <row r="147">
      <c r="A147" s="152">
        <v>44299.0</v>
      </c>
      <c r="B147" s="153">
        <v>124.5016098022461</v>
      </c>
    </row>
    <row r="148">
      <c r="A148" s="152">
        <v>44300.0</v>
      </c>
      <c r="B148" s="153">
        <v>122.1893081665039</v>
      </c>
    </row>
    <row r="149">
      <c r="A149" s="152">
        <v>44301.0</v>
      </c>
      <c r="B149" s="153">
        <v>124.99127197265625</v>
      </c>
    </row>
    <row r="150">
      <c r="A150" s="152">
        <v>44302.0</v>
      </c>
      <c r="B150" s="153">
        <v>125.32684326171875</v>
      </c>
    </row>
    <row r="151">
      <c r="A151" s="152">
        <v>44305.0</v>
      </c>
      <c r="B151" s="153">
        <v>122.64271545410156</v>
      </c>
    </row>
    <row r="152">
      <c r="A152" s="152">
        <v>44306.0</v>
      </c>
      <c r="B152" s="153">
        <v>120.96516418457031</v>
      </c>
    </row>
    <row r="153">
      <c r="A153" s="152">
        <v>44307.0</v>
      </c>
      <c r="B153" s="153">
        <v>123.4950942993164</v>
      </c>
    </row>
    <row r="154">
      <c r="A154" s="152">
        <v>44308.0</v>
      </c>
      <c r="B154" s="153">
        <v>120.57524871826172</v>
      </c>
    </row>
    <row r="155">
      <c r="A155" s="152">
        <v>44309.0</v>
      </c>
      <c r="B155" s="153">
        <v>122.80591583251953</v>
      </c>
    </row>
    <row r="156">
      <c r="A156" s="152">
        <v>44312.0</v>
      </c>
      <c r="B156" s="153">
        <v>126.00691223144531</v>
      </c>
    </row>
    <row r="157">
      <c r="A157" s="152">
        <v>44313.0</v>
      </c>
      <c r="B157" s="153">
        <v>125.14543914794922</v>
      </c>
    </row>
    <row r="158">
      <c r="A158" s="152">
        <v>44314.0</v>
      </c>
      <c r="B158" s="153">
        <v>123.83967590332031</v>
      </c>
    </row>
    <row r="159">
      <c r="A159" s="152">
        <v>44315.0</v>
      </c>
      <c r="B159" s="153">
        <v>129.38015747070312</v>
      </c>
    </row>
    <row r="160">
      <c r="A160" s="152">
        <v>44316.0</v>
      </c>
      <c r="B160" s="153">
        <v>125.8617935180664</v>
      </c>
    </row>
    <row r="161">
      <c r="A161" s="152">
        <v>44319.0</v>
      </c>
      <c r="B161" s="153">
        <v>124.61949920654297</v>
      </c>
    </row>
    <row r="162">
      <c r="A162" s="152">
        <v>44320.0</v>
      </c>
      <c r="B162" s="153">
        <v>121.6180648803711</v>
      </c>
    </row>
    <row r="163">
      <c r="A163" s="152">
        <v>44321.0</v>
      </c>
      <c r="B163" s="153">
        <v>122.09864807128906</v>
      </c>
    </row>
    <row r="164">
      <c r="A164" s="152">
        <v>44322.0</v>
      </c>
      <c r="B164" s="153">
        <v>123.32281494140625</v>
      </c>
    </row>
    <row r="165">
      <c r="A165" s="152">
        <v>44323.0</v>
      </c>
      <c r="B165" s="153">
        <v>125.00037384033203</v>
      </c>
    </row>
    <row r="166">
      <c r="A166" s="152">
        <v>44326.0</v>
      </c>
      <c r="B166" s="153">
        <v>116.92091369628906</v>
      </c>
    </row>
    <row r="167">
      <c r="A167" s="152">
        <v>44327.0</v>
      </c>
      <c r="B167" s="153">
        <v>116.40403747558594</v>
      </c>
    </row>
    <row r="168">
      <c r="A168" s="152">
        <v>44328.0</v>
      </c>
      <c r="B168" s="153">
        <v>113.00360870361328</v>
      </c>
    </row>
    <row r="169">
      <c r="A169" s="152">
        <v>44329.0</v>
      </c>
      <c r="B169" s="153">
        <v>115.26148986816406</v>
      </c>
    </row>
    <row r="170">
      <c r="A170" s="152">
        <v>44330.0</v>
      </c>
      <c r="B170" s="153">
        <v>118.01811218261719</v>
      </c>
    </row>
    <row r="171">
      <c r="A171" s="152">
        <v>44333.0</v>
      </c>
      <c r="B171" s="153">
        <v>117.70075225830078</v>
      </c>
    </row>
    <row r="172">
      <c r="A172" s="152">
        <v>44334.0</v>
      </c>
      <c r="B172" s="153">
        <v>116.8936996459961</v>
      </c>
    </row>
    <row r="173">
      <c r="A173" s="152">
        <v>44335.0</v>
      </c>
      <c r="B173" s="153">
        <v>118.48057556152344</v>
      </c>
    </row>
    <row r="174">
      <c r="A174" s="152">
        <v>44336.0</v>
      </c>
      <c r="B174" s="153">
        <v>120.2760009765625</v>
      </c>
    </row>
    <row r="175">
      <c r="A175" s="152">
        <v>44337.0</v>
      </c>
      <c r="B175" s="153">
        <v>119.20602416992188</v>
      </c>
    </row>
    <row r="176">
      <c r="A176" s="152">
        <v>44340.0</v>
      </c>
      <c r="B176" s="153">
        <v>120.52083587646484</v>
      </c>
    </row>
    <row r="177">
      <c r="A177" s="152">
        <v>44341.0</v>
      </c>
      <c r="B177" s="153">
        <v>121.28251647949219</v>
      </c>
    </row>
    <row r="178">
      <c r="A178" s="152">
        <v>44342.0</v>
      </c>
      <c r="B178" s="153">
        <v>120.6840591430664</v>
      </c>
    </row>
    <row r="179">
      <c r="A179" s="152">
        <v>44343.0</v>
      </c>
      <c r="B179" s="153">
        <v>121.18277740478516</v>
      </c>
    </row>
    <row r="180">
      <c r="A180" s="152">
        <v>44344.0</v>
      </c>
      <c r="B180" s="153">
        <v>121.99890899658203</v>
      </c>
    </row>
    <row r="181">
      <c r="A181" s="152">
        <v>44348.0</v>
      </c>
      <c r="B181" s="153">
        <v>121.45484161376953</v>
      </c>
    </row>
    <row r="182">
      <c r="A182" s="152">
        <v>44349.0</v>
      </c>
      <c r="B182" s="153">
        <v>121.9652099609375</v>
      </c>
    </row>
    <row r="183">
      <c r="A183" s="152">
        <v>44350.0</v>
      </c>
      <c r="B183" s="153">
        <v>120.10592651367188</v>
      </c>
    </row>
    <row r="184">
      <c r="A184" s="152">
        <v>44351.0</v>
      </c>
      <c r="B184" s="153">
        <v>122.43916320800781</v>
      </c>
    </row>
    <row r="185">
      <c r="A185" s="152">
        <v>44354.0</v>
      </c>
      <c r="B185" s="153">
        <v>121.50951385498047</v>
      </c>
    </row>
    <row r="186">
      <c r="A186" s="152">
        <v>44355.0</v>
      </c>
      <c r="B186" s="153">
        <v>122.31157684326172</v>
      </c>
    </row>
    <row r="187">
      <c r="A187" s="152">
        <v>44356.0</v>
      </c>
      <c r="B187" s="153">
        <v>121.11761474609375</v>
      </c>
    </row>
    <row r="188">
      <c r="A188" s="152">
        <v>44357.0</v>
      </c>
      <c r="B188" s="153">
        <v>122.32979583740234</v>
      </c>
    </row>
    <row r="189">
      <c r="A189" s="152">
        <v>44358.0</v>
      </c>
      <c r="B189" s="153">
        <v>122.69435119628906</v>
      </c>
    </row>
    <row r="190">
      <c r="A190" s="152">
        <v>44361.0</v>
      </c>
      <c r="B190" s="153">
        <v>125.14605712890625</v>
      </c>
    </row>
    <row r="191">
      <c r="A191" s="152">
        <v>44362.0</v>
      </c>
      <c r="B191" s="153">
        <v>123.56929016113281</v>
      </c>
    </row>
    <row r="192">
      <c r="A192" s="152">
        <v>44363.0</v>
      </c>
      <c r="B192" s="153">
        <v>122.99510955810547</v>
      </c>
    </row>
    <row r="193">
      <c r="A193" s="152">
        <v>44364.0</v>
      </c>
      <c r="B193" s="153">
        <v>123.35968780517578</v>
      </c>
    </row>
    <row r="194">
      <c r="A194" s="152">
        <v>44365.0</v>
      </c>
      <c r="B194" s="153">
        <v>121.21785736083984</v>
      </c>
    </row>
    <row r="195">
      <c r="A195" s="152">
        <v>44368.0</v>
      </c>
      <c r="B195" s="153">
        <v>122.09283447265625</v>
      </c>
    </row>
    <row r="196">
      <c r="A196" s="152">
        <v>44369.0</v>
      </c>
      <c r="B196" s="153">
        <v>123.11361694335938</v>
      </c>
    </row>
    <row r="197">
      <c r="A197" s="152">
        <v>44370.0</v>
      </c>
      <c r="B197" s="153">
        <v>123.51463317871094</v>
      </c>
    </row>
    <row r="198">
      <c r="A198" s="152">
        <v>44371.0</v>
      </c>
      <c r="B198" s="153">
        <v>125.7020034790039</v>
      </c>
    </row>
    <row r="199">
      <c r="A199" s="152">
        <v>44372.0</v>
      </c>
      <c r="B199" s="153">
        <v>125.4559097290039</v>
      </c>
    </row>
    <row r="200">
      <c r="A200" s="152">
        <v>44375.0</v>
      </c>
      <c r="B200" s="153">
        <v>127.34257507324219</v>
      </c>
    </row>
    <row r="201">
      <c r="A201" s="152">
        <v>44376.0</v>
      </c>
      <c r="B201" s="153">
        <v>129.98562622070312</v>
      </c>
    </row>
    <row r="202">
      <c r="A202" s="152">
        <v>44377.0</v>
      </c>
      <c r="B202" s="153">
        <v>130.26820373535156</v>
      </c>
    </row>
    <row r="203">
      <c r="A203" s="152">
        <v>44378.0</v>
      </c>
      <c r="B203" s="153">
        <v>128.32687377929688</v>
      </c>
    </row>
    <row r="204">
      <c r="A204" s="152">
        <v>44379.0</v>
      </c>
      <c r="B204" s="153">
        <v>129.94920349121094</v>
      </c>
    </row>
    <row r="205">
      <c r="A205" s="152">
        <v>44383.0</v>
      </c>
      <c r="B205" s="153">
        <v>128.6823272705078</v>
      </c>
    </row>
    <row r="206">
      <c r="A206" s="152">
        <v>44384.0</v>
      </c>
      <c r="B206" s="153">
        <v>127.57037353515625</v>
      </c>
    </row>
    <row r="207">
      <c r="A207" s="152">
        <v>44385.0</v>
      </c>
      <c r="B207" s="153">
        <v>126.03923797607422</v>
      </c>
    </row>
    <row r="208">
      <c r="A208" s="152">
        <v>44386.0</v>
      </c>
      <c r="B208" s="153">
        <v>128.90106201171875</v>
      </c>
    </row>
    <row r="209">
      <c r="A209" s="152">
        <v>44389.0</v>
      </c>
      <c r="B209" s="153">
        <v>129.8489227294922</v>
      </c>
    </row>
    <row r="210">
      <c r="A210" s="152">
        <v>44390.0</v>
      </c>
      <c r="B210" s="153">
        <v>128.67324829101562</v>
      </c>
    </row>
    <row r="211">
      <c r="A211" s="152">
        <v>44391.0</v>
      </c>
      <c r="B211" s="153">
        <v>131.0155487060547</v>
      </c>
    </row>
    <row r="212">
      <c r="A212" s="152">
        <v>44392.0</v>
      </c>
      <c r="B212" s="153">
        <v>128.9284210205078</v>
      </c>
    </row>
    <row r="213">
      <c r="A213" s="152">
        <v>44393.0</v>
      </c>
      <c r="B213" s="153">
        <v>127.33342742919922</v>
      </c>
    </row>
    <row r="214">
      <c r="A214" s="152">
        <v>44396.0</v>
      </c>
      <c r="B214" s="153">
        <v>126.49492645263672</v>
      </c>
    </row>
    <row r="215">
      <c r="A215" s="152">
        <v>44397.0</v>
      </c>
      <c r="B215" s="153">
        <v>127.18759155273438</v>
      </c>
    </row>
    <row r="216">
      <c r="A216" s="152">
        <v>44398.0</v>
      </c>
      <c r="B216" s="153">
        <v>129.57553100585938</v>
      </c>
    </row>
    <row r="217">
      <c r="A217" s="152">
        <v>44399.0</v>
      </c>
      <c r="B217" s="153">
        <v>129.82159423828125</v>
      </c>
    </row>
    <row r="218">
      <c r="A218" s="152">
        <v>44400.0</v>
      </c>
      <c r="B218" s="153">
        <v>132.04544067382812</v>
      </c>
    </row>
    <row r="219">
      <c r="A219" s="152">
        <v>44403.0</v>
      </c>
      <c r="B219" s="153">
        <v>130.78770446777344</v>
      </c>
    </row>
    <row r="220">
      <c r="A220" s="152">
        <v>44404.0</v>
      </c>
      <c r="B220" s="153">
        <v>128.44537353515625</v>
      </c>
    </row>
    <row r="221">
      <c r="A221" s="152">
        <v>44405.0</v>
      </c>
      <c r="B221" s="153">
        <v>129.82159423828125</v>
      </c>
    </row>
    <row r="222">
      <c r="A222" s="152">
        <v>44406.0</v>
      </c>
      <c r="B222" s="153">
        <v>137.61415100097656</v>
      </c>
    </row>
    <row r="223">
      <c r="A223" s="152">
        <v>44407.0</v>
      </c>
      <c r="B223" s="153">
        <v>136.52960205078125</v>
      </c>
    </row>
    <row r="224">
      <c r="A224" s="152">
        <v>44410.0</v>
      </c>
      <c r="B224" s="153">
        <v>135.6728515625</v>
      </c>
    </row>
    <row r="225">
      <c r="A225" s="152">
        <v>44411.0</v>
      </c>
      <c r="B225" s="153">
        <v>134.84349060058594</v>
      </c>
    </row>
    <row r="226">
      <c r="A226" s="152">
        <v>44412.0</v>
      </c>
      <c r="B226" s="153">
        <v>135.08956909179688</v>
      </c>
    </row>
    <row r="227">
      <c r="A227" s="152">
        <v>44413.0</v>
      </c>
      <c r="B227" s="153">
        <v>133.8227081298828</v>
      </c>
    </row>
    <row r="228">
      <c r="A228" s="152">
        <v>44414.0</v>
      </c>
      <c r="B228" s="153">
        <v>133.32142639160156</v>
      </c>
    </row>
    <row r="229">
      <c r="A229" s="152">
        <v>44417.0</v>
      </c>
      <c r="B229" s="153">
        <v>133.9047088623047</v>
      </c>
    </row>
    <row r="230">
      <c r="A230" s="152">
        <v>44418.0</v>
      </c>
      <c r="B230" s="153">
        <v>132.94773864746094</v>
      </c>
    </row>
    <row r="231">
      <c r="A231" s="152">
        <v>44419.0</v>
      </c>
      <c r="B231" s="153">
        <v>133.68594360351562</v>
      </c>
    </row>
    <row r="232">
      <c r="A232" s="152">
        <v>44420.0</v>
      </c>
      <c r="B232" s="153">
        <v>134.1143341064453</v>
      </c>
    </row>
    <row r="233">
      <c r="A233" s="152">
        <v>44421.0</v>
      </c>
      <c r="B233" s="153">
        <v>135.47238159179688</v>
      </c>
    </row>
    <row r="234">
      <c r="A234" s="152">
        <v>44424.0</v>
      </c>
      <c r="B234" s="153">
        <v>135.0075225830078</v>
      </c>
    </row>
    <row r="235">
      <c r="A235" s="152">
        <v>44425.0</v>
      </c>
      <c r="B235" s="153">
        <v>131.6170654296875</v>
      </c>
    </row>
    <row r="236">
      <c r="A236" s="152">
        <v>44426.0</v>
      </c>
      <c r="B236" s="153">
        <v>129.58457946777344</v>
      </c>
    </row>
    <row r="237">
      <c r="A237" s="152">
        <v>44427.0</v>
      </c>
      <c r="B237" s="153">
        <v>128.15370178222656</v>
      </c>
    </row>
    <row r="238">
      <c r="A238" s="152">
        <v>44428.0</v>
      </c>
      <c r="B238" s="153">
        <v>129.50259399414062</v>
      </c>
    </row>
    <row r="239">
      <c r="A239" s="152">
        <v>44431.0</v>
      </c>
      <c r="B239" s="153">
        <v>131.3710174560547</v>
      </c>
    </row>
    <row r="240">
      <c r="A240" s="152">
        <v>44432.0</v>
      </c>
      <c r="B240" s="153">
        <v>131.66265869140625</v>
      </c>
    </row>
    <row r="241">
      <c r="A241" s="152">
        <v>44433.0</v>
      </c>
      <c r="B241" s="153">
        <v>131.12489318847656</v>
      </c>
    </row>
    <row r="242">
      <c r="A242" s="152">
        <v>44434.0</v>
      </c>
      <c r="B242" s="153">
        <v>129.76690673828125</v>
      </c>
    </row>
    <row r="243">
      <c r="A243" s="152">
        <v>44435.0</v>
      </c>
      <c r="B243" s="153">
        <v>132.0181121826172</v>
      </c>
    </row>
    <row r="244">
      <c r="A244" s="152">
        <v>44438.0</v>
      </c>
      <c r="B244" s="153">
        <v>133.01156616210938</v>
      </c>
    </row>
    <row r="245">
      <c r="A245" s="152">
        <v>44439.0</v>
      </c>
      <c r="B245" s="153">
        <v>133.69508361816406</v>
      </c>
    </row>
    <row r="246">
      <c r="A246" s="152">
        <v>44440.0</v>
      </c>
      <c r="B246" s="153">
        <v>134.09799194335938</v>
      </c>
    </row>
    <row r="247">
      <c r="A247" s="152">
        <v>44441.0</v>
      </c>
      <c r="B247" s="153">
        <v>132.88015747070312</v>
      </c>
    </row>
    <row r="248">
      <c r="A248" s="152">
        <v>44442.0</v>
      </c>
      <c r="B248" s="153">
        <v>132.4314727783203</v>
      </c>
    </row>
    <row r="249">
      <c r="A249" s="152">
        <v>44446.0</v>
      </c>
      <c r="B249" s="153">
        <v>131.62571716308594</v>
      </c>
    </row>
    <row r="250">
      <c r="A250" s="152">
        <v>44447.0</v>
      </c>
      <c r="B250" s="153">
        <v>130.4994354248047</v>
      </c>
    </row>
    <row r="251">
      <c r="A251" s="152">
        <v>44448.0</v>
      </c>
      <c r="B251" s="153">
        <v>129.6387176513672</v>
      </c>
    </row>
    <row r="252">
      <c r="A252" s="152">
        <v>44449.0</v>
      </c>
      <c r="B252" s="153">
        <v>130.64599609375</v>
      </c>
    </row>
    <row r="253">
      <c r="A253" s="152">
        <v>44452.0</v>
      </c>
      <c r="B253" s="153">
        <v>131.31439208984375</v>
      </c>
    </row>
    <row r="254">
      <c r="A254" s="152">
        <v>44453.0</v>
      </c>
      <c r="B254" s="153">
        <v>129.23583984375</v>
      </c>
    </row>
    <row r="255">
      <c r="A255" s="152">
        <v>44454.0</v>
      </c>
      <c r="B255" s="153">
        <v>126.5804672241211</v>
      </c>
    </row>
    <row r="256">
      <c r="A256" s="152">
        <v>44455.0</v>
      </c>
      <c r="B256" s="153">
        <v>126.72694396972656</v>
      </c>
    </row>
    <row r="257">
      <c r="A257" s="152">
        <v>44456.0</v>
      </c>
      <c r="B257" s="153">
        <v>122.33180236816406</v>
      </c>
    </row>
    <row r="258">
      <c r="A258" s="152">
        <v>44459.0</v>
      </c>
      <c r="B258" s="153">
        <v>121.56262969970703</v>
      </c>
    </row>
    <row r="259">
      <c r="A259" s="152">
        <v>44460.0</v>
      </c>
      <c r="B259" s="153">
        <v>120.63782501220703</v>
      </c>
    </row>
    <row r="260">
      <c r="A260" s="152">
        <v>44461.0</v>
      </c>
      <c r="B260" s="153">
        <v>121.79154205322266</v>
      </c>
    </row>
    <row r="261">
      <c r="A261" s="152">
        <v>44462.0</v>
      </c>
      <c r="B261" s="153">
        <v>122.61566925048828</v>
      </c>
    </row>
    <row r="262">
      <c r="A262" s="152">
        <v>44463.0</v>
      </c>
      <c r="B262" s="153">
        <v>122.58818817138672</v>
      </c>
    </row>
    <row r="263">
      <c r="A263" s="152">
        <v>44466.0</v>
      </c>
      <c r="B263" s="153">
        <v>122.221923828125</v>
      </c>
    </row>
    <row r="264">
      <c r="A264" s="152">
        <v>44467.0</v>
      </c>
      <c r="B264" s="153">
        <v>118.9438705444336</v>
      </c>
    </row>
    <row r="265">
      <c r="A265" s="152">
        <v>44468.0</v>
      </c>
      <c r="B265" s="153">
        <v>118.37614440917969</v>
      </c>
    </row>
    <row r="266">
      <c r="A266" s="152">
        <v>44469.0</v>
      </c>
      <c r="B266" s="153">
        <v>118.1014404296875</v>
      </c>
    </row>
    <row r="267">
      <c r="A267" s="152">
        <v>44470.0</v>
      </c>
      <c r="B267" s="153">
        <v>117.85426330566406</v>
      </c>
    </row>
    <row r="268">
      <c r="A268" s="152">
        <v>44473.0</v>
      </c>
      <c r="B268" s="153">
        <v>115.99544525146484</v>
      </c>
    </row>
    <row r="269">
      <c r="A269" s="152">
        <v>44474.0</v>
      </c>
      <c r="B269" s="153">
        <v>116.77375030517578</v>
      </c>
    </row>
    <row r="270">
      <c r="A270" s="152">
        <v>44475.0</v>
      </c>
      <c r="B270" s="153">
        <v>117.25904846191406</v>
      </c>
    </row>
    <row r="271">
      <c r="A271" s="152">
        <v>44476.0</v>
      </c>
      <c r="B271" s="153">
        <v>117.0575942993164</v>
      </c>
    </row>
    <row r="272">
      <c r="A272" s="152">
        <v>44477.0</v>
      </c>
      <c r="B272" s="153">
        <v>115.87641143798828</v>
      </c>
    </row>
    <row r="273">
      <c r="A273" s="152">
        <v>44480.0</v>
      </c>
      <c r="B273" s="153">
        <v>114.40220642089844</v>
      </c>
    </row>
    <row r="274">
      <c r="A274" s="152">
        <v>44481.0</v>
      </c>
      <c r="B274" s="153">
        <v>112.58006286621094</v>
      </c>
    </row>
    <row r="275">
      <c r="A275" s="152">
        <v>44482.0</v>
      </c>
      <c r="B275" s="153">
        <v>114.4937744140625</v>
      </c>
    </row>
    <row r="276">
      <c r="A276" s="152">
        <v>44483.0</v>
      </c>
      <c r="B276" s="153">
        <v>117.80845642089844</v>
      </c>
    </row>
    <row r="277">
      <c r="A277" s="152">
        <v>44484.0</v>
      </c>
      <c r="B277" s="153">
        <v>119.21855926513672</v>
      </c>
    </row>
    <row r="278">
      <c r="A278" s="152">
        <v>44487.0</v>
      </c>
      <c r="B278" s="153">
        <v>119.14529418945312</v>
      </c>
    </row>
    <row r="279">
      <c r="A279" s="152">
        <v>44488.0</v>
      </c>
      <c r="B279" s="153">
        <v>121.32455444335938</v>
      </c>
    </row>
    <row r="280">
      <c r="A280" s="152">
        <v>44489.0</v>
      </c>
      <c r="B280" s="153">
        <v>121.01326751708984</v>
      </c>
    </row>
    <row r="281">
      <c r="A281" s="152">
        <v>44490.0</v>
      </c>
      <c r="B281" s="153">
        <v>121.82817077636719</v>
      </c>
    </row>
    <row r="282">
      <c r="A282" s="152">
        <v>44491.0</v>
      </c>
      <c r="B282" s="153">
        <v>120.518798828125</v>
      </c>
    </row>
    <row r="283">
      <c r="A283" s="152">
        <v>44494.0</v>
      </c>
      <c r="B283" s="153">
        <v>120.80265045166016</v>
      </c>
    </row>
    <row r="284">
      <c r="A284" s="152">
        <v>44495.0</v>
      </c>
      <c r="B284" s="153">
        <v>120.81181335449219</v>
      </c>
    </row>
    <row r="285">
      <c r="A285" s="152">
        <v>44496.0</v>
      </c>
      <c r="B285" s="153">
        <v>120.13420104980469</v>
      </c>
    </row>
    <row r="286">
      <c r="A286" s="152">
        <v>44497.0</v>
      </c>
      <c r="B286" s="153">
        <v>122.4142074584961</v>
      </c>
    </row>
    <row r="287">
      <c r="A287" s="152">
        <v>44498.0</v>
      </c>
      <c r="B287" s="153">
        <v>121.81904602050781</v>
      </c>
    </row>
    <row r="288">
      <c r="A288" s="152">
        <v>44501.0</v>
      </c>
      <c r="B288" s="153">
        <v>123.43972778320312</v>
      </c>
    </row>
    <row r="289">
      <c r="A289" s="152">
        <v>44502.0</v>
      </c>
      <c r="B289" s="153">
        <v>123.82431030273438</v>
      </c>
    </row>
    <row r="290">
      <c r="A290" s="152">
        <v>44503.0</v>
      </c>
      <c r="B290" s="153">
        <v>126.80022430419922</v>
      </c>
    </row>
    <row r="291">
      <c r="A291" s="152">
        <v>44504.0</v>
      </c>
      <c r="B291" s="153">
        <v>142.9432373046875</v>
      </c>
    </row>
    <row r="292">
      <c r="A292" s="152">
        <v>44505.0</v>
      </c>
      <c r="B292" s="153">
        <v>149.2796173095703</v>
      </c>
    </row>
    <row r="293">
      <c r="A293" s="152">
        <v>44508.0</v>
      </c>
      <c r="B293" s="153">
        <v>151.86175537109375</v>
      </c>
    </row>
    <row r="294">
      <c r="A294" s="152">
        <v>44509.0</v>
      </c>
      <c r="B294" s="153">
        <v>152.67669677734375</v>
      </c>
    </row>
    <row r="295">
      <c r="A295" s="152">
        <v>44510.0</v>
      </c>
      <c r="B295" s="153">
        <v>146.32199096679688</v>
      </c>
    </row>
    <row r="296">
      <c r="A296" s="152">
        <v>44511.0</v>
      </c>
      <c r="B296" s="153">
        <v>150.55235290527344</v>
      </c>
    </row>
    <row r="297">
      <c r="A297" s="152">
        <v>44512.0</v>
      </c>
      <c r="B297" s="153">
        <v>151.02847290039062</v>
      </c>
    </row>
    <row r="298">
      <c r="A298" s="152">
        <v>44515.0</v>
      </c>
      <c r="B298" s="153">
        <v>154.29739379882812</v>
      </c>
    </row>
    <row r="299">
      <c r="A299" s="152">
        <v>44516.0</v>
      </c>
      <c r="B299" s="153">
        <v>166.4756317138672</v>
      </c>
    </row>
    <row r="300">
      <c r="A300" s="152">
        <v>44517.0</v>
      </c>
      <c r="B300" s="153">
        <v>168.05970764160156</v>
      </c>
    </row>
    <row r="301">
      <c r="A301" s="152">
        <v>44518.0</v>
      </c>
      <c r="B301" s="153">
        <v>170.60525512695312</v>
      </c>
    </row>
    <row r="302">
      <c r="A302" s="152">
        <v>44519.0</v>
      </c>
      <c r="B302" s="153">
        <v>169.39657592773438</v>
      </c>
    </row>
    <row r="303">
      <c r="A303" s="152">
        <v>44522.0</v>
      </c>
      <c r="B303" s="153">
        <v>166.1002197265625</v>
      </c>
    </row>
    <row r="304">
      <c r="A304" s="152">
        <v>44523.0</v>
      </c>
      <c r="B304" s="153">
        <v>165.67898559570312</v>
      </c>
    </row>
    <row r="305">
      <c r="A305" s="152">
        <v>44524.0</v>
      </c>
      <c r="B305" s="153">
        <v>165.46841430664062</v>
      </c>
    </row>
    <row r="306">
      <c r="A306" s="152">
        <v>44526.0</v>
      </c>
      <c r="B306" s="153">
        <v>160.91761779785156</v>
      </c>
    </row>
    <row r="307">
      <c r="A307" s="152">
        <v>44529.0</v>
      </c>
      <c r="B307" s="153">
        <v>168.2428436279297</v>
      </c>
    </row>
    <row r="308">
      <c r="A308" s="152">
        <v>44530.0</v>
      </c>
      <c r="B308" s="153">
        <v>165.33103942871094</v>
      </c>
    </row>
    <row r="309">
      <c r="A309" s="152">
        <v>44531.0</v>
      </c>
      <c r="B309" s="153">
        <v>161.42478942871094</v>
      </c>
    </row>
    <row r="310">
      <c r="A310" s="152">
        <v>44532.0</v>
      </c>
      <c r="B310" s="153">
        <v>162.71157836914062</v>
      </c>
    </row>
    <row r="311">
      <c r="A311" s="152">
        <v>44533.0</v>
      </c>
      <c r="B311" s="153">
        <v>162.233642578125</v>
      </c>
    </row>
    <row r="312">
      <c r="A312" s="152">
        <v>44536.0</v>
      </c>
      <c r="B312" s="153">
        <v>161.25936889648438</v>
      </c>
    </row>
    <row r="313">
      <c r="A313" s="152">
        <v>44537.0</v>
      </c>
      <c r="B313" s="153">
        <v>168.8604736328125</v>
      </c>
    </row>
    <row r="314">
      <c r="A314" s="152">
        <v>44538.0</v>
      </c>
      <c r="B314" s="153">
        <v>167.85861206054688</v>
      </c>
    </row>
    <row r="315">
      <c r="A315" s="152">
        <v>44539.0</v>
      </c>
      <c r="B315" s="153">
        <v>167.51858520507812</v>
      </c>
    </row>
    <row r="316">
      <c r="A316" s="152">
        <v>44540.0</v>
      </c>
      <c r="B316" s="153">
        <v>169.0075225830078</v>
      </c>
    </row>
    <row r="317">
      <c r="A317" s="152">
        <v>44543.0</v>
      </c>
      <c r="B317" s="153">
        <v>168.49282836914062</v>
      </c>
    </row>
    <row r="318">
      <c r="A318" s="152">
        <v>44544.0</v>
      </c>
      <c r="B318" s="153">
        <v>167.26119995117188</v>
      </c>
    </row>
    <row r="319">
      <c r="A319" s="152">
        <v>44545.0</v>
      </c>
      <c r="B319" s="153">
        <v>173.97076416015625</v>
      </c>
    </row>
    <row r="320">
      <c r="A320" s="152">
        <v>44546.0</v>
      </c>
      <c r="B320" s="153">
        <v>163.740966796875</v>
      </c>
    </row>
    <row r="321">
      <c r="A321" s="152">
        <v>44547.0</v>
      </c>
      <c r="B321" s="153">
        <v>162.50015258789062</v>
      </c>
    </row>
    <row r="322">
      <c r="A322" s="152">
        <v>44550.0</v>
      </c>
      <c r="B322" s="153">
        <v>162.3806915283203</v>
      </c>
    </row>
    <row r="323">
      <c r="A323" s="152">
        <v>44551.0</v>
      </c>
      <c r="B323" s="153">
        <v>165.05531311035156</v>
      </c>
    </row>
    <row r="324">
      <c r="A324" s="152">
        <v>44552.0</v>
      </c>
      <c r="B324" s="153">
        <v>166.70973205566406</v>
      </c>
    </row>
    <row r="325">
      <c r="A325" s="152">
        <v>44553.0</v>
      </c>
      <c r="B325" s="153">
        <v>167.959716796875</v>
      </c>
    </row>
    <row r="326">
      <c r="A326" s="152">
        <v>44557.0</v>
      </c>
      <c r="B326" s="153">
        <v>171.25936889648438</v>
      </c>
    </row>
    <row r="327">
      <c r="A327" s="152">
        <v>44558.0</v>
      </c>
      <c r="B327" s="153">
        <v>169.87152099609375</v>
      </c>
    </row>
    <row r="328">
      <c r="A328" s="152">
        <v>44559.0</v>
      </c>
      <c r="B328" s="153">
        <v>171.13987731933594</v>
      </c>
    </row>
    <row r="329">
      <c r="A329" s="152">
        <v>44560.0</v>
      </c>
      <c r="B329" s="153">
        <v>167.9505615234375</v>
      </c>
    </row>
    <row r="330">
      <c r="A330" s="152">
        <v>44561.0</v>
      </c>
      <c r="B330" s="153">
        <v>168.07920837402344</v>
      </c>
    </row>
    <row r="331">
      <c r="A331" s="152">
        <v>44564.0</v>
      </c>
      <c r="B331" s="153">
        <v>171.14906311035156</v>
      </c>
    </row>
    <row r="332">
      <c r="A332" s="152">
        <v>44565.0</v>
      </c>
      <c r="B332" s="153">
        <v>172.08656311035156</v>
      </c>
    </row>
    <row r="333">
      <c r="A333" s="152">
        <v>44566.0</v>
      </c>
      <c r="B333" s="153">
        <v>171.41563415527344</v>
      </c>
    </row>
    <row r="334">
      <c r="A334" s="152">
        <v>44567.0</v>
      </c>
      <c r="B334" s="153">
        <v>170.91006469726562</v>
      </c>
    </row>
    <row r="335">
      <c r="A335" s="152">
        <v>44568.0</v>
      </c>
      <c r="B335" s="153">
        <v>165.8181915283203</v>
      </c>
    </row>
    <row r="336">
      <c r="A336" s="152">
        <v>44571.0</v>
      </c>
      <c r="B336" s="153">
        <v>165.14723205566406</v>
      </c>
    </row>
    <row r="337">
      <c r="A337" s="152">
        <v>44572.0</v>
      </c>
      <c r="B337" s="153">
        <v>170.40457153320312</v>
      </c>
    </row>
    <row r="338">
      <c r="A338" s="152">
        <v>44573.0</v>
      </c>
      <c r="B338" s="153">
        <v>171.34210205078125</v>
      </c>
    </row>
    <row r="339">
      <c r="A339" s="152">
        <v>44574.0</v>
      </c>
      <c r="B339" s="153">
        <v>169.0167236328125</v>
      </c>
    </row>
    <row r="340">
      <c r="A340" s="152">
        <v>44575.0</v>
      </c>
      <c r="B340" s="153">
        <v>173.4285125732422</v>
      </c>
    </row>
    <row r="341">
      <c r="A341" s="152">
        <v>44579.0</v>
      </c>
      <c r="B341" s="153">
        <v>164.39353942871094</v>
      </c>
    </row>
    <row r="342">
      <c r="A342" s="152">
        <v>44580.0</v>
      </c>
      <c r="B342" s="153">
        <v>158.52040100097656</v>
      </c>
    </row>
    <row r="343">
      <c r="A343" s="152">
        <v>44581.0</v>
      </c>
      <c r="B343" s="153">
        <v>153.0332489013672</v>
      </c>
    </row>
    <row r="344">
      <c r="A344" s="152">
        <v>44582.0</v>
      </c>
      <c r="B344" s="153">
        <v>151.59019470214844</v>
      </c>
    </row>
    <row r="345">
      <c r="A345" s="152">
        <v>44585.0</v>
      </c>
      <c r="B345" s="153">
        <v>156.31451416015625</v>
      </c>
    </row>
    <row r="346">
      <c r="A346" s="152">
        <v>44586.0</v>
      </c>
      <c r="B346" s="153">
        <v>152.0681610107422</v>
      </c>
    </row>
    <row r="347">
      <c r="A347" s="152">
        <v>44587.0</v>
      </c>
      <c r="B347" s="153">
        <v>153.4927978515625</v>
      </c>
    </row>
    <row r="348">
      <c r="A348" s="152">
        <v>44588.0</v>
      </c>
      <c r="B348" s="153">
        <v>148.1619110107422</v>
      </c>
    </row>
    <row r="349">
      <c r="A349" s="152">
        <v>44589.0</v>
      </c>
      <c r="B349" s="153">
        <v>153.31817626953125</v>
      </c>
    </row>
    <row r="350">
      <c r="A350" s="152">
        <v>44592.0</v>
      </c>
      <c r="B350" s="153">
        <v>161.54428100585938</v>
      </c>
    </row>
    <row r="351">
      <c r="A351" s="152">
        <v>44593.0</v>
      </c>
      <c r="B351" s="153">
        <v>162.803466796875</v>
      </c>
    </row>
    <row r="352">
      <c r="A352" s="152">
        <v>44594.0</v>
      </c>
      <c r="B352" s="153">
        <v>172.9781036376953</v>
      </c>
    </row>
    <row r="353">
      <c r="A353" s="152">
        <v>44595.0</v>
      </c>
      <c r="B353" s="153">
        <v>164.6141357421875</v>
      </c>
    </row>
    <row r="354">
      <c r="A354" s="152">
        <v>44596.0</v>
      </c>
      <c r="B354" s="153">
        <v>164.95423889160156</v>
      </c>
    </row>
    <row r="355">
      <c r="A355" s="152">
        <v>44599.0</v>
      </c>
      <c r="B355" s="153">
        <v>160.92845153808594</v>
      </c>
    </row>
    <row r="356">
      <c r="A356" s="152">
        <v>44600.0</v>
      </c>
      <c r="B356" s="153">
        <v>164.14537048339844</v>
      </c>
    </row>
    <row r="357">
      <c r="A357" s="152">
        <v>44601.0</v>
      </c>
      <c r="B357" s="153">
        <v>169.0718231201172</v>
      </c>
    </row>
    <row r="358">
      <c r="A358" s="152">
        <v>44602.0</v>
      </c>
      <c r="B358" s="153">
        <v>159.99098205566406</v>
      </c>
    </row>
    <row r="359">
      <c r="A359" s="152">
        <v>44603.0</v>
      </c>
      <c r="B359" s="153">
        <v>151.32369995117188</v>
      </c>
    </row>
    <row r="360">
      <c r="A360" s="152">
        <v>44606.0</v>
      </c>
      <c r="B360" s="153">
        <v>151.7740478515625</v>
      </c>
    </row>
    <row r="361">
      <c r="A361" s="152">
        <v>44607.0</v>
      </c>
      <c r="B361" s="153">
        <v>159.0075225830078</v>
      </c>
    </row>
    <row r="362">
      <c r="A362" s="152">
        <v>44608.0</v>
      </c>
      <c r="B362" s="153">
        <v>158.63987731933594</v>
      </c>
    </row>
    <row r="363">
      <c r="A363" s="152">
        <v>44609.0</v>
      </c>
      <c r="B363" s="153">
        <v>153.30897521972656</v>
      </c>
    </row>
    <row r="364">
      <c r="A364" s="152">
        <v>44610.0</v>
      </c>
      <c r="B364" s="153">
        <v>154.08103942871094</v>
      </c>
    </row>
    <row r="365">
      <c r="A365" s="152">
        <v>44614.0</v>
      </c>
      <c r="B365" s="153">
        <v>152.47259521484375</v>
      </c>
    </row>
    <row r="366">
      <c r="A366" s="152">
        <v>44615.0</v>
      </c>
      <c r="B366" s="153">
        <v>148.5479278564453</v>
      </c>
    </row>
    <row r="367">
      <c r="A367" s="152">
        <v>44616.0</v>
      </c>
      <c r="B367" s="153">
        <v>154.39353942871094</v>
      </c>
    </row>
    <row r="368">
      <c r="A368" s="152">
        <v>44617.0</v>
      </c>
      <c r="B368" s="153">
        <v>157.10491943359375</v>
      </c>
    </row>
    <row r="369">
      <c r="A369" s="152">
        <v>44620.0</v>
      </c>
      <c r="B369" s="153">
        <v>158.07923889160156</v>
      </c>
    </row>
    <row r="370">
      <c r="A370" s="152">
        <v>44621.0</v>
      </c>
      <c r="B370" s="153">
        <v>150.45053100585938</v>
      </c>
    </row>
    <row r="371">
      <c r="A371" s="152">
        <v>44622.0</v>
      </c>
      <c r="B371" s="153">
        <v>156.20973205566406</v>
      </c>
    </row>
    <row r="372">
      <c r="A372" s="152">
        <v>44623.0</v>
      </c>
      <c r="B372" s="153">
        <v>152.61026000976562</v>
      </c>
    </row>
    <row r="373">
      <c r="A373" s="152">
        <v>44624.0</v>
      </c>
      <c r="B373" s="153">
        <v>149.75830078125</v>
      </c>
    </row>
    <row r="374">
      <c r="A374" s="152">
        <v>44627.0</v>
      </c>
      <c r="B374" s="153">
        <v>138.5352020263672</v>
      </c>
    </row>
    <row r="375">
      <c r="A375" s="152">
        <v>44628.0</v>
      </c>
      <c r="B375" s="153">
        <v>139.1443328857422</v>
      </c>
    </row>
    <row r="376">
      <c r="A376" s="152">
        <v>44629.0</v>
      </c>
      <c r="B376" s="153">
        <v>145.00511169433594</v>
      </c>
    </row>
    <row r="377">
      <c r="A377" s="152">
        <v>44630.0</v>
      </c>
      <c r="B377" s="153">
        <v>142.79002380371094</v>
      </c>
    </row>
    <row r="378">
      <c r="A378" s="152">
        <v>44631.0</v>
      </c>
      <c r="B378" s="153">
        <v>140.60260009765625</v>
      </c>
    </row>
    <row r="379">
      <c r="A379" s="152">
        <v>44634.0</v>
      </c>
      <c r="B379" s="153">
        <v>130.4039764404297</v>
      </c>
    </row>
    <row r="380">
      <c r="A380" s="152">
        <v>44635.0</v>
      </c>
      <c r="B380" s="153">
        <v>133.09901428222656</v>
      </c>
    </row>
    <row r="381">
      <c r="A381" s="152">
        <v>44636.0</v>
      </c>
      <c r="B381" s="153">
        <v>138.8582305908203</v>
      </c>
    </row>
    <row r="382">
      <c r="A382" s="152">
        <v>44637.0</v>
      </c>
      <c r="B382" s="153">
        <v>141.05487060546875</v>
      </c>
    </row>
    <row r="383">
      <c r="A383" s="152">
        <v>44638.0</v>
      </c>
      <c r="B383" s="153">
        <v>142.12550354003906</v>
      </c>
    </row>
    <row r="384">
      <c r="A384" s="152">
        <v>44641.0</v>
      </c>
      <c r="B384" s="153">
        <v>143.60220336914062</v>
      </c>
    </row>
    <row r="385">
      <c r="A385" s="152">
        <v>44642.0</v>
      </c>
      <c r="B385" s="153">
        <v>145.46656799316406</v>
      </c>
    </row>
    <row r="386">
      <c r="A386" s="152">
        <v>44643.0</v>
      </c>
      <c r="B386" s="153">
        <v>141.0917510986328</v>
      </c>
    </row>
    <row r="387">
      <c r="A387" s="152">
        <v>44644.0</v>
      </c>
      <c r="B387" s="153">
        <v>146.25106811523438</v>
      </c>
    </row>
    <row r="388">
      <c r="A388" s="152">
        <v>44645.0</v>
      </c>
      <c r="B388" s="153">
        <v>145.7988739013672</v>
      </c>
    </row>
    <row r="389">
      <c r="A389" s="152">
        <v>44648.0</v>
      </c>
      <c r="B389" s="153">
        <v>146.24188232421875</v>
      </c>
    </row>
    <row r="390">
      <c r="A390" s="152">
        <v>44649.0</v>
      </c>
      <c r="B390" s="153">
        <v>148.66000366210938</v>
      </c>
    </row>
    <row r="391">
      <c r="A391" s="152">
        <v>44650.0</v>
      </c>
      <c r="B391" s="153">
        <v>140.9625701904297</v>
      </c>
    </row>
    <row r="392">
      <c r="A392" s="152">
        <v>44651.0</v>
      </c>
      <c r="B392" s="153">
        <v>141.04563903808594</v>
      </c>
    </row>
    <row r="393">
      <c r="A393" s="152">
        <v>44652.0</v>
      </c>
      <c r="B393" s="153">
        <v>135.6648406982422</v>
      </c>
    </row>
    <row r="394">
      <c r="A394" s="152">
        <v>44655.0</v>
      </c>
      <c r="B394" s="153">
        <v>141.9593505859375</v>
      </c>
    </row>
    <row r="395">
      <c r="A395" s="152">
        <v>44656.0</v>
      </c>
      <c r="B395" s="153">
        <v>134.25271606445312</v>
      </c>
    </row>
    <row r="396">
      <c r="A396" s="152">
        <v>44657.0</v>
      </c>
      <c r="B396" s="153">
        <v>128.54884338378906</v>
      </c>
    </row>
    <row r="397">
      <c r="A397" s="152">
        <v>44658.0</v>
      </c>
      <c r="B397" s="153">
        <v>128.4934844970703</v>
      </c>
    </row>
    <row r="398">
      <c r="A398" s="152">
        <v>44659.0</v>
      </c>
      <c r="B398" s="153">
        <v>126.15839385986328</v>
      </c>
    </row>
    <row r="399">
      <c r="A399" s="152">
        <v>44662.0</v>
      </c>
      <c r="B399" s="153">
        <v>124.93087005615234</v>
      </c>
    </row>
    <row r="400">
      <c r="A400" s="152">
        <v>44663.0</v>
      </c>
      <c r="B400" s="153">
        <v>125.60462951660156</v>
      </c>
    </row>
    <row r="401">
      <c r="A401" s="152">
        <v>44664.0</v>
      </c>
      <c r="B401" s="153">
        <v>129.6748809814453</v>
      </c>
    </row>
    <row r="402">
      <c r="A402" s="152">
        <v>44665.0</v>
      </c>
      <c r="B402" s="153">
        <v>126.3614501953125</v>
      </c>
    </row>
    <row r="403">
      <c r="A403" s="152">
        <v>44669.0</v>
      </c>
      <c r="B403" s="153">
        <v>128.58578491210938</v>
      </c>
    </row>
    <row r="404">
      <c r="A404" s="152">
        <v>44670.0</v>
      </c>
      <c r="B404" s="153">
        <v>130.18247985839844</v>
      </c>
    </row>
    <row r="405">
      <c r="A405" s="152">
        <v>44671.0</v>
      </c>
      <c r="B405" s="153">
        <v>129.52716064453125</v>
      </c>
    </row>
    <row r="406">
      <c r="A406" s="152">
        <v>44672.0</v>
      </c>
      <c r="B406" s="153">
        <v>125.62310791015625</v>
      </c>
    </row>
    <row r="407">
      <c r="A407" s="152">
        <v>44673.0</v>
      </c>
      <c r="B407" s="153">
        <v>122.57735443115234</v>
      </c>
    </row>
    <row r="408">
      <c r="A408" s="152">
        <v>44676.0</v>
      </c>
      <c r="B408" s="153">
        <v>126.0384521484375</v>
      </c>
    </row>
    <row r="409">
      <c r="A409" s="152">
        <v>44677.0</v>
      </c>
      <c r="B409" s="153">
        <v>123.21419525146484</v>
      </c>
    </row>
    <row r="410">
      <c r="A410" s="152">
        <v>44678.0</v>
      </c>
      <c r="B410" s="153">
        <v>124.6909408569336</v>
      </c>
    </row>
    <row r="411">
      <c r="A411" s="152">
        <v>44679.0</v>
      </c>
      <c r="B411" s="153">
        <v>136.77236938476562</v>
      </c>
    </row>
    <row r="412">
      <c r="A412" s="152">
        <v>44680.0</v>
      </c>
      <c r="B412" s="153">
        <v>128.9272918701172</v>
      </c>
    </row>
    <row r="413">
      <c r="A413" s="152">
        <v>44683.0</v>
      </c>
      <c r="B413" s="153">
        <v>134.07733154296875</v>
      </c>
    </row>
    <row r="414">
      <c r="A414" s="152">
        <v>44684.0</v>
      </c>
      <c r="B414" s="153">
        <v>133.14517211914062</v>
      </c>
    </row>
    <row r="415">
      <c r="A415" s="152">
        <v>44685.0</v>
      </c>
      <c r="B415" s="153">
        <v>137.56610107421875</v>
      </c>
    </row>
    <row r="416">
      <c r="A416" s="152">
        <v>44686.0</v>
      </c>
      <c r="B416" s="153">
        <v>130.72703552246094</v>
      </c>
    </row>
    <row r="417">
      <c r="A417" s="152">
        <v>44687.0</v>
      </c>
      <c r="B417" s="153">
        <v>129.74868774414062</v>
      </c>
    </row>
    <row r="418">
      <c r="A418" s="152">
        <v>44690.0</v>
      </c>
      <c r="B418" s="153">
        <v>124.52476501464844</v>
      </c>
    </row>
    <row r="419">
      <c r="A419" s="152">
        <v>44691.0</v>
      </c>
      <c r="B419" s="153">
        <v>126.26914978027344</v>
      </c>
    </row>
    <row r="420">
      <c r="A420" s="152">
        <v>44692.0</v>
      </c>
      <c r="B420" s="153">
        <v>122.10665130615234</v>
      </c>
    </row>
    <row r="421">
      <c r="A421" s="152">
        <v>44693.0</v>
      </c>
      <c r="B421" s="153">
        <v>121.61748504638672</v>
      </c>
    </row>
    <row r="422">
      <c r="A422" s="152">
        <v>44694.0</v>
      </c>
      <c r="B422" s="153">
        <v>124.53401947021484</v>
      </c>
    </row>
    <row r="423">
      <c r="A423" s="152">
        <v>44697.0</v>
      </c>
      <c r="B423" s="153">
        <v>123.59260559082031</v>
      </c>
    </row>
    <row r="424">
      <c r="A424" s="152">
        <v>44698.0</v>
      </c>
      <c r="B424" s="153">
        <v>128.9272918701172</v>
      </c>
    </row>
    <row r="425">
      <c r="A425" s="152">
        <v>44699.0</v>
      </c>
      <c r="B425" s="153">
        <v>120.39917755126953</v>
      </c>
    </row>
    <row r="426">
      <c r="A426" s="152">
        <v>44700.0</v>
      </c>
      <c r="B426" s="153">
        <v>120.50995635986328</v>
      </c>
    </row>
    <row r="427">
      <c r="A427" s="152">
        <v>44701.0</v>
      </c>
      <c r="B427" s="153">
        <v>121.46060180664062</v>
      </c>
    </row>
    <row r="428">
      <c r="A428" s="152">
        <v>44704.0</v>
      </c>
      <c r="B428" s="153">
        <v>121.94051361083984</v>
      </c>
    </row>
    <row r="429">
      <c r="A429" s="152">
        <v>44705.0</v>
      </c>
      <c r="B429" s="153">
        <v>118.62712097167969</v>
      </c>
    </row>
    <row r="430">
      <c r="A430" s="152">
        <v>44706.0</v>
      </c>
      <c r="B430" s="153">
        <v>121.11909484863281</v>
      </c>
    </row>
    <row r="431">
      <c r="A431" s="152">
        <v>44707.0</v>
      </c>
      <c r="B431" s="153">
        <v>124.450927734375</v>
      </c>
    </row>
    <row r="432">
      <c r="A432" s="152">
        <v>44708.0</v>
      </c>
      <c r="B432" s="153">
        <v>128.99188232421875</v>
      </c>
    </row>
    <row r="433">
      <c r="A433" s="152">
        <v>44712.0</v>
      </c>
      <c r="B433" s="153">
        <v>132.18531799316406</v>
      </c>
    </row>
    <row r="434">
      <c r="A434" s="152">
        <v>44713.0</v>
      </c>
      <c r="B434" s="153">
        <v>129.9121551513672</v>
      </c>
    </row>
    <row r="435">
      <c r="A435" s="152">
        <v>44714.0</v>
      </c>
      <c r="B435" s="153">
        <v>135.64602661132812</v>
      </c>
    </row>
    <row r="436">
      <c r="A436" s="152">
        <v>44715.0</v>
      </c>
      <c r="B436" s="153">
        <v>131.02549743652344</v>
      </c>
    </row>
    <row r="437">
      <c r="A437" s="152">
        <v>44718.0</v>
      </c>
      <c r="B437" s="153">
        <v>130.30184936523438</v>
      </c>
    </row>
    <row r="438">
      <c r="A438" s="152">
        <v>44719.0</v>
      </c>
      <c r="B438" s="153">
        <v>131.6471405029297</v>
      </c>
    </row>
    <row r="439">
      <c r="A439" s="152">
        <v>44720.0</v>
      </c>
      <c r="B439" s="153">
        <v>128.92864990234375</v>
      </c>
    </row>
    <row r="440">
      <c r="A440" s="152">
        <v>44721.0</v>
      </c>
      <c r="B440" s="153">
        <v>126.84111022949219</v>
      </c>
    </row>
    <row r="441">
      <c r="A441" s="152">
        <v>44722.0</v>
      </c>
      <c r="B441" s="153">
        <v>123.58448028564453</v>
      </c>
    </row>
    <row r="442">
      <c r="A442" s="152">
        <v>44725.0</v>
      </c>
      <c r="B442" s="153">
        <v>119.37223815917969</v>
      </c>
    </row>
    <row r="443">
      <c r="A443" s="152">
        <v>44726.0</v>
      </c>
      <c r="B443" s="153">
        <v>120.856689453125</v>
      </c>
    </row>
    <row r="444">
      <c r="A444" s="152">
        <v>44727.0</v>
      </c>
      <c r="B444" s="153">
        <v>121.57112121582031</v>
      </c>
    </row>
    <row r="445">
      <c r="A445" s="152">
        <v>44728.0</v>
      </c>
      <c r="B445" s="153">
        <v>112.09817504882812</v>
      </c>
    </row>
    <row r="446">
      <c r="A446" s="152">
        <v>44729.0</v>
      </c>
      <c r="B446" s="153">
        <v>112.25588989257812</v>
      </c>
    </row>
    <row r="447">
      <c r="A447" s="152">
        <v>44733.0</v>
      </c>
      <c r="B447" s="153">
        <v>115.41046142578125</v>
      </c>
    </row>
    <row r="448">
      <c r="A448" s="152">
        <v>44734.0</v>
      </c>
      <c r="B448" s="153">
        <v>113.34146118164062</v>
      </c>
    </row>
    <row r="449">
      <c r="A449" s="152">
        <v>44735.0</v>
      </c>
      <c r="B449" s="153">
        <v>111.4208755493164</v>
      </c>
    </row>
    <row r="450">
      <c r="A450" s="152">
        <v>44736.0</v>
      </c>
      <c r="B450" s="153">
        <v>116.06920623779297</v>
      </c>
    </row>
    <row r="451">
      <c r="A451" s="152">
        <v>44739.0</v>
      </c>
      <c r="B451" s="153">
        <v>117.9990463256836</v>
      </c>
    </row>
    <row r="452">
      <c r="A452" s="152">
        <v>44740.0</v>
      </c>
      <c r="B452" s="153">
        <v>122.0999755859375</v>
      </c>
    </row>
    <row r="453">
      <c r="A453" s="152">
        <v>44741.0</v>
      </c>
      <c r="B453" s="153">
        <v>120.82886505126953</v>
      </c>
    </row>
    <row r="454">
      <c r="A454" s="152">
        <v>44742.0</v>
      </c>
      <c r="B454" s="153">
        <v>118.51862335205078</v>
      </c>
    </row>
    <row r="455">
      <c r="A455" s="152">
        <v>44743.0</v>
      </c>
      <c r="B455" s="153">
        <v>114.61251831054688</v>
      </c>
    </row>
    <row r="456">
      <c r="A456" s="152">
        <v>44747.0</v>
      </c>
      <c r="B456" s="153">
        <v>116.74650573730469</v>
      </c>
    </row>
    <row r="457">
      <c r="A457" s="152">
        <v>44748.0</v>
      </c>
      <c r="B457" s="153">
        <v>117.88772583007812</v>
      </c>
    </row>
    <row r="458">
      <c r="A458" s="152">
        <v>44749.0</v>
      </c>
      <c r="B458" s="153">
        <v>124.69783020019531</v>
      </c>
    </row>
    <row r="459">
      <c r="A459" s="152">
        <v>44750.0</v>
      </c>
      <c r="B459" s="153">
        <v>126.19161224365234</v>
      </c>
    </row>
    <row r="460">
      <c r="A460" s="152">
        <v>44753.0</v>
      </c>
      <c r="B460" s="153">
        <v>122.69377899169922</v>
      </c>
    </row>
    <row r="461">
      <c r="A461" s="152">
        <v>44754.0</v>
      </c>
      <c r="B461" s="153">
        <v>123.3525390625</v>
      </c>
    </row>
    <row r="462">
      <c r="A462" s="152">
        <v>44755.0</v>
      </c>
      <c r="B462" s="153">
        <v>125.84834289550781</v>
      </c>
    </row>
    <row r="463">
      <c r="A463" s="152">
        <v>44756.0</v>
      </c>
      <c r="B463" s="153">
        <v>131.6564178466797</v>
      </c>
    </row>
    <row r="464">
      <c r="A464" s="152">
        <v>44757.0</v>
      </c>
      <c r="B464" s="153">
        <v>133.94813537597656</v>
      </c>
    </row>
    <row r="465">
      <c r="A465" s="152">
        <v>44760.0</v>
      </c>
      <c r="B465" s="153">
        <v>131.4616241455078</v>
      </c>
    </row>
    <row r="466">
      <c r="A466" s="152">
        <v>44761.0</v>
      </c>
      <c r="B466" s="153">
        <v>136.7315673828125</v>
      </c>
    </row>
    <row r="467">
      <c r="A467" s="152">
        <v>44762.0</v>
      </c>
      <c r="B467" s="153">
        <v>140.75828552246094</v>
      </c>
    </row>
    <row r="468">
      <c r="A468" s="152">
        <v>44763.0</v>
      </c>
      <c r="B468" s="153">
        <v>144.6086883544922</v>
      </c>
    </row>
    <row r="469">
      <c r="A469" s="152">
        <v>44764.0</v>
      </c>
      <c r="B469" s="153">
        <v>142.6046142578125</v>
      </c>
    </row>
    <row r="470">
      <c r="A470" s="152">
        <v>44767.0</v>
      </c>
      <c r="B470" s="153">
        <v>142.18711853027344</v>
      </c>
    </row>
    <row r="471">
      <c r="A471" s="152">
        <v>44768.0</v>
      </c>
      <c r="B471" s="153">
        <v>139.14385986328125</v>
      </c>
    </row>
    <row r="472">
      <c r="A472" s="152">
        <v>44769.0</v>
      </c>
      <c r="B472" s="153">
        <v>142.3448486328125</v>
      </c>
    </row>
    <row r="473">
      <c r="A473" s="152">
        <v>44770.0</v>
      </c>
      <c r="B473" s="153">
        <v>135.87796020507812</v>
      </c>
    </row>
    <row r="474">
      <c r="A474" s="152">
        <v>44771.0</v>
      </c>
      <c r="B474" s="153">
        <v>134.58831787109375</v>
      </c>
    </row>
    <row r="475">
      <c r="A475" s="152">
        <v>44774.0</v>
      </c>
      <c r="B475" s="153">
        <v>136.78721618652344</v>
      </c>
    </row>
    <row r="476">
      <c r="A476" s="152">
        <v>44775.0</v>
      </c>
      <c r="B476" s="153">
        <v>136.41610717773438</v>
      </c>
    </row>
    <row r="477">
      <c r="A477" s="152">
        <v>44776.0</v>
      </c>
      <c r="B477" s="153">
        <v>138.39236450195312</v>
      </c>
    </row>
    <row r="478">
      <c r="A478" s="152">
        <v>44777.0</v>
      </c>
      <c r="B478" s="153">
        <v>140.10877990722656</v>
      </c>
    </row>
    <row r="479">
      <c r="A479" s="152">
        <v>44778.0</v>
      </c>
      <c r="B479" s="153">
        <v>139.36654663085938</v>
      </c>
    </row>
    <row r="480">
      <c r="A480" s="152">
        <v>44781.0</v>
      </c>
      <c r="B480" s="153">
        <v>137.13980102539062</v>
      </c>
    </row>
    <row r="481">
      <c r="A481" s="152">
        <v>44782.0</v>
      </c>
      <c r="B481" s="153">
        <v>132.22238159179688</v>
      </c>
    </row>
    <row r="482">
      <c r="A482" s="152">
        <v>44783.0</v>
      </c>
      <c r="B482" s="153">
        <v>136.3789825439453</v>
      </c>
    </row>
    <row r="483">
      <c r="A483" s="152">
        <v>44784.0</v>
      </c>
      <c r="B483" s="153">
        <v>137.1583709716797</v>
      </c>
    </row>
    <row r="484">
      <c r="A484" s="152">
        <v>44785.0</v>
      </c>
      <c r="B484" s="153">
        <v>140.36859130859375</v>
      </c>
    </row>
    <row r="485">
      <c r="A485" s="152">
        <v>44788.0</v>
      </c>
      <c r="B485" s="153">
        <v>141.14793395996094</v>
      </c>
    </row>
    <row r="486">
      <c r="A486" s="152">
        <v>44789.0</v>
      </c>
      <c r="B486" s="153">
        <v>139.19955444335938</v>
      </c>
    </row>
    <row r="487">
      <c r="A487" s="152">
        <v>44790.0</v>
      </c>
      <c r="B487" s="153">
        <v>137.80783081054688</v>
      </c>
    </row>
    <row r="488">
      <c r="A488" s="152">
        <v>44791.0</v>
      </c>
      <c r="B488" s="153">
        <v>140.45211791992188</v>
      </c>
    </row>
    <row r="489">
      <c r="A489" s="152">
        <v>44792.0</v>
      </c>
      <c r="B489" s="153">
        <v>136.94496154785156</v>
      </c>
    </row>
    <row r="490">
      <c r="A490" s="152">
        <v>44795.0</v>
      </c>
      <c r="B490" s="153">
        <v>131.3874053955078</v>
      </c>
    </row>
    <row r="491">
      <c r="A491" s="152">
        <v>44796.0</v>
      </c>
      <c r="B491" s="153">
        <v>130.5616455078125</v>
      </c>
    </row>
    <row r="492">
      <c r="A492" s="152">
        <v>44797.0</v>
      </c>
      <c r="B492" s="153">
        <v>131.10903930664062</v>
      </c>
    </row>
    <row r="493">
      <c r="A493" s="152">
        <v>44798.0</v>
      </c>
      <c r="B493" s="153">
        <v>135.69239807128906</v>
      </c>
    </row>
    <row r="494">
      <c r="A494" s="152">
        <v>44799.0</v>
      </c>
      <c r="B494" s="153">
        <v>128.3905487060547</v>
      </c>
    </row>
    <row r="495">
      <c r="A495" s="152">
        <v>44802.0</v>
      </c>
      <c r="B495" s="153">
        <v>127.18438720703125</v>
      </c>
    </row>
    <row r="496">
      <c r="A496" s="152">
        <v>44803.0</v>
      </c>
      <c r="B496" s="153">
        <v>124.7071304321289</v>
      </c>
    </row>
    <row r="497">
      <c r="A497" s="152">
        <v>44804.0</v>
      </c>
      <c r="B497" s="153">
        <v>123.41024017333984</v>
      </c>
    </row>
    <row r="498">
      <c r="A498" s="152">
        <v>44805.0</v>
      </c>
      <c r="B498" s="153">
        <v>121.2176284790039</v>
      </c>
    </row>
    <row r="499">
      <c r="A499" s="152">
        <v>44806.0</v>
      </c>
      <c r="B499" s="153">
        <v>119.87409210205078</v>
      </c>
    </row>
    <row r="500">
      <c r="A500" s="152">
        <v>44810.0</v>
      </c>
      <c r="B500" s="153">
        <v>118.18533325195312</v>
      </c>
    </row>
    <row r="501">
      <c r="A501" s="152">
        <v>44811.0</v>
      </c>
      <c r="B501" s="153">
        <v>119.98606872558594</v>
      </c>
    </row>
    <row r="502">
      <c r="A502" s="152">
        <v>44812.0</v>
      </c>
      <c r="B502" s="153">
        <v>120.21932220458984</v>
      </c>
    </row>
    <row r="503">
      <c r="A503" s="152">
        <v>44813.0</v>
      </c>
      <c r="B503" s="153">
        <v>123.20496368408203</v>
      </c>
    </row>
    <row r="504">
      <c r="A504" s="152">
        <v>44816.0</v>
      </c>
      <c r="B504" s="153">
        <v>124.0913314819336</v>
      </c>
    </row>
    <row r="505">
      <c r="A505" s="152">
        <v>44817.0</v>
      </c>
      <c r="B505" s="153">
        <v>116.56190490722656</v>
      </c>
    </row>
    <row r="506">
      <c r="A506" s="152">
        <v>44818.0</v>
      </c>
      <c r="B506" s="153">
        <v>118.98773956298828</v>
      </c>
    </row>
    <row r="507">
      <c r="A507" s="152">
        <v>44819.0</v>
      </c>
      <c r="B507" s="153">
        <v>116.6085433959961</v>
      </c>
    </row>
    <row r="508">
      <c r="A508" s="152">
        <v>44820.0</v>
      </c>
      <c r="B508" s="153">
        <v>116.58055114746094</v>
      </c>
    </row>
    <row r="509">
      <c r="A509" s="152">
        <v>44823.0</v>
      </c>
      <c r="B509" s="153">
        <v>118.16666412353516</v>
      </c>
    </row>
    <row r="510">
      <c r="A510" s="152">
        <v>44824.0</v>
      </c>
      <c r="B510" s="153">
        <v>116.41259765625</v>
      </c>
    </row>
    <row r="511">
      <c r="A511" s="152">
        <v>44825.0</v>
      </c>
      <c r="B511" s="153">
        <v>116.27265930175781</v>
      </c>
    </row>
    <row r="512">
      <c r="A512" s="152">
        <v>44826.0</v>
      </c>
      <c r="B512" s="153">
        <v>115.3956069946289</v>
      </c>
    </row>
    <row r="513">
      <c r="A513" s="152">
        <v>44827.0</v>
      </c>
      <c r="B513" s="153">
        <v>113.07240295410156</v>
      </c>
    </row>
    <row r="514">
      <c r="A514" s="152">
        <v>44830.0</v>
      </c>
      <c r="B514" s="153">
        <v>111.71952056884766</v>
      </c>
    </row>
    <row r="515">
      <c r="A515" s="152">
        <v>44831.0</v>
      </c>
      <c r="B515" s="153">
        <v>112.27933502197266</v>
      </c>
    </row>
    <row r="516">
      <c r="A516" s="152">
        <v>44832.0</v>
      </c>
      <c r="B516" s="153">
        <v>110.96378326416016</v>
      </c>
    </row>
    <row r="517">
      <c r="A517" s="152">
        <v>44833.0</v>
      </c>
      <c r="B517" s="153">
        <v>107.14774322509766</v>
      </c>
    </row>
    <row r="518">
      <c r="A518" s="152">
        <v>44834.0</v>
      </c>
      <c r="B518" s="153">
        <v>105.41232299804688</v>
      </c>
    </row>
    <row r="519">
      <c r="A519" s="152">
        <v>44837.0</v>
      </c>
      <c r="B519" s="153">
        <v>109.36831665039062</v>
      </c>
    </row>
    <row r="520">
      <c r="A520" s="152">
        <v>44838.0</v>
      </c>
      <c r="B520" s="153">
        <v>114.1733627319336</v>
      </c>
    </row>
    <row r="521">
      <c r="A521" s="152">
        <v>44839.0</v>
      </c>
      <c r="B521" s="153">
        <v>116.52455139160156</v>
      </c>
    </row>
    <row r="522">
      <c r="A522" s="152">
        <v>44840.0</v>
      </c>
      <c r="B522" s="153">
        <v>116.88844299316406</v>
      </c>
    </row>
    <row r="523">
      <c r="A523" s="152">
        <v>44841.0</v>
      </c>
      <c r="B523" s="153">
        <v>112.81114196777344</v>
      </c>
    </row>
    <row r="524">
      <c r="A524" s="152">
        <v>44844.0</v>
      </c>
      <c r="B524" s="153">
        <v>106.92382049560547</v>
      </c>
    </row>
    <row r="525">
      <c r="A525" s="152">
        <v>44845.0</v>
      </c>
      <c r="B525" s="153">
        <v>102.65992736816406</v>
      </c>
    </row>
    <row r="526">
      <c r="A526" s="152">
        <v>44846.0</v>
      </c>
      <c r="B526" s="153">
        <v>101.36302185058594</v>
      </c>
    </row>
    <row r="527">
      <c r="A527" s="152">
        <v>44847.0</v>
      </c>
      <c r="B527" s="153">
        <v>105.30036163330078</v>
      </c>
    </row>
    <row r="528">
      <c r="A528" s="152">
        <v>44848.0</v>
      </c>
      <c r="B528" s="153">
        <v>102.58528137207031</v>
      </c>
    </row>
    <row r="529">
      <c r="A529" s="152">
        <v>44851.0</v>
      </c>
      <c r="B529" s="153">
        <v>104.11542510986328</v>
      </c>
    </row>
    <row r="530">
      <c r="A530" s="152">
        <v>44852.0</v>
      </c>
      <c r="B530" s="153">
        <v>103.76087951660156</v>
      </c>
    </row>
    <row r="531">
      <c r="A531" s="152">
        <v>44853.0</v>
      </c>
      <c r="B531" s="153">
        <v>105.29103088378906</v>
      </c>
    </row>
    <row r="532">
      <c r="A532" s="152">
        <v>44854.0</v>
      </c>
      <c r="B532" s="153">
        <v>104.47932434082031</v>
      </c>
    </row>
    <row r="533">
      <c r="A533" s="152">
        <v>44855.0</v>
      </c>
      <c r="B533" s="153">
        <v>107.9874496459961</v>
      </c>
    </row>
    <row r="534">
      <c r="A534" s="152">
        <v>44858.0</v>
      </c>
      <c r="B534" s="153">
        <v>108.5845718383789</v>
      </c>
    </row>
    <row r="535">
      <c r="A535" s="152">
        <v>44859.0</v>
      </c>
      <c r="B535" s="153">
        <v>111.18771362304688</v>
      </c>
    </row>
    <row r="536">
      <c r="A536" s="152">
        <v>44860.0</v>
      </c>
      <c r="B536" s="153">
        <v>110.1987075805664</v>
      </c>
    </row>
    <row r="537">
      <c r="A537" s="152">
        <v>44861.0</v>
      </c>
      <c r="B537" s="153">
        <v>107.01712799072266</v>
      </c>
    </row>
    <row r="538">
      <c r="A538" s="152">
        <v>44862.0</v>
      </c>
      <c r="B538" s="153">
        <v>111.22502136230469</v>
      </c>
    </row>
    <row r="539">
      <c r="A539" s="152">
        <v>44865.0</v>
      </c>
      <c r="B539" s="153">
        <v>109.77884674072266</v>
      </c>
    </row>
    <row r="540">
      <c r="A540" s="152">
        <v>44866.0</v>
      </c>
      <c r="B540" s="153">
        <v>109.47096252441406</v>
      </c>
    </row>
    <row r="541">
      <c r="A541" s="152">
        <v>44867.0</v>
      </c>
      <c r="B541" s="153">
        <v>104.9644775390625</v>
      </c>
    </row>
    <row r="542">
      <c r="A542" s="152">
        <v>44868.0</v>
      </c>
      <c r="B542" s="153">
        <v>96.92186737060547</v>
      </c>
    </row>
    <row r="543">
      <c r="A543" s="152">
        <v>44869.0</v>
      </c>
      <c r="B543" s="153">
        <v>99.54364013671875</v>
      </c>
    </row>
    <row r="544">
      <c r="A544" s="152">
        <v>44872.0</v>
      </c>
      <c r="B544" s="153">
        <v>102.71591186523438</v>
      </c>
    </row>
    <row r="545">
      <c r="A545" s="152">
        <v>44873.0</v>
      </c>
      <c r="B545" s="153">
        <v>105.00180053710938</v>
      </c>
    </row>
    <row r="546">
      <c r="A546" s="152">
        <v>44874.0</v>
      </c>
      <c r="B546" s="153">
        <v>103.03314208984375</v>
      </c>
    </row>
    <row r="547">
      <c r="A547" s="152">
        <v>44875.0</v>
      </c>
      <c r="B547" s="153">
        <v>112.59656524658203</v>
      </c>
    </row>
    <row r="548">
      <c r="A548" s="152">
        <v>44876.0</v>
      </c>
      <c r="B548" s="153">
        <v>113.29631805419922</v>
      </c>
    </row>
    <row r="549">
      <c r="A549" s="152">
        <v>44879.0</v>
      </c>
      <c r="B549" s="153">
        <v>112.70853424072266</v>
      </c>
    </row>
    <row r="550">
      <c r="A550" s="152">
        <v>44880.0</v>
      </c>
      <c r="B550" s="153">
        <v>117.57886505126953</v>
      </c>
    </row>
    <row r="551">
      <c r="A551" s="152">
        <v>44881.0</v>
      </c>
      <c r="B551" s="153">
        <v>112.64321899414062</v>
      </c>
    </row>
    <row r="552">
      <c r="A552" s="152">
        <v>44882.0</v>
      </c>
      <c r="B552" s="153">
        <v>114.63053894042969</v>
      </c>
    </row>
    <row r="553">
      <c r="A553" s="152">
        <v>44883.0</v>
      </c>
      <c r="B553" s="153">
        <v>115.55423736572266</v>
      </c>
    </row>
    <row r="554">
      <c r="A554" s="152">
        <v>44886.0</v>
      </c>
      <c r="B554" s="153">
        <v>112.14871215820312</v>
      </c>
    </row>
    <row r="555">
      <c r="A555" s="152">
        <v>44887.0</v>
      </c>
      <c r="B555" s="153">
        <v>115.36762237548828</v>
      </c>
    </row>
    <row r="556">
      <c r="A556" s="152">
        <v>44888.0</v>
      </c>
      <c r="B556" s="153">
        <v>116.76715850830078</v>
      </c>
    </row>
    <row r="557">
      <c r="A557" s="152">
        <v>44890.0</v>
      </c>
      <c r="B557" s="153">
        <v>115.18102264404297</v>
      </c>
    </row>
    <row r="558">
      <c r="A558" s="152">
        <v>44893.0</v>
      </c>
      <c r="B558" s="153">
        <v>111.53294372558594</v>
      </c>
    </row>
    <row r="559">
      <c r="A559" s="152">
        <v>44894.0</v>
      </c>
      <c r="B559" s="153">
        <v>110.45062255859375</v>
      </c>
    </row>
    <row r="560">
      <c r="A560" s="152">
        <v>44895.0</v>
      </c>
      <c r="B560" s="153">
        <v>118.76986694335938</v>
      </c>
    </row>
    <row r="561">
      <c r="A561" s="152">
        <v>44896.0</v>
      </c>
      <c r="B561" s="153">
        <v>119.0703353881836</v>
      </c>
    </row>
    <row r="562">
      <c r="A562" s="152">
        <v>44897.0</v>
      </c>
      <c r="B562" s="153">
        <v>117.99051666259766</v>
      </c>
    </row>
    <row r="563">
      <c r="A563" s="152">
        <v>44900.0</v>
      </c>
      <c r="B563" s="153">
        <v>115.77456665039062</v>
      </c>
    </row>
    <row r="564">
      <c r="A564" s="152">
        <v>44901.0</v>
      </c>
      <c r="B564" s="153">
        <v>112.46939849853516</v>
      </c>
    </row>
    <row r="565">
      <c r="A565" s="152">
        <v>44902.0</v>
      </c>
      <c r="B565" s="153">
        <v>110.9952392578125</v>
      </c>
    </row>
    <row r="566">
      <c r="A566" s="152">
        <v>44903.0</v>
      </c>
      <c r="B566" s="153">
        <v>114.31916046142578</v>
      </c>
    </row>
    <row r="567">
      <c r="A567" s="152">
        <v>44904.0</v>
      </c>
      <c r="B567" s="153">
        <v>111.7839584350586</v>
      </c>
    </row>
    <row r="568">
      <c r="A568" s="152">
        <v>44907.0</v>
      </c>
      <c r="B568" s="153">
        <v>113.81212615966797</v>
      </c>
    </row>
    <row r="569">
      <c r="A569" s="152">
        <v>44908.0</v>
      </c>
      <c r="B569" s="153">
        <v>115.95296478271484</v>
      </c>
    </row>
    <row r="570">
      <c r="A570" s="152">
        <v>44909.0</v>
      </c>
      <c r="B570" s="153">
        <v>114.28160858154297</v>
      </c>
    </row>
    <row r="571">
      <c r="A571" s="152">
        <v>44910.0</v>
      </c>
      <c r="B571" s="153">
        <v>109.52104187011719</v>
      </c>
    </row>
    <row r="572">
      <c r="A572" s="152">
        <v>44911.0</v>
      </c>
      <c r="B572" s="153">
        <v>107.53983306884766</v>
      </c>
    </row>
    <row r="573">
      <c r="A573" s="152">
        <v>44914.0</v>
      </c>
      <c r="B573" s="153">
        <v>105.73700714111328</v>
      </c>
    </row>
    <row r="574">
      <c r="A574" s="152">
        <v>44915.0</v>
      </c>
      <c r="B574" s="153">
        <v>105.25813293457031</v>
      </c>
    </row>
    <row r="575">
      <c r="A575" s="152">
        <v>44916.0</v>
      </c>
      <c r="B575" s="153">
        <v>107.59615325927734</v>
      </c>
    </row>
    <row r="576">
      <c r="A576" s="152">
        <v>44917.0</v>
      </c>
      <c r="B576" s="153">
        <v>103.92479705810547</v>
      </c>
    </row>
    <row r="577">
      <c r="A577" s="152">
        <v>44918.0</v>
      </c>
      <c r="B577" s="153">
        <v>104.07504272460938</v>
      </c>
    </row>
    <row r="578">
      <c r="A578" s="152">
        <v>44922.0</v>
      </c>
      <c r="B578" s="153">
        <v>102.77926635742188</v>
      </c>
    </row>
    <row r="579">
      <c r="A579" s="152">
        <v>44923.0</v>
      </c>
      <c r="B579" s="153">
        <v>100.44125366210938</v>
      </c>
    </row>
    <row r="580">
      <c r="A580" s="152">
        <v>44924.0</v>
      </c>
      <c r="B580" s="153">
        <v>103.13606262207031</v>
      </c>
    </row>
    <row r="581">
      <c r="A581" s="152">
        <v>44925.0</v>
      </c>
      <c r="B581" s="153">
        <v>103.22997283935547</v>
      </c>
    </row>
    <row r="582">
      <c r="A582" s="152">
        <v>44929.0</v>
      </c>
      <c r="B582" s="153">
        <v>100.65721130371094</v>
      </c>
    </row>
    <row r="583">
      <c r="A583" s="152">
        <v>44930.0</v>
      </c>
      <c r="B583" s="153">
        <v>104.7229232788086</v>
      </c>
    </row>
    <row r="584">
      <c r="A584" s="152">
        <v>44931.0</v>
      </c>
      <c r="B584" s="153">
        <v>102.7229232788086</v>
      </c>
    </row>
    <row r="585">
      <c r="A585" s="152">
        <v>44932.0</v>
      </c>
      <c r="B585" s="153">
        <v>108.30038452148438</v>
      </c>
    </row>
    <row r="586">
      <c r="A586" s="152">
        <v>44935.0</v>
      </c>
      <c r="B586" s="153">
        <v>107.61494445800781</v>
      </c>
    </row>
    <row r="587">
      <c r="A587" s="152">
        <v>44936.0</v>
      </c>
      <c r="B587" s="153">
        <v>109.7745590209961</v>
      </c>
    </row>
    <row r="588">
      <c r="A588" s="152">
        <v>44937.0</v>
      </c>
      <c r="B588" s="153">
        <v>111.16423797607422</v>
      </c>
    </row>
    <row r="589">
      <c r="A589" s="152">
        <v>44938.0</v>
      </c>
      <c r="B589" s="153">
        <v>114.16893005371094</v>
      </c>
    </row>
    <row r="590">
      <c r="A590" s="152">
        <v>44939.0</v>
      </c>
      <c r="B590" s="153">
        <v>112.90132904052734</v>
      </c>
    </row>
    <row r="591">
      <c r="A591" s="152">
        <v>44943.0</v>
      </c>
      <c r="B591" s="153">
        <v>112.93888092041016</v>
      </c>
    </row>
    <row r="592">
      <c r="A592" s="152">
        <v>44944.0</v>
      </c>
      <c r="B592" s="153">
        <v>114.59147644042969</v>
      </c>
    </row>
    <row r="593">
      <c r="A593" s="152">
        <v>44945.0</v>
      </c>
      <c r="B593" s="153">
        <v>110.40367889404297</v>
      </c>
    </row>
    <row r="594">
      <c r="A594" s="152">
        <v>44946.0</v>
      </c>
      <c r="B594" s="153">
        <v>115.39897918701172</v>
      </c>
    </row>
    <row r="595">
      <c r="A595" s="152">
        <v>44949.0</v>
      </c>
      <c r="B595" s="153">
        <v>123.03276824951172</v>
      </c>
    </row>
    <row r="596">
      <c r="A596" s="152">
        <v>44950.0</v>
      </c>
      <c r="B596" s="153">
        <v>122.72290802001953</v>
      </c>
    </row>
    <row r="597">
      <c r="A597" s="152">
        <v>44951.0</v>
      </c>
      <c r="B597" s="153">
        <v>123.16422271728516</v>
      </c>
    </row>
    <row r="598">
      <c r="A598" s="152">
        <v>44952.0</v>
      </c>
      <c r="B598" s="153">
        <v>125.7839584350586</v>
      </c>
    </row>
    <row r="599">
      <c r="A599" s="152">
        <v>44953.0</v>
      </c>
      <c r="B599" s="153">
        <v>125.25811767578125</v>
      </c>
    </row>
    <row r="600">
      <c r="A600" s="152">
        <v>44956.0</v>
      </c>
      <c r="B600" s="153">
        <v>123.59614562988281</v>
      </c>
    </row>
    <row r="601">
      <c r="A601" s="152">
        <v>44957.0</v>
      </c>
      <c r="B601" s="153">
        <v>125.07971954345703</v>
      </c>
    </row>
    <row r="602">
      <c r="A602" s="152">
        <v>44958.0</v>
      </c>
      <c r="B602" s="153">
        <v>130.00929260253906</v>
      </c>
    </row>
    <row r="603">
      <c r="A603" s="152">
        <v>44959.0</v>
      </c>
      <c r="B603" s="153">
        <v>127.55859375</v>
      </c>
    </row>
    <row r="604">
      <c r="A604" s="152">
        <v>44960.0</v>
      </c>
      <c r="B604" s="153">
        <v>126.77925872802734</v>
      </c>
    </row>
    <row r="605">
      <c r="A605" s="152">
        <v>44963.0</v>
      </c>
      <c r="B605" s="153">
        <v>124.81678771972656</v>
      </c>
    </row>
    <row r="606">
      <c r="A606" s="152">
        <v>44964.0</v>
      </c>
      <c r="B606" s="153">
        <v>128.29098510742188</v>
      </c>
    </row>
    <row r="607">
      <c r="A607" s="152">
        <v>44965.0</v>
      </c>
      <c r="B607" s="153">
        <v>124.10318756103516</v>
      </c>
    </row>
    <row r="608">
      <c r="A608" s="152">
        <v>44966.0</v>
      </c>
      <c r="B608" s="153">
        <v>122.56328582763672</v>
      </c>
    </row>
    <row r="609">
      <c r="A609" s="152">
        <v>44967.0</v>
      </c>
      <c r="B609" s="153">
        <v>121.1172866821289</v>
      </c>
    </row>
    <row r="610">
      <c r="A610" s="152">
        <v>44970.0</v>
      </c>
      <c r="B610" s="153">
        <v>122.85437774658203</v>
      </c>
    </row>
    <row r="611">
      <c r="A611" s="152">
        <v>44971.0</v>
      </c>
      <c r="B611" s="153">
        <v>124.2628173828125</v>
      </c>
    </row>
    <row r="612">
      <c r="A612" s="152">
        <v>44972.0</v>
      </c>
      <c r="B612" s="153">
        <v>124.94828796386719</v>
      </c>
    </row>
    <row r="613">
      <c r="A613" s="152">
        <v>44973.0</v>
      </c>
      <c r="B613" s="153">
        <v>122.21586608886719</v>
      </c>
    </row>
    <row r="614">
      <c r="A614" s="152">
        <v>44974.0</v>
      </c>
      <c r="B614" s="153">
        <v>119.92479705810547</v>
      </c>
    </row>
    <row r="615">
      <c r="A615" s="152">
        <v>44978.0</v>
      </c>
      <c r="B615" s="153">
        <v>116.15016174316406</v>
      </c>
    </row>
    <row r="616">
      <c r="A616" s="152">
        <v>44979.0</v>
      </c>
      <c r="B616" s="153">
        <v>116.3848876953125</v>
      </c>
    </row>
    <row r="617">
      <c r="A617" s="152">
        <v>44980.0</v>
      </c>
      <c r="B617" s="153">
        <v>118.49757385253906</v>
      </c>
    </row>
    <row r="618">
      <c r="A618" s="152">
        <v>44981.0</v>
      </c>
      <c r="B618" s="153">
        <v>116.75109100341797</v>
      </c>
    </row>
    <row r="619">
      <c r="A619" s="152">
        <v>44984.0</v>
      </c>
      <c r="B619" s="153">
        <v>115.88725280761719</v>
      </c>
    </row>
    <row r="620">
      <c r="A620" s="152">
        <v>44985.0</v>
      </c>
      <c r="B620" s="153">
        <v>115.99051666259766</v>
      </c>
    </row>
    <row r="621">
      <c r="A621" s="152">
        <v>44986.0</v>
      </c>
      <c r="B621" s="153">
        <v>116.84075927734375</v>
      </c>
    </row>
    <row r="622">
      <c r="A622" s="152">
        <v>44987.0</v>
      </c>
      <c r="B622" s="153">
        <v>116.93521881103516</v>
      </c>
    </row>
    <row r="623">
      <c r="A623" s="152">
        <v>44988.0</v>
      </c>
      <c r="B623" s="153">
        <v>116.76516723632812</v>
      </c>
    </row>
    <row r="624">
      <c r="A624" s="152">
        <v>44991.0</v>
      </c>
      <c r="B624" s="153">
        <v>115.6409912109375</v>
      </c>
    </row>
    <row r="625">
      <c r="A625" s="152">
        <v>44992.0</v>
      </c>
      <c r="B625" s="153">
        <v>112.59905242919922</v>
      </c>
    </row>
    <row r="626">
      <c r="A626" s="152">
        <v>44993.0</v>
      </c>
      <c r="B626" s="153">
        <v>114.49790954589844</v>
      </c>
    </row>
    <row r="627">
      <c r="A627" s="152">
        <v>44994.0</v>
      </c>
      <c r="B627" s="153">
        <v>110.73798370361328</v>
      </c>
    </row>
    <row r="628">
      <c r="A628" s="152">
        <v>44995.0</v>
      </c>
      <c r="B628" s="153">
        <v>108.82025146484375</v>
      </c>
    </row>
    <row r="629">
      <c r="A629" s="152">
        <v>44998.0</v>
      </c>
      <c r="B629" s="153">
        <v>108.1022720336914</v>
      </c>
    </row>
    <row r="630">
      <c r="A630" s="152">
        <v>44999.0</v>
      </c>
      <c r="B630" s="153">
        <v>110.10503387451172</v>
      </c>
    </row>
    <row r="631">
      <c r="A631" s="152">
        <v>45000.0</v>
      </c>
      <c r="B631" s="153">
        <v>109.10364532470703</v>
      </c>
    </row>
    <row r="632">
      <c r="A632" s="152">
        <v>45001.0</v>
      </c>
      <c r="B632" s="153">
        <v>113.84606170654297</v>
      </c>
    </row>
    <row r="633">
      <c r="A633" s="152">
        <v>45002.0</v>
      </c>
      <c r="B633" s="153">
        <v>114.05389404296875</v>
      </c>
    </row>
    <row r="634">
      <c r="A634" s="152">
        <v>45005.0</v>
      </c>
      <c r="B634" s="153">
        <v>115.08360290527344</v>
      </c>
    </row>
    <row r="635">
      <c r="A635" s="152">
        <v>45006.0</v>
      </c>
      <c r="B635" s="153">
        <v>116.95413208007812</v>
      </c>
    </row>
    <row r="636">
      <c r="A636" s="152">
        <v>45007.0</v>
      </c>
      <c r="B636" s="153">
        <v>115.22531127929688</v>
      </c>
    </row>
    <row r="637">
      <c r="A637" s="152">
        <v>45008.0</v>
      </c>
      <c r="B637" s="153">
        <v>117.2847671508789</v>
      </c>
    </row>
    <row r="638">
      <c r="A638" s="152">
        <v>45009.0</v>
      </c>
      <c r="B638" s="153">
        <v>117.86103820800781</v>
      </c>
    </row>
    <row r="639">
      <c r="A639" s="152">
        <v>45012.0</v>
      </c>
      <c r="B639" s="153">
        <v>116.76516723632812</v>
      </c>
    </row>
    <row r="640">
      <c r="A640" s="152">
        <v>45013.0</v>
      </c>
      <c r="B640" s="153">
        <v>114.6301498413086</v>
      </c>
    </row>
    <row r="641">
      <c r="A641" s="152">
        <v>45014.0</v>
      </c>
      <c r="B641" s="153">
        <v>118.17278289794922</v>
      </c>
    </row>
    <row r="642">
      <c r="A642" s="152">
        <v>45015.0</v>
      </c>
      <c r="B642" s="153">
        <v>120.35504913330078</v>
      </c>
    </row>
    <row r="643">
      <c r="A643" s="152">
        <v>45016.0</v>
      </c>
      <c r="B643" s="153">
        <v>120.52510070800781</v>
      </c>
    </row>
    <row r="644">
      <c r="A644" s="152">
        <v>45019.0</v>
      </c>
      <c r="B644" s="153">
        <v>117.84213256835938</v>
      </c>
    </row>
    <row r="645">
      <c r="A645" s="152">
        <v>45020.0</v>
      </c>
      <c r="B645" s="153">
        <v>115.53706359863281</v>
      </c>
    </row>
    <row r="646">
      <c r="A646" s="152">
        <v>45021.0</v>
      </c>
      <c r="B646" s="153">
        <v>116.23614501953125</v>
      </c>
    </row>
    <row r="647">
      <c r="A647" s="152">
        <v>45022.0</v>
      </c>
      <c r="B647" s="153">
        <v>116.19834899902344</v>
      </c>
    </row>
    <row r="648">
      <c r="A648" s="152">
        <v>45026.0</v>
      </c>
      <c r="B648" s="153">
        <v>117.41702270507812</v>
      </c>
    </row>
    <row r="649">
      <c r="A649" s="152">
        <v>45027.0</v>
      </c>
      <c r="B649" s="153">
        <v>116.73684692382812</v>
      </c>
    </row>
    <row r="650">
      <c r="A650" s="152">
        <v>45028.0</v>
      </c>
      <c r="B650" s="153">
        <v>113.61930847167969</v>
      </c>
    </row>
    <row r="651">
      <c r="A651" s="152">
        <v>45029.0</v>
      </c>
      <c r="B651" s="153">
        <v>114.43174743652344</v>
      </c>
    </row>
    <row r="652">
      <c r="A652" s="152">
        <v>45030.0</v>
      </c>
      <c r="B652" s="153">
        <v>113.5154037475586</v>
      </c>
    </row>
    <row r="653">
      <c r="A653" s="152">
        <v>45033.0</v>
      </c>
      <c r="B653" s="153">
        <v>112.77853393554688</v>
      </c>
    </row>
    <row r="654">
      <c r="A654" s="152">
        <v>45034.0</v>
      </c>
      <c r="B654" s="153">
        <v>111.81493377685547</v>
      </c>
    </row>
    <row r="655">
      <c r="A655" s="152">
        <v>45035.0</v>
      </c>
      <c r="B655" s="153">
        <v>111.98497772216797</v>
      </c>
    </row>
    <row r="656">
      <c r="A656" s="152">
        <v>45036.0</v>
      </c>
      <c r="B656" s="153">
        <v>112.07946014404297</v>
      </c>
    </row>
    <row r="657">
      <c r="A657" s="152">
        <v>45037.0</v>
      </c>
      <c r="B657" s="153">
        <v>111.24813079833984</v>
      </c>
    </row>
    <row r="658">
      <c r="A658" s="152">
        <v>45040.0</v>
      </c>
      <c r="B658" s="153">
        <v>110.86080169677734</v>
      </c>
    </row>
    <row r="659">
      <c r="A659" s="152">
        <v>45041.0</v>
      </c>
      <c r="B659" s="153">
        <v>107.74327850341797</v>
      </c>
    </row>
    <row r="660">
      <c r="A660" s="152">
        <v>45042.0</v>
      </c>
      <c r="B660" s="153">
        <v>107.84719848632812</v>
      </c>
    </row>
    <row r="661">
      <c r="A661" s="152">
        <v>45043.0</v>
      </c>
      <c r="B661" s="153">
        <v>107.62045288085938</v>
      </c>
    </row>
    <row r="662">
      <c r="A662" s="152">
        <v>45044.0</v>
      </c>
      <c r="B662" s="153">
        <v>110.34121704101562</v>
      </c>
    </row>
    <row r="663">
      <c r="A663" s="152">
        <v>45047.0</v>
      </c>
      <c r="B663" s="153">
        <v>109.43428039550781</v>
      </c>
    </row>
    <row r="664">
      <c r="A664" s="152">
        <v>45048.0</v>
      </c>
      <c r="B664" s="153">
        <v>109.68936157226562</v>
      </c>
    </row>
    <row r="665">
      <c r="A665" s="152">
        <v>45049.0</v>
      </c>
      <c r="B665" s="153">
        <v>106.59072875976562</v>
      </c>
    </row>
    <row r="666">
      <c r="A666" s="152">
        <v>45050.0</v>
      </c>
      <c r="B666" s="153">
        <v>100.68636322021484</v>
      </c>
    </row>
    <row r="667">
      <c r="A667" s="152">
        <v>45051.0</v>
      </c>
      <c r="B667" s="153">
        <v>102.76469421386719</v>
      </c>
    </row>
    <row r="668">
      <c r="A668" s="152">
        <v>45054.0</v>
      </c>
      <c r="B668" s="153">
        <v>102.32068634033203</v>
      </c>
    </row>
    <row r="669">
      <c r="A669" s="152">
        <v>45055.0</v>
      </c>
      <c r="B669" s="153">
        <v>99.92113494873047</v>
      </c>
    </row>
    <row r="670">
      <c r="A670" s="152">
        <v>45056.0</v>
      </c>
      <c r="B670" s="153">
        <v>100.57299041748047</v>
      </c>
    </row>
    <row r="671">
      <c r="A671" s="152">
        <v>45057.0</v>
      </c>
      <c r="B671" s="153">
        <v>98.30569458007812</v>
      </c>
    </row>
    <row r="672">
      <c r="A672" s="152">
        <v>45058.0</v>
      </c>
      <c r="B672" s="153">
        <v>97.89002227783203</v>
      </c>
    </row>
    <row r="673">
      <c r="A673" s="152">
        <v>45061.0</v>
      </c>
      <c r="B673" s="153">
        <v>100.40293884277344</v>
      </c>
    </row>
    <row r="674">
      <c r="A674" s="152">
        <v>45062.0</v>
      </c>
      <c r="B674" s="153">
        <v>98.05062866210938</v>
      </c>
    </row>
    <row r="675">
      <c r="A675" s="152">
        <v>45063.0</v>
      </c>
      <c r="B675" s="153">
        <v>99.01422119140625</v>
      </c>
    </row>
    <row r="676">
      <c r="A676" s="152">
        <v>45064.0</v>
      </c>
      <c r="B676" s="153">
        <v>101.04534912109375</v>
      </c>
    </row>
    <row r="677">
      <c r="A677" s="152">
        <v>45065.0</v>
      </c>
      <c r="B677" s="153">
        <v>100.00617980957031</v>
      </c>
    </row>
    <row r="678">
      <c r="A678" s="152">
        <v>45068.0</v>
      </c>
      <c r="B678" s="153">
        <v>99.45823669433594</v>
      </c>
    </row>
    <row r="679">
      <c r="A679" s="152">
        <v>45069.0</v>
      </c>
      <c r="B679" s="153">
        <v>97.83334350585938</v>
      </c>
    </row>
    <row r="680">
      <c r="A680" s="152">
        <v>45070.0</v>
      </c>
      <c r="B680" s="153">
        <v>97.32321166992188</v>
      </c>
    </row>
    <row r="681">
      <c r="A681" s="152">
        <v>45071.0</v>
      </c>
      <c r="B681" s="153">
        <v>98.26790618896484</v>
      </c>
    </row>
    <row r="682">
      <c r="A682" s="152">
        <v>45072.0</v>
      </c>
      <c r="B682" s="153">
        <v>104.24787902832031</v>
      </c>
    </row>
    <row r="683">
      <c r="A683" s="152">
        <v>45076.0</v>
      </c>
      <c r="B683" s="153">
        <v>109.58544921875</v>
      </c>
    </row>
    <row r="684">
      <c r="A684" s="152">
        <v>45077.0</v>
      </c>
      <c r="B684" s="153">
        <v>107.88269805908203</v>
      </c>
    </row>
    <row r="685">
      <c r="A685" s="152">
        <v>45078.0</v>
      </c>
      <c r="B685" s="153">
        <v>110.18473052978516</v>
      </c>
    </row>
    <row r="686">
      <c r="A686" s="152">
        <v>45079.0</v>
      </c>
      <c r="B686" s="153">
        <v>109.98497009277344</v>
      </c>
    </row>
    <row r="687">
      <c r="A687" s="152">
        <v>45082.0</v>
      </c>
      <c r="B687" s="153">
        <v>107.23582458496094</v>
      </c>
    </row>
    <row r="688">
      <c r="A688" s="152">
        <v>45083.0</v>
      </c>
      <c r="B688" s="153">
        <v>110.68890380859375</v>
      </c>
    </row>
    <row r="689">
      <c r="A689" s="152">
        <v>45084.0</v>
      </c>
      <c r="B689" s="153">
        <v>109.56641387939453</v>
      </c>
    </row>
    <row r="690">
      <c r="A690" s="152">
        <v>45085.0</v>
      </c>
      <c r="B690" s="153">
        <v>110.67939758300781</v>
      </c>
    </row>
    <row r="691">
      <c r="A691" s="152">
        <v>45086.0</v>
      </c>
      <c r="B691" s="153">
        <v>113.30489349365234</v>
      </c>
    </row>
    <row r="692">
      <c r="A692" s="152">
        <v>45089.0</v>
      </c>
      <c r="B692" s="153">
        <v>116.18720245361328</v>
      </c>
    </row>
    <row r="693">
      <c r="A693" s="152">
        <v>45090.0</v>
      </c>
      <c r="B693" s="153">
        <v>118.36559295654297</v>
      </c>
    </row>
    <row r="694">
      <c r="A694" s="152">
        <v>45091.0</v>
      </c>
      <c r="B694" s="153">
        <v>117.38579559326172</v>
      </c>
    </row>
    <row r="695">
      <c r="A695" s="152">
        <v>45092.0</v>
      </c>
      <c r="B695" s="153">
        <v>117.58555603027344</v>
      </c>
    </row>
    <row r="696">
      <c r="A696" s="152">
        <v>45093.0</v>
      </c>
      <c r="B696" s="153">
        <v>116.70088958740234</v>
      </c>
    </row>
    <row r="697">
      <c r="A697" s="152">
        <v>45097.0</v>
      </c>
      <c r="B697" s="153">
        <v>113.98029327392578</v>
      </c>
    </row>
    <row r="698">
      <c r="A698" s="152">
        <v>45098.0</v>
      </c>
      <c r="B698" s="153">
        <v>110.11815643310547</v>
      </c>
    </row>
    <row r="699">
      <c r="A699" s="152">
        <v>45099.0</v>
      </c>
      <c r="B699" s="153">
        <v>110.72695922851562</v>
      </c>
    </row>
    <row r="700">
      <c r="A700" s="152">
        <v>45100.0</v>
      </c>
      <c r="B700" s="153">
        <v>107.9017105102539</v>
      </c>
    </row>
    <row r="701">
      <c r="A701" s="152">
        <v>45103.0</v>
      </c>
      <c r="B701" s="153">
        <v>110.94573211669922</v>
      </c>
    </row>
    <row r="702">
      <c r="A702" s="152">
        <v>45104.0</v>
      </c>
      <c r="B702" s="153">
        <v>113.95173645019531</v>
      </c>
    </row>
    <row r="703">
      <c r="A703" s="152">
        <v>45105.0</v>
      </c>
      <c r="B703" s="153">
        <v>111.8114013671875</v>
      </c>
    </row>
    <row r="704">
      <c r="A704" s="152">
        <v>45106.0</v>
      </c>
      <c r="B704" s="153">
        <v>112.30604553222656</v>
      </c>
    </row>
    <row r="705">
      <c r="A705" s="152">
        <v>45107.0</v>
      </c>
      <c r="B705" s="153">
        <v>113.23828887939453</v>
      </c>
    </row>
    <row r="706">
      <c r="A706" s="152">
        <v>45110.0</v>
      </c>
      <c r="B706" s="153">
        <v>114.23712158203125</v>
      </c>
    </row>
    <row r="707">
      <c r="A707" s="152">
        <v>45112.0</v>
      </c>
      <c r="B707" s="153">
        <v>111.42137908935547</v>
      </c>
    </row>
    <row r="708">
      <c r="A708" s="152">
        <v>45113.0</v>
      </c>
      <c r="B708" s="153">
        <v>109.60447692871094</v>
      </c>
    </row>
    <row r="709">
      <c r="A709" s="152">
        <v>45114.0</v>
      </c>
      <c r="B709" s="153">
        <v>110.28937530517578</v>
      </c>
    </row>
    <row r="710">
      <c r="A710" s="152">
        <v>45117.0</v>
      </c>
      <c r="B710" s="153">
        <v>111.411865234375</v>
      </c>
    </row>
    <row r="711">
      <c r="A711" s="152">
        <v>45118.0</v>
      </c>
      <c r="B711" s="153">
        <v>111.17406463623047</v>
      </c>
    </row>
    <row r="712">
      <c r="A712" s="152">
        <v>45119.0</v>
      </c>
      <c r="B712" s="153">
        <v>112.89583587646484</v>
      </c>
    </row>
    <row r="713">
      <c r="A713" s="152">
        <v>45120.0</v>
      </c>
      <c r="B713" s="153">
        <v>117.11945343017578</v>
      </c>
    </row>
    <row r="714">
      <c r="A714" s="152">
        <v>45121.0</v>
      </c>
      <c r="B714" s="153">
        <v>116.58673095703125</v>
      </c>
    </row>
    <row r="715">
      <c r="A715" s="152">
        <v>45124.0</v>
      </c>
      <c r="B715" s="153">
        <v>117.38579559326172</v>
      </c>
    </row>
    <row r="716">
      <c r="A716" s="152">
        <v>45125.0</v>
      </c>
      <c r="B716" s="153">
        <v>116.87211608886719</v>
      </c>
    </row>
    <row r="717">
      <c r="A717" s="152">
        <v>45126.0</v>
      </c>
      <c r="B717" s="153">
        <v>118.35607147216797</v>
      </c>
    </row>
    <row r="718">
      <c r="A718" s="152">
        <v>45127.0</v>
      </c>
      <c r="B718" s="153">
        <v>114.83641815185547</v>
      </c>
    </row>
    <row r="719">
      <c r="A719" s="152">
        <v>45128.0</v>
      </c>
      <c r="B719" s="153">
        <v>118.6414566040039</v>
      </c>
    </row>
    <row r="720">
      <c r="A720" s="152">
        <v>45131.0</v>
      </c>
      <c r="B720" s="153">
        <v>118.05167388916016</v>
      </c>
    </row>
    <row r="721">
      <c r="A721" s="152">
        <v>45132.0</v>
      </c>
      <c r="B721" s="153">
        <v>118.97440338134766</v>
      </c>
    </row>
    <row r="722">
      <c r="A722" s="152">
        <v>45133.0</v>
      </c>
      <c r="B722" s="153">
        <v>117.97557830810547</v>
      </c>
    </row>
    <row r="723">
      <c r="A723" s="152">
        <v>45134.0</v>
      </c>
      <c r="B723" s="153">
        <v>119.71638488769531</v>
      </c>
    </row>
    <row r="724">
      <c r="A724" s="152">
        <v>45135.0</v>
      </c>
      <c r="B724" s="153">
        <v>123.16947174072266</v>
      </c>
    </row>
    <row r="725">
      <c r="A725" s="152">
        <v>45138.0</v>
      </c>
      <c r="B725" s="153">
        <v>125.72837829589844</v>
      </c>
    </row>
    <row r="726">
      <c r="A726" s="152">
        <v>45139.0</v>
      </c>
      <c r="B726" s="153">
        <v>125.64276123046875</v>
      </c>
    </row>
    <row r="727">
      <c r="A727" s="152">
        <v>45140.0</v>
      </c>
      <c r="B727" s="153">
        <v>122.96971130371094</v>
      </c>
    </row>
    <row r="728">
      <c r="A728" s="152">
        <v>45141.0</v>
      </c>
      <c r="B728" s="153">
        <v>112.91486358642578</v>
      </c>
    </row>
    <row r="729">
      <c r="A729" s="152">
        <v>45142.0</v>
      </c>
      <c r="B729" s="153">
        <v>115.5783920288086</v>
      </c>
    </row>
    <row r="730">
      <c r="A730" s="152">
        <v>45145.0</v>
      </c>
      <c r="B730" s="153">
        <v>113.52366638183594</v>
      </c>
    </row>
    <row r="731">
      <c r="A731" s="152">
        <v>45146.0</v>
      </c>
      <c r="B731" s="153">
        <v>111.92555236816406</v>
      </c>
    </row>
    <row r="732">
      <c r="A732" s="152">
        <v>45147.0</v>
      </c>
      <c r="B732" s="153">
        <v>110.88868713378906</v>
      </c>
    </row>
    <row r="733">
      <c r="A733" s="152">
        <v>45148.0</v>
      </c>
      <c r="B733" s="153">
        <v>109.97545623779297</v>
      </c>
    </row>
    <row r="734">
      <c r="A734" s="152">
        <v>45149.0</v>
      </c>
      <c r="B734" s="153">
        <v>109.02420806884766</v>
      </c>
    </row>
    <row r="735">
      <c r="A735" s="152">
        <v>45152.0</v>
      </c>
      <c r="B735" s="153">
        <v>108.46295928955078</v>
      </c>
    </row>
    <row r="736">
      <c r="A736" s="152">
        <v>45153.0</v>
      </c>
      <c r="B736" s="153">
        <v>106.23699951171875</v>
      </c>
    </row>
    <row r="737">
      <c r="A737" s="152">
        <v>45154.0</v>
      </c>
      <c r="B737" s="153">
        <v>104.78157043457031</v>
      </c>
    </row>
    <row r="738">
      <c r="A738" s="152">
        <v>45155.0</v>
      </c>
      <c r="B738" s="153">
        <v>104.7149887084961</v>
      </c>
    </row>
    <row r="739">
      <c r="A739" s="152">
        <v>45156.0</v>
      </c>
      <c r="B739" s="153">
        <v>104.7340087890625</v>
      </c>
    </row>
    <row r="740">
      <c r="A740" s="152">
        <v>45159.0</v>
      </c>
      <c r="B740" s="153">
        <v>105.28572845458984</v>
      </c>
    </row>
    <row r="741">
      <c r="A741" s="152">
        <v>45160.0</v>
      </c>
      <c r="B741" s="153">
        <v>104.13470458984375</v>
      </c>
    </row>
    <row r="742">
      <c r="A742" s="152">
        <v>45161.0</v>
      </c>
      <c r="B742" s="153">
        <v>105.7518539428711</v>
      </c>
    </row>
    <row r="743">
      <c r="A743" s="152">
        <v>45162.0</v>
      </c>
      <c r="B743" s="153">
        <v>103.22151184082031</v>
      </c>
    </row>
    <row r="744">
      <c r="A744" s="152">
        <v>45163.0</v>
      </c>
      <c r="B744" s="153">
        <v>104.94329071044922</v>
      </c>
    </row>
    <row r="745">
      <c r="A745" s="152">
        <v>45166.0</v>
      </c>
      <c r="B745" s="153">
        <v>106.23699951171875</v>
      </c>
    </row>
    <row r="746">
      <c r="A746" s="152">
        <v>45167.0</v>
      </c>
      <c r="B746" s="153">
        <v>108.23464965820312</v>
      </c>
    </row>
    <row r="747">
      <c r="A747" s="152">
        <v>45168.0</v>
      </c>
      <c r="B747" s="153">
        <v>108.51246643066406</v>
      </c>
    </row>
    <row r="748">
      <c r="A748" s="152">
        <v>45169.0</v>
      </c>
      <c r="B748" s="153">
        <v>109.71954345703125</v>
      </c>
    </row>
    <row r="749">
      <c r="A749" s="152">
        <v>45170.0</v>
      </c>
      <c r="B749" s="153">
        <v>110.54341888427734</v>
      </c>
    </row>
    <row r="750">
      <c r="A750" s="152">
        <v>45174.0</v>
      </c>
      <c r="B750" s="153">
        <v>111.65469360351562</v>
      </c>
    </row>
    <row r="751">
      <c r="A751" s="152">
        <v>45175.0</v>
      </c>
      <c r="B751" s="153">
        <v>109.86325073242188</v>
      </c>
    </row>
    <row r="752">
      <c r="A752" s="152">
        <v>45176.0</v>
      </c>
      <c r="B752" s="153">
        <v>101.93101501464844</v>
      </c>
    </row>
    <row r="753">
      <c r="A753" s="152">
        <v>45177.0</v>
      </c>
      <c r="B753" s="153">
        <v>101.68193054199219</v>
      </c>
    </row>
    <row r="754">
      <c r="A754" s="152">
        <v>45180.0</v>
      </c>
      <c r="B754" s="153">
        <v>105.6480484008789</v>
      </c>
    </row>
    <row r="755">
      <c r="A755" s="152">
        <v>45181.0</v>
      </c>
      <c r="B755" s="153">
        <v>106.55815887451172</v>
      </c>
    </row>
    <row r="756">
      <c r="A756" s="152">
        <v>45182.0</v>
      </c>
      <c r="B756" s="153">
        <v>107.908935546875</v>
      </c>
    </row>
    <row r="757">
      <c r="A757" s="152">
        <v>45183.0</v>
      </c>
      <c r="B757" s="153">
        <v>109.25011444091797</v>
      </c>
    </row>
    <row r="758">
      <c r="A758" s="152">
        <v>45184.0</v>
      </c>
      <c r="B758" s="153">
        <v>108.38792419433594</v>
      </c>
    </row>
    <row r="759">
      <c r="A759" s="152">
        <v>45187.0</v>
      </c>
      <c r="B759" s="153">
        <v>108.0143051147461</v>
      </c>
    </row>
    <row r="760">
      <c r="A760" s="152">
        <v>45188.0</v>
      </c>
      <c r="B760" s="153">
        <v>106.06957244873047</v>
      </c>
    </row>
    <row r="761">
      <c r="A761" s="152">
        <v>45189.0</v>
      </c>
      <c r="B761" s="153">
        <v>104.63258361816406</v>
      </c>
    </row>
    <row r="762">
      <c r="A762" s="152">
        <v>45190.0</v>
      </c>
      <c r="B762" s="153">
        <v>103.42549896240234</v>
      </c>
    </row>
    <row r="763">
      <c r="A763" s="152">
        <v>45191.0</v>
      </c>
      <c r="B763" s="153">
        <v>103.15726470947266</v>
      </c>
    </row>
    <row r="764">
      <c r="A764" s="152">
        <v>45194.0</v>
      </c>
      <c r="B764" s="153">
        <v>105.791748046875</v>
      </c>
    </row>
    <row r="765">
      <c r="A765" s="152">
        <v>45195.0</v>
      </c>
      <c r="B765" s="153">
        <v>105.11157989501953</v>
      </c>
    </row>
    <row r="766">
      <c r="A766" s="152">
        <v>45196.0</v>
      </c>
      <c r="B766" s="153">
        <v>104.60383605957031</v>
      </c>
    </row>
    <row r="767">
      <c r="A767" s="152">
        <v>45197.0</v>
      </c>
      <c r="B767" s="153">
        <v>106.4336166381836</v>
      </c>
    </row>
    <row r="768">
      <c r="A768" s="152">
        <v>45198.0</v>
      </c>
      <c r="B768" s="153">
        <v>106.39529418945312</v>
      </c>
    </row>
    <row r="769">
      <c r="A769" s="152">
        <v>45201.0</v>
      </c>
      <c r="B769" s="153">
        <v>106.4336166381836</v>
      </c>
    </row>
    <row r="770">
      <c r="A770" s="152">
        <v>45202.0</v>
      </c>
      <c r="B770" s="153">
        <v>105.56184387207031</v>
      </c>
    </row>
    <row r="771">
      <c r="A771" s="152">
        <v>45203.0</v>
      </c>
      <c r="B771" s="153">
        <v>105.2361068725586</v>
      </c>
    </row>
    <row r="772">
      <c r="A772" s="152">
        <v>45204.0</v>
      </c>
      <c r="B772" s="153">
        <v>105.1882095336914</v>
      </c>
    </row>
    <row r="773">
      <c r="A773" s="152">
        <v>45205.0</v>
      </c>
      <c r="B773" s="153">
        <v>106.22284698486328</v>
      </c>
    </row>
    <row r="774">
      <c r="A774" s="152">
        <v>45208.0</v>
      </c>
      <c r="B774" s="153">
        <v>107.10420989990234</v>
      </c>
    </row>
    <row r="775">
      <c r="A775" s="152">
        <v>45209.0</v>
      </c>
      <c r="B775" s="153">
        <v>107.59278106689453</v>
      </c>
    </row>
    <row r="776">
      <c r="A776" s="152">
        <v>45210.0</v>
      </c>
      <c r="B776" s="153">
        <v>106.45277404785156</v>
      </c>
    </row>
    <row r="777">
      <c r="A777" s="152">
        <v>45211.0</v>
      </c>
      <c r="B777" s="153">
        <v>106.77849578857422</v>
      </c>
    </row>
    <row r="778">
      <c r="A778" s="152">
        <v>45212.0</v>
      </c>
      <c r="B778" s="153">
        <v>104.09609985351562</v>
      </c>
    </row>
    <row r="779">
      <c r="A779" s="152">
        <v>45215.0</v>
      </c>
      <c r="B779" s="153">
        <v>105.86840057373047</v>
      </c>
    </row>
    <row r="780">
      <c r="A780" s="152">
        <v>45216.0</v>
      </c>
      <c r="B780" s="153">
        <v>107.48741149902344</v>
      </c>
    </row>
    <row r="781">
      <c r="A781" s="152">
        <v>45217.0</v>
      </c>
      <c r="B781" s="153">
        <v>106.31864929199219</v>
      </c>
    </row>
    <row r="782">
      <c r="A782" s="152">
        <v>45218.0</v>
      </c>
      <c r="B782" s="153">
        <v>106.6060562133789</v>
      </c>
    </row>
    <row r="783">
      <c r="A783" s="152">
        <v>45219.0</v>
      </c>
      <c r="B783" s="153">
        <v>104.06735229492188</v>
      </c>
    </row>
    <row r="784">
      <c r="A784" s="152">
        <v>45222.0</v>
      </c>
      <c r="B784" s="153">
        <v>104.09609985351562</v>
      </c>
    </row>
    <row r="785">
      <c r="A785" s="152">
        <v>45223.0</v>
      </c>
      <c r="B785" s="153">
        <v>104.79542541503906</v>
      </c>
    </row>
    <row r="786">
      <c r="A786" s="152">
        <v>45224.0</v>
      </c>
      <c r="B786" s="153">
        <v>100.37906646728516</v>
      </c>
    </row>
    <row r="787">
      <c r="A787" s="152">
        <v>45225.0</v>
      </c>
      <c r="B787" s="153">
        <v>101.18379211425781</v>
      </c>
    </row>
    <row r="788">
      <c r="A788" s="152">
        <v>45226.0</v>
      </c>
      <c r="B788" s="153">
        <v>101.9885025024414</v>
      </c>
    </row>
    <row r="789">
      <c r="A789" s="152">
        <v>45229.0</v>
      </c>
      <c r="B789" s="153">
        <v>103.30095672607422</v>
      </c>
    </row>
    <row r="790">
      <c r="A790" s="152">
        <v>45230.0</v>
      </c>
      <c r="B790" s="153">
        <v>104.4122314453125</v>
      </c>
    </row>
    <row r="791">
      <c r="A791" s="152">
        <v>45231.0</v>
      </c>
      <c r="B791" s="153">
        <v>106.23243713378906</v>
      </c>
    </row>
    <row r="792">
      <c r="A792" s="152">
        <v>45232.0</v>
      </c>
      <c r="B792" s="153">
        <v>112.43067169189453</v>
      </c>
    </row>
    <row r="793">
      <c r="A793" s="152">
        <v>45233.0</v>
      </c>
      <c r="B793" s="153">
        <v>114.49995422363281</v>
      </c>
    </row>
    <row r="794">
      <c r="A794" s="152">
        <v>45236.0</v>
      </c>
      <c r="B794" s="153">
        <v>114.89273834228516</v>
      </c>
    </row>
    <row r="795">
      <c r="A795" s="152">
        <v>45237.0</v>
      </c>
      <c r="B795" s="153">
        <v>115.64955139160156</v>
      </c>
    </row>
    <row r="796">
      <c r="A796" s="152">
        <v>45238.0</v>
      </c>
      <c r="B796" s="153">
        <v>115.01727294921875</v>
      </c>
    </row>
    <row r="797">
      <c r="A797" s="152">
        <v>45239.0</v>
      </c>
      <c r="B797" s="153">
        <v>115.05560302734375</v>
      </c>
    </row>
    <row r="798">
      <c r="A798" s="152">
        <v>45240.0</v>
      </c>
      <c r="B798" s="153">
        <v>118.99296569824219</v>
      </c>
    </row>
    <row r="799">
      <c r="A799" s="152">
        <v>45243.0</v>
      </c>
      <c r="B799" s="153">
        <v>118.6480941772461</v>
      </c>
    </row>
    <row r="800">
      <c r="A800" s="152">
        <v>45244.0</v>
      </c>
      <c r="B800" s="153">
        <v>122.01066589355469</v>
      </c>
    </row>
    <row r="801">
      <c r="A801" s="152">
        <v>45245.0</v>
      </c>
      <c r="B801" s="153">
        <v>123.50513458251953</v>
      </c>
    </row>
    <row r="802">
      <c r="A802" s="152">
        <v>45246.0</v>
      </c>
      <c r="B802" s="153">
        <v>123.29438781738281</v>
      </c>
    </row>
    <row r="803">
      <c r="A803" s="152">
        <v>45247.0</v>
      </c>
      <c r="B803" s="153">
        <v>124.03205108642578</v>
      </c>
    </row>
    <row r="804">
      <c r="A804" s="152">
        <v>45250.0</v>
      </c>
      <c r="B804" s="153">
        <v>124.07035064697266</v>
      </c>
    </row>
    <row r="805">
      <c r="A805" s="152">
        <v>45251.0</v>
      </c>
      <c r="B805" s="153">
        <v>121.68495178222656</v>
      </c>
    </row>
    <row r="806">
      <c r="A806" s="152">
        <v>45252.0</v>
      </c>
      <c r="B806" s="153">
        <v>122.14478302001953</v>
      </c>
    </row>
    <row r="807">
      <c r="A807" s="152">
        <v>45254.0</v>
      </c>
      <c r="B807" s="153">
        <v>122.38428497314453</v>
      </c>
    </row>
    <row r="808">
      <c r="A808" s="152">
        <v>45257.0</v>
      </c>
      <c r="B808" s="153">
        <v>122.81536865234375</v>
      </c>
    </row>
    <row r="809">
      <c r="A809" s="152">
        <v>45258.0</v>
      </c>
      <c r="B809" s="153">
        <v>121.27300262451172</v>
      </c>
    </row>
    <row r="810">
      <c r="A810" s="152">
        <v>45259.0</v>
      </c>
      <c r="B810" s="153">
        <v>123.31689453125</v>
      </c>
    </row>
    <row r="811">
      <c r="A811" s="152">
        <v>45260.0</v>
      </c>
      <c r="B811" s="153">
        <v>124.41596221923828</v>
      </c>
    </row>
    <row r="812">
      <c r="A812" s="152">
        <v>45261.0</v>
      </c>
      <c r="B812" s="153">
        <v>125.01366424560547</v>
      </c>
    </row>
    <row r="813">
      <c r="A813" s="152">
        <v>45264.0</v>
      </c>
      <c r="B813" s="153">
        <v>125.28362274169922</v>
      </c>
    </row>
    <row r="814">
      <c r="A814" s="152">
        <v>45265.0</v>
      </c>
      <c r="B814" s="153">
        <v>126.05491638183594</v>
      </c>
    </row>
    <row r="815">
      <c r="A815" s="152">
        <v>45266.0</v>
      </c>
      <c r="B815" s="153">
        <v>125.29327392578125</v>
      </c>
    </row>
    <row r="816">
      <c r="A816" s="152">
        <v>45267.0</v>
      </c>
      <c r="B816" s="153">
        <v>128.16627502441406</v>
      </c>
    </row>
    <row r="817">
      <c r="A817" s="152">
        <v>45268.0</v>
      </c>
      <c r="B817" s="153">
        <v>128.19517517089844</v>
      </c>
    </row>
    <row r="818">
      <c r="A818" s="152">
        <v>45271.0</v>
      </c>
      <c r="B818" s="153">
        <v>131.21278381347656</v>
      </c>
    </row>
    <row r="819">
      <c r="A819" s="152">
        <v>45272.0</v>
      </c>
      <c r="B819" s="153">
        <v>131.77197265625</v>
      </c>
    </row>
    <row r="820">
      <c r="A820" s="152">
        <v>45273.0</v>
      </c>
      <c r="B820" s="153">
        <v>133.81585693359375</v>
      </c>
    </row>
    <row r="821">
      <c r="A821" s="152">
        <v>45274.0</v>
      </c>
      <c r="B821" s="153">
        <v>136.41885375976562</v>
      </c>
    </row>
    <row r="822">
      <c r="A822" s="152">
        <v>45275.0</v>
      </c>
      <c r="B822" s="153">
        <v>137.99034118652344</v>
      </c>
    </row>
    <row r="823">
      <c r="A823" s="152">
        <v>45278.0</v>
      </c>
      <c r="B823" s="153">
        <v>136.56350708007812</v>
      </c>
    </row>
    <row r="824">
      <c r="A824" s="152">
        <v>45279.0</v>
      </c>
      <c r="B824" s="153">
        <v>138.0867462158203</v>
      </c>
    </row>
    <row r="825">
      <c r="A825" s="152">
        <v>45280.0</v>
      </c>
      <c r="B825" s="153">
        <v>135.3969268798828</v>
      </c>
    </row>
    <row r="826">
      <c r="A826" s="152">
        <v>45281.0</v>
      </c>
      <c r="B826" s="153">
        <v>137.3251495361328</v>
      </c>
    </row>
    <row r="827">
      <c r="A827" s="152">
        <v>45282.0</v>
      </c>
      <c r="B827" s="153">
        <v>138.33743286132812</v>
      </c>
    </row>
    <row r="828">
      <c r="A828" s="152">
        <v>45286.0</v>
      </c>
      <c r="B828" s="153">
        <v>140.2366943359375</v>
      </c>
    </row>
    <row r="829">
      <c r="A829" s="152">
        <v>45287.0</v>
      </c>
      <c r="B829" s="153">
        <v>140.48736572265625</v>
      </c>
    </row>
    <row r="830">
      <c r="A830" s="152">
        <v>45288.0</v>
      </c>
      <c r="B830" s="153">
        <v>140.62229919433594</v>
      </c>
    </row>
    <row r="831">
      <c r="A831" s="152">
        <v>45289.0</v>
      </c>
      <c r="B831" s="153">
        <v>139.43649291992188</v>
      </c>
    </row>
    <row r="832">
      <c r="A832" s="152">
        <v>45293.0</v>
      </c>
      <c r="B832" s="153">
        <v>135.19447326660156</v>
      </c>
    </row>
    <row r="833">
      <c r="A833" s="152">
        <v>45294.0</v>
      </c>
      <c r="B833" s="153">
        <v>132.65892028808594</v>
      </c>
    </row>
    <row r="834">
      <c r="A834" s="152">
        <v>45295.0</v>
      </c>
      <c r="B834" s="153">
        <v>131.2802734375</v>
      </c>
    </row>
    <row r="835">
      <c r="A835" s="152">
        <v>45296.0</v>
      </c>
      <c r="B835" s="153">
        <v>131.82012939453125</v>
      </c>
    </row>
    <row r="836">
      <c r="A836" s="152">
        <v>45299.0</v>
      </c>
      <c r="B836" s="153">
        <v>134.0375518798828</v>
      </c>
    </row>
    <row r="837">
      <c r="A837" s="152">
        <v>45300.0</v>
      </c>
      <c r="B837" s="153">
        <v>134.86668395996094</v>
      </c>
    </row>
    <row r="838">
      <c r="A838" s="152">
        <v>45301.0</v>
      </c>
      <c r="B838" s="153">
        <v>134.30751037597656</v>
      </c>
    </row>
    <row r="839">
      <c r="A839" s="152">
        <v>45302.0</v>
      </c>
      <c r="B839" s="153">
        <v>134.0375518798828</v>
      </c>
    </row>
    <row r="840">
      <c r="A840" s="152">
        <v>45303.0</v>
      </c>
      <c r="B840" s="153">
        <v>135.16554260253906</v>
      </c>
    </row>
    <row r="841">
      <c r="A841" s="152">
        <v>45307.0</v>
      </c>
      <c r="B841" s="153">
        <v>136.05250549316406</v>
      </c>
    </row>
    <row r="842">
      <c r="A842" s="152">
        <v>45308.0</v>
      </c>
      <c r="B842" s="153">
        <v>134.31715393066406</v>
      </c>
    </row>
    <row r="843">
      <c r="A843" s="152">
        <v>45309.0</v>
      </c>
      <c r="B843" s="153">
        <v>140.07276916503906</v>
      </c>
    </row>
    <row r="844">
      <c r="A844" s="152">
        <v>45310.0</v>
      </c>
      <c r="B844" s="153">
        <v>146.50328063964844</v>
      </c>
    </row>
    <row r="845">
      <c r="A845" s="152">
        <v>45313.0</v>
      </c>
      <c r="B845" s="153">
        <v>147.380615234375</v>
      </c>
    </row>
    <row r="846">
      <c r="A846" s="152">
        <v>45314.0</v>
      </c>
      <c r="B846" s="153">
        <v>147.98797607421875</v>
      </c>
    </row>
    <row r="847">
      <c r="A847" s="152">
        <v>45315.0</v>
      </c>
      <c r="B847" s="153">
        <v>148.82675170898438</v>
      </c>
    </row>
    <row r="848">
      <c r="A848" s="152">
        <v>45316.0</v>
      </c>
      <c r="B848" s="153">
        <v>148.92315673828125</v>
      </c>
    </row>
    <row r="849">
      <c r="A849" s="152">
        <v>45317.0</v>
      </c>
      <c r="B849" s="153">
        <v>145.3077850341797</v>
      </c>
    </row>
    <row r="850">
      <c r="A850" s="152">
        <v>45320.0</v>
      </c>
      <c r="B850" s="153">
        <v>144.26657104492188</v>
      </c>
    </row>
    <row r="851">
      <c r="A851" s="152">
        <v>45321.0</v>
      </c>
      <c r="B851" s="153">
        <v>140.73802185058594</v>
      </c>
    </row>
    <row r="852">
      <c r="A852" s="152">
        <v>45322.0</v>
      </c>
      <c r="B852" s="153">
        <v>143.1771697998047</v>
      </c>
    </row>
    <row r="853">
      <c r="A853" s="152">
        <v>45323.0</v>
      </c>
      <c r="B853" s="153">
        <v>136.04287719726562</v>
      </c>
    </row>
    <row r="854">
      <c r="A854" s="152">
        <v>45324.0</v>
      </c>
      <c r="B854" s="153">
        <v>136.60205078125</v>
      </c>
    </row>
    <row r="855">
      <c r="A855" s="152">
        <v>45327.0</v>
      </c>
      <c r="B855" s="153">
        <v>138.8580322265625</v>
      </c>
    </row>
    <row r="856">
      <c r="A856" s="152">
        <v>45328.0</v>
      </c>
      <c r="B856" s="153">
        <v>138.92552185058594</v>
      </c>
    </row>
    <row r="857">
      <c r="A857" s="152">
        <v>45329.0</v>
      </c>
      <c r="B857" s="153">
        <v>140.6512451171875</v>
      </c>
    </row>
    <row r="858">
      <c r="A858" s="152">
        <v>45330.0</v>
      </c>
      <c r="B858" s="153">
        <v>142.85899353027344</v>
      </c>
    </row>
    <row r="859">
      <c r="A859" s="152">
        <v>45331.0</v>
      </c>
      <c r="B859" s="153">
        <v>145.5777587890625</v>
      </c>
    </row>
    <row r="860">
      <c r="A860" s="152">
        <v>45334.0</v>
      </c>
      <c r="B860" s="153">
        <v>147.60235595703125</v>
      </c>
    </row>
    <row r="861">
      <c r="A861" s="152">
        <v>45335.0</v>
      </c>
      <c r="B861" s="153">
        <v>144.6522216796875</v>
      </c>
    </row>
    <row r="862">
      <c r="A862" s="152">
        <v>45336.0</v>
      </c>
      <c r="B862" s="153">
        <v>148.4121551513672</v>
      </c>
    </row>
    <row r="863">
      <c r="A863" s="152">
        <v>45337.0</v>
      </c>
      <c r="B863" s="153">
        <v>150.37892150878906</v>
      </c>
    </row>
    <row r="864">
      <c r="A864" s="152">
        <v>45338.0</v>
      </c>
      <c r="B864" s="153">
        <v>147.2070770263672</v>
      </c>
    </row>
    <row r="865">
      <c r="A865" s="152">
        <v>45342.0</v>
      </c>
      <c r="B865" s="153">
        <v>146.50328063964844</v>
      </c>
    </row>
    <row r="866">
      <c r="A866" s="152">
        <v>45343.0</v>
      </c>
      <c r="B866" s="153">
        <v>146.55148315429688</v>
      </c>
    </row>
    <row r="867">
      <c r="A867" s="152">
        <v>45344.0</v>
      </c>
      <c r="B867" s="153">
        <v>149.19308471679688</v>
      </c>
    </row>
    <row r="868">
      <c r="A868" s="152">
        <v>45345.0</v>
      </c>
      <c r="B868" s="153">
        <v>149.34735107421875</v>
      </c>
    </row>
    <row r="869">
      <c r="A869" s="152">
        <v>45348.0</v>
      </c>
      <c r="B869" s="153">
        <v>151.3912353515625</v>
      </c>
    </row>
    <row r="870">
      <c r="A870" s="152">
        <v>45349.0</v>
      </c>
      <c r="B870" s="153">
        <v>152.6156005859375</v>
      </c>
    </row>
    <row r="871">
      <c r="A871" s="152">
        <v>45350.0</v>
      </c>
      <c r="B871" s="153">
        <v>151.0167694091797</v>
      </c>
    </row>
    <row r="872">
      <c r="A872" s="152">
        <v>45351.0</v>
      </c>
      <c r="B872" s="153">
        <v>152.89663696289062</v>
      </c>
    </row>
    <row r="873">
      <c r="A873" s="152">
        <v>45352.0</v>
      </c>
      <c r="B873" s="153">
        <v>158.03224182128906</v>
      </c>
    </row>
    <row r="874">
      <c r="A874" s="152">
        <v>45355.0</v>
      </c>
      <c r="B874" s="153">
        <v>161.39463806152344</v>
      </c>
    </row>
    <row r="875">
      <c r="A875" s="152">
        <v>45356.0</v>
      </c>
      <c r="B875" s="153">
        <v>156.443115234375</v>
      </c>
    </row>
    <row r="876">
      <c r="A876" s="152">
        <v>45357.0</v>
      </c>
      <c r="B876" s="153">
        <v>162.68341064453125</v>
      </c>
    </row>
    <row r="877">
      <c r="A877" s="152">
        <v>45358.0</v>
      </c>
      <c r="B877" s="153">
        <v>170.27056884765625</v>
      </c>
    </row>
    <row r="878">
      <c r="A878" s="152">
        <v>45359.0</v>
      </c>
      <c r="B878" s="153">
        <v>165.28028869628906</v>
      </c>
    </row>
    <row r="879">
      <c r="A879" s="152">
        <v>45362.0</v>
      </c>
      <c r="B879" s="153">
        <v>165.81321716308594</v>
      </c>
    </row>
    <row r="880">
      <c r="A880" s="152">
        <v>45363.0</v>
      </c>
      <c r="B880" s="153">
        <v>167.71243286132812</v>
      </c>
    </row>
    <row r="881">
      <c r="A881" s="152">
        <v>45364.0</v>
      </c>
      <c r="B881" s="153">
        <v>164.00123596191406</v>
      </c>
    </row>
    <row r="882">
      <c r="A882" s="152">
        <v>45365.0</v>
      </c>
      <c r="B882" s="153">
        <v>163.22601318359375</v>
      </c>
    </row>
    <row r="883">
      <c r="A883" s="152">
        <v>45366.0</v>
      </c>
      <c r="B883" s="153">
        <v>162.01478576660156</v>
      </c>
    </row>
    <row r="884">
      <c r="A884" s="152">
        <v>45369.0</v>
      </c>
      <c r="B884" s="153">
        <v>161.7434844970703</v>
      </c>
    </row>
    <row r="885">
      <c r="A885" s="152">
        <v>45370.0</v>
      </c>
      <c r="B885" s="153">
        <v>159.01092529296875</v>
      </c>
    </row>
    <row r="886">
      <c r="A886" s="152">
        <v>45371.0</v>
      </c>
      <c r="B886" s="153">
        <v>162.47019958496094</v>
      </c>
    </row>
    <row r="887">
      <c r="A887" s="152">
        <v>45372.0</v>
      </c>
      <c r="B887" s="153">
        <v>165.55160522460938</v>
      </c>
    </row>
    <row r="888">
      <c r="A888" s="152">
        <v>45373.0</v>
      </c>
      <c r="B888" s="153">
        <v>164.8248748779297</v>
      </c>
    </row>
    <row r="889">
      <c r="A889" s="152">
        <v>45376.0</v>
      </c>
      <c r="B889" s="153">
        <v>162.3248748779297</v>
      </c>
    </row>
    <row r="890">
      <c r="A890" s="152">
        <v>45377.0</v>
      </c>
      <c r="B890" s="153">
        <v>161.88882446289062</v>
      </c>
    </row>
    <row r="891">
      <c r="A891" s="152">
        <v>45378.0</v>
      </c>
      <c r="B891" s="153">
        <v>163.8849334716797</v>
      </c>
    </row>
    <row r="892">
      <c r="A892" s="152">
        <v>45379.0</v>
      </c>
      <c r="B892" s="153">
        <v>164.04966735839844</v>
      </c>
    </row>
    <row r="893">
      <c r="A893" s="152">
        <v>45383.0</v>
      </c>
      <c r="B893" s="153">
        <v>166.3946075439453</v>
      </c>
    </row>
    <row r="894">
      <c r="A894" s="152">
        <v>45384.0</v>
      </c>
      <c r="B894" s="153">
        <v>165.73570251464844</v>
      </c>
    </row>
    <row r="895">
      <c r="A895" s="152">
        <v>45385.0</v>
      </c>
      <c r="B895" s="153">
        <v>168.5167236328125</v>
      </c>
    </row>
    <row r="896">
      <c r="A896" s="152">
        <v>45386.0</v>
      </c>
      <c r="B896" s="153">
        <v>164.49539184570312</v>
      </c>
    </row>
    <row r="897">
      <c r="A897" s="152">
        <v>45387.0</v>
      </c>
      <c r="B897" s="153">
        <v>166.2104949951172</v>
      </c>
    </row>
    <row r="898">
      <c r="A898" s="152">
        <v>45390.0</v>
      </c>
      <c r="B898" s="153">
        <v>168.23570251464844</v>
      </c>
    </row>
    <row r="899">
      <c r="A899" s="152">
        <v>45391.0</v>
      </c>
      <c r="B899" s="153">
        <v>170.12522888183594</v>
      </c>
    </row>
    <row r="900">
      <c r="A900" s="152">
        <v>45392.0</v>
      </c>
      <c r="B900" s="153">
        <v>165.56130981445312</v>
      </c>
    </row>
    <row r="901">
      <c r="A901" s="152">
        <v>45393.0</v>
      </c>
      <c r="B901" s="153">
        <v>169.69886779785156</v>
      </c>
    </row>
    <row r="902">
      <c r="A902" s="152">
        <v>45394.0</v>
      </c>
      <c r="B902" s="153">
        <v>165.9779510498047</v>
      </c>
    </row>
    <row r="903">
      <c r="A903" s="152">
        <v>45397.0</v>
      </c>
      <c r="B903" s="153">
        <v>164.57290649414062</v>
      </c>
    </row>
    <row r="904">
      <c r="A904" s="152">
        <v>45398.0</v>
      </c>
      <c r="B904" s="153">
        <v>163.35198974609375</v>
      </c>
    </row>
    <row r="905">
      <c r="A905" s="152">
        <v>45399.0</v>
      </c>
      <c r="B905" s="153">
        <v>159.22409057617188</v>
      </c>
    </row>
    <row r="906">
      <c r="A906" s="152">
        <v>45400.0</v>
      </c>
      <c r="B906" s="153">
        <v>156.43344116210938</v>
      </c>
    </row>
    <row r="907">
      <c r="A907" s="152">
        <v>45401.0</v>
      </c>
      <c r="B907" s="153">
        <v>152.74159240722656</v>
      </c>
    </row>
    <row r="908">
      <c r="A908" s="152">
        <v>45404.0</v>
      </c>
      <c r="B908" s="153">
        <v>155.2124786376953</v>
      </c>
    </row>
    <row r="909">
      <c r="A909" s="152">
        <v>45405.0</v>
      </c>
      <c r="B909" s="153">
        <v>156.34620666503906</v>
      </c>
    </row>
    <row r="910">
      <c r="A910" s="152">
        <v>45406.0</v>
      </c>
      <c r="B910" s="153">
        <v>158.55551147460938</v>
      </c>
    </row>
    <row r="911">
      <c r="A911" s="152">
        <v>45407.0</v>
      </c>
      <c r="B911" s="153">
        <v>158.23573303222656</v>
      </c>
    </row>
    <row r="912">
      <c r="A912" s="152">
        <v>45408.0</v>
      </c>
      <c r="B912" s="153">
        <v>160.52255249023438</v>
      </c>
    </row>
    <row r="913">
      <c r="A913" s="152">
        <v>45411.0</v>
      </c>
      <c r="B913" s="153">
        <v>163.95277404785156</v>
      </c>
    </row>
    <row r="914">
      <c r="A914" s="152">
        <v>45412.0</v>
      </c>
      <c r="B914" s="153">
        <v>160.7066650390625</v>
      </c>
    </row>
    <row r="915">
      <c r="A915" s="152">
        <v>45413.0</v>
      </c>
      <c r="B915" s="153">
        <v>159.02061462402344</v>
      </c>
    </row>
    <row r="916">
      <c r="A916" s="152">
        <v>45414.0</v>
      </c>
      <c r="B916" s="153">
        <v>174.5147247314453</v>
      </c>
    </row>
    <row r="917">
      <c r="A917" s="152">
        <v>45415.0</v>
      </c>
      <c r="B917" s="153">
        <v>174.0690155029297</v>
      </c>
    </row>
    <row r="918">
      <c r="A918" s="152">
        <v>45418.0</v>
      </c>
      <c r="B918" s="153">
        <v>176.21046447753906</v>
      </c>
    </row>
    <row r="919">
      <c r="A919" s="152">
        <v>45419.0</v>
      </c>
      <c r="B919" s="153">
        <v>174.5631866455078</v>
      </c>
    </row>
    <row r="920">
      <c r="A920" s="152">
        <v>45420.0</v>
      </c>
      <c r="B920" s="153">
        <v>174.95077514648438</v>
      </c>
    </row>
    <row r="921">
      <c r="A921" s="152">
        <v>45421.0</v>
      </c>
      <c r="B921" s="153">
        <v>174.94107055664062</v>
      </c>
    </row>
    <row r="922">
      <c r="A922" s="152">
        <v>45422.0</v>
      </c>
      <c r="B922" s="153">
        <v>176.433349609375</v>
      </c>
    </row>
    <row r="923">
      <c r="A923" s="152">
        <v>45425.0</v>
      </c>
      <c r="B923" s="153">
        <v>178.49729919433594</v>
      </c>
    </row>
    <row r="924">
      <c r="A924" s="152">
        <v>45426.0</v>
      </c>
      <c r="B924" s="153">
        <v>183.1096649169922</v>
      </c>
    </row>
    <row r="925">
      <c r="A925" s="152">
        <v>45427.0</v>
      </c>
      <c r="B925" s="153">
        <v>188.57476806640625</v>
      </c>
    </row>
    <row r="926">
      <c r="A926" s="152">
        <v>45428.0</v>
      </c>
      <c r="B926" s="153">
        <v>187.2762908935547</v>
      </c>
    </row>
    <row r="927">
      <c r="A927" s="152">
        <v>45429.0</v>
      </c>
      <c r="B927" s="153">
        <v>187.8480224609375</v>
      </c>
    </row>
    <row r="928">
      <c r="A928" s="152">
        <v>45432.0</v>
      </c>
      <c r="B928" s="153">
        <v>191.62705993652344</v>
      </c>
    </row>
    <row r="929">
      <c r="A929" s="152">
        <v>45433.0</v>
      </c>
      <c r="B929" s="153">
        <v>194.62124633789062</v>
      </c>
    </row>
    <row r="930">
      <c r="A930" s="152">
        <v>45434.0</v>
      </c>
      <c r="B930" s="153">
        <v>196.63671875</v>
      </c>
    </row>
    <row r="931">
      <c r="A931" s="152">
        <v>45435.0</v>
      </c>
      <c r="B931" s="153">
        <v>195.5030059814453</v>
      </c>
    </row>
    <row r="932">
      <c r="A932" s="152">
        <v>45436.0</v>
      </c>
      <c r="B932" s="153">
        <v>203.83631896972656</v>
      </c>
    </row>
    <row r="933">
      <c r="A933" s="152">
        <v>45440.0</v>
      </c>
      <c r="B933" s="153">
        <v>206.4719696044922</v>
      </c>
    </row>
    <row r="934">
      <c r="A934" s="152">
        <v>45441.0</v>
      </c>
      <c r="B934" s="153">
        <v>201.80142211914062</v>
      </c>
    </row>
    <row r="935">
      <c r="A935" s="152">
        <v>45442.0</v>
      </c>
      <c r="B935" s="153">
        <v>199.26202392578125</v>
      </c>
    </row>
    <row r="936">
      <c r="A936" s="152">
        <v>45443.0</v>
      </c>
      <c r="B936" s="153">
        <v>198.5323028564453</v>
      </c>
    </row>
    <row r="937">
      <c r="A937" s="152">
        <v>45446.0</v>
      </c>
      <c r="B937" s="153">
        <v>200.3419952392578</v>
      </c>
    </row>
    <row r="938">
      <c r="A938" s="152">
        <v>45447.0</v>
      </c>
      <c r="B938" s="153">
        <v>198.84364318847656</v>
      </c>
    </row>
    <row r="939">
      <c r="A939" s="152">
        <v>45448.0</v>
      </c>
      <c r="B939" s="153">
        <v>206.17001342773438</v>
      </c>
    </row>
    <row r="940">
      <c r="A940" s="152">
        <v>45449.0</v>
      </c>
      <c r="B940" s="153">
        <v>203.77655029296875</v>
      </c>
    </row>
    <row r="941">
      <c r="A941" s="152">
        <v>45450.0</v>
      </c>
      <c r="B941" s="153">
        <v>201.0327911376953</v>
      </c>
    </row>
    <row r="942">
      <c r="A942" s="152">
        <v>45453.0</v>
      </c>
      <c r="B942" s="153">
        <v>203.68898010253906</v>
      </c>
    </row>
    <row r="943">
      <c r="A943" s="152">
        <v>45454.0</v>
      </c>
      <c r="B943" s="153">
        <v>202.88143920898438</v>
      </c>
    </row>
    <row r="944">
      <c r="A944" s="152">
        <v>45455.0</v>
      </c>
      <c r="B944" s="153">
        <v>209.56564331054688</v>
      </c>
    </row>
    <row r="945">
      <c r="A945" s="152">
        <v>45456.0</v>
      </c>
      <c r="B945" s="153">
        <v>211.9202117919922</v>
      </c>
    </row>
    <row r="946">
      <c r="A946" s="152">
        <v>45457.0</v>
      </c>
      <c r="B946" s="153">
        <v>209.5072784423828</v>
      </c>
    </row>
    <row r="947">
      <c r="A947" s="152">
        <v>45460.0</v>
      </c>
      <c r="B947" s="153">
        <v>216.21096801757812</v>
      </c>
    </row>
    <row r="948">
      <c r="A948" s="152">
        <v>45461.0</v>
      </c>
      <c r="B948" s="153">
        <v>220.9492645263672</v>
      </c>
    </row>
    <row r="949">
      <c r="A949" s="152">
        <v>45463.0</v>
      </c>
      <c r="B949" s="153">
        <v>209.64349365234375</v>
      </c>
    </row>
    <row r="950">
      <c r="A950" s="152">
        <v>45464.0</v>
      </c>
      <c r="B950" s="153">
        <v>206.78298950195312</v>
      </c>
    </row>
    <row r="951">
      <c r="A951" s="152">
        <v>45467.0</v>
      </c>
      <c r="B951" s="153">
        <v>195.40907287597656</v>
      </c>
    </row>
    <row r="952">
      <c r="A952" s="152">
        <v>45468.0</v>
      </c>
      <c r="B952" s="153">
        <v>196.703125</v>
      </c>
    </row>
    <row r="953">
      <c r="A953" s="152">
        <v>45469.0</v>
      </c>
      <c r="B953" s="153">
        <v>191.9940185546875</v>
      </c>
    </row>
    <row r="954">
      <c r="A954" s="152">
        <v>45470.0</v>
      </c>
      <c r="B954" s="153">
        <v>189.87295532226562</v>
      </c>
    </row>
    <row r="955">
      <c r="A955" s="152">
        <v>45471.0</v>
      </c>
      <c r="B955" s="153">
        <v>193.79397583007812</v>
      </c>
    </row>
    <row r="956">
      <c r="A956" s="152">
        <v>45474.0</v>
      </c>
      <c r="B956" s="153">
        <v>194.62098693847656</v>
      </c>
    </row>
    <row r="957">
      <c r="A957" s="152">
        <v>45475.0</v>
      </c>
      <c r="B957" s="153">
        <v>194.7474822998047</v>
      </c>
    </row>
    <row r="958">
      <c r="A958" s="152">
        <v>45476.0</v>
      </c>
      <c r="B958" s="153">
        <v>198.29879760742188</v>
      </c>
    </row>
    <row r="959">
      <c r="A959" s="152">
        <v>45478.0</v>
      </c>
      <c r="B959" s="153">
        <v>200.18634033203125</v>
      </c>
    </row>
    <row r="960">
      <c r="A960" s="152">
        <v>45481.0</v>
      </c>
      <c r="B960" s="153">
        <v>202.2684783935547</v>
      </c>
    </row>
    <row r="961">
      <c r="A961" s="152">
        <v>45482.0</v>
      </c>
      <c r="B961" s="153">
        <v>201.519287109375</v>
      </c>
    </row>
    <row r="962">
      <c r="A962" s="152">
        <v>45483.0</v>
      </c>
      <c r="B962" s="153">
        <v>203.15386962890625</v>
      </c>
    </row>
    <row r="963">
      <c r="A963" s="152">
        <v>45484.0</v>
      </c>
      <c r="B963" s="153">
        <v>194.4458465576172</v>
      </c>
    </row>
    <row r="964">
      <c r="A964" s="152">
        <v>45485.0</v>
      </c>
      <c r="B964" s="153">
        <v>196.9561004638672</v>
      </c>
    </row>
    <row r="965">
      <c r="A965" s="152">
        <v>45488.0</v>
      </c>
      <c r="B965" s="153">
        <v>202.5506134033203</v>
      </c>
    </row>
    <row r="966">
      <c r="A966" s="152">
        <v>45489.0</v>
      </c>
      <c r="B966" s="153">
        <v>203.97113037109375</v>
      </c>
    </row>
    <row r="967">
      <c r="A967" s="152">
        <v>45490.0</v>
      </c>
      <c r="B967" s="153">
        <v>186.4189453125</v>
      </c>
    </row>
    <row r="968">
      <c r="A968" s="152">
        <v>45491.0</v>
      </c>
      <c r="B968" s="153">
        <v>186.28274536132812</v>
      </c>
    </row>
    <row r="969">
      <c r="A969" s="152">
        <v>45492.0</v>
      </c>
      <c r="B969" s="153">
        <v>181.17471313476562</v>
      </c>
    </row>
    <row r="970">
      <c r="A970" s="152">
        <v>45495.0</v>
      </c>
      <c r="B970" s="153">
        <v>189.69784545898438</v>
      </c>
    </row>
    <row r="971">
      <c r="A971" s="152">
        <v>45496.0</v>
      </c>
      <c r="B971" s="153">
        <v>188.1216278076172</v>
      </c>
    </row>
    <row r="972">
      <c r="A972" s="152">
        <v>45497.0</v>
      </c>
      <c r="B972" s="153">
        <v>176.1737060546875</v>
      </c>
    </row>
    <row r="973">
      <c r="A973" s="152">
        <v>45498.0</v>
      </c>
      <c r="B973" s="153">
        <v>170.6472930908203</v>
      </c>
    </row>
    <row r="974">
      <c r="A974" s="152">
        <v>45499.0</v>
      </c>
      <c r="B974" s="153">
        <v>175.18128967285156</v>
      </c>
    </row>
    <row r="975">
      <c r="A975" s="152">
        <v>45502.0</v>
      </c>
      <c r="B975" s="153">
        <v>173.8094024658203</v>
      </c>
    </row>
    <row r="976">
      <c r="A976" s="152">
        <v>45503.0</v>
      </c>
      <c r="B976" s="153">
        <v>162.42579650878906</v>
      </c>
    </row>
    <row r="977">
      <c r="A977" s="152">
        <v>45504.0</v>
      </c>
      <c r="B977" s="153">
        <v>176.05694580078125</v>
      </c>
    </row>
    <row r="978">
      <c r="A978" s="152">
        <v>45505.0</v>
      </c>
      <c r="B978" s="153">
        <v>159.56529235839844</v>
      </c>
    </row>
    <row r="979">
      <c r="A979" s="152">
        <v>45506.0</v>
      </c>
      <c r="B979" s="153">
        <v>155.00209045410156</v>
      </c>
    </row>
    <row r="980">
      <c r="A980" s="152">
        <v>45509.0</v>
      </c>
      <c r="B980" s="153">
        <v>153.67886352539062</v>
      </c>
    </row>
    <row r="981">
      <c r="A981" s="152">
        <v>45510.0</v>
      </c>
      <c r="B981" s="153">
        <v>154.42807006835938</v>
      </c>
    </row>
    <row r="982">
      <c r="A982" s="152">
        <v>45511.0</v>
      </c>
      <c r="B982" s="153">
        <v>151.8983612060547</v>
      </c>
    </row>
    <row r="983">
      <c r="A983" s="152">
        <v>45512.0</v>
      </c>
      <c r="B983" s="153">
        <v>160.4895782470703</v>
      </c>
    </row>
    <row r="984">
      <c r="A984" s="152">
        <v>45513.0</v>
      </c>
      <c r="B984" s="153">
        <v>160.03228759765625</v>
      </c>
    </row>
    <row r="985">
      <c r="A985" s="152">
        <v>45516.0</v>
      </c>
      <c r="B985" s="153">
        <v>158.4853057861328</v>
      </c>
    </row>
    <row r="986">
      <c r="A986" s="152">
        <v>45517.0</v>
      </c>
      <c r="B986" s="153">
        <v>164.8873748779297</v>
      </c>
    </row>
    <row r="987">
      <c r="A987" s="152">
        <v>45518.0</v>
      </c>
      <c r="B987" s="153">
        <v>162.63009643554688</v>
      </c>
    </row>
    <row r="988">
      <c r="A988" s="152">
        <v>45519.0</v>
      </c>
      <c r="B988" s="153">
        <v>168.65272521972656</v>
      </c>
    </row>
    <row r="989">
      <c r="A989" s="152">
        <v>45520.0</v>
      </c>
      <c r="B989" s="153">
        <v>167.5240936279297</v>
      </c>
    </row>
    <row r="990">
      <c r="A990" s="152">
        <v>45523.0</v>
      </c>
      <c r="B990" s="153">
        <v>169.5478515625</v>
      </c>
    </row>
    <row r="991">
      <c r="A991" s="152">
        <v>45524.0</v>
      </c>
      <c r="B991" s="153">
        <v>167.45596313476562</v>
      </c>
    </row>
    <row r="992">
      <c r="A992" s="152">
        <v>45525.0</v>
      </c>
      <c r="B992" s="153">
        <v>169.50892639160156</v>
      </c>
    </row>
    <row r="993">
      <c r="A993" s="152">
        <v>45526.0</v>
      </c>
      <c r="B993" s="153">
        <v>164.43008422851562</v>
      </c>
    </row>
    <row r="994">
      <c r="A994" s="152">
        <v>45527.0</v>
      </c>
      <c r="B994" s="153">
        <v>168.8083953857422</v>
      </c>
    </row>
    <row r="995">
      <c r="A995" s="152">
        <v>45530.0</v>
      </c>
      <c r="B995" s="153">
        <v>164.90682983398438</v>
      </c>
    </row>
    <row r="996">
      <c r="A996" s="152">
        <v>45531.0</v>
      </c>
      <c r="B996" s="153">
        <v>169.2267608642578</v>
      </c>
    </row>
    <row r="997">
      <c r="A997" s="152">
        <v>45532.0</v>
      </c>
      <c r="B997" s="153">
        <v>167.20303344726562</v>
      </c>
    </row>
    <row r="998">
      <c r="A998" s="152">
        <v>45533.0</v>
      </c>
      <c r="B998" s="153">
        <v>164.90682983398438</v>
      </c>
    </row>
    <row r="999">
      <c r="A999" s="152">
        <v>45534.0</v>
      </c>
      <c r="B999" s="153">
        <v>170.55972290039062</v>
      </c>
    </row>
    <row r="1000">
      <c r="A1000" s="152">
        <v>45538.0</v>
      </c>
      <c r="B1000" s="153">
        <v>158.8258514404297</v>
      </c>
    </row>
    <row r="1001">
      <c r="A1001" s="152">
        <v>45539.0</v>
      </c>
      <c r="B1001" s="153">
        <v>160.85931396484375</v>
      </c>
    </row>
    <row r="1002">
      <c r="A1002" s="152">
        <v>45540.0</v>
      </c>
      <c r="B1002" s="153">
        <v>160.0964813232422</v>
      </c>
    </row>
    <row r="1003">
      <c r="A1003" s="152">
        <v>45541.0</v>
      </c>
      <c r="B1003" s="153">
        <v>154.70779418945312</v>
      </c>
    </row>
    <row r="1004">
      <c r="A1004" s="152">
        <v>45544.0</v>
      </c>
      <c r="B1004" s="153">
        <v>157.2310028076172</v>
      </c>
    </row>
    <row r="1005">
      <c r="A1005" s="152">
        <v>45545.0</v>
      </c>
      <c r="B1005" s="153">
        <v>158.12094116210938</v>
      </c>
    </row>
    <row r="1006">
      <c r="A1006" s="152">
        <v>45546.0</v>
      </c>
      <c r="B1006" s="153">
        <v>162.89353942871094</v>
      </c>
    </row>
    <row r="1007">
      <c r="A1007" s="152">
        <v>45547.0</v>
      </c>
      <c r="B1007" s="153">
        <v>161.3483123779297</v>
      </c>
    </row>
    <row r="1008">
      <c r="A1008" s="152">
        <v>45548.0</v>
      </c>
      <c r="B1008" s="153">
        <v>164.03778076171875</v>
      </c>
    </row>
    <row r="1009">
      <c r="A1009" s="152">
        <v>45551.0</v>
      </c>
      <c r="B1009" s="153">
        <v>162.9424285888672</v>
      </c>
    </row>
    <row r="1010">
      <c r="A1010" s="152">
        <v>45552.0</v>
      </c>
      <c r="B1010" s="153">
        <v>164.98643493652344</v>
      </c>
    </row>
    <row r="1011">
      <c r="A1011" s="152">
        <v>45553.0</v>
      </c>
      <c r="B1011" s="153">
        <v>164.59523010253906</v>
      </c>
    </row>
    <row r="1012">
      <c r="A1012" s="152">
        <v>45554.0</v>
      </c>
      <c r="B1012" s="153">
        <v>170.09152221679688</v>
      </c>
    </row>
    <row r="1013">
      <c r="A1013" s="152">
        <v>45555.0</v>
      </c>
      <c r="B1013" s="153">
        <v>165.2015838623047</v>
      </c>
    </row>
    <row r="1014">
      <c r="A1014" s="152">
        <v>45558.0</v>
      </c>
      <c r="B1014" s="153">
        <v>162.3067626953125</v>
      </c>
    </row>
    <row r="1015">
      <c r="A1015" s="152">
        <v>45559.0</v>
      </c>
      <c r="B1015" s="153">
        <v>163.27496337890625</v>
      </c>
    </row>
    <row r="1016">
      <c r="A1016" s="152">
        <v>45560.0</v>
      </c>
      <c r="B1016" s="153">
        <v>164.56590270996094</v>
      </c>
    </row>
    <row r="1017">
      <c r="A1017" s="152">
        <v>45561.0</v>
      </c>
      <c r="B1017" s="153">
        <v>168.8592529296875</v>
      </c>
    </row>
    <row r="1018">
      <c r="A1018" s="152">
        <v>45562.0</v>
      </c>
      <c r="B1018" s="153">
        <v>166.38494873046875</v>
      </c>
    </row>
    <row r="1019">
      <c r="A1019" s="152">
        <v>45565.0</v>
      </c>
      <c r="B1019" s="153">
        <v>166.30670166015625</v>
      </c>
    </row>
    <row r="1020">
      <c r="A1020" s="152">
        <v>45566.0</v>
      </c>
      <c r="B1020" s="153">
        <v>162.13070678710938</v>
      </c>
    </row>
    <row r="1021">
      <c r="A1021" s="152">
        <v>45567.0</v>
      </c>
      <c r="B1021" s="153">
        <v>164.6147918701172</v>
      </c>
    </row>
    <row r="1022">
      <c r="A1022" s="152">
        <v>45568.0</v>
      </c>
      <c r="B1022" s="153">
        <v>165.2015838623047</v>
      </c>
    </row>
    <row r="1023">
      <c r="A1023" s="152">
        <v>45569.0</v>
      </c>
      <c r="B1023" s="153">
        <v>165.18203735351562</v>
      </c>
    </row>
    <row r="1024">
      <c r="A1024" s="152">
        <v>45572.0</v>
      </c>
      <c r="B1024" s="153">
        <v>163.2651824951172</v>
      </c>
    </row>
    <row r="1025">
      <c r="A1025" s="152">
        <v>45573.0</v>
      </c>
      <c r="B1025" s="153">
        <v>162.67835998535156</v>
      </c>
    </row>
    <row r="1026">
      <c r="A1026" s="152">
        <v>45574.0</v>
      </c>
      <c r="B1026" s="153">
        <v>166.4729766845703</v>
      </c>
    </row>
    <row r="1027">
      <c r="A1027" s="152">
        <v>45575.0</v>
      </c>
      <c r="B1027" s="153">
        <v>164.81039428710938</v>
      </c>
    </row>
    <row r="1028">
      <c r="A1028" s="152">
        <v>45576.0</v>
      </c>
      <c r="B1028" s="153">
        <v>166.23825073242188</v>
      </c>
    </row>
    <row r="1029">
      <c r="A1029" s="152">
        <v>45579.0</v>
      </c>
      <c r="B1029" s="153">
        <v>174.12081909179688</v>
      </c>
    </row>
    <row r="1030">
      <c r="A1030" s="152">
        <v>45580.0</v>
      </c>
      <c r="B1030" s="153">
        <v>170.25778198242188</v>
      </c>
    </row>
    <row r="1031">
      <c r="A1031" s="152">
        <v>45581.0</v>
      </c>
      <c r="B1031" s="153">
        <v>167.7052459716797</v>
      </c>
    </row>
    <row r="1032">
      <c r="A1032" s="152">
        <v>45582.0</v>
      </c>
      <c r="B1032" s="153">
        <v>167.33360290527344</v>
      </c>
    </row>
    <row r="1033">
      <c r="A1033" s="152">
        <v>45583.0</v>
      </c>
      <c r="B1033" s="153">
        <v>167.15757751464844</v>
      </c>
    </row>
    <row r="1034">
      <c r="A1034" s="152">
        <v>45586.0</v>
      </c>
      <c r="B1034" s="153">
        <v>165.2895965576172</v>
      </c>
    </row>
    <row r="1035">
      <c r="A1035" s="152">
        <v>45587.0</v>
      </c>
      <c r="B1035" s="153">
        <v>169.3677978515625</v>
      </c>
    </row>
    <row r="1036">
      <c r="A1036" s="152">
        <v>45588.0</v>
      </c>
      <c r="B1036" s="153">
        <v>162.9326629638672</v>
      </c>
    </row>
    <row r="1037">
      <c r="A1037" s="152">
        <v>45589.0</v>
      </c>
      <c r="B1037" s="153">
        <v>164.39964294433594</v>
      </c>
    </row>
    <row r="1038">
      <c r="A1038" s="152">
        <v>45590.0</v>
      </c>
      <c r="B1038" s="153">
        <v>166.52186584472656</v>
      </c>
    </row>
    <row r="1039">
      <c r="A1039" s="152">
        <v>45593.0</v>
      </c>
      <c r="B1039" s="153">
        <v>168.428955078125</v>
      </c>
    </row>
    <row r="1040">
      <c r="A1040" s="152">
        <v>45594.0</v>
      </c>
      <c r="B1040" s="153">
        <v>172.125732421875</v>
      </c>
    </row>
    <row r="1041">
      <c r="A1041" s="152">
        <v>45595.0</v>
      </c>
      <c r="B1041" s="153">
        <v>163.93020629882812</v>
      </c>
    </row>
    <row r="1042">
      <c r="A1042" s="152">
        <v>45596.0</v>
      </c>
      <c r="B1042" s="153">
        <v>159.1869659423828</v>
      </c>
    </row>
    <row r="1043">
      <c r="A1043" s="152">
        <v>45597.0</v>
      </c>
      <c r="B1043" s="153">
        <v>161.63194274902344</v>
      </c>
    </row>
    <row r="1044">
      <c r="A1044" s="152">
        <v>45600.0</v>
      </c>
      <c r="B1044" s="153">
        <v>161.54391479492188</v>
      </c>
    </row>
    <row r="1045">
      <c r="A1045" s="152">
        <v>45601.0</v>
      </c>
      <c r="B1045" s="153">
        <v>162.2578582763672</v>
      </c>
    </row>
    <row r="1046">
      <c r="A1046" s="152">
        <v>45602.0</v>
      </c>
      <c r="B1046" s="153">
        <v>169.1820068359375</v>
      </c>
    </row>
    <row r="1047">
      <c r="A1047" s="152">
        <v>45603.0</v>
      </c>
      <c r="B1047" s="153">
        <v>169.10374450683594</v>
      </c>
    </row>
    <row r="1048">
      <c r="A1048" s="152">
        <v>45604.0</v>
      </c>
      <c r="B1048" s="153">
        <v>167.1477813720703</v>
      </c>
    </row>
    <row r="1049">
      <c r="A1049" s="152">
        <v>45607.0</v>
      </c>
      <c r="B1049" s="153">
        <v>164.58543395996094</v>
      </c>
    </row>
    <row r="1050">
      <c r="A1050" s="152">
        <v>45608.0</v>
      </c>
      <c r="B1050" s="153">
        <v>159.81288146972656</v>
      </c>
    </row>
    <row r="1051">
      <c r="A1051" s="152">
        <v>45609.0</v>
      </c>
      <c r="B1051" s="153">
        <v>156.88868713378906</v>
      </c>
    </row>
    <row r="1052">
      <c r="A1052" s="152">
        <v>45610.0</v>
      </c>
      <c r="B1052" s="153">
        <v>160.3605499267578</v>
      </c>
    </row>
    <row r="1053">
      <c r="A1053" s="152">
        <v>45611.0</v>
      </c>
      <c r="B1053" s="153">
        <v>156.96693420410156</v>
      </c>
    </row>
    <row r="1054">
      <c r="A1054" s="152">
        <v>45614.0</v>
      </c>
      <c r="B1054" s="153">
        <v>160.87887573242188</v>
      </c>
    </row>
    <row r="1055">
      <c r="A1055" s="152">
        <v>45615.0</v>
      </c>
      <c r="B1055" s="153">
        <v>161.0842742919922</v>
      </c>
    </row>
    <row r="1056">
      <c r="A1056" s="152">
        <v>45616.0</v>
      </c>
      <c r="B1056" s="153">
        <v>150.87408447265625</v>
      </c>
    </row>
    <row r="1057">
      <c r="A1057" s="152">
        <v>45617.0</v>
      </c>
      <c r="B1057" s="153">
        <v>152.0378875732422</v>
      </c>
    </row>
    <row r="1058">
      <c r="A1058" s="152">
        <v>45618.0</v>
      </c>
      <c r="B1058" s="153">
        <v>153.33859252929688</v>
      </c>
    </row>
    <row r="1059">
      <c r="A1059" s="152">
        <v>45621.0</v>
      </c>
      <c r="B1059" s="153">
        <v>155.32391357421875</v>
      </c>
    </row>
    <row r="1060">
      <c r="A1060" s="152">
        <v>45622.0</v>
      </c>
      <c r="B1060" s="153">
        <v>153.47552490234375</v>
      </c>
    </row>
    <row r="1061">
      <c r="A1061" s="152">
        <v>45623.0</v>
      </c>
      <c r="B1061" s="153">
        <v>152.95718383789062</v>
      </c>
    </row>
    <row r="1062">
      <c r="A1062" s="152">
        <v>45625.0</v>
      </c>
      <c r="B1062" s="153">
        <v>155.04029846191406</v>
      </c>
    </row>
    <row r="1063">
      <c r="A1063" s="152">
        <v>45628.0</v>
      </c>
      <c r="B1063" s="153">
        <v>159.44125366210938</v>
      </c>
    </row>
    <row r="1064">
      <c r="A1064" s="152">
        <v>45629.0</v>
      </c>
      <c r="B1064" s="153">
        <v>159.00115966796875</v>
      </c>
    </row>
    <row r="1065">
      <c r="A1065" s="152">
        <v>45630.0</v>
      </c>
      <c r="B1065" s="153">
        <v>159.74441528320312</v>
      </c>
    </row>
    <row r="1066">
      <c r="A1066" s="152">
        <v>45631.0</v>
      </c>
      <c r="B1066" s="153">
        <v>157.67990112304688</v>
      </c>
    </row>
    <row r="1067">
      <c r="A1067" s="152">
        <v>45632.0</v>
      </c>
      <c r="B1067" s="153">
        <v>156.8147735595703</v>
      </c>
    </row>
    <row r="1068">
      <c r="A1068" s="152">
        <v>45635.0</v>
      </c>
      <c r="B1068" s="153">
        <v>158.0240020751953</v>
      </c>
    </row>
    <row r="1069">
      <c r="A1069" s="152">
        <v>45636.0</v>
      </c>
      <c r="B1069" s="153">
        <v>153.81631469726562</v>
      </c>
    </row>
    <row r="1070">
      <c r="A1070" s="152">
        <v>45637.0</v>
      </c>
      <c r="B1070" s="153">
        <v>157.12936401367188</v>
      </c>
    </row>
    <row r="1071">
      <c r="A1071" s="152">
        <v>45638.0</v>
      </c>
      <c r="B1071" s="153">
        <v>155.56622314453125</v>
      </c>
    </row>
    <row r="1072">
      <c r="A1072" s="152">
        <v>45639.0</v>
      </c>
      <c r="B1072" s="153">
        <v>155.851318359375</v>
      </c>
    </row>
    <row r="1073">
      <c r="A1073" s="152">
        <v>45642.0</v>
      </c>
      <c r="B1073" s="153">
        <v>155.22213745117188</v>
      </c>
    </row>
    <row r="1074">
      <c r="A1074" s="152">
        <v>45643.0</v>
      </c>
      <c r="B1074" s="153">
        <v>155.25164794921875</v>
      </c>
    </row>
    <row r="1075">
      <c r="A1075" s="152">
        <v>45644.0</v>
      </c>
      <c r="B1075" s="153">
        <v>150.46392822265625</v>
      </c>
    </row>
    <row r="1076">
      <c r="A1076" s="152">
        <v>45645.0</v>
      </c>
      <c r="B1076" s="153">
        <v>147.8586883544922</v>
      </c>
    </row>
    <row r="1077">
      <c r="A1077" s="152">
        <v>45646.0</v>
      </c>
      <c r="B1077" s="153">
        <v>150.30662536621094</v>
      </c>
    </row>
    <row r="1078">
      <c r="A1078" s="152">
        <v>45649.0</v>
      </c>
      <c r="B1078" s="153">
        <v>155.56622314453125</v>
      </c>
    </row>
    <row r="1079">
      <c r="A1079" s="152">
        <v>45650.0</v>
      </c>
      <c r="B1079" s="153">
        <v>156.6673126220703</v>
      </c>
    </row>
    <row r="1080">
      <c r="A1080" s="152">
        <v>45652.0</v>
      </c>
      <c r="B1080" s="153">
        <v>155.851318359375</v>
      </c>
    </row>
    <row r="1081">
      <c r="A1081" s="152">
        <v>45653.0</v>
      </c>
      <c r="B1081" s="153">
        <v>154.5831298828125</v>
      </c>
    </row>
    <row r="1082">
      <c r="A1082" s="152">
        <v>45656.0</v>
      </c>
      <c r="B1082" s="153">
        <v>151.96807861328125</v>
      </c>
    </row>
    <row r="1083">
      <c r="A1083" s="152">
        <v>45657.0</v>
      </c>
      <c r="B1083" s="153">
        <v>151.02427673339844</v>
      </c>
    </row>
    <row r="1084">
      <c r="A1084" s="152">
        <v>45659.0</v>
      </c>
      <c r="B1084" s="153">
        <v>151.0439453125</v>
      </c>
    </row>
    <row r="1085">
      <c r="A1085" s="152">
        <v>45660.0</v>
      </c>
      <c r="B1085" s="153">
        <v>155.1631622314453</v>
      </c>
    </row>
    <row r="1086">
      <c r="A1086" s="152">
        <v>45663.0</v>
      </c>
      <c r="B1086" s="153">
        <v>157.14901733398438</v>
      </c>
    </row>
    <row r="1087">
      <c r="A1087" s="152">
        <v>45664.0</v>
      </c>
      <c r="B1087" s="153">
        <v>157.80770874023438</v>
      </c>
    </row>
    <row r="1088">
      <c r="A1088" s="152">
        <v>45665.0</v>
      </c>
      <c r="B1088" s="153">
        <v>156.39202880859375</v>
      </c>
    </row>
    <row r="1089">
      <c r="A1089" s="152">
        <v>45667.0</v>
      </c>
      <c r="B1089" s="153">
        <v>154.32749938964844</v>
      </c>
    </row>
    <row r="1090">
      <c r="A1090" s="152">
        <v>45670.0</v>
      </c>
      <c r="B1090" s="153">
        <v>154.4749755859375</v>
      </c>
    </row>
    <row r="1091">
      <c r="A1091" s="152">
        <v>45671.0</v>
      </c>
      <c r="B1091" s="153">
        <v>156.8344268798828</v>
      </c>
    </row>
    <row r="1092">
      <c r="A1092" s="152">
        <v>45672.0</v>
      </c>
      <c r="B1092" s="153">
        <v>161.63197326660156</v>
      </c>
    </row>
    <row r="1093">
      <c r="A1093" s="152">
        <v>45673.0</v>
      </c>
      <c r="B1093" s="153">
        <v>158.7023162841797</v>
      </c>
    </row>
    <row r="1094">
      <c r="A1094" s="152">
        <v>45674.0</v>
      </c>
      <c r="B1094" s="153">
        <v>161.77943420410156</v>
      </c>
    </row>
    <row r="1095">
      <c r="A1095" s="152">
        <v>45678.0</v>
      </c>
      <c r="B1095" s="153">
        <v>164.4436492919922</v>
      </c>
    </row>
    <row r="1096">
      <c r="A1096" s="152">
        <v>45679.0</v>
      </c>
      <c r="B1096" s="153">
        <v>167.36346435546875</v>
      </c>
    </row>
    <row r="1097">
      <c r="A1097" s="152">
        <v>45680.0</v>
      </c>
      <c r="B1097" s="153">
        <v>171.4138641357422</v>
      </c>
    </row>
    <row r="1098">
      <c r="A1098" s="152">
        <v>45681.0</v>
      </c>
      <c r="B1098" s="153">
        <v>169.2018585205078</v>
      </c>
    </row>
    <row r="1099">
      <c r="A1099" s="152">
        <v>45684.0</v>
      </c>
      <c r="B1099" s="153">
        <v>168.28756713867188</v>
      </c>
    </row>
    <row r="1100">
      <c r="A1100" s="152">
        <v>45685.0</v>
      </c>
      <c r="B1100" s="153">
        <v>168.6513214111328</v>
      </c>
    </row>
    <row r="1101">
      <c r="A1101" s="152">
        <v>45686.0</v>
      </c>
      <c r="B1101" s="153">
        <v>168.80862426757812</v>
      </c>
    </row>
    <row r="1102">
      <c r="A1102" s="152">
        <v>45687.0</v>
      </c>
      <c r="B1102" s="153">
        <v>169.02490234375</v>
      </c>
    </row>
    <row r="1103">
      <c r="A1103" s="152">
        <v>45688.0</v>
      </c>
      <c r="B1103" s="153">
        <v>170.00799560546875</v>
      </c>
    </row>
    <row r="1104">
      <c r="A1104" s="152">
        <v>45691.0</v>
      </c>
      <c r="B1104" s="153">
        <v>167.36346435546875</v>
      </c>
    </row>
    <row r="1105">
      <c r="A1105" s="152">
        <v>45692.0</v>
      </c>
      <c r="B1105" s="153">
        <v>170.1161346435547</v>
      </c>
    </row>
    <row r="1106">
      <c r="A1106" s="152">
        <v>45693.0</v>
      </c>
      <c r="B1106" s="153">
        <v>172.8885040283203</v>
      </c>
    </row>
    <row r="1107">
      <c r="A1107" s="152">
        <v>45694.0</v>
      </c>
      <c r="B1107" s="153">
        <v>166.45901489257812</v>
      </c>
    </row>
    <row r="1108">
      <c r="A1108" s="152">
        <v>45695.0</v>
      </c>
      <c r="B1108" s="153">
        <v>165.1219940185547</v>
      </c>
    </row>
    <row r="1109">
      <c r="A1109" s="152">
        <v>45698.0</v>
      </c>
      <c r="B1109" s="153">
        <v>168.46453857421875</v>
      </c>
    </row>
    <row r="1110">
      <c r="A1110" s="152">
        <v>45699.0</v>
      </c>
      <c r="B1110" s="153">
        <v>169.0839080810547</v>
      </c>
    </row>
    <row r="1111">
      <c r="A1111" s="152">
        <v>45700.0</v>
      </c>
      <c r="B1111" s="153">
        <v>167.41261291503906</v>
      </c>
    </row>
    <row r="1112">
      <c r="A1112" s="152">
        <v>45701.0</v>
      </c>
      <c r="B1112" s="153">
        <v>169.24118041992188</v>
      </c>
    </row>
    <row r="1113">
      <c r="A1113" s="152">
        <v>45702.0</v>
      </c>
      <c r="B1113" s="153">
        <v>169.31983947753906</v>
      </c>
    </row>
    <row r="1114">
      <c r="A1114" s="152">
        <v>45706.0</v>
      </c>
      <c r="B1114" s="153">
        <v>170.70602416992188</v>
      </c>
    </row>
    <row r="1115">
      <c r="A1115" s="152">
        <v>45707.0</v>
      </c>
      <c r="B1115" s="153">
        <v>172.25930786132812</v>
      </c>
    </row>
    <row r="1116">
      <c r="A1116" s="152">
        <v>45708.0</v>
      </c>
      <c r="B1116" s="153">
        <v>170.7650146484375</v>
      </c>
    </row>
    <row r="1117">
      <c r="A1117" s="152">
        <v>45709.0</v>
      </c>
      <c r="B1117" s="153">
        <v>162.6347198486328</v>
      </c>
    </row>
    <row r="1118">
      <c r="A1118" s="152">
        <v>45712.0</v>
      </c>
      <c r="B1118" s="153">
        <v>158.37791442871094</v>
      </c>
    </row>
    <row r="1119">
      <c r="A1119" s="152">
        <v>45713.0</v>
      </c>
      <c r="B1119" s="153">
        <v>158.49588012695312</v>
      </c>
    </row>
    <row r="1120">
      <c r="A1120" s="152">
        <v>45714.0</v>
      </c>
      <c r="B1120" s="153">
        <v>159.36102294921875</v>
      </c>
    </row>
    <row r="1121">
      <c r="A1121" s="152">
        <v>45715.0</v>
      </c>
      <c r="B1121" s="153">
        <v>151.8304443359375</v>
      </c>
    </row>
    <row r="1122">
      <c r="A1122" s="152">
        <v>45716.0</v>
      </c>
      <c r="B1122" s="153">
        <v>154.51429748535156</v>
      </c>
    </row>
    <row r="1123">
      <c r="A1123" s="152">
        <v>45719.0</v>
      </c>
      <c r="B1123" s="153">
        <v>151.02427673339844</v>
      </c>
    </row>
    <row r="1124">
      <c r="A1124" s="152">
        <v>45720.0</v>
      </c>
      <c r="B1124" s="153">
        <v>151.85009765625</v>
      </c>
    </row>
    <row r="1125">
      <c r="A1125" s="152">
        <v>45721.0</v>
      </c>
      <c r="B1125" s="153">
        <v>155.81201171875</v>
      </c>
    </row>
    <row r="1126">
      <c r="A1126" s="152">
        <v>45722.0</v>
      </c>
      <c r="B1126" s="153">
        <v>154.2305450439453</v>
      </c>
    </row>
    <row r="1127">
      <c r="A1127" s="152">
        <v>45723.0</v>
      </c>
      <c r="B1127" s="153">
        <v>159.35049438476562</v>
      </c>
    </row>
    <row r="1128">
      <c r="A1128" s="152">
        <v>45726.0</v>
      </c>
      <c r="B1128" s="153">
        <v>153.18284606933594</v>
      </c>
    </row>
    <row r="1129">
      <c r="A1129" s="152">
        <v>45727.0</v>
      </c>
      <c r="B1129" s="153">
        <v>151.32464599609375</v>
      </c>
    </row>
    <row r="1130">
      <c r="A1130" s="152">
        <v>45728.0</v>
      </c>
      <c r="B1130" s="153">
        <v>151.02813720703125</v>
      </c>
    </row>
    <row r="1131">
      <c r="A1131" s="152">
        <v>45729.0</v>
      </c>
      <c r="B1131" s="153">
        <v>150.1781005859375</v>
      </c>
    </row>
    <row r="1132">
      <c r="A1132" s="152">
        <v>45730.0</v>
      </c>
      <c r="B1132" s="153">
        <v>154.7642822265625</v>
      </c>
    </row>
    <row r="1133">
      <c r="A1133" s="152">
        <v>45733.0</v>
      </c>
      <c r="B1133" s="153">
        <v>156.11839294433594</v>
      </c>
    </row>
    <row r="1134">
      <c r="A1134" s="152">
        <v>45734.0</v>
      </c>
      <c r="B1134" s="153">
        <v>154.47764587402344</v>
      </c>
    </row>
    <row r="1135">
      <c r="A1135" s="152">
        <v>45735.0</v>
      </c>
      <c r="B1135" s="153">
        <v>156.4248046875</v>
      </c>
    </row>
    <row r="1136">
      <c r="A1136" s="152">
        <v>45736.0</v>
      </c>
      <c r="B1136" s="153">
        <v>156.11839294433594</v>
      </c>
    </row>
    <row r="1137">
      <c r="A1137" s="152">
        <v>45737.0</v>
      </c>
      <c r="B1137" s="153">
        <v>155.00152587890625</v>
      </c>
    </row>
    <row r="1138">
      <c r="A1138" s="152">
        <v>45740.0</v>
      </c>
      <c r="B1138" s="153">
        <v>158.2237091064453</v>
      </c>
    </row>
    <row r="1139">
      <c r="A1139" s="152">
        <v>45741.0</v>
      </c>
      <c r="B1139" s="153">
        <v>158.29287719726562</v>
      </c>
    </row>
    <row r="1140">
      <c r="A1140" s="152">
        <v>45742.0</v>
      </c>
      <c r="B1140" s="153">
        <v>156.5532989501953</v>
      </c>
    </row>
    <row r="1141">
      <c r="A1141" s="152">
        <v>45743.0</v>
      </c>
      <c r="B1141" s="153">
        <v>156.13818359375</v>
      </c>
    </row>
    <row r="1142">
      <c r="A1142" s="152">
        <v>45744.0</v>
      </c>
      <c r="B1142" s="153">
        <v>150.9490509033203</v>
      </c>
    </row>
    <row r="1143">
      <c r="A1143" s="152">
        <v>45747.0</v>
      </c>
      <c r="B1143" s="153">
        <v>151.8287353515625</v>
      </c>
    </row>
    <row r="1144">
      <c r="A1144" s="152">
        <v>45748.0</v>
      </c>
      <c r="B1144" s="153">
        <v>151.27523803710938</v>
      </c>
    </row>
    <row r="1145">
      <c r="A1145" s="152">
        <v>45749.0</v>
      </c>
      <c r="B1145" s="153">
        <v>152.2932891845703</v>
      </c>
    </row>
    <row r="1146">
      <c r="A1146" s="152">
        <v>45750.0</v>
      </c>
      <c r="B1146" s="153">
        <v>137.80328369140625</v>
      </c>
    </row>
    <row r="1147">
      <c r="A1147" s="152">
        <v>45751.0</v>
      </c>
      <c r="B1147" s="153">
        <v>125.98197174072266</v>
      </c>
    </row>
    <row r="1148">
      <c r="A1148" s="152">
        <v>45754.0</v>
      </c>
      <c r="B1148" s="153">
        <v>128.21575927734375</v>
      </c>
    </row>
    <row r="1149">
      <c r="A1149" s="152">
        <v>45755.0</v>
      </c>
      <c r="B1149" s="153">
        <v>123.21443939208984</v>
      </c>
    </row>
    <row r="1150">
      <c r="A1150" s="152">
        <v>45756.0</v>
      </c>
      <c r="B1150" s="153">
        <v>141.9249267578125</v>
      </c>
    </row>
    <row r="1151">
      <c r="A1151" s="152">
        <v>45757.0</v>
      </c>
      <c r="B1151" s="153">
        <v>132.84149169921875</v>
      </c>
    </row>
    <row r="1152">
      <c r="A1152" s="152">
        <v>45758.0</v>
      </c>
      <c r="B1152" s="153">
        <v>137.63525390625</v>
      </c>
    </row>
    <row r="1153">
      <c r="A1153" s="152">
        <v>45761.0</v>
      </c>
      <c r="B1153" s="153">
        <v>137.57595825195312</v>
      </c>
    </row>
    <row r="1154">
      <c r="A1154" s="152">
        <v>45762.0</v>
      </c>
      <c r="B1154" s="153">
        <v>136.99278259277344</v>
      </c>
    </row>
    <row r="1155">
      <c r="A1155" s="152">
        <v>45763.0</v>
      </c>
      <c r="B1155" s="153">
        <v>134.1659698486328</v>
      </c>
    </row>
    <row r="1156">
      <c r="A1156" s="152">
        <v>45764.0</v>
      </c>
      <c r="B1156" s="153">
        <v>135.07530212402344</v>
      </c>
    </row>
    <row r="1157">
      <c r="A1157" s="152">
        <v>45768.0</v>
      </c>
      <c r="B1157" s="153">
        <v>134.56130981445312</v>
      </c>
    </row>
    <row r="1158">
      <c r="A1158" s="152">
        <v>45769.0</v>
      </c>
      <c r="B1158" s="153">
        <v>137.1311798095703</v>
      </c>
    </row>
    <row r="1159">
      <c r="A1159" s="152">
        <v>45770.0</v>
      </c>
      <c r="B1159" s="153">
        <v>138.83123779296875</v>
      </c>
    </row>
    <row r="1160">
      <c r="A1160" s="152">
        <v>45771.0</v>
      </c>
      <c r="B1160" s="153">
        <v>145.50294494628906</v>
      </c>
    </row>
    <row r="1161">
      <c r="A1161" s="152">
        <v>45772.0</v>
      </c>
      <c r="B1161" s="153">
        <v>146.83729553222656</v>
      </c>
    </row>
    <row r="1162">
      <c r="A1162" s="152">
        <v>45775.0</v>
      </c>
      <c r="B1162" s="153">
        <v>145.90818786621094</v>
      </c>
    </row>
    <row r="1163">
      <c r="A1163" s="152">
        <v>45776.0</v>
      </c>
      <c r="B1163" s="153">
        <v>145.17677307128906</v>
      </c>
    </row>
    <row r="1164">
      <c r="A1164" s="152">
        <v>45777.0</v>
      </c>
      <c r="B1164" s="153">
        <v>146.73846435546875</v>
      </c>
    </row>
    <row r="1165">
      <c r="A1165" s="152">
        <v>45778.0</v>
      </c>
      <c r="B1165" s="153">
        <v>133.64210510253906</v>
      </c>
    </row>
    <row r="1166">
      <c r="A1166" s="152">
        <v>45779.0</v>
      </c>
      <c r="B1166" s="153">
        <v>138.18875122070312</v>
      </c>
    </row>
    <row r="1167">
      <c r="A1167" s="152">
        <v>45782.0</v>
      </c>
      <c r="B1167" s="153">
        <v>137.82305908203125</v>
      </c>
    </row>
    <row r="1168">
      <c r="A1168" s="152">
        <v>45783.0</v>
      </c>
      <c r="B1168" s="153">
        <v>138.2777099609375</v>
      </c>
    </row>
    <row r="1169">
      <c r="A1169" s="152">
        <v>45784.0</v>
      </c>
      <c r="B1169" s="153">
        <v>142.62669372558594</v>
      </c>
    </row>
    <row r="1170">
      <c r="A1170" s="152">
        <v>45785.0</v>
      </c>
      <c r="B1170" s="153">
        <v>143.41741943359375</v>
      </c>
    </row>
    <row r="1171">
      <c r="A1171" s="152">
        <v>45786.0</v>
      </c>
      <c r="B1171" s="153">
        <v>143.49649047851562</v>
      </c>
    </row>
    <row r="1172">
      <c r="A1172" s="152">
        <v>45789.0</v>
      </c>
      <c r="B1172" s="153">
        <v>150.35601806640625</v>
      </c>
    </row>
    <row r="1173">
      <c r="A1173" s="152">
        <v>45790.0</v>
      </c>
      <c r="B1173" s="153">
        <v>149.58505249023438</v>
      </c>
    </row>
    <row r="1174">
      <c r="A1174" s="152">
        <v>45791.0</v>
      </c>
      <c r="B1174" s="153">
        <v>151.20602416992188</v>
      </c>
    </row>
    <row r="1175">
      <c r="A1175" s="152">
        <v>45792.0</v>
      </c>
      <c r="B1175" s="153">
        <v>150.84033203125</v>
      </c>
    </row>
    <row r="1176">
      <c r="A1176" s="152">
        <v>45793.0</v>
      </c>
      <c r="B1176" s="153">
        <v>150.73159790039062</v>
      </c>
    </row>
    <row r="1177">
      <c r="A1177" s="152">
        <v>45796.0</v>
      </c>
      <c r="B1177" s="153">
        <v>151.9176788330078</v>
      </c>
    </row>
    <row r="1178">
      <c r="A1178" s="152">
        <v>45797.0</v>
      </c>
      <c r="B1178" s="153">
        <v>152.03631591796875</v>
      </c>
    </row>
    <row r="1179">
      <c r="A1179" s="152">
        <v>45798.0</v>
      </c>
      <c r="B1179" s="153">
        <v>149.55540466308594</v>
      </c>
    </row>
    <row r="1180">
      <c r="A1180" s="152">
        <v>45799.0</v>
      </c>
      <c r="B1180" s="153">
        <v>145.66110229492188</v>
      </c>
    </row>
    <row r="1181">
      <c r="A1181" s="152">
        <v>45800.0</v>
      </c>
      <c r="B1181" s="153">
        <v>143.6941680908203</v>
      </c>
    </row>
    <row r="1182">
      <c r="A1182" s="152">
        <v>45804.0</v>
      </c>
      <c r="B1182" s="153">
        <v>146.90647888183594</v>
      </c>
    </row>
    <row r="1183">
      <c r="A1183" s="152">
        <v>45805.0</v>
      </c>
      <c r="B1183" s="153">
        <v>145.88844299316406</v>
      </c>
    </row>
    <row r="1184">
      <c r="A1184" s="152">
        <v>45806.0</v>
      </c>
      <c r="B1184" s="153">
        <v>146.61984252929688</v>
      </c>
    </row>
    <row r="1185">
      <c r="A1185" s="152">
        <v>45807.0</v>
      </c>
      <c r="B1185" s="153">
        <v>143.51625061035156</v>
      </c>
    </row>
    <row r="1186">
      <c r="A1186" s="152">
        <v>45810.0</v>
      </c>
      <c r="B1186" s="153">
        <v>144.92967224121094</v>
      </c>
    </row>
    <row r="1187">
      <c r="A1187" s="152">
        <v>45811.0</v>
      </c>
      <c r="B1187" s="153">
        <v>147.212890625</v>
      </c>
    </row>
    <row r="1188">
      <c r="A1188" s="152">
        <v>45812.0</v>
      </c>
      <c r="B1188" s="153">
        <v>147.3216094970703</v>
      </c>
    </row>
    <row r="1189">
      <c r="A1189" s="152">
        <v>45813.0</v>
      </c>
      <c r="B1189" s="153">
        <v>146.72500610351562</v>
      </c>
    </row>
    <row r="1190">
      <c r="A1190" s="152">
        <v>45814.0</v>
      </c>
      <c r="B1190" s="153">
        <v>148.3955078125</v>
      </c>
    </row>
    <row r="1191">
      <c r="A1191" s="152">
        <v>45817.0</v>
      </c>
      <c r="B1191" s="153">
        <v>154.5305938720703</v>
      </c>
    </row>
    <row r="1192">
      <c r="A1192" s="152">
        <v>45818.0</v>
      </c>
      <c r="B1192" s="153">
        <v>158.2295379638672</v>
      </c>
    </row>
    <row r="1193">
      <c r="A1193" s="152">
        <v>45819.0</v>
      </c>
      <c r="B1193" s="153">
        <v>158.57754516601562</v>
      </c>
    </row>
    <row r="1194">
      <c r="A1194" s="152">
        <v>45820.0</v>
      </c>
      <c r="B1194" s="153">
        <v>157.8019561767578</v>
      </c>
    </row>
    <row r="1195">
      <c r="A1195" s="152">
        <v>45821.0</v>
      </c>
      <c r="B1195" s="153">
        <v>153.844482421875</v>
      </c>
    </row>
    <row r="1196">
      <c r="A1196" s="152">
        <v>45824.0</v>
      </c>
      <c r="B1196" s="153">
        <v>155.98231506347656</v>
      </c>
    </row>
    <row r="1197">
      <c r="A1197" s="152">
        <v>45825.0</v>
      </c>
      <c r="B1197" s="153">
        <v>153.58596801757812</v>
      </c>
    </row>
    <row r="1198">
      <c r="A1198" s="152">
        <v>45826.0</v>
      </c>
      <c r="B1198" s="153">
        <v>152.7606658935547</v>
      </c>
    </row>
    <row r="1199">
      <c r="A1199" s="152">
        <v>45828.0</v>
      </c>
      <c r="B1199" s="153">
        <v>150.46372985839844</v>
      </c>
    </row>
    <row r="1200">
      <c r="A1200" s="152">
        <v>45831.0</v>
      </c>
      <c r="B1200" s="153">
        <v>152.27342224121094</v>
      </c>
    </row>
    <row r="1201">
      <c r="A1201" s="152">
        <v>45832.0</v>
      </c>
      <c r="B1201" s="153">
        <v>154.82888793945312</v>
      </c>
    </row>
    <row r="1202">
      <c r="A1202" s="152">
        <v>45833.0</v>
      </c>
      <c r="B1202" s="153">
        <v>155.04763793945312</v>
      </c>
    </row>
    <row r="1203">
      <c r="A1203" s="152">
        <v>45834.0</v>
      </c>
      <c r="B1203" s="153">
        <v>157.29486083984375</v>
      </c>
    </row>
    <row r="1204">
      <c r="A1204" s="152">
        <v>45835.0</v>
      </c>
      <c r="B1204" s="153">
        <v>157.6428680419922</v>
      </c>
    </row>
    <row r="1205">
      <c r="A1205" s="152">
        <v>45838.0</v>
      </c>
      <c r="B1205" s="153">
        <v>158.35879516601562</v>
      </c>
    </row>
    <row r="1206">
      <c r="A1206" s="152">
        <v>45839.0</v>
      </c>
      <c r="B1206" s="153">
        <v>158.4980010986328</v>
      </c>
    </row>
    <row r="1207">
      <c r="A1207" s="152">
        <v>45840.0</v>
      </c>
      <c r="B1207" s="153">
        <v>161.4014892578125</v>
      </c>
    </row>
    <row r="1208">
      <c r="A1208" s="152">
        <v>45841.0</v>
      </c>
      <c r="B1208" s="153">
        <v>161.2921142578125</v>
      </c>
    </row>
    <row r="1209">
      <c r="A1209" s="152">
        <v>45845.0</v>
      </c>
      <c r="B1209" s="153">
        <v>157.19541931152344</v>
      </c>
    </row>
    <row r="1210">
      <c r="A1210" s="152">
        <v>45846.0</v>
      </c>
      <c r="B1210" s="153">
        <v>158.54771423339844</v>
      </c>
    </row>
    <row r="1211">
      <c r="A1211" s="152">
        <v>45847.0</v>
      </c>
      <c r="B1211" s="153">
        <v>158.4482879638672</v>
      </c>
    </row>
    <row r="1212">
      <c r="A1212" s="152">
        <v>45848.0</v>
      </c>
      <c r="B1212" s="153">
        <v>158.18975830078125</v>
      </c>
    </row>
    <row r="1213">
      <c r="A1213" s="152">
        <v>45849.0</v>
      </c>
      <c r="B1213" s="153">
        <v>156.56898498535156</v>
      </c>
    </row>
    <row r="1214">
      <c r="A1214" s="152">
        <v>45852.0</v>
      </c>
      <c r="B1214" s="153">
        <v>153.4169158935547</v>
      </c>
    </row>
    <row r="1215">
      <c r="A1215" s="152">
        <v>45853.0</v>
      </c>
      <c r="B1215" s="153">
        <v>153.42686462402344</v>
      </c>
    </row>
    <row r="1216">
      <c r="A1216" s="152">
        <v>45854.0</v>
      </c>
      <c r="B1216" s="153">
        <v>153.1981658935547</v>
      </c>
    </row>
    <row r="1217">
      <c r="A1217" s="152">
        <v>45855.0</v>
      </c>
      <c r="B1217" s="153">
        <v>151.74642944335938</v>
      </c>
    </row>
    <row r="1218">
      <c r="A1218" s="152">
        <v>45856.0</v>
      </c>
      <c r="B1218" s="153">
        <v>153.92404174804688</v>
      </c>
    </row>
    <row r="1219">
      <c r="A1219" s="152">
        <v>45859.0</v>
      </c>
      <c r="B1219" s="153">
        <v>158.0704345703125</v>
      </c>
    </row>
    <row r="1220">
      <c r="A1220" s="152">
        <v>45860.0</v>
      </c>
      <c r="B1220" s="153">
        <v>157.0959930419922</v>
      </c>
    </row>
    <row r="1221">
      <c r="A1221" s="152">
        <v>45861.0</v>
      </c>
      <c r="B1221" s="153">
        <v>158.9752960205078</v>
      </c>
    </row>
    <row r="1222">
      <c r="A1222" s="152">
        <v>45862.0</v>
      </c>
      <c r="B1222" s="153">
        <v>157.94117736816406</v>
      </c>
    </row>
    <row r="1223">
      <c r="A1223" s="152">
        <v>45863.0</v>
      </c>
      <c r="B1223" s="153">
        <v>157.503662109375</v>
      </c>
    </row>
    <row r="1224">
      <c r="A1224" s="152">
        <v>45866.0</v>
      </c>
      <c r="B1224" s="153">
        <v>160.138671875</v>
      </c>
    </row>
    <row r="1225">
      <c r="A1225" s="152">
        <v>45867.0</v>
      </c>
      <c r="B1225" s="153">
        <v>161.162841796875</v>
      </c>
    </row>
    <row r="1226">
      <c r="A1226" s="152">
        <v>45868.0</v>
      </c>
      <c r="B1226" s="153">
        <v>158.15992736816406</v>
      </c>
    </row>
    <row r="1227">
      <c r="A1227" s="152">
        <v>45869.0</v>
      </c>
      <c r="B1227" s="153">
        <v>145.9295196533203</v>
      </c>
    </row>
    <row r="1228">
      <c r="A1228" s="152">
        <v>45870.0</v>
      </c>
      <c r="B1228" s="153">
        <v>147.3514404296875</v>
      </c>
    </row>
    <row r="1229">
      <c r="A1229" s="152">
        <v>45873.0</v>
      </c>
      <c r="B1229" s="153">
        <v>146.67527770996094</v>
      </c>
    </row>
    <row r="1230">
      <c r="A1230" s="152">
        <v>45874.0</v>
      </c>
      <c r="B1230" s="153">
        <v>145.87982177734375</v>
      </c>
    </row>
    <row r="1231">
      <c r="A1231" s="152">
        <v>45875.0</v>
      </c>
      <c r="B1231" s="153">
        <v>145.01473999023438</v>
      </c>
    </row>
    <row r="1232">
      <c r="A1232" s="152">
        <v>45876.0</v>
      </c>
      <c r="B1232" s="153">
        <v>145.0743865966797</v>
      </c>
    </row>
    <row r="1233">
      <c r="A1233" s="152">
        <v>45877.0</v>
      </c>
      <c r="B1233" s="153">
        <v>146.72500610351562</v>
      </c>
    </row>
    <row r="1234">
      <c r="A1234" s="152">
        <v>45880.0</v>
      </c>
      <c r="B1234" s="153">
        <v>147.1326904296875</v>
      </c>
    </row>
    <row r="1235">
      <c r="A1235" s="152">
        <v>45881.0</v>
      </c>
      <c r="B1235" s="153">
        <v>152.86009216308594</v>
      </c>
    </row>
    <row r="1236">
      <c r="A1236" s="152">
        <v>45882.0</v>
      </c>
      <c r="B1236" s="153">
        <v>155.7039031982422</v>
      </c>
    </row>
    <row r="1237">
      <c r="A1237" s="152">
        <v>45883.0</v>
      </c>
      <c r="B1237" s="153">
        <v>157.19541931152344</v>
      </c>
    </row>
    <row r="1238">
      <c r="A1238" s="152">
        <v>45884.0</v>
      </c>
      <c r="B1238" s="153">
        <v>156.956787109375</v>
      </c>
    </row>
    <row r="1239">
      <c r="A1239" s="152">
        <v>45887.0</v>
      </c>
      <c r="B1239" s="153">
        <v>158.00082397460938</v>
      </c>
    </row>
    <row r="1240">
      <c r="A1240" s="152">
        <v>45888.0</v>
      </c>
      <c r="B1240" s="153">
        <v>155.36582946777344</v>
      </c>
    </row>
    <row r="1241">
      <c r="A1241" s="152">
        <v>45889.0</v>
      </c>
      <c r="B1241" s="153">
        <v>154.56040954589844</v>
      </c>
    </row>
    <row r="1242">
      <c r="A1242" s="152">
        <v>45890.0</v>
      </c>
      <c r="B1242" s="153">
        <v>153.25782775878906</v>
      </c>
    </row>
    <row r="1243">
      <c r="A1243" s="152">
        <v>45891.0</v>
      </c>
      <c r="B1243" s="153">
        <v>157.11585998535156</v>
      </c>
    </row>
    <row r="1244">
      <c r="A1244" s="152">
        <v>45894.0</v>
      </c>
      <c r="B1244" s="153">
        <v>155.5348663330078</v>
      </c>
    </row>
    <row r="1245">
      <c r="A1245" s="152">
        <v>45895.0</v>
      </c>
      <c r="B1245" s="153">
        <v>158.26930236816406</v>
      </c>
    </row>
    <row r="1246">
      <c r="A1246" s="152">
        <v>45896.0</v>
      </c>
      <c r="B1246" s="153">
        <v>158.8659210205078</v>
      </c>
    </row>
    <row r="1247">
      <c r="A1247" s="152">
        <v>45897.0</v>
      </c>
      <c r="B1247" s="153">
        <v>159.8900909423828</v>
      </c>
    </row>
    <row r="1248">
      <c r="A1248" s="152">
        <v>45898.0</v>
      </c>
      <c r="B1248" s="153">
        <v>159.8204803466797</v>
      </c>
    </row>
    <row r="1249">
      <c r="A1249" s="152">
        <v>45902.0</v>
      </c>
      <c r="B1249" s="153">
        <v>157.8815155029297</v>
      </c>
    </row>
    <row r="1250">
      <c r="A1250" s="152">
        <v>45903.0</v>
      </c>
      <c r="B1250" s="153">
        <v>156.38999938964844</v>
      </c>
    </row>
    <row r="1251">
      <c r="A1251" s="152">
        <v>45904.0</v>
      </c>
      <c r="B1251" s="153">
        <v>159.7100067138672</v>
      </c>
    </row>
    <row r="1252">
      <c r="A1252" s="152">
        <v>45905.0</v>
      </c>
      <c r="B1252" s="153">
        <v>159.83999633789062</v>
      </c>
    </row>
    <row r="1253">
      <c r="A1253" s="152">
        <v>45908.0</v>
      </c>
      <c r="B1253" s="153">
        <v>160.24000549316406</v>
      </c>
    </row>
    <row r="1254">
      <c r="A1254" s="152">
        <v>45909.0</v>
      </c>
      <c r="B1254" s="153">
        <v>158.66000366210938</v>
      </c>
    </row>
    <row r="1255">
      <c r="A1255" s="152">
        <v>45910.0</v>
      </c>
      <c r="B1255" s="153">
        <v>158.9499969482422</v>
      </c>
    </row>
    <row r="1256">
      <c r="A1256" s="152">
        <v>45911.0</v>
      </c>
      <c r="B1256" s="153">
        <v>161.50999450683594</v>
      </c>
    </row>
    <row r="1257">
      <c r="A1257" s="152">
        <v>45912.0</v>
      </c>
      <c r="B1257" s="1">
        <v>161.8300018310547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165</v>
      </c>
      <c r="C1" s="1" t="s">
        <v>166</v>
      </c>
      <c r="D1" s="1" t="s">
        <v>167</v>
      </c>
    </row>
    <row r="2">
      <c r="A2" s="154">
        <v>45809.0</v>
      </c>
      <c r="B2" s="153">
        <v>0.0441</v>
      </c>
      <c r="C2" s="153">
        <v>0.0401</v>
      </c>
      <c r="D2" s="153">
        <v>0.0373</v>
      </c>
    </row>
    <row r="3">
      <c r="A3" s="154">
        <v>45839.0</v>
      </c>
      <c r="B3" s="153">
        <v>0.0424</v>
      </c>
      <c r="C3" s="153">
        <v>0.0384</v>
      </c>
      <c r="D3" s="153">
        <v>0.0356</v>
      </c>
    </row>
    <row r="4">
      <c r="A4" s="154">
        <v>45870.0</v>
      </c>
      <c r="B4" s="153">
        <v>0.0437</v>
      </c>
      <c r="C4" s="153">
        <v>0.041</v>
      </c>
      <c r="D4" s="153">
        <v>0.0376</v>
      </c>
    </row>
    <row r="5">
      <c r="A5" s="154">
        <v>45901.0</v>
      </c>
      <c r="B5" s="153">
        <v>0.0423</v>
      </c>
      <c r="C5" s="153">
        <v>0.0396</v>
      </c>
      <c r="D5" s="153">
        <v>0.0357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13"/>
  </cols>
  <sheetData>
    <row r="1">
      <c r="A1" s="1"/>
      <c r="B1" s="1" t="s">
        <v>168</v>
      </c>
    </row>
    <row r="2">
      <c r="A2" s="1" t="s">
        <v>169</v>
      </c>
      <c r="B2" s="153">
        <v>1.0336E10</v>
      </c>
    </row>
    <row r="3">
      <c r="A3" s="1" t="s">
        <v>170</v>
      </c>
      <c r="B3" s="153">
        <v>2.26E8</v>
      </c>
    </row>
    <row r="4">
      <c r="A4" s="1" t="s">
        <v>171</v>
      </c>
      <c r="B4" s="153">
        <v>0.02186532507739938</v>
      </c>
    </row>
    <row r="5">
      <c r="A5" s="1" t="s">
        <v>172</v>
      </c>
      <c r="B5" s="153">
        <v>1.2668032843491743</v>
      </c>
    </row>
    <row r="6">
      <c r="A6" s="1" t="s">
        <v>173</v>
      </c>
      <c r="B6" s="153">
        <v>1.828679020690918E11</v>
      </c>
    </row>
    <row r="7">
      <c r="A7" s="1" t="s">
        <v>174</v>
      </c>
      <c r="B7" s="1">
        <v>1.4634E10</v>
      </c>
    </row>
    <row r="8">
      <c r="A8" s="1" t="s">
        <v>27</v>
      </c>
      <c r="B8" s="153">
        <v>0.08752492147456406</v>
      </c>
    </row>
    <row r="9">
      <c r="A9" s="1" t="s">
        <v>31</v>
      </c>
      <c r="B9" s="153">
        <v>0.04762880962142955</v>
      </c>
    </row>
    <row r="10">
      <c r="A10" s="1" t="s">
        <v>175</v>
      </c>
      <c r="B10" s="153">
        <v>0.08449162205488693</v>
      </c>
    </row>
    <row r="19">
      <c r="A19" s="1" t="s">
        <v>176</v>
      </c>
      <c r="B19" s="131">
        <v>0.17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177</v>
      </c>
      <c r="B1" s="155">
        <f>'Balance Sheet'!B1</f>
        <v>45565</v>
      </c>
    </row>
    <row r="2">
      <c r="A2" s="1" t="s">
        <v>178</v>
      </c>
      <c r="B2" s="11">
        <f>'Income Statement'!B25/'Income Statement'!B47</f>
        <v>0.2603049125</v>
      </c>
    </row>
    <row r="3">
      <c r="A3" s="1" t="s">
        <v>179</v>
      </c>
      <c r="B3" s="11">
        <f>('Income Statement'!B25+'Cash Flow'!B16)/'Income Statement'!B25</f>
        <v>0.6364622362</v>
      </c>
    </row>
    <row r="4">
      <c r="A4" s="1" t="s">
        <v>180</v>
      </c>
      <c r="B4" s="11">
        <f>'Income Statement'!B48/(AVERAGE('Balance Sheet'!B43,'Balance Sheet'!C43))</f>
        <v>0.733789103</v>
      </c>
    </row>
    <row r="5">
      <c r="A5" s="1" t="s">
        <v>181</v>
      </c>
      <c r="B5" s="11">
        <f>AVERAGE('Balance Sheet'!B43,'Balance Sheet'!C43)/AVERAGE('Balance Sheet'!B13,'Balance Sheet'!C13)</f>
        <v>2.219078466</v>
      </c>
    </row>
    <row r="6">
      <c r="A6" s="1" t="s">
        <v>182</v>
      </c>
      <c r="B6" s="11">
        <f>PRODUCT(B2:B5)</f>
        <v>0.2697732734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54">
        <v>45565.0</v>
      </c>
      <c r="C1" s="154">
        <v>45199.0</v>
      </c>
      <c r="D1" s="154">
        <v>44834.0</v>
      </c>
      <c r="E1" s="154">
        <v>44469.0</v>
      </c>
      <c r="F1" s="154">
        <v>44104.0</v>
      </c>
    </row>
    <row r="2">
      <c r="A2" s="1" t="s">
        <v>183</v>
      </c>
      <c r="B2" s="153">
        <v>1.113E9</v>
      </c>
      <c r="C2" s="153">
        <v>1.114E9</v>
      </c>
      <c r="D2" s="153">
        <v>1.121E9</v>
      </c>
      <c r="E2" s="153">
        <v>1.125E9</v>
      </c>
    </row>
    <row r="3">
      <c r="A3" s="1" t="s">
        <v>184</v>
      </c>
      <c r="B3" s="153">
        <v>1.113E9</v>
      </c>
      <c r="C3" s="153">
        <v>1.114E9</v>
      </c>
      <c r="D3" s="153">
        <v>1.121E9</v>
      </c>
      <c r="E3" s="153">
        <v>1.125E9</v>
      </c>
    </row>
    <row r="4">
      <c r="A4" s="1" t="s">
        <v>185</v>
      </c>
      <c r="B4" s="153">
        <v>6.785E9</v>
      </c>
      <c r="C4" s="153">
        <v>6.948E9</v>
      </c>
      <c r="D4" s="153">
        <v>1.2709E10</v>
      </c>
      <c r="E4" s="153">
        <v>8.629E9</v>
      </c>
    </row>
    <row r="5">
      <c r="A5" s="1" t="s">
        <v>186</v>
      </c>
      <c r="B5" s="153">
        <v>1.4634E10</v>
      </c>
      <c r="C5" s="153">
        <v>1.5398E10</v>
      </c>
      <c r="D5" s="153">
        <v>1.5482E10</v>
      </c>
      <c r="E5" s="153">
        <v>1.5745E10</v>
      </c>
    </row>
    <row r="6">
      <c r="A6" s="1" t="s">
        <v>187</v>
      </c>
      <c r="B6" s="153">
        <v>1.4231E10</v>
      </c>
      <c r="C6" s="153">
        <v>9.531E9</v>
      </c>
      <c r="D6" s="153">
        <v>5.623E9</v>
      </c>
      <c r="E6" s="153">
        <v>1.246E9</v>
      </c>
    </row>
    <row r="7">
      <c r="A7" s="1" t="s">
        <v>188</v>
      </c>
      <c r="B7" s="153">
        <v>4.0908E10</v>
      </c>
      <c r="C7" s="153">
        <v>3.6979E10</v>
      </c>
      <c r="D7" s="153">
        <v>3.3495E10</v>
      </c>
      <c r="E7" s="153">
        <v>2.5695E10</v>
      </c>
    </row>
    <row r="8">
      <c r="A8" s="1" t="s">
        <v>189</v>
      </c>
      <c r="B8" s="153">
        <v>1.4727E10</v>
      </c>
      <c r="C8" s="153">
        <v>1.2836E10</v>
      </c>
      <c r="D8" s="153">
        <v>8.858E9</v>
      </c>
      <c r="E8" s="153">
        <v>8.124E9</v>
      </c>
    </row>
    <row r="9">
      <c r="A9" s="1" t="s">
        <v>190</v>
      </c>
      <c r="B9" s="153">
        <v>1.4231E10</v>
      </c>
      <c r="C9" s="153">
        <v>9.531E9</v>
      </c>
      <c r="D9" s="153">
        <v>5.623E9</v>
      </c>
      <c r="E9" s="153">
        <v>1.246E9</v>
      </c>
    </row>
    <row r="10">
      <c r="A10" s="1" t="s">
        <v>191</v>
      </c>
      <c r="B10" s="153">
        <v>2.6274E10</v>
      </c>
      <c r="C10" s="153">
        <v>2.1581E10</v>
      </c>
      <c r="D10" s="153">
        <v>1.8013E10</v>
      </c>
      <c r="E10" s="153">
        <v>9.95E9</v>
      </c>
    </row>
    <row r="11">
      <c r="A11" s="1" t="s">
        <v>192</v>
      </c>
      <c r="B11" s="153">
        <v>3.9544E10</v>
      </c>
      <c r="C11" s="153">
        <v>3.6065E10</v>
      </c>
      <c r="D11" s="153">
        <v>3.155E10</v>
      </c>
      <c r="E11" s="153">
        <v>2.3651E10</v>
      </c>
    </row>
    <row r="12">
      <c r="A12" s="1" t="s">
        <v>193</v>
      </c>
      <c r="B12" s="153">
        <v>2.6274E10</v>
      </c>
      <c r="C12" s="153">
        <v>2.1581E10</v>
      </c>
      <c r="D12" s="153">
        <v>1.8013E10</v>
      </c>
      <c r="E12" s="153">
        <v>9.95E9</v>
      </c>
    </row>
    <row r="13">
      <c r="A13" s="1" t="s">
        <v>194</v>
      </c>
      <c r="B13" s="153">
        <v>2.6274E10</v>
      </c>
      <c r="C13" s="153">
        <v>2.1581E10</v>
      </c>
      <c r="D13" s="153">
        <v>1.8013E10</v>
      </c>
      <c r="E13" s="153">
        <v>9.95E9</v>
      </c>
    </row>
    <row r="14">
      <c r="A14" s="1" t="s">
        <v>195</v>
      </c>
      <c r="B14" s="153">
        <v>5.87E8</v>
      </c>
      <c r="C14" s="153">
        <v>3.58E8</v>
      </c>
      <c r="D14" s="153">
        <v>-2.2E7</v>
      </c>
      <c r="E14" s="153">
        <v>1.28E8</v>
      </c>
    </row>
    <row r="15">
      <c r="A15" s="1" t="s">
        <v>196</v>
      </c>
      <c r="B15" s="153">
        <v>5.87E8</v>
      </c>
      <c r="C15" s="153">
        <v>3.58E8</v>
      </c>
      <c r="D15" s="153">
        <v>-2.2E7</v>
      </c>
      <c r="E15" s="153">
        <v>1.28E8</v>
      </c>
    </row>
    <row r="16">
      <c r="A16" s="1" t="s">
        <v>197</v>
      </c>
      <c r="B16" s="153">
        <v>2.5687E10</v>
      </c>
      <c r="C16" s="153">
        <v>2.0733E10</v>
      </c>
      <c r="D16" s="153">
        <v>1.784E10</v>
      </c>
      <c r="E16" s="153">
        <v>9.822E9</v>
      </c>
    </row>
    <row r="17">
      <c r="A17" s="1" t="s">
        <v>198</v>
      </c>
      <c r="B17" s="153">
        <v>0.0</v>
      </c>
      <c r="C17" s="153">
        <v>4.9E8</v>
      </c>
      <c r="D17" s="153">
        <v>1.95E8</v>
      </c>
      <c r="E17" s="153">
        <v>0.0</v>
      </c>
    </row>
    <row r="18">
      <c r="A18" s="1" t="s">
        <v>199</v>
      </c>
      <c r="B18" s="153">
        <v>0.0</v>
      </c>
      <c r="C18" s="153">
        <v>4.9E8</v>
      </c>
      <c r="D18" s="153">
        <v>1.95E8</v>
      </c>
      <c r="E18" s="153">
        <v>0.0</v>
      </c>
    </row>
    <row r="19">
      <c r="A19" s="1" t="s">
        <v>200</v>
      </c>
      <c r="B19" s="153">
        <v>0.0</v>
      </c>
      <c r="C19" s="153">
        <v>0.0</v>
      </c>
      <c r="D19" s="153">
        <v>0.0</v>
      </c>
      <c r="F19" s="153">
        <v>0.0</v>
      </c>
    </row>
    <row r="20">
      <c r="A20" s="1" t="s">
        <v>201</v>
      </c>
      <c r="B20" s="153">
        <v>2.888E10</v>
      </c>
      <c r="C20" s="153">
        <v>2.9459E10</v>
      </c>
      <c r="D20" s="153">
        <v>3.1001E10</v>
      </c>
      <c r="E20" s="153">
        <v>3.129E10</v>
      </c>
    </row>
    <row r="21">
      <c r="A21" s="1" t="s">
        <v>202</v>
      </c>
      <c r="B21" s="153">
        <v>1.8376E10</v>
      </c>
      <c r="C21" s="153">
        <v>1.9831E10</v>
      </c>
      <c r="D21" s="153">
        <v>1.9135E10</v>
      </c>
      <c r="E21" s="153">
        <v>1.9339E10</v>
      </c>
    </row>
    <row r="22">
      <c r="A22" s="1" t="s">
        <v>203</v>
      </c>
      <c r="B22" s="153">
        <v>5.018E9</v>
      </c>
      <c r="C22" s="153">
        <v>5.21E9</v>
      </c>
      <c r="D22" s="153">
        <v>3.863E9</v>
      </c>
      <c r="E22" s="153">
        <v>3.561E9</v>
      </c>
    </row>
    <row r="23">
      <c r="A23" s="1" t="s">
        <v>204</v>
      </c>
      <c r="B23" s="153">
        <v>0.0</v>
      </c>
      <c r="C23" s="153">
        <v>3.8E7</v>
      </c>
      <c r="D23" s="153">
        <v>1.19E8</v>
      </c>
      <c r="E23" s="153">
        <v>0.0</v>
      </c>
    </row>
    <row r="24">
      <c r="A24" s="1" t="s">
        <v>205</v>
      </c>
      <c r="C24" s="153">
        <v>1.08E9</v>
      </c>
      <c r="D24" s="153">
        <v>1.472E9</v>
      </c>
      <c r="E24" s="153">
        <v>1.713E9</v>
      </c>
      <c r="F24" s="153">
        <v>1.872E9</v>
      </c>
    </row>
    <row r="25">
      <c r="A25" s="1" t="s">
        <v>206</v>
      </c>
      <c r="B25" s="153">
        <v>8.8E7</v>
      </c>
      <c r="C25" s="153">
        <v>9.9E7</v>
      </c>
      <c r="D25" s="153">
        <v>1.44E8</v>
      </c>
      <c r="E25" s="153">
        <v>3.64E8</v>
      </c>
    </row>
    <row r="26">
      <c r="A26" s="1" t="s">
        <v>207</v>
      </c>
      <c r="B26" s="153">
        <v>8.8E7</v>
      </c>
      <c r="C26" s="153">
        <v>9.9E7</v>
      </c>
      <c r="D26" s="153">
        <v>1.44E8</v>
      </c>
      <c r="E26" s="153">
        <v>3.64E8</v>
      </c>
    </row>
    <row r="27">
      <c r="A27" s="1" t="s">
        <v>208</v>
      </c>
      <c r="B27" s="153">
        <v>1.327E10</v>
      </c>
      <c r="C27" s="153">
        <v>1.4484E10</v>
      </c>
      <c r="D27" s="153">
        <v>1.3537E10</v>
      </c>
      <c r="E27" s="153">
        <v>1.3701E10</v>
      </c>
    </row>
    <row r="28">
      <c r="A28" s="1" t="s">
        <v>209</v>
      </c>
      <c r="B28" s="153">
        <v>1.327E10</v>
      </c>
      <c r="C28" s="153">
        <v>1.4484E10</v>
      </c>
      <c r="D28" s="153">
        <v>1.3537E10</v>
      </c>
      <c r="E28" s="153">
        <v>1.3701E10</v>
      </c>
    </row>
    <row r="29">
      <c r="A29" s="1" t="s">
        <v>210</v>
      </c>
      <c r="B29" s="153">
        <v>1.0504E10</v>
      </c>
      <c r="C29" s="153">
        <v>9.628E9</v>
      </c>
      <c r="D29" s="153">
        <v>1.1866E10</v>
      </c>
      <c r="E29" s="153">
        <v>1.1951E10</v>
      </c>
    </row>
    <row r="30">
      <c r="A30" s="1" t="s">
        <v>211</v>
      </c>
      <c r="B30" s="153">
        <v>3.345E9</v>
      </c>
      <c r="C30" s="153">
        <v>3.107E9</v>
      </c>
      <c r="D30" s="153">
        <v>3.636E9</v>
      </c>
      <c r="E30" s="153">
        <v>2.63E9</v>
      </c>
    </row>
    <row r="31">
      <c r="A31" s="1" t="s">
        <v>212</v>
      </c>
      <c r="B31" s="153">
        <v>2.97E8</v>
      </c>
      <c r="C31" s="153">
        <v>2.93E8</v>
      </c>
      <c r="D31" s="153">
        <v>3.69E8</v>
      </c>
      <c r="E31" s="153">
        <v>6.12E8</v>
      </c>
    </row>
    <row r="32">
      <c r="A32" s="1" t="s">
        <v>213</v>
      </c>
      <c r="B32" s="153">
        <v>2.97E8</v>
      </c>
      <c r="C32" s="153">
        <v>2.93E8</v>
      </c>
      <c r="D32" s="153">
        <v>3.69E8</v>
      </c>
      <c r="E32" s="153">
        <v>6.12E8</v>
      </c>
    </row>
    <row r="33">
      <c r="A33" s="1" t="s">
        <v>214</v>
      </c>
      <c r="B33" s="153">
        <v>1.364E9</v>
      </c>
      <c r="C33" s="153">
        <v>9.14E8</v>
      </c>
      <c r="D33" s="153">
        <v>1.945E9</v>
      </c>
      <c r="E33" s="153">
        <v>2.044E9</v>
      </c>
    </row>
    <row r="34">
      <c r="A34" s="1" t="s">
        <v>215</v>
      </c>
      <c r="B34" s="153">
        <v>1.364E9</v>
      </c>
      <c r="C34" s="153">
        <v>9.14E8</v>
      </c>
      <c r="D34" s="153">
        <v>1.945E9</v>
      </c>
      <c r="E34" s="153">
        <v>2.044E9</v>
      </c>
    </row>
    <row r="35">
      <c r="A35" s="1" t="s">
        <v>216</v>
      </c>
      <c r="B35" s="153">
        <v>1.364E9</v>
      </c>
      <c r="C35" s="153">
        <v>9.14E8</v>
      </c>
      <c r="D35" s="153">
        <v>1.446E9</v>
      </c>
      <c r="E35" s="153">
        <v>1.544E9</v>
      </c>
    </row>
    <row r="36">
      <c r="A36" s="1" t="s">
        <v>217</v>
      </c>
      <c r="C36" s="153">
        <v>0.0</v>
      </c>
      <c r="D36" s="153">
        <v>4.99E8</v>
      </c>
      <c r="E36" s="153">
        <v>5.0E8</v>
      </c>
      <c r="F36" s="153">
        <v>5.0E8</v>
      </c>
    </row>
    <row r="37">
      <c r="A37" s="1" t="s">
        <v>218</v>
      </c>
      <c r="B37" s="153">
        <v>5.498E9</v>
      </c>
      <c r="C37" s="153">
        <v>5.314E9</v>
      </c>
      <c r="D37" s="153">
        <v>5.916E9</v>
      </c>
      <c r="E37" s="153">
        <v>6.665E9</v>
      </c>
    </row>
    <row r="38">
      <c r="A38" s="1" t="s">
        <v>219</v>
      </c>
      <c r="B38" s="153">
        <v>1.834E9</v>
      </c>
      <c r="C38" s="153">
        <v>1.685E9</v>
      </c>
      <c r="D38" s="153">
        <v>1.486E9</v>
      </c>
      <c r="E38" s="153">
        <v>3.053E9</v>
      </c>
    </row>
    <row r="39">
      <c r="A39" s="1" t="s">
        <v>220</v>
      </c>
      <c r="B39" s="153">
        <v>3.664E9</v>
      </c>
      <c r="C39" s="153">
        <v>3.629E9</v>
      </c>
      <c r="D39" s="153">
        <v>4.43E9</v>
      </c>
      <c r="E39" s="153">
        <v>3.612E9</v>
      </c>
    </row>
    <row r="40">
      <c r="A40" s="1" t="s">
        <v>221</v>
      </c>
      <c r="B40" s="153">
        <v>1.08E9</v>
      </c>
      <c r="C40" s="153">
        <v>1.717E9</v>
      </c>
      <c r="D40" s="153">
        <v>6.34E8</v>
      </c>
      <c r="E40" s="153">
        <v>8.62E8</v>
      </c>
    </row>
    <row r="41">
      <c r="A41" s="1" t="s">
        <v>222</v>
      </c>
      <c r="B41" s="153">
        <v>1.08E9</v>
      </c>
      <c r="C41" s="153">
        <v>1.717E9</v>
      </c>
      <c r="D41" s="153">
        <v>6.34E8</v>
      </c>
      <c r="E41" s="153">
        <v>8.62E8</v>
      </c>
    </row>
    <row r="42">
      <c r="A42" s="1" t="s">
        <v>113</v>
      </c>
      <c r="B42" s="153">
        <v>2.584E9</v>
      </c>
      <c r="C42" s="153">
        <v>1.912E9</v>
      </c>
      <c r="D42" s="153">
        <v>3.796E9</v>
      </c>
      <c r="E42" s="153">
        <v>2.75E9</v>
      </c>
    </row>
    <row r="43">
      <c r="A43" s="1" t="s">
        <v>223</v>
      </c>
      <c r="B43" s="153">
        <v>5.5154E10</v>
      </c>
      <c r="C43" s="153">
        <v>5.104E10</v>
      </c>
      <c r="D43" s="153">
        <v>4.9014E10</v>
      </c>
      <c r="E43" s="153">
        <v>4.124E10</v>
      </c>
    </row>
    <row r="44">
      <c r="A44" s="1" t="s">
        <v>224</v>
      </c>
      <c r="B44" s="153">
        <v>2.9923E10</v>
      </c>
      <c r="C44" s="153">
        <v>2.8576E10</v>
      </c>
      <c r="D44" s="153">
        <v>2.829E10</v>
      </c>
      <c r="E44" s="153">
        <v>2.1165E10</v>
      </c>
    </row>
    <row r="45">
      <c r="A45" s="1" t="s">
        <v>225</v>
      </c>
      <c r="B45" s="153">
        <v>8.053E9</v>
      </c>
      <c r="C45" s="153">
        <v>8.174E9</v>
      </c>
      <c r="D45" s="153">
        <v>8.929E9</v>
      </c>
      <c r="E45" s="153">
        <v>6.311E9</v>
      </c>
    </row>
    <row r="46">
      <c r="A46" s="1" t="s">
        <v>226</v>
      </c>
      <c r="B46" s="153">
        <v>5.162E9</v>
      </c>
      <c r="C46" s="153">
        <v>3.31E9</v>
      </c>
      <c r="D46" s="153">
        <v>1.803E9</v>
      </c>
      <c r="E46" s="153">
        <v>1.591E9</v>
      </c>
    </row>
    <row r="47">
      <c r="A47" s="1" t="s">
        <v>227</v>
      </c>
      <c r="B47" s="153">
        <v>5.162E9</v>
      </c>
      <c r="C47" s="153">
        <v>3.31E9</v>
      </c>
      <c r="D47" s="153">
        <v>1.803E9</v>
      </c>
      <c r="E47" s="153">
        <v>1.591E9</v>
      </c>
    </row>
    <row r="48">
      <c r="A48" s="1" t="s">
        <v>228</v>
      </c>
      <c r="B48" s="153">
        <v>1.2043E10</v>
      </c>
      <c r="C48" s="153">
        <v>1.205E10</v>
      </c>
      <c r="D48" s="153">
        <v>1.239E10</v>
      </c>
      <c r="E48" s="153">
        <v>8.704E9</v>
      </c>
    </row>
    <row r="49">
      <c r="A49" s="1" t="s">
        <v>229</v>
      </c>
      <c r="B49" s="153">
        <v>1.244E9</v>
      </c>
      <c r="C49" s="153">
        <v>1.408E9</v>
      </c>
      <c r="D49" s="153">
        <v>1.882E9</v>
      </c>
      <c r="E49" s="153">
        <v>1.458E9</v>
      </c>
    </row>
    <row r="50">
      <c r="A50" s="1" t="s">
        <v>230</v>
      </c>
      <c r="B50" s="153">
        <v>1.0799E10</v>
      </c>
      <c r="C50" s="153">
        <v>1.0642E10</v>
      </c>
      <c r="D50" s="153">
        <v>1.0508E10</v>
      </c>
      <c r="E50" s="153">
        <v>7.246E9</v>
      </c>
    </row>
    <row r="51">
      <c r="A51" s="1" t="s">
        <v>231</v>
      </c>
      <c r="B51" s="153">
        <v>4.665E9</v>
      </c>
      <c r="C51" s="153">
        <v>5.042E9</v>
      </c>
      <c r="D51" s="153">
        <v>5.168E9</v>
      </c>
      <c r="E51" s="153">
        <v>4.559E9</v>
      </c>
    </row>
    <row r="52">
      <c r="A52" s="1" t="s">
        <v>232</v>
      </c>
      <c r="B52" s="153">
        <v>-8.876E9</v>
      </c>
      <c r="C52" s="153">
        <v>-7.668E9</v>
      </c>
      <c r="D52" s="153">
        <v>-6.602E9</v>
      </c>
      <c r="E52" s="153">
        <v>-5.895E9</v>
      </c>
    </row>
    <row r="53">
      <c r="A53" s="1" t="s">
        <v>233</v>
      </c>
      <c r="B53" s="153">
        <v>1.3541E10</v>
      </c>
      <c r="C53" s="153">
        <v>1.271E10</v>
      </c>
      <c r="D53" s="153">
        <v>1.177E10</v>
      </c>
      <c r="E53" s="153">
        <v>1.0454E10</v>
      </c>
    </row>
    <row r="54">
      <c r="A54" s="1" t="s">
        <v>234</v>
      </c>
      <c r="B54" s="153">
        <v>5.5E8</v>
      </c>
      <c r="C54" s="153">
        <v>4.85E8</v>
      </c>
      <c r="D54" s="153">
        <v>3.69E8</v>
      </c>
      <c r="E54" s="153">
        <v>3.74E8</v>
      </c>
    </row>
    <row r="55">
      <c r="A55" s="1" t="s">
        <v>235</v>
      </c>
      <c r="B55" s="153">
        <v>1.26E8</v>
      </c>
      <c r="C55" s="153">
        <v>2.26E8</v>
      </c>
      <c r="D55" s="153">
        <v>3.3E8</v>
      </c>
      <c r="E55" s="153">
        <v>2.69E8</v>
      </c>
    </row>
    <row r="56">
      <c r="A56" s="1" t="s">
        <v>236</v>
      </c>
      <c r="B56" s="153">
        <v>1.0808E10</v>
      </c>
      <c r="C56" s="153">
        <v>9.981E9</v>
      </c>
      <c r="D56" s="153">
        <v>9.134E9</v>
      </c>
      <c r="E56" s="153">
        <v>7.997E9</v>
      </c>
    </row>
    <row r="57">
      <c r="A57" s="1" t="s">
        <v>237</v>
      </c>
      <c r="B57" s="153">
        <v>1.888E9</v>
      </c>
      <c r="C57" s="153">
        <v>1.849E9</v>
      </c>
      <c r="D57" s="153">
        <v>1.767E9</v>
      </c>
      <c r="E57" s="153">
        <v>1.642E9</v>
      </c>
    </row>
    <row r="58">
      <c r="A58" s="1" t="s">
        <v>238</v>
      </c>
      <c r="B58" s="153">
        <v>1.69E8</v>
      </c>
      <c r="C58" s="153">
        <v>1.69E8</v>
      </c>
      <c r="D58" s="153">
        <v>1.7E8</v>
      </c>
      <c r="E58" s="153">
        <v>1.72E8</v>
      </c>
    </row>
    <row r="59">
      <c r="A59" s="1" t="s">
        <v>239</v>
      </c>
      <c r="B59" s="153">
        <v>0.0</v>
      </c>
      <c r="C59" s="153">
        <v>0.0</v>
      </c>
      <c r="D59" s="153">
        <v>0.0</v>
      </c>
      <c r="E59" s="153">
        <v>0.0</v>
      </c>
    </row>
    <row r="60">
      <c r="A60" s="1" t="s">
        <v>240</v>
      </c>
      <c r="B60" s="153">
        <v>2.5231E10</v>
      </c>
      <c r="C60" s="153">
        <v>2.2464E10</v>
      </c>
      <c r="D60" s="153">
        <v>2.0724E10</v>
      </c>
      <c r="E60" s="153">
        <v>2.0075E10</v>
      </c>
    </row>
    <row r="61">
      <c r="A61" s="1" t="s">
        <v>241</v>
      </c>
      <c r="B61" s="153">
        <v>1.579E9</v>
      </c>
      <c r="C61" s="153">
        <v>1.194E9</v>
      </c>
      <c r="D61" s="153">
        <v>1.625E9</v>
      </c>
      <c r="E61" s="153">
        <v>8.54E8</v>
      </c>
    </row>
    <row r="62">
      <c r="A62" s="1" t="s">
        <v>242</v>
      </c>
      <c r="B62" s="153">
        <v>0.0</v>
      </c>
      <c r="C62" s="153">
        <v>3.41E8</v>
      </c>
      <c r="D62" s="153">
        <v>7.33E8</v>
      </c>
      <c r="E62" s="153">
        <v>0.0</v>
      </c>
    </row>
    <row r="63">
      <c r="A63" s="1" t="s">
        <v>111</v>
      </c>
      <c r="B63" s="153">
        <v>6.423E9</v>
      </c>
      <c r="C63" s="153">
        <v>6.422E9</v>
      </c>
      <c r="D63" s="153">
        <v>6.341E9</v>
      </c>
      <c r="E63" s="153">
        <v>3.228E9</v>
      </c>
    </row>
    <row r="64">
      <c r="A64" s="1" t="s">
        <v>243</v>
      </c>
      <c r="B64" s="153">
        <v>2.586E9</v>
      </c>
      <c r="C64" s="153">
        <v>2.15E9</v>
      </c>
      <c r="D64" s="153">
        <v>2.791E9</v>
      </c>
      <c r="E64" s="153">
        <v>1.486E9</v>
      </c>
    </row>
    <row r="65">
      <c r="A65" s="1" t="s">
        <v>244</v>
      </c>
      <c r="B65" s="153">
        <v>3.497E9</v>
      </c>
      <c r="C65" s="153">
        <v>4.096E9</v>
      </c>
      <c r="D65" s="153">
        <v>3.329E9</v>
      </c>
      <c r="E65" s="153">
        <v>1.475E9</v>
      </c>
    </row>
    <row r="66">
      <c r="A66" s="1" t="s">
        <v>245</v>
      </c>
      <c r="B66" s="153">
        <v>3.4E8</v>
      </c>
      <c r="C66" s="153">
        <v>1.76E8</v>
      </c>
      <c r="D66" s="153">
        <v>2.21E8</v>
      </c>
      <c r="E66" s="153">
        <v>2.67E8</v>
      </c>
    </row>
    <row r="67">
      <c r="A67" s="1" t="s">
        <v>246</v>
      </c>
      <c r="B67" s="153">
        <v>3.929E9</v>
      </c>
      <c r="C67" s="153">
        <v>3.183E9</v>
      </c>
      <c r="D67" s="153">
        <v>5.643E9</v>
      </c>
      <c r="E67" s="153">
        <v>3.579E9</v>
      </c>
    </row>
    <row r="68">
      <c r="A68" s="1" t="s">
        <v>247</v>
      </c>
      <c r="B68" s="153">
        <v>1.582E9</v>
      </c>
      <c r="C68" s="153">
        <v>1.26E9</v>
      </c>
      <c r="D68" s="153">
        <v>1.468E9</v>
      </c>
      <c r="E68" s="153">
        <v>1.365E9</v>
      </c>
    </row>
    <row r="69">
      <c r="A69" s="1" t="s">
        <v>110</v>
      </c>
      <c r="B69" s="153">
        <v>2.347E9</v>
      </c>
      <c r="C69" s="153">
        <v>1.923E9</v>
      </c>
      <c r="D69" s="153">
        <v>4.175E9</v>
      </c>
      <c r="E69" s="153">
        <v>2.214E9</v>
      </c>
    </row>
    <row r="70">
      <c r="A70" s="1" t="s">
        <v>248</v>
      </c>
      <c r="B70" s="153">
        <v>1.33E10</v>
      </c>
      <c r="C70" s="153">
        <v>1.1324E10</v>
      </c>
      <c r="D70" s="153">
        <v>6.382E9</v>
      </c>
      <c r="E70" s="153">
        <v>1.2414E10</v>
      </c>
    </row>
    <row r="71">
      <c r="A71" s="1" t="s">
        <v>249</v>
      </c>
      <c r="B71" s="153">
        <v>5.451E9</v>
      </c>
      <c r="C71" s="153">
        <v>2.874E9</v>
      </c>
      <c r="D71" s="153">
        <v>3.609E9</v>
      </c>
      <c r="E71" s="153">
        <v>5.298E9</v>
      </c>
    </row>
    <row r="72">
      <c r="A72" s="1" t="s">
        <v>250</v>
      </c>
      <c r="B72" s="153">
        <v>7.849E9</v>
      </c>
      <c r="C72" s="153">
        <v>8.45E9</v>
      </c>
      <c r="D72" s="153">
        <v>2.773E9</v>
      </c>
      <c r="E72" s="153">
        <v>7.116E9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54">
        <v>45565.0</v>
      </c>
      <c r="C1" s="154">
        <v>45199.0</v>
      </c>
      <c r="D1" s="154">
        <v>44834.0</v>
      </c>
      <c r="E1" s="154">
        <v>44469.0</v>
      </c>
      <c r="F1" s="154">
        <v>44104.0</v>
      </c>
    </row>
    <row r="2">
      <c r="A2" s="1" t="s">
        <v>251</v>
      </c>
      <c r="B2" s="153">
        <v>1780000.0</v>
      </c>
      <c r="C2" s="153">
        <v>-500000.0</v>
      </c>
      <c r="D2" s="153">
        <v>-4.186E7</v>
      </c>
      <c r="E2" s="153">
        <v>9.972E7</v>
      </c>
    </row>
    <row r="3">
      <c r="A3" s="1" t="s">
        <v>252</v>
      </c>
      <c r="B3" s="153">
        <v>0.02</v>
      </c>
      <c r="C3" s="153">
        <v>0.01</v>
      </c>
      <c r="D3" s="153">
        <v>0.13</v>
      </c>
      <c r="E3" s="153">
        <v>0.12</v>
      </c>
    </row>
    <row r="4">
      <c r="A4" s="1" t="s">
        <v>253</v>
      </c>
      <c r="B4" s="153">
        <v>1.265E10</v>
      </c>
      <c r="C4" s="153">
        <v>9.996E9</v>
      </c>
      <c r="D4" s="153">
        <v>1.7572E10</v>
      </c>
      <c r="E4" s="153">
        <v>1.1584E10</v>
      </c>
    </row>
    <row r="5">
      <c r="A5" s="1" t="s">
        <v>254</v>
      </c>
      <c r="B5" s="153">
        <v>8.9E7</v>
      </c>
      <c r="C5" s="153">
        <v>-5.0E7</v>
      </c>
      <c r="D5" s="153">
        <v>-3.22E8</v>
      </c>
      <c r="E5" s="153">
        <v>8.31E8</v>
      </c>
    </row>
    <row r="6">
      <c r="A6" s="1" t="s">
        <v>255</v>
      </c>
      <c r="B6" s="153">
        <v>8.9E7</v>
      </c>
      <c r="C6" s="153">
        <v>-5.0E7</v>
      </c>
      <c r="D6" s="153">
        <v>-3.22E8</v>
      </c>
      <c r="E6" s="153">
        <v>8.31E8</v>
      </c>
    </row>
    <row r="7">
      <c r="A7" s="1" t="s">
        <v>256</v>
      </c>
      <c r="B7" s="153">
        <v>1.011E10</v>
      </c>
      <c r="C7" s="153">
        <v>7.339E9</v>
      </c>
      <c r="D7" s="153">
        <v>1.2986E10</v>
      </c>
      <c r="E7" s="153">
        <v>9.043E9</v>
      </c>
    </row>
    <row r="8">
      <c r="A8" s="1" t="s">
        <v>257</v>
      </c>
      <c r="B8" s="153">
        <v>1.706E9</v>
      </c>
      <c r="C8" s="153">
        <v>1.809E9</v>
      </c>
      <c r="D8" s="153">
        <v>1.762E9</v>
      </c>
      <c r="E8" s="153">
        <v>1.582E9</v>
      </c>
    </row>
    <row r="9">
      <c r="A9" s="1" t="s">
        <v>258</v>
      </c>
      <c r="B9" s="153">
        <v>1.706E10</v>
      </c>
      <c r="C9" s="153">
        <v>1.5869E10</v>
      </c>
      <c r="D9" s="153">
        <v>1.8635E10</v>
      </c>
      <c r="E9" s="153">
        <v>1.4262E10</v>
      </c>
    </row>
    <row r="10">
      <c r="A10" s="1" t="s">
        <v>259</v>
      </c>
      <c r="B10" s="153">
        <v>1.2739E10</v>
      </c>
      <c r="C10" s="153">
        <v>9.946E9</v>
      </c>
      <c r="D10" s="153">
        <v>1.725E10</v>
      </c>
      <c r="E10" s="153">
        <v>1.2415E10</v>
      </c>
    </row>
    <row r="11">
      <c r="A11" s="1" t="s">
        <v>15</v>
      </c>
      <c r="B11" s="153">
        <v>1.1033E10</v>
      </c>
      <c r="C11" s="153">
        <v>8.137E9</v>
      </c>
      <c r="D11" s="153">
        <v>1.5488E10</v>
      </c>
      <c r="E11" s="153">
        <v>1.0833E10</v>
      </c>
    </row>
    <row r="12">
      <c r="A12" s="1" t="s">
        <v>260</v>
      </c>
      <c r="B12" s="153">
        <v>-2.2E7</v>
      </c>
      <c r="C12" s="153">
        <v>-3.81E8</v>
      </c>
      <c r="D12" s="153">
        <v>-3.99E8</v>
      </c>
      <c r="E12" s="153">
        <v>-4.76E8</v>
      </c>
    </row>
    <row r="13">
      <c r="A13" s="1" t="s">
        <v>261</v>
      </c>
      <c r="B13" s="153">
        <v>6.97E8</v>
      </c>
      <c r="C13" s="153">
        <v>6.94E8</v>
      </c>
      <c r="D13" s="153">
        <v>4.9E8</v>
      </c>
      <c r="E13" s="153">
        <v>5.59E8</v>
      </c>
    </row>
    <row r="14">
      <c r="A14" s="1" t="s">
        <v>262</v>
      </c>
      <c r="B14" s="153">
        <v>6.75E8</v>
      </c>
      <c r="C14" s="153">
        <v>3.13E8</v>
      </c>
      <c r="D14" s="153">
        <v>9.1E7</v>
      </c>
      <c r="E14" s="153">
        <v>8.3E7</v>
      </c>
    </row>
    <row r="15">
      <c r="A15" s="1" t="s">
        <v>263</v>
      </c>
      <c r="B15" s="153">
        <v>1.002278E10</v>
      </c>
      <c r="C15" s="153">
        <v>7.3885E9</v>
      </c>
      <c r="D15" s="153">
        <v>1.326614E10</v>
      </c>
      <c r="E15" s="153">
        <v>8.31172E9</v>
      </c>
    </row>
    <row r="16">
      <c r="A16" s="1" t="s">
        <v>264</v>
      </c>
      <c r="B16" s="153">
        <v>1.0142E10</v>
      </c>
      <c r="C16" s="153">
        <v>7.232E9</v>
      </c>
      <c r="D16" s="153">
        <v>1.2936E10</v>
      </c>
      <c r="E16" s="153">
        <v>9.043E9</v>
      </c>
    </row>
    <row r="17">
      <c r="A17" s="1" t="s">
        <v>265</v>
      </c>
      <c r="B17" s="153">
        <v>2.8891E10</v>
      </c>
      <c r="C17" s="153">
        <v>2.8032E10</v>
      </c>
      <c r="D17" s="153">
        <v>2.834E10</v>
      </c>
      <c r="E17" s="153">
        <v>2.3777E10</v>
      </c>
    </row>
    <row r="18">
      <c r="A18" s="1" t="s">
        <v>266</v>
      </c>
      <c r="B18" s="153">
        <v>1.0071E10</v>
      </c>
      <c r="C18" s="153">
        <v>7.788E9</v>
      </c>
      <c r="D18" s="153">
        <v>1.586E10</v>
      </c>
      <c r="E18" s="153">
        <v>9.789E9</v>
      </c>
    </row>
    <row r="19">
      <c r="A19" s="1" t="s">
        <v>267</v>
      </c>
      <c r="B19" s="153">
        <v>1.13E9</v>
      </c>
      <c r="C19" s="153">
        <v>1.126E9</v>
      </c>
      <c r="D19" s="153">
        <v>1.137E9</v>
      </c>
      <c r="E19" s="153">
        <v>1.149E9</v>
      </c>
    </row>
    <row r="20">
      <c r="A20" s="1" t="s">
        <v>268</v>
      </c>
      <c r="B20" s="153">
        <v>1.116E9</v>
      </c>
      <c r="C20" s="153">
        <v>1.117E9</v>
      </c>
      <c r="D20" s="153">
        <v>1.123E9</v>
      </c>
      <c r="E20" s="153">
        <v>1.131E9</v>
      </c>
    </row>
    <row r="21">
      <c r="A21" s="1" t="s">
        <v>269</v>
      </c>
      <c r="B21" s="153">
        <v>8.97</v>
      </c>
      <c r="C21" s="153">
        <v>6.42</v>
      </c>
      <c r="D21" s="153">
        <v>11.37</v>
      </c>
      <c r="E21" s="153">
        <v>7.87</v>
      </c>
    </row>
    <row r="22">
      <c r="A22" s="1" t="s">
        <v>270</v>
      </c>
      <c r="B22" s="153">
        <v>9.09</v>
      </c>
      <c r="C22" s="153">
        <v>6.47</v>
      </c>
      <c r="D22" s="153">
        <v>11.52</v>
      </c>
      <c r="E22" s="153">
        <v>7.99</v>
      </c>
    </row>
    <row r="23">
      <c r="A23" s="1" t="s">
        <v>271</v>
      </c>
      <c r="B23" s="153">
        <v>1.0142E10</v>
      </c>
      <c r="C23" s="153">
        <v>7.232E9</v>
      </c>
      <c r="D23" s="153">
        <v>1.2936E10</v>
      </c>
      <c r="E23" s="153">
        <v>9.043E9</v>
      </c>
    </row>
    <row r="24">
      <c r="A24" s="1" t="s">
        <v>272</v>
      </c>
      <c r="B24" s="153">
        <v>1.0142E10</v>
      </c>
      <c r="C24" s="153">
        <v>7.232E9</v>
      </c>
      <c r="D24" s="153">
        <v>1.2936E10</v>
      </c>
      <c r="E24" s="153">
        <v>9.043E9</v>
      </c>
    </row>
    <row r="25">
      <c r="A25" s="1" t="s">
        <v>273</v>
      </c>
      <c r="B25" s="153">
        <v>1.0142E10</v>
      </c>
      <c r="C25" s="153">
        <v>7.232E9</v>
      </c>
      <c r="D25" s="153">
        <v>1.2936E10</v>
      </c>
      <c r="E25" s="153">
        <v>9.043E9</v>
      </c>
    </row>
    <row r="26">
      <c r="A26" s="1" t="s">
        <v>274</v>
      </c>
      <c r="B26" s="153">
        <v>1.0142E10</v>
      </c>
      <c r="C26" s="153">
        <v>7.232E9</v>
      </c>
      <c r="D26" s="153">
        <v>1.2936E10</v>
      </c>
      <c r="E26" s="153">
        <v>9.043E9</v>
      </c>
    </row>
    <row r="27">
      <c r="A27" s="1" t="s">
        <v>275</v>
      </c>
      <c r="B27" s="153">
        <v>3.2E7</v>
      </c>
      <c r="C27" s="153">
        <v>-1.07E8</v>
      </c>
      <c r="D27" s="153">
        <v>-5.0E7</v>
      </c>
      <c r="E27" s="153">
        <v>0.0</v>
      </c>
    </row>
    <row r="28">
      <c r="A28" s="1" t="s">
        <v>276</v>
      </c>
      <c r="B28" s="153">
        <v>1.011E10</v>
      </c>
      <c r="C28" s="153">
        <v>7.339E9</v>
      </c>
      <c r="D28" s="153">
        <v>1.2986E10</v>
      </c>
      <c r="E28" s="153">
        <v>9.043E9</v>
      </c>
    </row>
    <row r="29">
      <c r="A29" s="1" t="s">
        <v>170</v>
      </c>
      <c r="B29" s="153">
        <v>2.26E8</v>
      </c>
      <c r="C29" s="153">
        <v>1.04E8</v>
      </c>
      <c r="D29" s="153">
        <v>2.012E9</v>
      </c>
      <c r="E29" s="153">
        <v>1.231E9</v>
      </c>
    </row>
    <row r="30">
      <c r="A30" s="1" t="s">
        <v>169</v>
      </c>
      <c r="B30" s="153">
        <v>1.0336E10</v>
      </c>
      <c r="C30" s="153">
        <v>7.443E9</v>
      </c>
      <c r="D30" s="153">
        <v>1.4998E10</v>
      </c>
      <c r="E30" s="153">
        <v>1.0274E10</v>
      </c>
    </row>
    <row r="31">
      <c r="A31" s="1" t="s">
        <v>277</v>
      </c>
      <c r="B31" s="153">
        <v>2.87E8</v>
      </c>
      <c r="C31" s="153">
        <v>3.6E7</v>
      </c>
      <c r="D31" s="153">
        <v>-4.63E8</v>
      </c>
      <c r="E31" s="153">
        <v>9.61E8</v>
      </c>
    </row>
    <row r="32">
      <c r="A32" s="1" t="s">
        <v>278</v>
      </c>
      <c r="B32" s="153">
        <v>1.98E8</v>
      </c>
      <c r="C32" s="153">
        <v>8.6E7</v>
      </c>
      <c r="D32" s="153">
        <v>-1.41E8</v>
      </c>
      <c r="E32" s="153">
        <v>1.3E8</v>
      </c>
    </row>
    <row r="33">
      <c r="A33" s="1" t="s">
        <v>279</v>
      </c>
      <c r="B33" s="153">
        <v>-7.9E7</v>
      </c>
      <c r="C33" s="153">
        <v>-1.32E8</v>
      </c>
      <c r="D33" s="153">
        <v>-4.7E7</v>
      </c>
      <c r="E33" s="153">
        <v>-3.3E7</v>
      </c>
    </row>
    <row r="34">
      <c r="A34" s="1" t="s">
        <v>280</v>
      </c>
      <c r="B34" s="153">
        <v>7.9E7</v>
      </c>
      <c r="C34" s="153">
        <v>1.32E8</v>
      </c>
      <c r="D34" s="153">
        <v>4.7E7</v>
      </c>
      <c r="E34" s="153">
        <v>3.3E7</v>
      </c>
    </row>
    <row r="35">
      <c r="A35" s="1" t="s">
        <v>281</v>
      </c>
      <c r="C35" s="153"/>
      <c r="D35" s="153">
        <v>-7000000.0</v>
      </c>
      <c r="E35" s="153">
        <v>1.3E7</v>
      </c>
      <c r="F35" s="153">
        <v>-2.1E7</v>
      </c>
    </row>
    <row r="36">
      <c r="A36" s="1" t="s">
        <v>282</v>
      </c>
      <c r="B36" s="153">
        <v>1.68E8</v>
      </c>
      <c r="C36" s="153">
        <v>8.2E7</v>
      </c>
      <c r="D36" s="153">
        <v>-2.75E8</v>
      </c>
      <c r="E36" s="153">
        <v>8.64E8</v>
      </c>
    </row>
    <row r="37">
      <c r="A37" s="1" t="s">
        <v>283</v>
      </c>
      <c r="B37" s="153">
        <v>-2.2E7</v>
      </c>
      <c r="C37" s="153">
        <v>-3.81E8</v>
      </c>
      <c r="D37" s="153">
        <v>-3.99E8</v>
      </c>
      <c r="E37" s="153">
        <v>-4.76E8</v>
      </c>
    </row>
    <row r="38">
      <c r="A38" s="1" t="s">
        <v>284</v>
      </c>
      <c r="B38" s="153">
        <v>6.97E8</v>
      </c>
      <c r="C38" s="153">
        <v>6.94E8</v>
      </c>
      <c r="D38" s="153">
        <v>4.9E8</v>
      </c>
      <c r="E38" s="153">
        <v>5.59E8</v>
      </c>
    </row>
    <row r="39">
      <c r="A39" s="1" t="s">
        <v>285</v>
      </c>
      <c r="B39" s="153">
        <v>6.75E8</v>
      </c>
      <c r="C39" s="153">
        <v>3.13E8</v>
      </c>
      <c r="D39" s="153">
        <v>9.1E7</v>
      </c>
      <c r="E39" s="153">
        <v>8.3E7</v>
      </c>
    </row>
    <row r="40">
      <c r="A40" s="1" t="s">
        <v>286</v>
      </c>
      <c r="B40" s="153">
        <v>1.0071E10</v>
      </c>
      <c r="C40" s="153">
        <v>7.788E9</v>
      </c>
      <c r="D40" s="153">
        <v>1.586E10</v>
      </c>
      <c r="E40" s="153">
        <v>9.789E9</v>
      </c>
    </row>
    <row r="41">
      <c r="A41" s="1" t="s">
        <v>287</v>
      </c>
      <c r="B41" s="153">
        <v>1.1831E10</v>
      </c>
      <c r="C41" s="153">
        <v>1.2163E10</v>
      </c>
      <c r="D41" s="153">
        <v>9.705E9</v>
      </c>
      <c r="E41" s="153">
        <v>9.515E9</v>
      </c>
    </row>
    <row r="42">
      <c r="A42" s="1" t="s">
        <v>288</v>
      </c>
      <c r="B42" s="153">
        <v>1.79E8</v>
      </c>
      <c r="C42" s="153">
        <v>8.62E8</v>
      </c>
      <c r="D42" s="153">
        <v>-1.059E9</v>
      </c>
      <c r="E42" s="153"/>
      <c r="F42" s="153">
        <v>-2.8E7</v>
      </c>
    </row>
    <row r="43">
      <c r="A43" s="1" t="s">
        <v>289</v>
      </c>
      <c r="B43" s="153">
        <v>8.893E9</v>
      </c>
      <c r="C43" s="153">
        <v>8.818E9</v>
      </c>
      <c r="D43" s="153">
        <v>8.194E9</v>
      </c>
      <c r="E43" s="153">
        <v>7.176E9</v>
      </c>
    </row>
    <row r="44">
      <c r="A44" s="1" t="s">
        <v>290</v>
      </c>
      <c r="B44" s="153">
        <v>2.759E9</v>
      </c>
      <c r="C44" s="153">
        <v>2.483E9</v>
      </c>
      <c r="D44" s="153">
        <v>2.57E9</v>
      </c>
      <c r="E44" s="153">
        <v>2.339E9</v>
      </c>
    </row>
    <row r="45">
      <c r="A45" s="1" t="s">
        <v>291</v>
      </c>
      <c r="B45" s="153">
        <v>2.1902E10</v>
      </c>
      <c r="C45" s="153">
        <v>1.9951E10</v>
      </c>
      <c r="D45" s="153">
        <v>2.5565E10</v>
      </c>
      <c r="E45" s="153">
        <v>1.9304E10</v>
      </c>
    </row>
    <row r="46">
      <c r="A46" s="1" t="s">
        <v>292</v>
      </c>
      <c r="B46" s="153">
        <v>1.706E10</v>
      </c>
      <c r="C46" s="153">
        <v>1.5869E10</v>
      </c>
      <c r="D46" s="153">
        <v>1.8635E10</v>
      </c>
      <c r="E46" s="153">
        <v>1.4262E10</v>
      </c>
    </row>
    <row r="47">
      <c r="A47" s="1" t="s">
        <v>13</v>
      </c>
      <c r="B47" s="153">
        <v>3.8962E10</v>
      </c>
      <c r="C47" s="153">
        <v>3.582E10</v>
      </c>
      <c r="D47" s="153">
        <v>4.42E10</v>
      </c>
      <c r="E47" s="153">
        <v>3.3566E10</v>
      </c>
    </row>
    <row r="48">
      <c r="A48" s="1" t="s">
        <v>293</v>
      </c>
      <c r="B48" s="153">
        <v>3.8962E10</v>
      </c>
      <c r="C48" s="153">
        <v>3.582E10</v>
      </c>
      <c r="D48" s="153">
        <v>4.42E10</v>
      </c>
      <c r="E48" s="153">
        <v>3.3566E10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54">
        <v>45565.0</v>
      </c>
      <c r="C1" s="154">
        <v>45199.0</v>
      </c>
      <c r="D1" s="154">
        <v>44834.0</v>
      </c>
      <c r="E1" s="154">
        <v>44469.0</v>
      </c>
      <c r="F1" s="154">
        <v>44104.0</v>
      </c>
    </row>
    <row r="2">
      <c r="A2" s="1" t="s">
        <v>294</v>
      </c>
      <c r="B2" s="153">
        <v>1.1161E10</v>
      </c>
      <c r="C2" s="153">
        <v>9.849E9</v>
      </c>
      <c r="D2" s="153">
        <v>6.834E9</v>
      </c>
      <c r="E2" s="153">
        <v>8.648E9</v>
      </c>
    </row>
    <row r="3">
      <c r="A3" s="1" t="s">
        <v>295</v>
      </c>
      <c r="B3" s="153">
        <v>-4.121E9</v>
      </c>
      <c r="C3" s="153">
        <v>-2.973E9</v>
      </c>
      <c r="D3" s="153">
        <v>-3.129E9</v>
      </c>
      <c r="E3" s="153">
        <v>-3.366E9</v>
      </c>
    </row>
    <row r="4">
      <c r="A4" s="1" t="s">
        <v>296</v>
      </c>
      <c r="B4" s="153">
        <v>-1.713E9</v>
      </c>
      <c r="C4" s="153">
        <v>-7.012E9</v>
      </c>
      <c r="D4" s="153">
        <v>-8.892E9</v>
      </c>
      <c r="E4" s="153">
        <v>-2.885E9</v>
      </c>
    </row>
    <row r="5">
      <c r="A5" s="1" t="s">
        <v>297</v>
      </c>
      <c r="B5" s="153">
        <v>7.99E8</v>
      </c>
      <c r="C5" s="153">
        <v>6.948E9</v>
      </c>
      <c r="D5" s="153">
        <v>8.477E9</v>
      </c>
      <c r="E5" s="153">
        <v>2.886E9</v>
      </c>
    </row>
    <row r="6">
      <c r="A6" s="1" t="s">
        <v>298</v>
      </c>
      <c r="B6" s="153">
        <v>3.83E8</v>
      </c>
      <c r="C6" s="153">
        <v>4.34E8</v>
      </c>
      <c r="D6" s="153">
        <v>3.56E8</v>
      </c>
      <c r="E6" s="153">
        <v>3.47E8</v>
      </c>
    </row>
    <row r="7">
      <c r="A7" s="1" t="s">
        <v>299</v>
      </c>
      <c r="B7" s="153">
        <v>-1.041E9</v>
      </c>
      <c r="C7" s="153">
        <v>-1.45E9</v>
      </c>
      <c r="D7" s="153">
        <v>-2.262E9</v>
      </c>
      <c r="E7" s="153">
        <v>-1.888E9</v>
      </c>
      <c r="G7" s="131">
        <v>0.412</v>
      </c>
      <c r="H7" s="131">
        <v>0.371</v>
      </c>
      <c r="I7" s="131">
        <v>0.8812</v>
      </c>
      <c r="J7" s="131">
        <v>1.0984</v>
      </c>
    </row>
    <row r="8">
      <c r="A8" s="1" t="s">
        <v>300</v>
      </c>
      <c r="B8" s="153">
        <v>7.849E9</v>
      </c>
      <c r="C8" s="153">
        <v>8.527E9</v>
      </c>
      <c r="D8" s="153">
        <v>3.099E9</v>
      </c>
      <c r="E8" s="153">
        <v>7.116E9</v>
      </c>
    </row>
    <row r="9">
      <c r="A9" s="1" t="s">
        <v>301</v>
      </c>
      <c r="B9" s="153">
        <v>8.527E9</v>
      </c>
      <c r="C9" s="153">
        <v>3.099E9</v>
      </c>
      <c r="D9" s="153">
        <v>7.116E9</v>
      </c>
      <c r="E9" s="153">
        <v>6.707E9</v>
      </c>
    </row>
    <row r="10">
      <c r="A10" s="1" t="s">
        <v>302</v>
      </c>
      <c r="B10" s="153">
        <v>1.2E7</v>
      </c>
      <c r="C10" s="153">
        <v>3.0E7</v>
      </c>
      <c r="D10" s="153">
        <v>-1.13E8</v>
      </c>
      <c r="E10" s="153">
        <v>2.7E7</v>
      </c>
    </row>
    <row r="11">
      <c r="A11" s="1" t="s">
        <v>303</v>
      </c>
      <c r="B11" s="153">
        <v>-6.9E8</v>
      </c>
      <c r="C11" s="153">
        <v>5.398E9</v>
      </c>
      <c r="D11" s="153">
        <v>-3.904E9</v>
      </c>
      <c r="E11" s="153">
        <v>3.82E8</v>
      </c>
      <c r="G11" s="14">
        <f t="shared" ref="G11:J11" si="1">(B65+B16)/B65</f>
        <v>0.6353115727</v>
      </c>
      <c r="H11" s="14">
        <f t="shared" si="1"/>
        <v>0.5282736068</v>
      </c>
      <c r="I11" s="14">
        <f t="shared" si="1"/>
        <v>0.7526567072</v>
      </c>
      <c r="J11" s="14">
        <f t="shared" si="1"/>
        <v>0.6673670242</v>
      </c>
    </row>
    <row r="12">
      <c r="A12" s="1" t="s">
        <v>304</v>
      </c>
      <c r="B12" s="153">
        <v>-9.269E9</v>
      </c>
      <c r="C12" s="153">
        <v>-6.663E9</v>
      </c>
      <c r="D12" s="153">
        <v>-7.196E9</v>
      </c>
      <c r="E12" s="153">
        <v>-6.798E9</v>
      </c>
      <c r="G12" s="131">
        <v>0.412</v>
      </c>
      <c r="H12" s="131">
        <v>0.371</v>
      </c>
      <c r="I12" s="131">
        <v>0.8812</v>
      </c>
      <c r="J12" s="131">
        <v>1.0984</v>
      </c>
    </row>
    <row r="13">
      <c r="A13" s="1" t="s">
        <v>305</v>
      </c>
      <c r="B13" s="153">
        <v>1.9E7</v>
      </c>
      <c r="C13" s="153">
        <v>-5.8E7</v>
      </c>
      <c r="D13" s="153">
        <v>4000000.0</v>
      </c>
      <c r="E13" s="153">
        <v>0.0</v>
      </c>
    </row>
    <row r="14">
      <c r="A14" s="1" t="s">
        <v>306</v>
      </c>
      <c r="B14" s="153">
        <v>-9.288E9</v>
      </c>
      <c r="C14" s="153">
        <v>-6.605E9</v>
      </c>
      <c r="D14" s="153">
        <v>-7.2E9</v>
      </c>
      <c r="E14" s="153">
        <v>-6.798E9</v>
      </c>
      <c r="G14" s="14">
        <f t="shared" ref="G14:J14" si="2">PRODUCT(G11:G12)</f>
        <v>0.261748368</v>
      </c>
      <c r="H14" s="14">
        <f t="shared" si="2"/>
        <v>0.1959895081</v>
      </c>
      <c r="I14" s="14">
        <f t="shared" si="2"/>
        <v>0.6632410904</v>
      </c>
      <c r="J14" s="14">
        <f t="shared" si="2"/>
        <v>0.7330359394</v>
      </c>
    </row>
    <row r="15">
      <c r="A15" s="1" t="s">
        <v>307</v>
      </c>
      <c r="B15" s="153">
        <v>-9.49E8</v>
      </c>
      <c r="C15" s="153">
        <v>-5.4E8</v>
      </c>
      <c r="D15" s="153">
        <v>-8.0E8</v>
      </c>
      <c r="E15" s="153">
        <v>-7.72E8</v>
      </c>
    </row>
    <row r="16">
      <c r="A16" s="1" t="s">
        <v>308</v>
      </c>
      <c r="B16" s="153">
        <v>-3.687E9</v>
      </c>
      <c r="C16" s="153">
        <v>-3.462E9</v>
      </c>
      <c r="D16" s="153">
        <v>-3.212E9</v>
      </c>
      <c r="E16" s="153">
        <v>-3.008E9</v>
      </c>
      <c r="G16" s="14">
        <f>AVERAGE(G14:H14)</f>
        <v>0.228868938</v>
      </c>
    </row>
    <row r="17">
      <c r="A17" s="1" t="s">
        <v>309</v>
      </c>
      <c r="B17" s="153">
        <v>-3.687E9</v>
      </c>
      <c r="C17" s="153">
        <v>-3.462E9</v>
      </c>
      <c r="D17" s="153">
        <v>-3.212E9</v>
      </c>
      <c r="E17" s="153">
        <v>-3.008E9</v>
      </c>
    </row>
    <row r="18">
      <c r="A18" s="1" t="s">
        <v>310</v>
      </c>
      <c r="B18" s="153">
        <v>-3.738E9</v>
      </c>
      <c r="C18" s="153">
        <v>-2.539E9</v>
      </c>
      <c r="D18" s="153">
        <v>-2.773E9</v>
      </c>
      <c r="E18" s="153">
        <v>-3.019E9</v>
      </c>
    </row>
    <row r="19">
      <c r="A19" s="1" t="s">
        <v>311</v>
      </c>
      <c r="B19" s="153">
        <v>-4.121E9</v>
      </c>
      <c r="C19" s="153">
        <v>-2.973E9</v>
      </c>
      <c r="D19" s="153">
        <v>-3.129E9</v>
      </c>
      <c r="E19" s="153">
        <v>-3.366E9</v>
      </c>
    </row>
    <row r="20">
      <c r="A20" s="1" t="s">
        <v>312</v>
      </c>
      <c r="B20" s="153">
        <v>3.83E8</v>
      </c>
      <c r="C20" s="153">
        <v>4.34E8</v>
      </c>
      <c r="D20" s="153">
        <v>3.56E8</v>
      </c>
      <c r="E20" s="153">
        <v>3.47E8</v>
      </c>
    </row>
    <row r="21">
      <c r="A21" s="1" t="s">
        <v>313</v>
      </c>
      <c r="B21" s="153">
        <v>-9.14E8</v>
      </c>
      <c r="C21" s="153">
        <v>-6.4E7</v>
      </c>
      <c r="D21" s="153">
        <v>-4.15E8</v>
      </c>
      <c r="E21" s="153">
        <v>1000000.0</v>
      </c>
    </row>
    <row r="22">
      <c r="A22" s="1" t="s">
        <v>314</v>
      </c>
      <c r="B22" s="153">
        <v>0.0</v>
      </c>
      <c r="C22" s="153">
        <v>-4.98E8</v>
      </c>
      <c r="D22" s="153">
        <v>-3000000.0</v>
      </c>
      <c r="E22" s="153">
        <v>1000000.0</v>
      </c>
    </row>
    <row r="23">
      <c r="A23" s="1" t="s">
        <v>315</v>
      </c>
      <c r="B23" s="153">
        <v>-7.99E8</v>
      </c>
      <c r="C23" s="153">
        <v>-5.566E9</v>
      </c>
      <c r="D23" s="153">
        <v>-7.003E9</v>
      </c>
      <c r="E23" s="153">
        <v>-2.885E9</v>
      </c>
    </row>
    <row r="24">
      <c r="A24" s="1" t="s">
        <v>316</v>
      </c>
      <c r="B24" s="153">
        <v>7.99E8</v>
      </c>
      <c r="C24" s="153">
        <v>5.068E9</v>
      </c>
      <c r="D24" s="153">
        <v>7.0E9</v>
      </c>
      <c r="E24" s="153">
        <v>2.886E9</v>
      </c>
    </row>
    <row r="25">
      <c r="A25" s="1" t="s">
        <v>317</v>
      </c>
      <c r="B25" s="153">
        <v>-9.14E8</v>
      </c>
      <c r="C25" s="153">
        <v>4.34E8</v>
      </c>
      <c r="D25" s="153">
        <v>-4.12E8</v>
      </c>
      <c r="E25" s="153">
        <v>0.0</v>
      </c>
    </row>
    <row r="26">
      <c r="A26" s="1" t="s">
        <v>318</v>
      </c>
      <c r="B26" s="153">
        <v>-9.14E8</v>
      </c>
      <c r="C26" s="153">
        <v>-1.446E9</v>
      </c>
      <c r="D26" s="153">
        <v>-1.889E9</v>
      </c>
      <c r="E26" s="153">
        <v>0.0</v>
      </c>
    </row>
    <row r="27">
      <c r="A27" s="1" t="s">
        <v>319</v>
      </c>
      <c r="B27" s="153">
        <v>0.0</v>
      </c>
      <c r="C27" s="153">
        <v>1.88E9</v>
      </c>
      <c r="D27" s="153">
        <v>1.477E9</v>
      </c>
      <c r="E27" s="153">
        <v>0.0</v>
      </c>
    </row>
    <row r="28">
      <c r="A28" s="1" t="s">
        <v>320</v>
      </c>
      <c r="B28" s="153">
        <v>-3.623E9</v>
      </c>
      <c r="C28" s="153">
        <v>7.62E8</v>
      </c>
      <c r="D28" s="153">
        <v>-5.804E9</v>
      </c>
      <c r="E28" s="153">
        <v>-3.356E9</v>
      </c>
    </row>
    <row r="29">
      <c r="A29" s="1" t="s">
        <v>321</v>
      </c>
      <c r="B29" s="153">
        <v>2000000.0</v>
      </c>
      <c r="C29" s="153">
        <v>1.383E9</v>
      </c>
      <c r="D29" s="153">
        <v>-1.6E7</v>
      </c>
      <c r="E29" s="153">
        <v>0.0</v>
      </c>
    </row>
    <row r="30">
      <c r="A30" s="1" t="s">
        <v>322</v>
      </c>
      <c r="B30" s="153">
        <v>-3.625E9</v>
      </c>
      <c r="C30" s="153">
        <v>-6.21E8</v>
      </c>
      <c r="D30" s="153">
        <v>-5.788E9</v>
      </c>
      <c r="E30" s="153">
        <v>-3.356E9</v>
      </c>
    </row>
    <row r="31">
      <c r="A31" s="1" t="s">
        <v>323</v>
      </c>
      <c r="B31" s="153">
        <v>-3.6E7</v>
      </c>
      <c r="C31" s="153">
        <v>1.9E7</v>
      </c>
      <c r="D31" s="153">
        <v>4.1E7</v>
      </c>
      <c r="E31" s="153">
        <v>-6.2E7</v>
      </c>
    </row>
    <row r="32">
      <c r="A32" s="1" t="s">
        <v>324</v>
      </c>
      <c r="B32" s="153">
        <v>-2.304E9</v>
      </c>
      <c r="C32" s="153">
        <v>9.18E8</v>
      </c>
      <c r="D32" s="153">
        <v>1.34E9</v>
      </c>
      <c r="E32" s="153">
        <v>-3.2E7</v>
      </c>
    </row>
    <row r="33">
      <c r="A33" s="1" t="s">
        <v>325</v>
      </c>
      <c r="B33" s="153">
        <v>2.765E9</v>
      </c>
      <c r="C33" s="153">
        <v>1.586E9</v>
      </c>
      <c r="D33" s="153">
        <v>2.754E9</v>
      </c>
      <c r="E33" s="153">
        <v>5.875E9</v>
      </c>
    </row>
    <row r="34">
      <c r="A34" s="1" t="s">
        <v>326</v>
      </c>
      <c r="B34" s="153">
        <v>-5.069E9</v>
      </c>
      <c r="C34" s="153">
        <v>-6.68E8</v>
      </c>
      <c r="D34" s="153">
        <v>-1.414E9</v>
      </c>
      <c r="E34" s="153">
        <v>-5.907E9</v>
      </c>
    </row>
    <row r="35">
      <c r="A35" s="1" t="s">
        <v>327</v>
      </c>
      <c r="B35" s="153">
        <v>-2.54E8</v>
      </c>
      <c r="C35" s="153">
        <v>-2.35E8</v>
      </c>
      <c r="D35" s="153">
        <v>-4.912E9</v>
      </c>
      <c r="E35" s="153">
        <v>-1.377E9</v>
      </c>
    </row>
    <row r="36">
      <c r="A36" s="1" t="s">
        <v>328</v>
      </c>
      <c r="B36" s="153">
        <v>-2.54E8</v>
      </c>
      <c r="C36" s="153">
        <v>-2.35E8</v>
      </c>
      <c r="D36" s="153">
        <v>-4.912E9</v>
      </c>
      <c r="E36" s="153">
        <v>-1.377E9</v>
      </c>
    </row>
    <row r="37">
      <c r="A37" s="1" t="s">
        <v>329</v>
      </c>
      <c r="B37" s="153">
        <v>1.0E7</v>
      </c>
      <c r="C37" s="153">
        <v>1.27E8</v>
      </c>
      <c r="D37" s="153">
        <v>5000000.0</v>
      </c>
      <c r="E37" s="153">
        <v>3000000.0</v>
      </c>
    </row>
    <row r="38">
      <c r="A38" s="1" t="s">
        <v>330</v>
      </c>
      <c r="B38" s="153">
        <v>1.0E7</v>
      </c>
      <c r="C38" s="153">
        <v>1.27E8</v>
      </c>
      <c r="D38" s="153">
        <v>5000000.0</v>
      </c>
      <c r="E38" s="153">
        <v>3000000.0</v>
      </c>
    </row>
    <row r="39">
      <c r="A39" s="1" t="s">
        <v>331</v>
      </c>
      <c r="B39" s="153">
        <v>-1.041E9</v>
      </c>
      <c r="C39" s="153">
        <v>-1.45E9</v>
      </c>
      <c r="D39" s="153">
        <v>-2.262E9</v>
      </c>
      <c r="E39" s="153">
        <v>-1.888E9</v>
      </c>
    </row>
    <row r="40">
      <c r="A40" s="1" t="s">
        <v>332</v>
      </c>
      <c r="B40" s="153">
        <v>1.2202E10</v>
      </c>
      <c r="C40" s="153">
        <v>1.1299E10</v>
      </c>
      <c r="D40" s="153">
        <v>9.096E9</v>
      </c>
      <c r="E40" s="153">
        <v>1.0536E10</v>
      </c>
    </row>
    <row r="41">
      <c r="A41" s="1" t="s">
        <v>333</v>
      </c>
      <c r="B41" s="153">
        <v>-9.1E7</v>
      </c>
      <c r="C41" s="153">
        <v>-3.99E8</v>
      </c>
      <c r="D41" s="153">
        <v>-1.7E8</v>
      </c>
      <c r="E41" s="153">
        <v>0.0</v>
      </c>
    </row>
    <row r="42">
      <c r="A42" s="1" t="s">
        <v>334</v>
      </c>
      <c r="B42" s="153">
        <v>1.2293E10</v>
      </c>
      <c r="C42" s="153">
        <v>1.1698E10</v>
      </c>
      <c r="D42" s="153">
        <v>9.266E9</v>
      </c>
      <c r="E42" s="153">
        <v>1.0536E10</v>
      </c>
    </row>
    <row r="43">
      <c r="A43" s="1" t="s">
        <v>335</v>
      </c>
      <c r="B43" s="153">
        <v>1.223E9</v>
      </c>
      <c r="C43" s="153">
        <v>1.148E9</v>
      </c>
      <c r="D43" s="153">
        <v>-7.8E9</v>
      </c>
      <c r="E43" s="153">
        <v>-4.61E8</v>
      </c>
    </row>
    <row r="44">
      <c r="A44" s="1" t="s">
        <v>336</v>
      </c>
      <c r="B44" s="153">
        <v>2.0E7</v>
      </c>
      <c r="C44" s="153">
        <v>-5.6E7</v>
      </c>
      <c r="D44" s="153">
        <v>-3.24E8</v>
      </c>
      <c r="E44" s="153">
        <v>-2.02E8</v>
      </c>
    </row>
    <row r="45">
      <c r="A45" s="1" t="s">
        <v>337</v>
      </c>
      <c r="B45" s="153">
        <v>2.3E8</v>
      </c>
      <c r="C45" s="153">
        <v>6.03E8</v>
      </c>
      <c r="D45" s="153">
        <v>-2.266E9</v>
      </c>
      <c r="E45" s="153">
        <v>-1.649E9</v>
      </c>
    </row>
    <row r="46">
      <c r="A46" s="1" t="s">
        <v>338</v>
      </c>
      <c r="B46" s="153">
        <v>1.728E9</v>
      </c>
      <c r="C46" s="153">
        <v>-1.879E9</v>
      </c>
      <c r="D46" s="153">
        <v>-7000000.0</v>
      </c>
      <c r="E46" s="153">
        <v>1.586E9</v>
      </c>
    </row>
    <row r="47">
      <c r="A47" s="1" t="s">
        <v>339</v>
      </c>
      <c r="B47" s="153">
        <v>1.046E9</v>
      </c>
      <c r="C47" s="153">
        <v>1000000.0</v>
      </c>
      <c r="D47" s="153">
        <v>-1.043E9</v>
      </c>
      <c r="E47" s="153">
        <v>1.091E9</v>
      </c>
    </row>
    <row r="48">
      <c r="A48" s="1" t="s">
        <v>340</v>
      </c>
      <c r="B48" s="153">
        <v>6.82E8</v>
      </c>
      <c r="C48" s="153">
        <v>-1.88E9</v>
      </c>
      <c r="D48" s="153">
        <v>1.036E9</v>
      </c>
      <c r="E48" s="153">
        <v>4.95E8</v>
      </c>
    </row>
    <row r="49">
      <c r="A49" s="1" t="s">
        <v>341</v>
      </c>
      <c r="B49" s="153">
        <v>6.82E8</v>
      </c>
      <c r="C49" s="153">
        <v>-1.88E9</v>
      </c>
      <c r="D49" s="153">
        <v>1.036E9</v>
      </c>
      <c r="E49" s="153">
        <v>4.95E8</v>
      </c>
    </row>
    <row r="50">
      <c r="A50" s="1" t="s">
        <v>342</v>
      </c>
      <c r="B50" s="153">
        <v>1.3E7</v>
      </c>
      <c r="C50" s="153">
        <v>8000000.0</v>
      </c>
      <c r="D50" s="153">
        <v>-3.137E9</v>
      </c>
      <c r="E50" s="153">
        <v>-6.22E8</v>
      </c>
    </row>
    <row r="51">
      <c r="A51" s="1" t="s">
        <v>343</v>
      </c>
      <c r="B51" s="153">
        <v>-7.68E8</v>
      </c>
      <c r="C51" s="153">
        <v>2.472E9</v>
      </c>
      <c r="D51" s="153">
        <v>-2.066E9</v>
      </c>
      <c r="E51" s="153">
        <v>4.26E8</v>
      </c>
    </row>
    <row r="52">
      <c r="A52" s="1" t="s">
        <v>344</v>
      </c>
      <c r="B52" s="153">
        <v>-7.68E8</v>
      </c>
      <c r="C52" s="153">
        <v>2.472E9</v>
      </c>
      <c r="D52" s="153">
        <v>-2.066E9</v>
      </c>
      <c r="E52" s="153">
        <v>4.26E8</v>
      </c>
    </row>
    <row r="53">
      <c r="A53" s="1" t="s">
        <v>345</v>
      </c>
      <c r="B53" s="153">
        <v>-6.7E7</v>
      </c>
      <c r="C53" s="153">
        <v>2.5E7</v>
      </c>
      <c r="D53" s="153">
        <v>-5.6E7</v>
      </c>
      <c r="E53" s="153">
        <v>-8.2E7</v>
      </c>
    </row>
    <row r="54">
      <c r="A54" s="1" t="s">
        <v>346</v>
      </c>
      <c r="B54" s="153">
        <v>2.648E9</v>
      </c>
      <c r="C54" s="153">
        <v>2.484E9</v>
      </c>
      <c r="D54" s="153">
        <v>2.031E9</v>
      </c>
      <c r="E54" s="153">
        <v>1.663E9</v>
      </c>
    </row>
    <row r="55">
      <c r="A55" s="1" t="s">
        <v>347</v>
      </c>
      <c r="B55" s="153">
        <v>8.6E7</v>
      </c>
      <c r="C55" s="153">
        <v>3.14E8</v>
      </c>
      <c r="D55" s="153">
        <v>4.9E7</v>
      </c>
      <c r="E55" s="153">
        <v>3.8E7</v>
      </c>
    </row>
    <row r="56">
      <c r="A56" s="1" t="s">
        <v>348</v>
      </c>
      <c r="B56" s="153">
        <v>-3.064E9</v>
      </c>
      <c r="C56" s="153">
        <v>-1.269E9</v>
      </c>
      <c r="D56" s="153">
        <v>-1.38E8</v>
      </c>
      <c r="E56" s="153">
        <v>-2.45E8</v>
      </c>
    </row>
    <row r="57">
      <c r="A57" s="1" t="s">
        <v>349</v>
      </c>
      <c r="B57" s="153">
        <v>-3.064E9</v>
      </c>
      <c r="C57" s="153">
        <v>-1.269E9</v>
      </c>
      <c r="D57" s="153">
        <v>-1.38E8</v>
      </c>
      <c r="E57" s="153">
        <v>-2.45E8</v>
      </c>
    </row>
    <row r="58">
      <c r="A58" s="1" t="s">
        <v>350</v>
      </c>
      <c r="B58" s="153">
        <v>1.706E9</v>
      </c>
      <c r="C58" s="153">
        <v>1.809E9</v>
      </c>
      <c r="D58" s="153">
        <v>1.762E9</v>
      </c>
      <c r="E58" s="153">
        <v>1.582E9</v>
      </c>
    </row>
    <row r="59">
      <c r="A59" s="1" t="s">
        <v>351</v>
      </c>
      <c r="B59" s="153">
        <v>1.706E9</v>
      </c>
      <c r="C59" s="153">
        <v>1.809E9</v>
      </c>
      <c r="D59" s="153">
        <v>1.762E9</v>
      </c>
      <c r="E59" s="153">
        <v>1.582E9</v>
      </c>
    </row>
    <row r="60">
      <c r="A60" s="1" t="s">
        <v>352</v>
      </c>
      <c r="F60" s="153">
        <v>6.21E8</v>
      </c>
    </row>
    <row r="61">
      <c r="A61" s="1" t="s">
        <v>353</v>
      </c>
      <c r="F61" s="153">
        <v>6.21E8</v>
      </c>
    </row>
    <row r="62">
      <c r="A62" s="1" t="s">
        <v>354</v>
      </c>
      <c r="F62" s="153">
        <v>7.72E8</v>
      </c>
    </row>
    <row r="63">
      <c r="A63" s="1" t="s">
        <v>355</v>
      </c>
      <c r="B63" s="153">
        <v>-3.49E8</v>
      </c>
      <c r="C63" s="153">
        <v>-1.52E8</v>
      </c>
      <c r="D63" s="153">
        <v>4.32E8</v>
      </c>
      <c r="E63" s="153">
        <v>-1.002E9</v>
      </c>
    </row>
    <row r="64">
      <c r="A64" s="1" t="s">
        <v>356</v>
      </c>
      <c r="B64" s="153">
        <v>-3.49E8</v>
      </c>
      <c r="C64" s="153">
        <v>-1.52E8</v>
      </c>
      <c r="D64" s="153">
        <v>4.32E8</v>
      </c>
      <c r="E64" s="153">
        <v>-1.002E9</v>
      </c>
    </row>
    <row r="65">
      <c r="A65" s="1" t="s">
        <v>357</v>
      </c>
      <c r="B65" s="153">
        <v>1.011E10</v>
      </c>
      <c r="C65" s="153">
        <v>7.339E9</v>
      </c>
      <c r="D65" s="153">
        <v>1.2986E10</v>
      </c>
      <c r="E65" s="153">
        <v>9.043E9</v>
      </c>
    </row>
  </sheetData>
  <drawing r:id="rId1"/>
</worksheet>
</file>