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ED09B98-6300-42CB-85B1-B456CB8AE2ED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Iron" sheetId="4" r:id="rId1"/>
    <sheet name="Chromium" sheetId="2" r:id="rId2"/>
    <sheet name="Vanadium" sheetId="3" r:id="rId3"/>
    <sheet name="Iron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4" l="1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F50" i="4"/>
  <c r="E50" i="4"/>
  <c r="I22" i="4"/>
  <c r="I21" i="4"/>
  <c r="H21" i="4"/>
  <c r="I20" i="4"/>
  <c r="J20" i="4"/>
  <c r="Q20" i="4" s="1"/>
  <c r="I19" i="4"/>
  <c r="I18" i="4"/>
  <c r="K18" i="4"/>
  <c r="I17" i="4"/>
  <c r="H17" i="4"/>
  <c r="I16" i="4"/>
  <c r="I15" i="4"/>
  <c r="H15" i="4"/>
  <c r="K15" i="4"/>
  <c r="I14" i="4"/>
  <c r="H14" i="4"/>
  <c r="I13" i="4"/>
  <c r="J13" i="4"/>
  <c r="O13" i="4" s="1"/>
  <c r="I12" i="4"/>
  <c r="H12" i="4"/>
  <c r="H11" i="4"/>
  <c r="H10" i="4"/>
  <c r="I9" i="4"/>
  <c r="I8" i="4"/>
  <c r="I7" i="4"/>
  <c r="L7" i="4"/>
  <c r="I6" i="4"/>
  <c r="H6" i="4"/>
  <c r="I5" i="4"/>
  <c r="J5" i="4"/>
  <c r="O5" i="4" s="1"/>
  <c r="I4" i="4"/>
  <c r="Y35" i="4"/>
  <c r="X35" i="4"/>
  <c r="W35" i="4"/>
  <c r="Z34" i="4"/>
  <c r="Z33" i="4"/>
  <c r="Z32" i="4"/>
  <c r="Z31" i="4"/>
  <c r="Z30" i="4"/>
  <c r="Z29" i="4"/>
  <c r="Z28" i="4"/>
  <c r="Z27" i="4"/>
  <c r="H27" i="4"/>
  <c r="L21" i="4" s="1"/>
  <c r="J21" i="4"/>
  <c r="H19" i="4"/>
  <c r="J18" i="4"/>
  <c r="O18" i="4" s="1"/>
  <c r="J16" i="4"/>
  <c r="Q16" i="4" s="1"/>
  <c r="L14" i="4"/>
  <c r="K14" i="4"/>
  <c r="J14" i="4"/>
  <c r="O14" i="4" s="1"/>
  <c r="J12" i="4"/>
  <c r="Q12" i="4" s="1"/>
  <c r="I11" i="4"/>
  <c r="L10" i="4"/>
  <c r="I10" i="4"/>
  <c r="K9" i="4"/>
  <c r="H8" i="4"/>
  <c r="K7" i="4"/>
  <c r="K5" i="4"/>
  <c r="L4" i="4"/>
  <c r="J4" i="4"/>
  <c r="Q4" i="4" s="1"/>
  <c r="Z35" i="4" l="1"/>
  <c r="J9" i="4"/>
  <c r="O9" i="4" s="1"/>
  <c r="L11" i="4"/>
  <c r="K17" i="4"/>
  <c r="K19" i="4"/>
  <c r="L20" i="4"/>
  <c r="K22" i="4"/>
  <c r="K4" i="4"/>
  <c r="N4" i="4" s="1"/>
  <c r="J8" i="4"/>
  <c r="Q8" i="4" s="1"/>
  <c r="L19" i="4"/>
  <c r="L22" i="4"/>
  <c r="L8" i="4"/>
  <c r="L16" i="4"/>
  <c r="L18" i="4"/>
  <c r="H22" i="4"/>
  <c r="J22" i="4"/>
  <c r="O22" i="4" s="1"/>
  <c r="K21" i="4"/>
  <c r="H20" i="4"/>
  <c r="H18" i="4"/>
  <c r="J17" i="4"/>
  <c r="O17" i="4" s="1"/>
  <c r="H16" i="4"/>
  <c r="L15" i="4"/>
  <c r="K13" i="4"/>
  <c r="H13" i="4"/>
  <c r="L12" i="4"/>
  <c r="K11" i="4"/>
  <c r="J10" i="4"/>
  <c r="O10" i="4" s="1"/>
  <c r="K10" i="4"/>
  <c r="H9" i="4"/>
  <c r="H7" i="4"/>
  <c r="L6" i="4"/>
  <c r="J6" i="4"/>
  <c r="O6" i="4" s="1"/>
  <c r="K6" i="4"/>
  <c r="H5" i="4"/>
  <c r="H4" i="4"/>
  <c r="N21" i="4"/>
  <c r="O21" i="4"/>
  <c r="O4" i="4"/>
  <c r="L5" i="4"/>
  <c r="M5" i="4" s="1"/>
  <c r="J7" i="4"/>
  <c r="K8" i="4"/>
  <c r="O8" i="4"/>
  <c r="L9" i="4"/>
  <c r="N9" i="4" s="1"/>
  <c r="M10" i="4"/>
  <c r="J11" i="4"/>
  <c r="K12" i="4"/>
  <c r="O12" i="4"/>
  <c r="L13" i="4"/>
  <c r="M13" i="4" s="1"/>
  <c r="M14" i="4"/>
  <c r="Q14" i="4"/>
  <c r="J15" i="4"/>
  <c r="K16" i="4"/>
  <c r="N16" i="4" s="1"/>
  <c r="O16" i="4"/>
  <c r="L17" i="4"/>
  <c r="M18" i="4"/>
  <c r="Q18" i="4"/>
  <c r="J19" i="4"/>
  <c r="K20" i="4"/>
  <c r="N20" i="4" s="1"/>
  <c r="O20" i="4"/>
  <c r="M22" i="4"/>
  <c r="Q5" i="4"/>
  <c r="Q9" i="4"/>
  <c r="Q13" i="4"/>
  <c r="N14" i="4"/>
  <c r="N18" i="4"/>
  <c r="M21" i="4"/>
  <c r="Q21" i="4"/>
  <c r="M20" i="4"/>
  <c r="I5" i="1"/>
  <c r="E50" i="1" s="1"/>
  <c r="I6" i="1"/>
  <c r="E51" i="1" s="1"/>
  <c r="I7" i="1"/>
  <c r="E52" i="1" s="1"/>
  <c r="I8" i="1"/>
  <c r="E53" i="1" s="1"/>
  <c r="I9" i="1"/>
  <c r="E54" i="1" s="1"/>
  <c r="I10" i="1"/>
  <c r="E55" i="1" s="1"/>
  <c r="I11" i="1"/>
  <c r="E56" i="1" s="1"/>
  <c r="I12" i="1"/>
  <c r="E57" i="1" s="1"/>
  <c r="I13" i="1"/>
  <c r="E58" i="1" s="1"/>
  <c r="I14" i="1"/>
  <c r="E59" i="1" s="1"/>
  <c r="I15" i="1"/>
  <c r="E60" i="1" s="1"/>
  <c r="I16" i="1"/>
  <c r="E61" i="1" s="1"/>
  <c r="I17" i="1"/>
  <c r="E62" i="1" s="1"/>
  <c r="I18" i="1"/>
  <c r="E63" i="1" s="1"/>
  <c r="I19" i="1"/>
  <c r="E64" i="1" s="1"/>
  <c r="I20" i="1"/>
  <c r="E65" i="1" s="1"/>
  <c r="I21" i="1"/>
  <c r="E66" i="1" s="1"/>
  <c r="I22" i="1"/>
  <c r="E67" i="1" s="1"/>
  <c r="I4" i="1"/>
  <c r="E49" i="1" s="1"/>
  <c r="I22" i="3"/>
  <c r="E65" i="3" s="1"/>
  <c r="I5" i="3"/>
  <c r="E48" i="3" s="1"/>
  <c r="I6" i="3"/>
  <c r="E49" i="3" s="1"/>
  <c r="I7" i="3"/>
  <c r="E50" i="3" s="1"/>
  <c r="I8" i="3"/>
  <c r="E51" i="3" s="1"/>
  <c r="I9" i="3"/>
  <c r="E52" i="3" s="1"/>
  <c r="I10" i="3"/>
  <c r="E53" i="3" s="1"/>
  <c r="I11" i="3"/>
  <c r="E54" i="3" s="1"/>
  <c r="I12" i="3"/>
  <c r="E55" i="3" s="1"/>
  <c r="I13" i="3"/>
  <c r="E56" i="3" s="1"/>
  <c r="I14" i="3"/>
  <c r="E57" i="3" s="1"/>
  <c r="I15" i="3"/>
  <c r="E58" i="3" s="1"/>
  <c r="I16" i="3"/>
  <c r="E59" i="3" s="1"/>
  <c r="I17" i="3"/>
  <c r="E60" i="3" s="1"/>
  <c r="I18" i="3"/>
  <c r="E61" i="3" s="1"/>
  <c r="I19" i="3"/>
  <c r="E62" i="3" s="1"/>
  <c r="I20" i="3"/>
  <c r="E63" i="3" s="1"/>
  <c r="I21" i="3"/>
  <c r="E64" i="3" s="1"/>
  <c r="I4" i="3"/>
  <c r="E47" i="3" s="1"/>
  <c r="H5" i="1"/>
  <c r="D50" i="1" s="1"/>
  <c r="I5" i="2"/>
  <c r="D48" i="2" s="1"/>
  <c r="I6" i="2"/>
  <c r="D49" i="2" s="1"/>
  <c r="I7" i="2"/>
  <c r="D50" i="2" s="1"/>
  <c r="I8" i="2"/>
  <c r="D51" i="2" s="1"/>
  <c r="I9" i="2"/>
  <c r="D52" i="2" s="1"/>
  <c r="I10" i="2"/>
  <c r="D53" i="2" s="1"/>
  <c r="I11" i="2"/>
  <c r="D54" i="2" s="1"/>
  <c r="I12" i="2"/>
  <c r="D55" i="2" s="1"/>
  <c r="I13" i="2"/>
  <c r="D56" i="2" s="1"/>
  <c r="I14" i="2"/>
  <c r="D57" i="2" s="1"/>
  <c r="I15" i="2"/>
  <c r="D58" i="2" s="1"/>
  <c r="I16" i="2"/>
  <c r="D59" i="2" s="1"/>
  <c r="I17" i="2"/>
  <c r="D60" i="2" s="1"/>
  <c r="I18" i="2"/>
  <c r="D61" i="2" s="1"/>
  <c r="I19" i="2"/>
  <c r="D62" i="2" s="1"/>
  <c r="I20" i="2"/>
  <c r="D63" i="2" s="1"/>
  <c r="I21" i="2"/>
  <c r="D64" i="2" s="1"/>
  <c r="I22" i="2"/>
  <c r="D65" i="2" s="1"/>
  <c r="I4" i="2"/>
  <c r="D47" i="2" s="1"/>
  <c r="H20" i="2"/>
  <c r="C63" i="2" s="1"/>
  <c r="N6" i="4" l="1"/>
  <c r="M4" i="4"/>
  <c r="N8" i="4"/>
  <c r="N22" i="4"/>
  <c r="R22" i="4" s="1"/>
  <c r="Q22" i="4"/>
  <c r="Q17" i="4"/>
  <c r="M17" i="4"/>
  <c r="N17" i="4"/>
  <c r="N12" i="4"/>
  <c r="N10" i="4"/>
  <c r="P10" i="4" s="1"/>
  <c r="Q10" i="4"/>
  <c r="M6" i="4"/>
  <c r="P6" i="4" s="1"/>
  <c r="Q6" i="4"/>
  <c r="M12" i="4"/>
  <c r="P12" i="4" s="1"/>
  <c r="M9" i="4"/>
  <c r="P9" i="4" s="1"/>
  <c r="P20" i="4"/>
  <c r="R20" i="4"/>
  <c r="P4" i="4"/>
  <c r="R4" i="4"/>
  <c r="N13" i="4"/>
  <c r="P13" i="4" s="1"/>
  <c r="M16" i="4"/>
  <c r="O19" i="4"/>
  <c r="N19" i="4"/>
  <c r="Q19" i="4"/>
  <c r="M19" i="4"/>
  <c r="R14" i="4"/>
  <c r="P14" i="4"/>
  <c r="O11" i="4"/>
  <c r="N11" i="4"/>
  <c r="Q11" i="4"/>
  <c r="M11" i="4"/>
  <c r="R6" i="4"/>
  <c r="N5" i="4"/>
  <c r="R5" i="4" s="1"/>
  <c r="M8" i="4"/>
  <c r="R21" i="4"/>
  <c r="P21" i="4"/>
  <c r="R18" i="4"/>
  <c r="P18" i="4"/>
  <c r="O15" i="4"/>
  <c r="N15" i="4"/>
  <c r="Q15" i="4"/>
  <c r="M15" i="4"/>
  <c r="O7" i="4"/>
  <c r="N7" i="4"/>
  <c r="Q7" i="4"/>
  <c r="M7" i="4"/>
  <c r="AA28" i="3"/>
  <c r="AA29" i="3"/>
  <c r="Y30" i="3"/>
  <c r="Z30" i="3"/>
  <c r="X30" i="3"/>
  <c r="AA27" i="3"/>
  <c r="Y29" i="2"/>
  <c r="Z29" i="2"/>
  <c r="X29" i="2"/>
  <c r="AA28" i="2"/>
  <c r="AA27" i="2"/>
  <c r="X35" i="1"/>
  <c r="Y35" i="1"/>
  <c r="W35" i="1"/>
  <c r="Z35" i="1" s="1"/>
  <c r="Z28" i="1"/>
  <c r="Z29" i="1"/>
  <c r="Z30" i="1"/>
  <c r="Z31" i="1"/>
  <c r="Z32" i="1"/>
  <c r="Z33" i="1"/>
  <c r="Z34" i="1"/>
  <c r="Z27" i="1"/>
  <c r="P22" i="4" l="1"/>
  <c r="R17" i="4"/>
  <c r="P17" i="4"/>
  <c r="R12" i="4"/>
  <c r="R10" i="4"/>
  <c r="R9" i="4"/>
  <c r="R13" i="4"/>
  <c r="P5" i="4"/>
  <c r="P15" i="4"/>
  <c r="R15" i="4"/>
  <c r="P8" i="4"/>
  <c r="R8" i="4"/>
  <c r="P19" i="4"/>
  <c r="R19" i="4"/>
  <c r="P16" i="4"/>
  <c r="R16" i="4"/>
  <c r="P7" i="4"/>
  <c r="R7" i="4"/>
  <c r="P11" i="4"/>
  <c r="R11" i="4"/>
  <c r="AA30" i="3"/>
  <c r="H26" i="3" l="1"/>
  <c r="H26" i="2"/>
  <c r="L6" i="2" l="1"/>
  <c r="L10" i="2"/>
  <c r="L14" i="2"/>
  <c r="L18" i="2"/>
  <c r="L22" i="2"/>
  <c r="K7" i="2"/>
  <c r="K11" i="2"/>
  <c r="K15" i="2"/>
  <c r="K19" i="2"/>
  <c r="K4" i="2"/>
  <c r="J8" i="2"/>
  <c r="J12" i="2"/>
  <c r="J16" i="2"/>
  <c r="L11" i="2"/>
  <c r="L4" i="2"/>
  <c r="K20" i="2"/>
  <c r="J5" i="2"/>
  <c r="J9" i="2"/>
  <c r="J17" i="2"/>
  <c r="L8" i="2"/>
  <c r="L12" i="2"/>
  <c r="L16" i="2"/>
  <c r="L20" i="2"/>
  <c r="K5" i="2"/>
  <c r="K9" i="2"/>
  <c r="K13" i="2"/>
  <c r="K17" i="2"/>
  <c r="K21" i="2"/>
  <c r="J6" i="2"/>
  <c r="J10" i="2"/>
  <c r="J14" i="2"/>
  <c r="J18" i="2"/>
  <c r="J4" i="2"/>
  <c r="J15" i="2"/>
  <c r="J21" i="2"/>
  <c r="L15" i="2"/>
  <c r="K8" i="2"/>
  <c r="K16" i="2"/>
  <c r="J13" i="2"/>
  <c r="L5" i="2"/>
  <c r="L9" i="2"/>
  <c r="L13" i="2"/>
  <c r="L17" i="2"/>
  <c r="L21" i="2"/>
  <c r="K6" i="2"/>
  <c r="K10" i="2"/>
  <c r="K14" i="2"/>
  <c r="K18" i="2"/>
  <c r="K22" i="2"/>
  <c r="J7" i="2"/>
  <c r="J11" i="2"/>
  <c r="J19" i="2"/>
  <c r="L7" i="2"/>
  <c r="L19" i="2"/>
  <c r="K12" i="2"/>
  <c r="J22" i="2"/>
  <c r="L7" i="3"/>
  <c r="L11" i="3"/>
  <c r="L15" i="3"/>
  <c r="L19" i="3"/>
  <c r="L4" i="3"/>
  <c r="K8" i="3"/>
  <c r="K12" i="3"/>
  <c r="K16" i="3"/>
  <c r="K20" i="3"/>
  <c r="J5" i="3"/>
  <c r="J9" i="3"/>
  <c r="J13" i="3"/>
  <c r="J17" i="3"/>
  <c r="J21" i="3"/>
  <c r="L8" i="3"/>
  <c r="L20" i="3"/>
  <c r="K9" i="3"/>
  <c r="K21" i="3"/>
  <c r="J10" i="3"/>
  <c r="J22" i="3"/>
  <c r="L5" i="3"/>
  <c r="L9" i="3"/>
  <c r="L13" i="3"/>
  <c r="L17" i="3"/>
  <c r="L21" i="3"/>
  <c r="K6" i="3"/>
  <c r="K10" i="3"/>
  <c r="K14" i="3"/>
  <c r="K18" i="3"/>
  <c r="K22" i="3"/>
  <c r="J7" i="3"/>
  <c r="J11" i="3"/>
  <c r="J15" i="3"/>
  <c r="J19" i="3"/>
  <c r="J4" i="3"/>
  <c r="K13" i="3"/>
  <c r="J18" i="3"/>
  <c r="L6" i="3"/>
  <c r="L10" i="3"/>
  <c r="L14" i="3"/>
  <c r="L18" i="3"/>
  <c r="L22" i="3"/>
  <c r="K7" i="3"/>
  <c r="K11" i="3"/>
  <c r="K15" i="3"/>
  <c r="K19" i="3"/>
  <c r="K4" i="3"/>
  <c r="J8" i="3"/>
  <c r="J12" i="3"/>
  <c r="J16" i="3"/>
  <c r="J20" i="3"/>
  <c r="L12" i="3"/>
  <c r="L16" i="3"/>
  <c r="K5" i="3"/>
  <c r="K17" i="3"/>
  <c r="J6" i="3"/>
  <c r="J14" i="3"/>
  <c r="H27" i="1"/>
  <c r="H22" i="3"/>
  <c r="D65" i="3" s="1"/>
  <c r="H21" i="3"/>
  <c r="D64" i="3" s="1"/>
  <c r="H20" i="3"/>
  <c r="D63" i="3" s="1"/>
  <c r="H19" i="3"/>
  <c r="D62" i="3" s="1"/>
  <c r="H18" i="3"/>
  <c r="D61" i="3" s="1"/>
  <c r="H17" i="3"/>
  <c r="D60" i="3" s="1"/>
  <c r="H16" i="3"/>
  <c r="D59" i="3" s="1"/>
  <c r="H15" i="3"/>
  <c r="D58" i="3" s="1"/>
  <c r="H14" i="3"/>
  <c r="D57" i="3" s="1"/>
  <c r="H13" i="3"/>
  <c r="D56" i="3" s="1"/>
  <c r="H12" i="3"/>
  <c r="D55" i="3" s="1"/>
  <c r="H11" i="3"/>
  <c r="D54" i="3" s="1"/>
  <c r="H10" i="3"/>
  <c r="D53" i="3" s="1"/>
  <c r="H9" i="3"/>
  <c r="D52" i="3" s="1"/>
  <c r="H8" i="3"/>
  <c r="D51" i="3" s="1"/>
  <c r="H7" i="3"/>
  <c r="D50" i="3" s="1"/>
  <c r="H6" i="3"/>
  <c r="D49" i="3" s="1"/>
  <c r="H5" i="3"/>
  <c r="D48" i="3" s="1"/>
  <c r="H4" i="3"/>
  <c r="D47" i="3" s="1"/>
  <c r="H22" i="2"/>
  <c r="C65" i="2" s="1"/>
  <c r="H21" i="2"/>
  <c r="C64" i="2" s="1"/>
  <c r="H19" i="2"/>
  <c r="C62" i="2" s="1"/>
  <c r="H18" i="2"/>
  <c r="C61" i="2" s="1"/>
  <c r="H17" i="2"/>
  <c r="C60" i="2" s="1"/>
  <c r="H16" i="2"/>
  <c r="C59" i="2" s="1"/>
  <c r="H15" i="2"/>
  <c r="C58" i="2" s="1"/>
  <c r="H14" i="2"/>
  <c r="C57" i="2" s="1"/>
  <c r="H13" i="2"/>
  <c r="C56" i="2" s="1"/>
  <c r="H12" i="2"/>
  <c r="C55" i="2" s="1"/>
  <c r="H11" i="2"/>
  <c r="C54" i="2" s="1"/>
  <c r="H10" i="2"/>
  <c r="C53" i="2" s="1"/>
  <c r="H9" i="2"/>
  <c r="C52" i="2" s="1"/>
  <c r="H8" i="2"/>
  <c r="C51" i="2" s="1"/>
  <c r="H7" i="2"/>
  <c r="C50" i="2" s="1"/>
  <c r="H6" i="2"/>
  <c r="C49" i="2" s="1"/>
  <c r="H5" i="2"/>
  <c r="C48" i="2" s="1"/>
  <c r="H4" i="2"/>
  <c r="C47" i="2" s="1"/>
  <c r="O6" i="3" l="1"/>
  <c r="R6" i="3"/>
  <c r="Q6" i="3"/>
  <c r="N6" i="3"/>
  <c r="P6" i="3" s="1"/>
  <c r="M6" i="3"/>
  <c r="Q11" i="3"/>
  <c r="O11" i="3"/>
  <c r="N11" i="3"/>
  <c r="R11" i="3" s="1"/>
  <c r="M11" i="3"/>
  <c r="R22" i="3"/>
  <c r="Q22" i="3"/>
  <c r="O22" i="3"/>
  <c r="N22" i="3"/>
  <c r="P22" i="3" s="1"/>
  <c r="M22" i="3"/>
  <c r="O13" i="3"/>
  <c r="Q13" i="3"/>
  <c r="P13" i="3"/>
  <c r="N13" i="3"/>
  <c r="R13" i="3" s="1"/>
  <c r="M13" i="3"/>
  <c r="N22" i="2"/>
  <c r="M22" i="2"/>
  <c r="N18" i="2"/>
  <c r="M18" i="2"/>
  <c r="M20" i="2"/>
  <c r="N20" i="2"/>
  <c r="O20" i="3"/>
  <c r="Q20" i="3"/>
  <c r="R20" i="3"/>
  <c r="M20" i="3"/>
  <c r="N20" i="3"/>
  <c r="P20" i="3" s="1"/>
  <c r="Q4" i="3"/>
  <c r="O4" i="3"/>
  <c r="M4" i="3"/>
  <c r="N4" i="3"/>
  <c r="R4" i="3" s="1"/>
  <c r="Q7" i="3"/>
  <c r="O7" i="3"/>
  <c r="M7" i="3"/>
  <c r="N7" i="3"/>
  <c r="P7" i="3" s="1"/>
  <c r="R10" i="3"/>
  <c r="Q10" i="3"/>
  <c r="O10" i="3"/>
  <c r="N10" i="3"/>
  <c r="P10" i="3" s="1"/>
  <c r="M10" i="3"/>
  <c r="O9" i="3"/>
  <c r="Q9" i="3"/>
  <c r="P9" i="3"/>
  <c r="M9" i="3"/>
  <c r="N9" i="3"/>
  <c r="R9" i="3" s="1"/>
  <c r="M11" i="2"/>
  <c r="N11" i="2"/>
  <c r="M13" i="2"/>
  <c r="N13" i="2"/>
  <c r="M21" i="2"/>
  <c r="N21" i="2"/>
  <c r="N14" i="2"/>
  <c r="M14" i="2"/>
  <c r="N17" i="2"/>
  <c r="M17" i="2"/>
  <c r="M8" i="2"/>
  <c r="N8" i="2"/>
  <c r="M12" i="2"/>
  <c r="N12" i="2"/>
  <c r="K5" i="1"/>
  <c r="K9" i="1"/>
  <c r="K13" i="1"/>
  <c r="K17" i="1"/>
  <c r="K21" i="1"/>
  <c r="L8" i="1"/>
  <c r="L12" i="1"/>
  <c r="L16" i="1"/>
  <c r="L20" i="1"/>
  <c r="J5" i="1"/>
  <c r="J9" i="1"/>
  <c r="J13" i="1"/>
  <c r="J17" i="1"/>
  <c r="J21" i="1"/>
  <c r="K6" i="1"/>
  <c r="K10" i="1"/>
  <c r="K14" i="1"/>
  <c r="K18" i="1"/>
  <c r="K22" i="1"/>
  <c r="L5" i="1"/>
  <c r="L9" i="1"/>
  <c r="L13" i="1"/>
  <c r="L17" i="1"/>
  <c r="L21" i="1"/>
  <c r="J6" i="1"/>
  <c r="J10" i="1"/>
  <c r="J14" i="1"/>
  <c r="J18" i="1"/>
  <c r="J22" i="1"/>
  <c r="K7" i="1"/>
  <c r="K11" i="1"/>
  <c r="K15" i="1"/>
  <c r="K19" i="1"/>
  <c r="K4" i="1"/>
  <c r="L6" i="1"/>
  <c r="L10" i="1"/>
  <c r="L14" i="1"/>
  <c r="L18" i="1"/>
  <c r="L22" i="1"/>
  <c r="J7" i="1"/>
  <c r="J11" i="1"/>
  <c r="J15" i="1"/>
  <c r="J19" i="1"/>
  <c r="J4" i="1"/>
  <c r="K8" i="1"/>
  <c r="K12" i="1"/>
  <c r="K16" i="1"/>
  <c r="K20" i="1"/>
  <c r="L7" i="1"/>
  <c r="L11" i="1"/>
  <c r="L15" i="1"/>
  <c r="L19" i="1"/>
  <c r="L4" i="1"/>
  <c r="J8" i="1"/>
  <c r="J12" i="1"/>
  <c r="J16" i="1"/>
  <c r="J20" i="1"/>
  <c r="O16" i="3"/>
  <c r="Q16" i="3"/>
  <c r="P16" i="3"/>
  <c r="N16" i="3"/>
  <c r="R16" i="3" s="1"/>
  <c r="M16" i="3"/>
  <c r="Q19" i="3"/>
  <c r="O19" i="3"/>
  <c r="N19" i="3"/>
  <c r="P19" i="3" s="1"/>
  <c r="M19" i="3"/>
  <c r="R21" i="3"/>
  <c r="O21" i="3"/>
  <c r="P21" i="3"/>
  <c r="Q21" i="3"/>
  <c r="M21" i="3"/>
  <c r="N21" i="3"/>
  <c r="R5" i="3"/>
  <c r="Q5" i="3"/>
  <c r="O5" i="3"/>
  <c r="M5" i="3"/>
  <c r="N5" i="3"/>
  <c r="P5" i="3" s="1"/>
  <c r="M7" i="2"/>
  <c r="N7" i="2"/>
  <c r="M15" i="2"/>
  <c r="N15" i="2"/>
  <c r="N10" i="2"/>
  <c r="M10" i="2"/>
  <c r="N9" i="2"/>
  <c r="M9" i="2"/>
  <c r="O8" i="3"/>
  <c r="Q8" i="3"/>
  <c r="P8" i="3"/>
  <c r="N8" i="3"/>
  <c r="R8" i="3" s="1"/>
  <c r="M8" i="3"/>
  <c r="M19" i="2"/>
  <c r="N19" i="2"/>
  <c r="P14" i="3"/>
  <c r="O14" i="3"/>
  <c r="Q14" i="3"/>
  <c r="M14" i="3"/>
  <c r="N14" i="3"/>
  <c r="R14" i="3" s="1"/>
  <c r="O12" i="3"/>
  <c r="Q12" i="3"/>
  <c r="N12" i="3"/>
  <c r="R12" i="3" s="1"/>
  <c r="M12" i="3"/>
  <c r="P18" i="3"/>
  <c r="Q18" i="3"/>
  <c r="O18" i="3"/>
  <c r="M18" i="3"/>
  <c r="N18" i="3"/>
  <c r="R18" i="3" s="1"/>
  <c r="Q15" i="3"/>
  <c r="O15" i="3"/>
  <c r="N15" i="3"/>
  <c r="R15" i="3" s="1"/>
  <c r="M15" i="3"/>
  <c r="Q17" i="3"/>
  <c r="O17" i="3"/>
  <c r="N17" i="3"/>
  <c r="P17" i="3" s="1"/>
  <c r="M17" i="3"/>
  <c r="N4" i="2"/>
  <c r="M4" i="2"/>
  <c r="M6" i="2"/>
  <c r="N6" i="2"/>
  <c r="N5" i="2"/>
  <c r="M5" i="2"/>
  <c r="M16" i="2"/>
  <c r="N16" i="2"/>
  <c r="H6" i="1"/>
  <c r="D51" i="1" s="1"/>
  <c r="H7" i="1"/>
  <c r="D52" i="1" s="1"/>
  <c r="H8" i="1"/>
  <c r="D53" i="1" s="1"/>
  <c r="H9" i="1"/>
  <c r="D54" i="1" s="1"/>
  <c r="H10" i="1"/>
  <c r="D55" i="1" s="1"/>
  <c r="H11" i="1"/>
  <c r="D56" i="1" s="1"/>
  <c r="H12" i="1"/>
  <c r="D57" i="1" s="1"/>
  <c r="H13" i="1"/>
  <c r="D58" i="1" s="1"/>
  <c r="H14" i="1"/>
  <c r="D59" i="1" s="1"/>
  <c r="H15" i="1"/>
  <c r="D60" i="1" s="1"/>
  <c r="H16" i="1"/>
  <c r="D61" i="1" s="1"/>
  <c r="H17" i="1"/>
  <c r="D62" i="1" s="1"/>
  <c r="H18" i="1"/>
  <c r="D63" i="1" s="1"/>
  <c r="H19" i="1"/>
  <c r="D64" i="1" s="1"/>
  <c r="H20" i="1"/>
  <c r="D65" i="1" s="1"/>
  <c r="H21" i="1"/>
  <c r="D66" i="1" s="1"/>
  <c r="H22" i="1"/>
  <c r="D67" i="1" s="1"/>
  <c r="H4" i="1"/>
  <c r="D49" i="1" s="1"/>
  <c r="AA29" i="2"/>
  <c r="P11" i="3" l="1"/>
  <c r="R19" i="2"/>
  <c r="O19" i="2"/>
  <c r="Q19" i="2"/>
  <c r="P19" i="2"/>
  <c r="P16" i="2"/>
  <c r="R16" i="2"/>
  <c r="O16" i="2"/>
  <c r="Q16" i="2"/>
  <c r="O6" i="2"/>
  <c r="Q6" i="2"/>
  <c r="P6" i="2"/>
  <c r="R6" i="2"/>
  <c r="R17" i="3"/>
  <c r="P15" i="3"/>
  <c r="R7" i="2"/>
  <c r="Q7" i="2"/>
  <c r="O7" i="2"/>
  <c r="P7" i="2"/>
  <c r="R19" i="3"/>
  <c r="O8" i="1"/>
  <c r="Q8" i="1"/>
  <c r="N8" i="1"/>
  <c r="M8" i="1"/>
  <c r="Q15" i="1"/>
  <c r="O15" i="1"/>
  <c r="M15" i="1"/>
  <c r="N15" i="1"/>
  <c r="Q10" i="1"/>
  <c r="O10" i="1"/>
  <c r="M10" i="1"/>
  <c r="N10" i="1"/>
  <c r="O21" i="1"/>
  <c r="Q21" i="1"/>
  <c r="N21" i="1"/>
  <c r="M21" i="1"/>
  <c r="O5" i="1"/>
  <c r="Q5" i="1"/>
  <c r="N5" i="1"/>
  <c r="M5" i="1"/>
  <c r="O14" i="2"/>
  <c r="Q14" i="2"/>
  <c r="P14" i="2"/>
  <c r="R14" i="2"/>
  <c r="R7" i="3"/>
  <c r="O18" i="2"/>
  <c r="P18" i="2"/>
  <c r="Q18" i="2"/>
  <c r="R18" i="2"/>
  <c r="Q5" i="2"/>
  <c r="R5" i="2"/>
  <c r="P5" i="2"/>
  <c r="O5" i="2"/>
  <c r="R4" i="2"/>
  <c r="Q4" i="2"/>
  <c r="O4" i="2"/>
  <c r="P4" i="2"/>
  <c r="P12" i="3"/>
  <c r="Q9" i="2"/>
  <c r="P9" i="2"/>
  <c r="R9" i="2"/>
  <c r="O9" i="2"/>
  <c r="O20" i="1"/>
  <c r="Q20" i="1"/>
  <c r="M20" i="1"/>
  <c r="N20" i="1"/>
  <c r="Q11" i="1"/>
  <c r="O11" i="1"/>
  <c r="M11" i="1"/>
  <c r="N11" i="1"/>
  <c r="Q22" i="1"/>
  <c r="O22" i="1"/>
  <c r="M22" i="1"/>
  <c r="N22" i="1"/>
  <c r="Q6" i="1"/>
  <c r="O6" i="1"/>
  <c r="M6" i="1"/>
  <c r="N6" i="1"/>
  <c r="O17" i="1"/>
  <c r="Q17" i="1"/>
  <c r="N17" i="1"/>
  <c r="M17" i="1"/>
  <c r="P8" i="2"/>
  <c r="R8" i="2"/>
  <c r="O8" i="2"/>
  <c r="Q8" i="2"/>
  <c r="Q13" i="2"/>
  <c r="R13" i="2"/>
  <c r="P13" i="2"/>
  <c r="O13" i="2"/>
  <c r="P4" i="3"/>
  <c r="R15" i="2"/>
  <c r="Q15" i="2"/>
  <c r="O15" i="2"/>
  <c r="P15" i="2"/>
  <c r="O16" i="1"/>
  <c r="Q16" i="1"/>
  <c r="N16" i="1"/>
  <c r="M16" i="1"/>
  <c r="Q4" i="1"/>
  <c r="O4" i="1"/>
  <c r="M4" i="1"/>
  <c r="N4" i="1"/>
  <c r="Q7" i="1"/>
  <c r="O7" i="1"/>
  <c r="M7" i="1"/>
  <c r="N7" i="1"/>
  <c r="Q18" i="1"/>
  <c r="O18" i="1"/>
  <c r="N18" i="1"/>
  <c r="M18" i="1"/>
  <c r="O13" i="1"/>
  <c r="Q13" i="1"/>
  <c r="N13" i="1"/>
  <c r="M13" i="1"/>
  <c r="Q17" i="2"/>
  <c r="P17" i="2"/>
  <c r="R17" i="2"/>
  <c r="O17" i="2"/>
  <c r="O22" i="2"/>
  <c r="Q22" i="2"/>
  <c r="P22" i="2"/>
  <c r="R22" i="2"/>
  <c r="O10" i="2"/>
  <c r="P10" i="2"/>
  <c r="Q10" i="2"/>
  <c r="R10" i="2"/>
  <c r="O12" i="1"/>
  <c r="Q12" i="1"/>
  <c r="M12" i="1"/>
  <c r="N12" i="1"/>
  <c r="Q19" i="1"/>
  <c r="O19" i="1"/>
  <c r="M19" i="1"/>
  <c r="N19" i="1"/>
  <c r="Q14" i="1"/>
  <c r="O14" i="1"/>
  <c r="M14" i="1"/>
  <c r="N14" i="1"/>
  <c r="O9" i="1"/>
  <c r="Q9" i="1"/>
  <c r="N9" i="1"/>
  <c r="M9" i="1"/>
  <c r="P12" i="2"/>
  <c r="O12" i="2"/>
  <c r="R12" i="2"/>
  <c r="Q12" i="2"/>
  <c r="Q21" i="2"/>
  <c r="R21" i="2"/>
  <c r="P21" i="2"/>
  <c r="O21" i="2"/>
  <c r="R11" i="2"/>
  <c r="O11" i="2"/>
  <c r="Q11" i="2"/>
  <c r="P11" i="2"/>
  <c r="P20" i="2"/>
  <c r="R20" i="2"/>
  <c r="O20" i="2"/>
  <c r="Q20" i="2"/>
  <c r="R5" i="1" l="1"/>
  <c r="P5" i="1"/>
  <c r="P8" i="1"/>
  <c r="R8" i="1"/>
  <c r="R9" i="1"/>
  <c r="P9" i="1"/>
  <c r="R13" i="1"/>
  <c r="P13" i="1"/>
  <c r="R18" i="1"/>
  <c r="P18" i="1"/>
  <c r="P16" i="1"/>
  <c r="R16" i="1"/>
  <c r="R10" i="1"/>
  <c r="P10" i="1"/>
  <c r="R14" i="1"/>
  <c r="P14" i="1"/>
  <c r="P19" i="1"/>
  <c r="R19" i="1"/>
  <c r="P12" i="1"/>
  <c r="R12" i="1"/>
  <c r="P7" i="1"/>
  <c r="R7" i="1"/>
  <c r="P4" i="1"/>
  <c r="R4" i="1"/>
  <c r="R17" i="1"/>
  <c r="P17" i="1"/>
  <c r="R21" i="1"/>
  <c r="P21" i="1"/>
  <c r="P15" i="1"/>
  <c r="R15" i="1"/>
  <c r="R6" i="1"/>
  <c r="P6" i="1"/>
  <c r="R22" i="1"/>
  <c r="P22" i="1"/>
  <c r="P11" i="1"/>
  <c r="R11" i="1"/>
  <c r="P20" i="1"/>
  <c r="R20" i="1"/>
</calcChain>
</file>

<file path=xl/sharedStrings.xml><?xml version="1.0" encoding="utf-8"?>
<sst xmlns="http://schemas.openxmlformats.org/spreadsheetml/2006/main" count="176" uniqueCount="49">
  <si>
    <t>Average</t>
  </si>
  <si>
    <t>Iron</t>
  </si>
  <si>
    <t>Chromium</t>
  </si>
  <si>
    <t>Vanadium</t>
  </si>
  <si>
    <t>Error</t>
  </si>
  <si>
    <t>Excitation wavevector, q =</t>
  </si>
  <si>
    <t>→</t>
  </si>
  <si>
    <r>
      <t xml:space="preserve">SAW wavelength, </t>
    </r>
    <r>
      <rPr>
        <sz val="11"/>
        <color theme="1"/>
        <rFont val="Calibri"/>
        <family val="2"/>
      </rPr>
      <t>Λ</t>
    </r>
  </si>
  <si>
    <t>=</t>
  </si>
  <si>
    <t>Error [ms^-1]</t>
  </si>
  <si>
    <r>
      <t>Orientation angle [</t>
    </r>
    <r>
      <rPr>
        <sz val="11"/>
        <color theme="1"/>
        <rFont val="Calibri"/>
        <family val="2"/>
      </rPr>
      <t>°]</t>
    </r>
  </si>
  <si>
    <t>Acoustic slowness [sm^-1]</t>
  </si>
  <si>
    <t>s_1</t>
  </si>
  <si>
    <t>s_2</t>
  </si>
  <si>
    <t>SAW speed [ms^-1]</t>
  </si>
  <si>
    <r>
      <t xml:space="preserve">Literature speed of sound value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3240-5960</t>
    </r>
  </si>
  <si>
    <r>
      <t xml:space="preserve">Literature speed of sound value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4005 - 6608</t>
    </r>
  </si>
  <si>
    <r>
      <t xml:space="preserve">Literature speed of sound value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4560</t>
    </r>
  </si>
  <si>
    <t>Error bars too unclear to use</t>
  </si>
  <si>
    <t>Values taken from "Single Crystal Elastic Constants and Calculated Aggregate Properties" - Simmons (1971), MIT Press</t>
  </si>
  <si>
    <t>In-book ref</t>
  </si>
  <si>
    <t>Density [gcm^-3]</t>
  </si>
  <si>
    <t>Temp/K</t>
  </si>
  <si>
    <t>Voigt notation elastic stiffness/Mb</t>
  </si>
  <si>
    <t>C_11</t>
  </si>
  <si>
    <t>C_12</t>
  </si>
  <si>
    <t>C_44</t>
  </si>
  <si>
    <t>A</t>
  </si>
  <si>
    <t>Zener anistotropy ratio, A:</t>
  </si>
  <si>
    <t>room</t>
  </si>
  <si>
    <t xml:space="preserve">Error </t>
  </si>
  <si>
    <t>m^-1</t>
  </si>
  <si>
    <t>m</t>
  </si>
  <si>
    <t>#1</t>
  </si>
  <si>
    <t>#2</t>
  </si>
  <si>
    <t>#3</t>
  </si>
  <si>
    <t xml:space="preserve">#2 </t>
  </si>
  <si>
    <t>#1 Error</t>
  </si>
  <si>
    <t>#2 Error</t>
  </si>
  <si>
    <t>#3 Error</t>
  </si>
  <si>
    <t>Peak frequency [Hz]</t>
  </si>
  <si>
    <r>
      <t xml:space="preserve">SAW wavelength, 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 =</t>
    </r>
  </si>
  <si>
    <t xml:space="preserve">#1 </t>
  </si>
  <si>
    <t xml:space="preserve">#3 </t>
  </si>
  <si>
    <t xml:space="preserve">Peak frequency [Hz] </t>
  </si>
  <si>
    <t>Peak frequency [Hz] {=SAW freq., f}</t>
  </si>
  <si>
    <t>Avg peak freq/MHz</t>
  </si>
  <si>
    <t>Error/MHz</t>
  </si>
  <si>
    <r>
      <t xml:space="preserve">SAW wavelength, </t>
    </r>
    <r>
      <rPr>
        <sz val="11"/>
        <color theme="1"/>
        <rFont val="Calibri"/>
        <family val="2"/>
      </rPr>
      <t>Λ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</si>
</sst>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4">
    <xf numFmtId="0" fontId="0" fillId="0" borderId="0" xfId="0"/>
    <xf numFmtId="0" fontId="1" fillId="2" borderId="1" xfId="1" applyBorder="1"/>
    <xf numFmtId="0" fontId="1" fillId="3" borderId="1" xfId="2" applyBorder="1"/>
    <xf numFmtId="0" fontId="1" fillId="4" borderId="1" xfId="3" applyBorder="1"/>
    <xf numFmtId="1" fontId="1" fillId="2" borderId="1" xfId="1" applyNumberFormat="1" applyBorder="1"/>
    <xf numFmtId="0" fontId="0" fillId="2" borderId="1" xfId="1" applyFont="1" applyBorder="1"/>
    <xf numFmtId="1" fontId="1" fillId="3" borderId="1" xfId="2" applyNumberFormat="1" applyBorder="1"/>
    <xf numFmtId="0" fontId="1" fillId="3" borderId="2" xfId="2" applyBorder="1"/>
    <xf numFmtId="0" fontId="1" fillId="3" borderId="3" xfId="2" applyBorder="1"/>
    <xf numFmtId="0" fontId="0" fillId="3" borderId="2" xfId="2" applyFont="1" applyBorder="1"/>
    <xf numFmtId="0" fontId="1" fillId="4" borderId="2" xfId="3" applyBorder="1"/>
    <xf numFmtId="0" fontId="1" fillId="4" borderId="3" xfId="3" applyBorder="1"/>
    <xf numFmtId="0" fontId="1" fillId="2" borderId="2" xfId="1" applyBorder="1"/>
    <xf numFmtId="0" fontId="1" fillId="3" borderId="6" xfId="2" applyBorder="1"/>
    <xf numFmtId="0" fontId="1" fillId="4" borderId="6" xfId="3" applyBorder="1"/>
    <xf numFmtId="0" fontId="1" fillId="2" borderId="0" xfId="1" applyBorder="1"/>
    <xf numFmtId="0" fontId="0" fillId="0" borderId="0" xfId="0" applyBorder="1"/>
    <xf numFmtId="0" fontId="1" fillId="2" borderId="6" xfId="1" applyBorder="1"/>
    <xf numFmtId="0" fontId="1" fillId="2" borderId="3" xfId="1" applyBorder="1"/>
    <xf numFmtId="0" fontId="0" fillId="4" borderId="2" xfId="3" applyFont="1" applyBorder="1"/>
    <xf numFmtId="0" fontId="0" fillId="2" borderId="2" xfId="1" applyFont="1" applyBorder="1"/>
    <xf numFmtId="0" fontId="1" fillId="2" borderId="4" xfId="1" applyBorder="1"/>
    <xf numFmtId="0" fontId="1" fillId="2" borderId="5" xfId="1" applyBorder="1"/>
    <xf numFmtId="1" fontId="0" fillId="2" borderId="1" xfId="1" applyNumberFormat="1" applyFont="1" applyBorder="1"/>
    <xf numFmtId="11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left"/>
    </xf>
    <xf numFmtId="0" fontId="1" fillId="2" borderId="7" xfId="1" applyBorder="1"/>
    <xf numFmtId="164" fontId="1" fillId="2" borderId="1" xfId="1" applyNumberFormat="1" applyBorder="1"/>
    <xf numFmtId="0" fontId="0" fillId="3" borderId="0" xfId="2" applyFont="1" applyBorder="1"/>
    <xf numFmtId="0" fontId="1" fillId="3" borderId="5" xfId="2" applyBorder="1"/>
    <xf numFmtId="164" fontId="1" fillId="3" borderId="1" xfId="2" applyNumberFormat="1" applyBorder="1"/>
    <xf numFmtId="0" fontId="1" fillId="4" borderId="0" xfId="3" applyBorder="1"/>
    <xf numFmtId="0" fontId="1" fillId="4" borderId="7" xfId="3" applyBorder="1"/>
    <xf numFmtId="1" fontId="1" fillId="4" borderId="1" xfId="3" applyNumberFormat="1" applyBorder="1"/>
    <xf numFmtId="164" fontId="1" fillId="4" borderId="1" xfId="3" applyNumberFormat="1" applyBorder="1"/>
    <xf numFmtId="0" fontId="0" fillId="4" borderId="1" xfId="3" applyFont="1" applyBorder="1"/>
    <xf numFmtId="0" fontId="0" fillId="3" borderId="1" xfId="2" applyFont="1" applyBorder="1"/>
    <xf numFmtId="0" fontId="0" fillId="2" borderId="8" xfId="1" applyFont="1" applyBorder="1"/>
    <xf numFmtId="0" fontId="1" fillId="4" borderId="4" xfId="3" applyBorder="1"/>
    <xf numFmtId="0" fontId="1" fillId="4" borderId="5" xfId="3" applyBorder="1"/>
    <xf numFmtId="0" fontId="1" fillId="3" borderId="0" xfId="2" applyBorder="1"/>
    <xf numFmtId="0" fontId="1" fillId="3" borderId="7" xfId="2" applyBorder="1"/>
    <xf numFmtId="0" fontId="1" fillId="3" borderId="4" xfId="2" applyBorder="1"/>
    <xf numFmtId="165" fontId="0" fillId="0" borderId="0" xfId="0" applyNumberFormat="1"/>
    <xf numFmtId="166" fontId="0" fillId="0" borderId="0" xfId="0" applyNumberFormat="1"/>
    <xf numFmtId="0" fontId="1" fillId="2" borderId="0" xfId="1"/>
    <xf numFmtId="165" fontId="1" fillId="2" borderId="0" xfId="1" applyNumberFormat="1"/>
    <xf numFmtId="166" fontId="1" fillId="2" borderId="0" xfId="1" applyNumberFormat="1"/>
    <xf numFmtId="166" fontId="1" fillId="2" borderId="0" xfId="1" applyNumberFormat="1" applyAlignment="1">
      <alignment horizontal="right"/>
    </xf>
    <xf numFmtId="0" fontId="1" fillId="4" borderId="0" xfId="3"/>
    <xf numFmtId="165" fontId="1" fillId="4" borderId="0" xfId="3" applyNumberFormat="1"/>
    <xf numFmtId="166" fontId="1" fillId="4" borderId="0" xfId="3" applyNumberFormat="1" applyAlignment="1">
      <alignment horizontal="right"/>
    </xf>
    <xf numFmtId="166" fontId="1" fillId="4" borderId="0" xfId="3" applyNumberFormat="1"/>
    <xf numFmtId="0" fontId="1" fillId="3" borderId="0" xfId="2"/>
    <xf numFmtId="165" fontId="1" fillId="3" borderId="0" xfId="2" applyNumberFormat="1"/>
    <xf numFmtId="166" fontId="1" fillId="3" borderId="0" xfId="2" applyNumberFormat="1"/>
    <xf numFmtId="0" fontId="1" fillId="3" borderId="0" xfId="2" applyAlignment="1">
      <alignment horizontal="right"/>
    </xf>
    <xf numFmtId="0" fontId="1" fillId="2" borderId="0" xfId="1" applyAlignment="1">
      <alignment horizontal="right"/>
    </xf>
    <xf numFmtId="0" fontId="1" fillId="4" borderId="0" xfId="3" applyAlignment="1">
      <alignment horizontal="right"/>
    </xf>
    <xf numFmtId="0" fontId="0" fillId="4" borderId="8" xfId="3" applyFont="1" applyBorder="1"/>
    <xf numFmtId="0" fontId="0" fillId="4" borderId="4" xfId="3" applyFont="1" applyBorder="1"/>
    <xf numFmtId="0" fontId="0" fillId="3" borderId="0" xfId="2" applyFont="1"/>
    <xf numFmtId="2" fontId="1" fillId="2" borderId="1" xfId="1" applyNumberFormat="1" applyBorder="1"/>
    <xf numFmtId="2" fontId="1" fillId="3" borderId="2" xfId="2" applyNumberFormat="1" applyBorder="1"/>
    <xf numFmtId="0" fontId="0" fillId="3" borderId="4" xfId="2" applyFont="1" applyBorder="1"/>
    <xf numFmtId="0" fontId="0" fillId="3" borderId="5" xfId="2" applyFont="1" applyBorder="1"/>
    <xf numFmtId="0" fontId="0" fillId="2" borderId="4" xfId="1" applyFont="1" applyBorder="1"/>
    <xf numFmtId="0" fontId="0" fillId="3" borderId="6" xfId="2" applyFont="1" applyBorder="1"/>
    <xf numFmtId="0" fontId="0" fillId="2" borderId="6" xfId="1" applyFont="1" applyBorder="1"/>
    <xf numFmtId="167" fontId="1" fillId="3" borderId="1" xfId="2" applyNumberFormat="1" applyBorder="1"/>
    <xf numFmtId="166" fontId="1" fillId="3" borderId="1" xfId="2" applyNumberFormat="1" applyBorder="1"/>
    <xf numFmtId="11" fontId="1" fillId="2" borderId="0" xfId="1" applyNumberFormat="1"/>
  </cellXfs>
  <cellStyles count="4">
    <cellStyle name="20% - Accent3" xfId="1" builtinId="38"/>
    <cellStyle name="20% - Accent4" xfId="2" builtinId="42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acoustic</a:t>
            </a:r>
            <a:r>
              <a:rPr lang="en-US" baseline="0"/>
              <a:t> slowness</a:t>
            </a:r>
            <a:r>
              <a:rPr lang="en-US"/>
              <a:t> 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Iron!$R$4:$R$22</c:f>
                <c:numCache>
                  <c:formatCode>General</c:formatCode>
                  <c:ptCount val="19"/>
                  <c:pt idx="0">
                    <c:v>1.5142694734069628E-7</c:v>
                  </c:pt>
                  <c:pt idx="1">
                    <c:v>2.9848044505261387E-5</c:v>
                  </c:pt>
                  <c:pt idx="2">
                    <c:v>5.9556865483186248E-5</c:v>
                  </c:pt>
                  <c:pt idx="3">
                    <c:v>8.8364767318467374E-5</c:v>
                  </c:pt>
                  <c:pt idx="4">
                    <c:v>1.1596486152107127E-4</c:v>
                  </c:pt>
                  <c:pt idx="5">
                    <c:v>1.4262532505559543E-4</c:v>
                  </c:pt>
                  <c:pt idx="6">
                    <c:v>1.6910452674874762E-4</c:v>
                  </c:pt>
                  <c:pt idx="7">
                    <c:v>1.8289327702233408E-4</c:v>
                  </c:pt>
                  <c:pt idx="8">
                    <c:v>2.0502099432464133E-4</c:v>
                  </c:pt>
                  <c:pt idx="9">
                    <c:v>2.2368709647907327E-4</c:v>
                  </c:pt>
                  <c:pt idx="10">
                    <c:v>2.4120293963047533E-4</c:v>
                  </c:pt>
                  <c:pt idx="11">
                    <c:v>2.58207269723065E-4</c:v>
                  </c:pt>
                  <c:pt idx="12">
                    <c:v>2.7438849980732034E-4</c:v>
                  </c:pt>
                  <c:pt idx="13">
                    <c:v>2.89299345707394E-4</c:v>
                  </c:pt>
                  <c:pt idx="14">
                    <c:v>2.9987266853536717E-4</c:v>
                  </c:pt>
                  <c:pt idx="15">
                    <c:v>3.2642157260086914E-4</c:v>
                  </c:pt>
                  <c:pt idx="16">
                    <c:v>3.3418513670031337E-4</c:v>
                  </c:pt>
                  <c:pt idx="17">
                    <c:v>3.4077507770277052E-4</c:v>
                  </c:pt>
                  <c:pt idx="18">
                    <c:v>3.4320571981676865E-4</c:v>
                  </c:pt>
                </c:numCache>
              </c:numRef>
            </c:plus>
            <c:minus>
              <c:numRef>
                <c:f>Iron!$R$4:$R$22</c:f>
                <c:numCache>
                  <c:formatCode>General</c:formatCode>
                  <c:ptCount val="19"/>
                  <c:pt idx="0">
                    <c:v>1.5142694734069628E-7</c:v>
                  </c:pt>
                  <c:pt idx="1">
                    <c:v>2.9848044505261387E-5</c:v>
                  </c:pt>
                  <c:pt idx="2">
                    <c:v>5.9556865483186248E-5</c:v>
                  </c:pt>
                  <c:pt idx="3">
                    <c:v>8.8364767318467374E-5</c:v>
                  </c:pt>
                  <c:pt idx="4">
                    <c:v>1.1596486152107127E-4</c:v>
                  </c:pt>
                  <c:pt idx="5">
                    <c:v>1.4262532505559543E-4</c:v>
                  </c:pt>
                  <c:pt idx="6">
                    <c:v>1.6910452674874762E-4</c:v>
                  </c:pt>
                  <c:pt idx="7">
                    <c:v>1.8289327702233408E-4</c:v>
                  </c:pt>
                  <c:pt idx="8">
                    <c:v>2.0502099432464133E-4</c:v>
                  </c:pt>
                  <c:pt idx="9">
                    <c:v>2.2368709647907327E-4</c:v>
                  </c:pt>
                  <c:pt idx="10">
                    <c:v>2.4120293963047533E-4</c:v>
                  </c:pt>
                  <c:pt idx="11">
                    <c:v>2.58207269723065E-4</c:v>
                  </c:pt>
                  <c:pt idx="12">
                    <c:v>2.7438849980732034E-4</c:v>
                  </c:pt>
                  <c:pt idx="13">
                    <c:v>2.89299345707394E-4</c:v>
                  </c:pt>
                  <c:pt idx="14">
                    <c:v>2.9987266853536717E-4</c:v>
                  </c:pt>
                  <c:pt idx="15">
                    <c:v>3.2642157260086914E-4</c:v>
                  </c:pt>
                  <c:pt idx="16">
                    <c:v>3.3418513670031337E-4</c:v>
                  </c:pt>
                  <c:pt idx="17">
                    <c:v>3.4077507770277052E-4</c:v>
                  </c:pt>
                  <c:pt idx="18">
                    <c:v>3.4320571981676865E-4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Iron!$P$4:$P$22</c:f>
                <c:numCache>
                  <c:formatCode>General</c:formatCode>
                  <c:ptCount val="19"/>
                  <c:pt idx="0">
                    <c:v>3.4162322677081739E-4</c:v>
                  </c:pt>
                  <c:pt idx="1">
                    <c:v>3.4115775525695542E-4</c:v>
                  </c:pt>
                  <c:pt idx="2">
                    <c:v>3.3775869307833546E-4</c:v>
                  </c:pt>
                  <c:pt idx="3">
                    <c:v>3.297781164474917E-4</c:v>
                  </c:pt>
                  <c:pt idx="4">
                    <c:v>3.1860881569354462E-4</c:v>
                  </c:pt>
                  <c:pt idx="5">
                    <c:v>3.0586090129267404E-4</c:v>
                  </c:pt>
                  <c:pt idx="6">
                    <c:v>2.9289761228845466E-4</c:v>
                  </c:pt>
                  <c:pt idx="7">
                    <c:v>2.6119865863316751E-4</c:v>
                  </c:pt>
                  <c:pt idx="8">
                    <c:v>2.4433450424924454E-4</c:v>
                  </c:pt>
                  <c:pt idx="9">
                    <c:v>2.2368709647907329E-4</c:v>
                  </c:pt>
                  <c:pt idx="10">
                    <c:v>2.0239331340961235E-4</c:v>
                  </c:pt>
                  <c:pt idx="11">
                    <c:v>1.8079868838661507E-4</c:v>
                  </c:pt>
                  <c:pt idx="12">
                    <c:v>1.5841829172828526E-4</c:v>
                  </c:pt>
                  <c:pt idx="13">
                    <c:v>1.3490281002326017E-4</c:v>
                  </c:pt>
                  <c:pt idx="14">
                    <c:v>1.0914472886234945E-4</c:v>
                  </c:pt>
                  <c:pt idx="15">
                    <c:v>8.7464409782462183E-5</c:v>
                  </c:pt>
                  <c:pt idx="16">
                    <c:v>5.8925856168560211E-5</c:v>
                  </c:pt>
                  <c:pt idx="17">
                    <c:v>2.9813969449242607E-5</c:v>
                  </c:pt>
                  <c:pt idx="18">
                    <c:v>1.167215914359472E-7</c:v>
                  </c:pt>
                </c:numCache>
              </c:numRef>
            </c:plus>
            <c:minus>
              <c:numRef>
                <c:f>Iron!$P$4:$P$22</c:f>
                <c:numCache>
                  <c:formatCode>General</c:formatCode>
                  <c:ptCount val="19"/>
                  <c:pt idx="0">
                    <c:v>3.4162322677081739E-4</c:v>
                  </c:pt>
                  <c:pt idx="1">
                    <c:v>3.4115775525695542E-4</c:v>
                  </c:pt>
                  <c:pt idx="2">
                    <c:v>3.3775869307833546E-4</c:v>
                  </c:pt>
                  <c:pt idx="3">
                    <c:v>3.297781164474917E-4</c:v>
                  </c:pt>
                  <c:pt idx="4">
                    <c:v>3.1860881569354462E-4</c:v>
                  </c:pt>
                  <c:pt idx="5">
                    <c:v>3.0586090129267404E-4</c:v>
                  </c:pt>
                  <c:pt idx="6">
                    <c:v>2.9289761228845466E-4</c:v>
                  </c:pt>
                  <c:pt idx="7">
                    <c:v>2.6119865863316751E-4</c:v>
                  </c:pt>
                  <c:pt idx="8">
                    <c:v>2.4433450424924454E-4</c:v>
                  </c:pt>
                  <c:pt idx="9">
                    <c:v>2.2368709647907329E-4</c:v>
                  </c:pt>
                  <c:pt idx="10">
                    <c:v>2.0239331340961235E-4</c:v>
                  </c:pt>
                  <c:pt idx="11">
                    <c:v>1.8079868838661507E-4</c:v>
                  </c:pt>
                  <c:pt idx="12">
                    <c:v>1.5841829172828526E-4</c:v>
                  </c:pt>
                  <c:pt idx="13">
                    <c:v>1.3490281002326017E-4</c:v>
                  </c:pt>
                  <c:pt idx="14">
                    <c:v>1.0914472886234945E-4</c:v>
                  </c:pt>
                  <c:pt idx="15">
                    <c:v>8.7464409782462183E-5</c:v>
                  </c:pt>
                  <c:pt idx="16">
                    <c:v>5.8925856168560211E-5</c:v>
                  </c:pt>
                  <c:pt idx="17">
                    <c:v>2.9813969449242607E-5</c:v>
                  </c:pt>
                  <c:pt idx="18">
                    <c:v>1.167215914359472E-7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Iron!$O$4:$O$22</c:f>
              <c:numCache>
                <c:formatCode>General</c:formatCode>
                <c:ptCount val="19"/>
                <c:pt idx="0">
                  <c:v>0</c:v>
                </c:pt>
                <c:pt idx="1">
                  <c:v>2.9858556333034641E-5</c:v>
                </c:pt>
                <c:pt idx="2">
                  <c:v>5.9517596306648278E-5</c:v>
                </c:pt>
                <c:pt idx="3">
                  <c:v>8.8289026536530251E-5</c:v>
                </c:pt>
                <c:pt idx="4">
                  <c:v>1.1586304127358051E-4</c:v>
                </c:pt>
                <c:pt idx="5">
                  <c:v>1.425894232260896E-4</c:v>
                </c:pt>
                <c:pt idx="6">
                  <c:v>1.6912992161766601E-4</c:v>
                </c:pt>
                <c:pt idx="7">
                  <c:v>1.828656383317149E-4</c:v>
                </c:pt>
                <c:pt idx="8">
                  <c:v>2.0499885944883091E-4</c:v>
                </c:pt>
                <c:pt idx="9">
                  <c:v>2.2355653990294453E-4</c:v>
                </c:pt>
                <c:pt idx="10">
                  <c:v>2.4112803875787339E-4</c:v>
                </c:pt>
                <c:pt idx="11">
                  <c:v>2.5825703952949173E-4</c:v>
                </c:pt>
                <c:pt idx="12">
                  <c:v>2.7444116194494036E-4</c:v>
                </c:pt>
                <c:pt idx="13">
                  <c:v>2.8910203851086687E-4</c:v>
                </c:pt>
                <c:pt idx="14">
                  <c:v>2.9989111523454212E-4</c:v>
                </c:pt>
                <c:pt idx="15">
                  <c:v>3.2638968704098732E-4</c:v>
                </c:pt>
                <c:pt idx="16">
                  <c:v>3.3418420524465472E-4</c:v>
                </c:pt>
                <c:pt idx="17">
                  <c:v>3.407562772075604E-4</c:v>
                </c:pt>
                <c:pt idx="18">
                  <c:v>3.431279230611917E-4</c:v>
                </c:pt>
              </c:numCache>
            </c:numRef>
          </c:xVal>
          <c:yVal>
            <c:numRef>
              <c:f>Iron!$Q$4:$Q$22</c:f>
              <c:numCache>
                <c:formatCode>General</c:formatCode>
                <c:ptCount val="19"/>
                <c:pt idx="0">
                  <c:v>3.417242079094542E-4</c:v>
                </c:pt>
                <c:pt idx="1">
                  <c:v>3.4128486057153192E-4</c:v>
                </c:pt>
                <c:pt idx="2">
                  <c:v>3.3754106188124054E-4</c:v>
                </c:pt>
                <c:pt idx="3">
                  <c:v>3.2949913278512781E-4</c:v>
                </c:pt>
                <c:pt idx="4">
                  <c:v>3.1833108964850139E-4</c:v>
                </c:pt>
                <c:pt idx="5">
                  <c:v>3.0578400489981555E-4</c:v>
                </c:pt>
                <c:pt idx="6">
                  <c:v>2.9294161732193935E-4</c:v>
                </c:pt>
                <c:pt idx="7">
                  <c:v>2.6115919688506306E-4</c:v>
                </c:pt>
                <c:pt idx="8">
                  <c:v>2.4430812722585978E-4</c:v>
                </c:pt>
                <c:pt idx="9">
                  <c:v>2.2355653990294456E-4</c:v>
                </c:pt>
                <c:pt idx="10">
                  <c:v>2.0233044838823246E-4</c:v>
                </c:pt>
                <c:pt idx="11">
                  <c:v>1.8083352587427314E-4</c:v>
                </c:pt>
                <c:pt idx="12">
                  <c:v>1.5844867872562504E-4</c:v>
                </c:pt>
                <c:pt idx="13">
                  <c:v>1.3481049454583854E-4</c:v>
                </c:pt>
                <c:pt idx="14">
                  <c:v>1.0915143946626902E-4</c:v>
                </c:pt>
                <c:pt idx="15">
                  <c:v>8.7455853060479415E-5</c:v>
                </c:pt>
                <c:pt idx="16">
                  <c:v>5.8925691911247951E-5</c:v>
                </c:pt>
                <c:pt idx="17">
                  <c:v>2.9812311280958727E-5</c:v>
                </c:pt>
                <c:pt idx="18">
                  <c:v>2.1019132238721142E-20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3-4D64-917E-921EEDE7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avg.</a:t>
            </a:r>
            <a:r>
              <a:rPr lang="en-US" baseline="0"/>
              <a:t> SAW frequency vs. sample orientation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ssss</c:v>
          </c:tx>
          <c:spPr>
            <a:ln w="19050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IronOld!$E$49:$E$67</c:f>
                <c:numCache>
                  <c:formatCode>General</c:formatCode>
                  <c:ptCount val="19"/>
                  <c:pt idx="0">
                    <c:v>1.7729933698702259E-3</c:v>
                  </c:pt>
                  <c:pt idx="1">
                    <c:v>1.6028755708159131E-3</c:v>
                  </c:pt>
                  <c:pt idx="2">
                    <c:v>1.5957209056217773E-3</c:v>
                  </c:pt>
                  <c:pt idx="3">
                    <c:v>1.6748145928567753E-3</c:v>
                  </c:pt>
                  <c:pt idx="4">
                    <c:v>1.9133039882662179E-3</c:v>
                  </c:pt>
                  <c:pt idx="5">
                    <c:v>9.5435343566019105E-3</c:v>
                  </c:pt>
                  <c:pt idx="6">
                    <c:v>1.9349592915236598E-3</c:v>
                  </c:pt>
                  <c:pt idx="7">
                    <c:v>2.0178433849188425E-3</c:v>
                  </c:pt>
                  <c:pt idx="8">
                    <c:v>2.0084129298083772E-3</c:v>
                  </c:pt>
                  <c:pt idx="9">
                    <c:v>1.9790861199025767E-3</c:v>
                  </c:pt>
                  <c:pt idx="10">
                    <c:v>1.8755212568574899E-3</c:v>
                  </c:pt>
                  <c:pt idx="11">
                    <c:v>1.7689607165801344E-3</c:v>
                  </c:pt>
                  <c:pt idx="12">
                    <c:v>2.088652449226213E-3</c:v>
                  </c:pt>
                  <c:pt idx="13">
                    <c:v>3.4605267602223218E-2</c:v>
                  </c:pt>
                  <c:pt idx="14">
                    <c:v>1.8309445175671223E-3</c:v>
                  </c:pt>
                  <c:pt idx="15">
                    <c:v>1.779448195143449E-3</c:v>
                  </c:pt>
                  <c:pt idx="16">
                    <c:v>1.621077311366068E-3</c:v>
                  </c:pt>
                  <c:pt idx="17">
                    <c:v>1.7112385137149433E-3</c:v>
                  </c:pt>
                  <c:pt idx="18">
                    <c:v>1.5890169554642398E-3</c:v>
                  </c:pt>
                </c:numCache>
              </c:numRef>
            </c:plus>
            <c:minus>
              <c:numRef>
                <c:f>IronOld!$E$49:$E$67</c:f>
                <c:numCache>
                  <c:formatCode>General</c:formatCode>
                  <c:ptCount val="19"/>
                  <c:pt idx="0">
                    <c:v>1.7729933698702259E-3</c:v>
                  </c:pt>
                  <c:pt idx="1">
                    <c:v>1.6028755708159131E-3</c:v>
                  </c:pt>
                  <c:pt idx="2">
                    <c:v>1.5957209056217773E-3</c:v>
                  </c:pt>
                  <c:pt idx="3">
                    <c:v>1.6748145928567753E-3</c:v>
                  </c:pt>
                  <c:pt idx="4">
                    <c:v>1.9133039882662179E-3</c:v>
                  </c:pt>
                  <c:pt idx="5">
                    <c:v>9.5435343566019105E-3</c:v>
                  </c:pt>
                  <c:pt idx="6">
                    <c:v>1.9349592915236598E-3</c:v>
                  </c:pt>
                  <c:pt idx="7">
                    <c:v>2.0178433849188425E-3</c:v>
                  </c:pt>
                  <c:pt idx="8">
                    <c:v>2.0084129298083772E-3</c:v>
                  </c:pt>
                  <c:pt idx="9">
                    <c:v>1.9790861199025767E-3</c:v>
                  </c:pt>
                  <c:pt idx="10">
                    <c:v>1.8755212568574899E-3</c:v>
                  </c:pt>
                  <c:pt idx="11">
                    <c:v>1.7689607165801344E-3</c:v>
                  </c:pt>
                  <c:pt idx="12">
                    <c:v>2.088652449226213E-3</c:v>
                  </c:pt>
                  <c:pt idx="13">
                    <c:v>3.4605267602223218E-2</c:v>
                  </c:pt>
                  <c:pt idx="14">
                    <c:v>1.8309445175671223E-3</c:v>
                  </c:pt>
                  <c:pt idx="15">
                    <c:v>1.779448195143449E-3</c:v>
                  </c:pt>
                  <c:pt idx="16">
                    <c:v>1.621077311366068E-3</c:v>
                  </c:pt>
                  <c:pt idx="17">
                    <c:v>1.7112385137149433E-3</c:v>
                  </c:pt>
                  <c:pt idx="18">
                    <c:v>1.5890169554642398E-3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IronOld!$A$4:$A$22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IronOld!$D$49:$D$67</c:f>
              <c:numCache>
                <c:formatCode>General</c:formatCode>
                <c:ptCount val="19"/>
                <c:pt idx="0">
                  <c:v>456.01762861762933</c:v>
                </c:pt>
                <c:pt idx="1">
                  <c:v>456.73377293835932</c:v>
                </c:pt>
                <c:pt idx="2">
                  <c:v>458.84510184647399</c:v>
                </c:pt>
                <c:pt idx="3">
                  <c:v>462.36929520506271</c:v>
                </c:pt>
                <c:pt idx="4">
                  <c:v>463.56761665489199</c:v>
                </c:pt>
                <c:pt idx="5">
                  <c:v>491.27495833856631</c:v>
                </c:pt>
                <c:pt idx="6">
                  <c:v>488.9644723384983</c:v>
                </c:pt>
                <c:pt idx="7">
                  <c:v>492.12873269285797</c:v>
                </c:pt>
                <c:pt idx="8">
                  <c:v>496.41453895508403</c:v>
                </c:pt>
                <c:pt idx="9">
                  <c:v>498.19778854451039</c:v>
                </c:pt>
                <c:pt idx="10">
                  <c:v>496.17648810346134</c:v>
                </c:pt>
                <c:pt idx="11">
                  <c:v>491.64142835611506</c:v>
                </c:pt>
                <c:pt idx="12">
                  <c:v>488.55026928795166</c:v>
                </c:pt>
                <c:pt idx="13">
                  <c:v>463.17986201333264</c:v>
                </c:pt>
                <c:pt idx="14">
                  <c:v>463.62696927516367</c:v>
                </c:pt>
                <c:pt idx="15">
                  <c:v>460.90649852410866</c:v>
                </c:pt>
                <c:pt idx="16">
                  <c:v>458.13299848375601</c:v>
                </c:pt>
                <c:pt idx="17">
                  <c:v>456.12322550031297</c:v>
                </c:pt>
                <c:pt idx="18">
                  <c:v>455.22216516317297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5-4EDC-9342-961BA832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2488"/>
        <c:axId val="399212816"/>
      </c:scatterChart>
      <c:valAx>
        <c:axId val="399212488"/>
        <c:scaling>
          <c:orientation val="minMax"/>
          <c:max val="9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orientation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816"/>
        <c:crosses val="autoZero"/>
        <c:crossBetween val="midCat"/>
      </c:valAx>
      <c:valAx>
        <c:axId val="399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SAW speed </a:t>
            </a:r>
            <a:r>
              <a:rPr lang="en-US" baseline="0"/>
              <a:t>vs. sample orientation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of sound</c:v>
          </c:tx>
          <c:spPr>
            <a:ln w="19050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IronOld!$N$4:$N$22</c:f>
                <c:numCache>
                  <c:formatCode>General</c:formatCode>
                  <c:ptCount val="19"/>
                  <c:pt idx="0">
                    <c:v>8.4887236982694958E-2</c:v>
                  </c:pt>
                  <c:pt idx="1">
                    <c:v>1.6056675839108721</c:v>
                  </c:pt>
                  <c:pt idx="2">
                    <c:v>3.3756038913729753</c:v>
                  </c:pt>
                  <c:pt idx="3">
                    <c:v>0.29062889644887946</c:v>
                  </c:pt>
                  <c:pt idx="4">
                    <c:v>4.3453904384296038</c:v>
                  </c:pt>
                  <c:pt idx="5">
                    <c:v>10.649623987673067</c:v>
                  </c:pt>
                  <c:pt idx="6">
                    <c:v>1.1064832261592983</c:v>
                  </c:pt>
                  <c:pt idx="7">
                    <c:v>2.4484730006454356</c:v>
                  </c:pt>
                  <c:pt idx="8">
                    <c:v>1.1770283838243358</c:v>
                  </c:pt>
                  <c:pt idx="9">
                    <c:v>2.6251036853136611</c:v>
                  </c:pt>
                  <c:pt idx="10">
                    <c:v>5.5009797033283121</c:v>
                  </c:pt>
                  <c:pt idx="11">
                    <c:v>7.6710186590719331</c:v>
                  </c:pt>
                  <c:pt idx="12">
                    <c:v>4.8878061270809212</c:v>
                  </c:pt>
                  <c:pt idx="13">
                    <c:v>2.7447804783960237</c:v>
                  </c:pt>
                  <c:pt idx="14">
                    <c:v>1.5472840000386441</c:v>
                  </c:pt>
                  <c:pt idx="15">
                    <c:v>3.3694096983133477</c:v>
                  </c:pt>
                  <c:pt idx="16">
                    <c:v>1.1846718134452203</c:v>
                  </c:pt>
                  <c:pt idx="17">
                    <c:v>0.20571224239211006</c:v>
                  </c:pt>
                  <c:pt idx="18">
                    <c:v>1.8606339531247613</c:v>
                  </c:pt>
                </c:numCache>
              </c:numRef>
            </c:plus>
            <c:minus>
              <c:numRef>
                <c:f>IronOld!$N$4:$N$22</c:f>
                <c:numCache>
                  <c:formatCode>General</c:formatCode>
                  <c:ptCount val="19"/>
                  <c:pt idx="0">
                    <c:v>8.4887236982694958E-2</c:v>
                  </c:pt>
                  <c:pt idx="1">
                    <c:v>1.6056675839108721</c:v>
                  </c:pt>
                  <c:pt idx="2">
                    <c:v>3.3756038913729753</c:v>
                  </c:pt>
                  <c:pt idx="3">
                    <c:v>0.29062889644887946</c:v>
                  </c:pt>
                  <c:pt idx="4">
                    <c:v>4.3453904384296038</c:v>
                  </c:pt>
                  <c:pt idx="5">
                    <c:v>10.649623987673067</c:v>
                  </c:pt>
                  <c:pt idx="6">
                    <c:v>1.1064832261592983</c:v>
                  </c:pt>
                  <c:pt idx="7">
                    <c:v>2.4484730006454356</c:v>
                  </c:pt>
                  <c:pt idx="8">
                    <c:v>1.1770283838243358</c:v>
                  </c:pt>
                  <c:pt idx="9">
                    <c:v>2.6251036853136611</c:v>
                  </c:pt>
                  <c:pt idx="10">
                    <c:v>5.5009797033283121</c:v>
                  </c:pt>
                  <c:pt idx="11">
                    <c:v>7.6710186590719331</c:v>
                  </c:pt>
                  <c:pt idx="12">
                    <c:v>4.8878061270809212</c:v>
                  </c:pt>
                  <c:pt idx="13">
                    <c:v>2.7447804783960237</c:v>
                  </c:pt>
                  <c:pt idx="14">
                    <c:v>1.5472840000386441</c:v>
                  </c:pt>
                  <c:pt idx="15">
                    <c:v>3.3694096983133477</c:v>
                  </c:pt>
                  <c:pt idx="16">
                    <c:v>1.1846718134452203</c:v>
                  </c:pt>
                  <c:pt idx="17">
                    <c:v>0.20571224239211006</c:v>
                  </c:pt>
                  <c:pt idx="18">
                    <c:v>1.8606339531247613</c:v>
                  </c:pt>
                </c:numCache>
              </c:numRef>
            </c:minus>
          </c:errBars>
          <c:xVal>
            <c:numRef>
              <c:f>IronOld!$A$4:$A$22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IronOld!$J$4:$J$22</c:f>
              <c:numCache>
                <c:formatCode>0</c:formatCode>
                <c:ptCount val="19"/>
                <c:pt idx="0">
                  <c:v>2914.8857394407464</c:v>
                </c:pt>
                <c:pt idx="1">
                  <c:v>2926.3622273796759</c:v>
                </c:pt>
                <c:pt idx="2">
                  <c:v>2942.1851001497307</c:v>
                </c:pt>
                <c:pt idx="3">
                  <c:v>2961.5410184093275</c:v>
                </c:pt>
                <c:pt idx="4">
                  <c:v>2962.7866270804489</c:v>
                </c:pt>
                <c:pt idx="5">
                  <c:v>3135.2373640469409</c:v>
                </c:pt>
                <c:pt idx="6">
                  <c:v>3129.9910595792467</c:v>
                </c:pt>
                <c:pt idx="7">
                  <c:v>3148.7934014885673</c:v>
                </c:pt>
                <c:pt idx="8">
                  <c:v>3178.7772623790729</c:v>
                </c:pt>
                <c:pt idx="9">
                  <c:v>3186.5182072583693</c:v>
                </c:pt>
                <c:pt idx="10">
                  <c:v>3171.2658841345615</c:v>
                </c:pt>
                <c:pt idx="11">
                  <c:v>3140.2410782133975</c:v>
                </c:pt>
                <c:pt idx="12">
                  <c:v>3124.2678827152954</c:v>
                </c:pt>
                <c:pt idx="13">
                  <c:v>2932.7565566122789</c:v>
                </c:pt>
                <c:pt idx="14">
                  <c:v>2966.1617941734166</c:v>
                </c:pt>
                <c:pt idx="15">
                  <c:v>2946.420694991466</c:v>
                </c:pt>
                <c:pt idx="16">
                  <c:v>2932.0084028007327</c:v>
                </c:pt>
                <c:pt idx="17">
                  <c:v>2918.0547275996273</c:v>
                </c:pt>
                <c:pt idx="18">
                  <c:v>2915.4997635962504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C47-4FE3-BBAE-B83F224C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2488"/>
        <c:axId val="399212816"/>
      </c:scatterChart>
      <c:valAx>
        <c:axId val="3992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orientation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816"/>
        <c:crosses val="autoZero"/>
        <c:crossBetween val="midCat"/>
      </c:valAx>
      <c:valAx>
        <c:axId val="399212816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</a:t>
                </a:r>
                <a:r>
                  <a:rPr lang="en-GB"/>
                  <a:t>[ms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acoustic</a:t>
            </a:r>
            <a:r>
              <a:rPr lang="en-US" baseline="0"/>
              <a:t> slowness</a:t>
            </a:r>
            <a:r>
              <a:rPr lang="en-US"/>
              <a:t> 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IronOld!$R$4:$R$22</c:f>
                <c:numCache>
                  <c:formatCode>General</c:formatCode>
                  <c:ptCount val="19"/>
                  <c:pt idx="0">
                    <c:v>9.9911663592166937E-9</c:v>
                  </c:pt>
                  <c:pt idx="1">
                    <c:v>2.9794449407988352E-5</c:v>
                  </c:pt>
                  <c:pt idx="2">
                    <c:v>5.906657019243526E-5</c:v>
                  </c:pt>
                  <c:pt idx="3">
                    <c:v>8.7387657055598605E-5</c:v>
                  </c:pt>
                  <c:pt idx="4">
                    <c:v>1.15326840667303E-4</c:v>
                  </c:pt>
                  <c:pt idx="5">
                    <c:v>1.3449525248084764E-4</c:v>
                  </c:pt>
                  <c:pt idx="6">
                    <c:v>1.5970725642151836E-4</c:v>
                  </c:pt>
                  <c:pt idx="7">
                    <c:v>1.8206326421265319E-4</c:v>
                  </c:pt>
                  <c:pt idx="8">
                    <c:v>2.0226216920583601E-4</c:v>
                  </c:pt>
                  <c:pt idx="9">
                    <c:v>2.2178404060541705E-4</c:v>
                  </c:pt>
                  <c:pt idx="10">
                    <c:v>2.4127917140200425E-4</c:v>
                  </c:pt>
                  <c:pt idx="11">
                    <c:v>2.6043267456072466E-4</c:v>
                  </c:pt>
                  <c:pt idx="12">
                    <c:v>2.7690437744886125E-4</c:v>
                  </c:pt>
                  <c:pt idx="13">
                    <c:v>3.0922229223191938E-4</c:v>
                  </c:pt>
                  <c:pt idx="14">
                    <c:v>3.1669410697915369E-4</c:v>
                  </c:pt>
                  <c:pt idx="15">
                    <c:v>3.2758052435485002E-4</c:v>
                  </c:pt>
                  <c:pt idx="16">
                    <c:v>3.357911774767187E-4</c:v>
                  </c:pt>
                  <c:pt idx="17">
                    <c:v>3.4137395442054548E-4</c:v>
                  </c:pt>
                  <c:pt idx="18">
                    <c:v>3.4314036020908801E-4</c:v>
                  </c:pt>
                </c:numCache>
              </c:numRef>
            </c:plus>
            <c:minus>
              <c:numRef>
                <c:f>IronOld!$R$4:$R$22</c:f>
                <c:numCache>
                  <c:formatCode>General</c:formatCode>
                  <c:ptCount val="19"/>
                  <c:pt idx="0">
                    <c:v>9.9911663592166937E-9</c:v>
                  </c:pt>
                  <c:pt idx="1">
                    <c:v>2.9794449407988352E-5</c:v>
                  </c:pt>
                  <c:pt idx="2">
                    <c:v>5.906657019243526E-5</c:v>
                  </c:pt>
                  <c:pt idx="3">
                    <c:v>8.7387657055598605E-5</c:v>
                  </c:pt>
                  <c:pt idx="4">
                    <c:v>1.15326840667303E-4</c:v>
                  </c:pt>
                  <c:pt idx="5">
                    <c:v>1.3449525248084764E-4</c:v>
                  </c:pt>
                  <c:pt idx="6">
                    <c:v>1.5970725642151836E-4</c:v>
                  </c:pt>
                  <c:pt idx="7">
                    <c:v>1.8206326421265319E-4</c:v>
                  </c:pt>
                  <c:pt idx="8">
                    <c:v>2.0226216920583601E-4</c:v>
                  </c:pt>
                  <c:pt idx="9">
                    <c:v>2.2178404060541705E-4</c:v>
                  </c:pt>
                  <c:pt idx="10">
                    <c:v>2.4127917140200425E-4</c:v>
                  </c:pt>
                  <c:pt idx="11">
                    <c:v>2.6043267456072466E-4</c:v>
                  </c:pt>
                  <c:pt idx="12">
                    <c:v>2.7690437744886125E-4</c:v>
                  </c:pt>
                  <c:pt idx="13">
                    <c:v>3.0922229223191938E-4</c:v>
                  </c:pt>
                  <c:pt idx="14">
                    <c:v>3.1669410697915369E-4</c:v>
                  </c:pt>
                  <c:pt idx="15">
                    <c:v>3.2758052435485002E-4</c:v>
                  </c:pt>
                  <c:pt idx="16">
                    <c:v>3.357911774767187E-4</c:v>
                  </c:pt>
                  <c:pt idx="17">
                    <c:v>3.4137395442054548E-4</c:v>
                  </c:pt>
                  <c:pt idx="18">
                    <c:v>3.4314036020908801E-4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IronOld!$P$4:$P$22</c:f>
                <c:numCache>
                  <c:formatCode>General</c:formatCode>
                  <c:ptCount val="19"/>
                  <c:pt idx="0">
                    <c:v>3.4307328122593317E-4</c:v>
                  </c:pt>
                  <c:pt idx="1">
                    <c:v>3.4054541337037703E-4</c:v>
                  </c:pt>
                  <c:pt idx="2">
                    <c:v>3.3497607073181029E-4</c:v>
                  </c:pt>
                  <c:pt idx="3">
                    <c:v>3.2613515432867529E-4</c:v>
                  </c:pt>
                  <c:pt idx="4">
                    <c:v>3.1685536817756629E-4</c:v>
                  </c:pt>
                  <c:pt idx="5">
                    <c:v>2.8841874251422938E-4</c:v>
                  </c:pt>
                  <c:pt idx="6">
                    <c:v>2.7662103638902651E-4</c:v>
                  </c:pt>
                  <c:pt idx="7">
                    <c:v>2.6001316622360348E-4</c:v>
                  </c:pt>
                  <c:pt idx="8">
                    <c:v>2.4104665495655023E-4</c:v>
                  </c:pt>
                  <c:pt idx="9">
                    <c:v>2.2178404060541705E-4</c:v>
                  </c:pt>
                  <c:pt idx="10">
                    <c:v>2.0245748137503425E-4</c:v>
                  </c:pt>
                  <c:pt idx="11">
                    <c:v>1.8235776215075848E-4</c:v>
                  </c:pt>
                  <c:pt idx="12">
                    <c:v>1.5987133749426009E-4</c:v>
                  </c:pt>
                  <c:pt idx="13">
                    <c:v>1.4419299997695117E-4</c:v>
                  </c:pt>
                  <c:pt idx="14">
                    <c:v>1.1526734453384218E-4</c:v>
                  </c:pt>
                  <c:pt idx="15">
                    <c:v>8.7775731002444604E-5</c:v>
                  </c:pt>
                  <c:pt idx="16">
                    <c:v>5.9209199687291146E-5</c:v>
                  </c:pt>
                  <c:pt idx="17">
                    <c:v>2.9866360729095905E-5</c:v>
                  </c:pt>
                  <c:pt idx="18">
                    <c:v>2.1908091566140084E-7</c:v>
                  </c:pt>
                </c:numCache>
              </c:numRef>
            </c:plus>
            <c:minus>
              <c:numRef>
                <c:f>IronOld!$P$4:$P$22</c:f>
                <c:numCache>
                  <c:formatCode>General</c:formatCode>
                  <c:ptCount val="19"/>
                  <c:pt idx="0">
                    <c:v>3.4307328122593317E-4</c:v>
                  </c:pt>
                  <c:pt idx="1">
                    <c:v>3.4054541337037703E-4</c:v>
                  </c:pt>
                  <c:pt idx="2">
                    <c:v>3.3497607073181029E-4</c:v>
                  </c:pt>
                  <c:pt idx="3">
                    <c:v>3.2613515432867529E-4</c:v>
                  </c:pt>
                  <c:pt idx="4">
                    <c:v>3.1685536817756629E-4</c:v>
                  </c:pt>
                  <c:pt idx="5">
                    <c:v>2.8841874251422938E-4</c:v>
                  </c:pt>
                  <c:pt idx="6">
                    <c:v>2.7662103638902651E-4</c:v>
                  </c:pt>
                  <c:pt idx="7">
                    <c:v>2.6001316622360348E-4</c:v>
                  </c:pt>
                  <c:pt idx="8">
                    <c:v>2.4104665495655023E-4</c:v>
                  </c:pt>
                  <c:pt idx="9">
                    <c:v>2.2178404060541705E-4</c:v>
                  </c:pt>
                  <c:pt idx="10">
                    <c:v>2.0245748137503425E-4</c:v>
                  </c:pt>
                  <c:pt idx="11">
                    <c:v>1.8235776215075848E-4</c:v>
                  </c:pt>
                  <c:pt idx="12">
                    <c:v>1.5987133749426009E-4</c:v>
                  </c:pt>
                  <c:pt idx="13">
                    <c:v>1.4419299997695117E-4</c:v>
                  </c:pt>
                  <c:pt idx="14">
                    <c:v>1.1526734453384218E-4</c:v>
                  </c:pt>
                  <c:pt idx="15">
                    <c:v>8.7775731002444604E-5</c:v>
                  </c:pt>
                  <c:pt idx="16">
                    <c:v>5.9209199687291146E-5</c:v>
                  </c:pt>
                  <c:pt idx="17">
                    <c:v>2.9866360729095905E-5</c:v>
                  </c:pt>
                  <c:pt idx="18">
                    <c:v>2.1908091566140084E-7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IronOld!$O$4:$O$22</c:f>
              <c:numCache>
                <c:formatCode>General</c:formatCode>
                <c:ptCount val="19"/>
                <c:pt idx="0">
                  <c:v>0</c:v>
                </c:pt>
                <c:pt idx="1">
                  <c:v>2.9782964641974342E-5</c:v>
                </c:pt>
                <c:pt idx="2">
                  <c:v>5.9020140390926864E-5</c:v>
                </c:pt>
                <c:pt idx="3">
                  <c:v>8.7393368349000602E-5</c:v>
                </c:pt>
                <c:pt idx="4">
                  <c:v>1.154386685154907E-4</c:v>
                </c:pt>
                <c:pt idx="5">
                  <c:v>1.347962570831278E-4</c:v>
                </c:pt>
                <c:pt idx="6">
                  <c:v>1.5974486523524228E-4</c:v>
                </c:pt>
                <c:pt idx="7">
                  <c:v>1.8215753249479382E-4</c:v>
                </c:pt>
                <c:pt idx="8">
                  <c:v>2.0221222081016825E-4</c:v>
                </c:pt>
                <c:pt idx="9">
                  <c:v>2.2190577150190872E-4</c:v>
                </c:pt>
                <c:pt idx="10">
                  <c:v>2.4155793651721246E-4</c:v>
                </c:pt>
                <c:pt idx="11">
                  <c:v>2.6085641958261324E-4</c:v>
                </c:pt>
                <c:pt idx="12">
                  <c:v>2.7719306931893993E-4</c:v>
                </c:pt>
                <c:pt idx="13">
                  <c:v>3.0902932771329481E-4</c:v>
                </c:pt>
                <c:pt idx="14">
                  <c:v>3.1680423590911143E-4</c:v>
                </c:pt>
                <c:pt idx="15">
                  <c:v>3.2783024770733428E-4</c:v>
                </c:pt>
                <c:pt idx="16">
                  <c:v>3.358816271029419E-4</c:v>
                </c:pt>
                <c:pt idx="17">
                  <c:v>3.4138999816196345E-4</c:v>
                </c:pt>
                <c:pt idx="18">
                  <c:v>3.4299436840512938E-4</c:v>
                </c:pt>
              </c:numCache>
            </c:numRef>
          </c:xVal>
          <c:yVal>
            <c:numRef>
              <c:f>IronOld!$Q$4:$Q$22</c:f>
              <c:numCache>
                <c:formatCode>General</c:formatCode>
                <c:ptCount val="19"/>
                <c:pt idx="0">
                  <c:v>3.4306662057767697E-4</c:v>
                </c:pt>
                <c:pt idx="1">
                  <c:v>3.404208435890585E-4</c:v>
                </c:pt>
                <c:pt idx="2">
                  <c:v>3.3471984919034844E-4</c:v>
                </c:pt>
                <c:pt idx="3">
                  <c:v>3.2615649092305213E-4</c:v>
                </c:pt>
                <c:pt idx="4">
                  <c:v>3.1716513507821798E-4</c:v>
                </c:pt>
                <c:pt idx="5">
                  <c:v>2.8907150617355322E-4</c:v>
                </c:pt>
                <c:pt idx="6">
                  <c:v>2.766862228356829E-4</c:v>
                </c:pt>
                <c:pt idx="7">
                  <c:v>2.6014791694550175E-4</c:v>
                </c:pt>
                <c:pt idx="8">
                  <c:v>2.409871406169717E-4</c:v>
                </c:pt>
                <c:pt idx="9">
                  <c:v>2.2190577150190874E-4</c:v>
                </c:pt>
                <c:pt idx="10">
                  <c:v>2.026911754395378E-4</c:v>
                </c:pt>
                <c:pt idx="11">
                  <c:v>1.8265363138214076E-4</c:v>
                </c:pt>
                <c:pt idx="12">
                  <c:v>1.6003749318878861E-4</c:v>
                </c:pt>
                <c:pt idx="13">
                  <c:v>1.4410274210720011E-4</c:v>
                </c:pt>
                <c:pt idx="14">
                  <c:v>1.1530731196036456E-4</c:v>
                </c:pt>
                <c:pt idx="15">
                  <c:v>8.7841850127675126E-5</c:v>
                </c:pt>
                <c:pt idx="16">
                  <c:v>5.9224993182508289E-5</c:v>
                </c:pt>
                <c:pt idx="17">
                  <c:v>2.9867754680307823E-5</c:v>
                </c:pt>
                <c:pt idx="18">
                  <c:v>2.1010951024695115E-20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9-4454-B664-604187CA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avg.</a:t>
            </a:r>
            <a:r>
              <a:rPr lang="en-US" baseline="0"/>
              <a:t> SAW frequency vs. sample orientation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ssss</c:v>
          </c:tx>
          <c:spPr>
            <a:ln w="19050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IronOld!$E$49:$E$67</c:f>
                <c:numCache>
                  <c:formatCode>General</c:formatCode>
                  <c:ptCount val="19"/>
                  <c:pt idx="0">
                    <c:v>1.7729933698702259E-3</c:v>
                  </c:pt>
                  <c:pt idx="1">
                    <c:v>1.6028755708159131E-3</c:v>
                  </c:pt>
                  <c:pt idx="2">
                    <c:v>1.5957209056217773E-3</c:v>
                  </c:pt>
                  <c:pt idx="3">
                    <c:v>1.6748145928567753E-3</c:v>
                  </c:pt>
                  <c:pt idx="4">
                    <c:v>1.9133039882662179E-3</c:v>
                  </c:pt>
                  <c:pt idx="5">
                    <c:v>9.5435343566019105E-3</c:v>
                  </c:pt>
                  <c:pt idx="6">
                    <c:v>1.9349592915236598E-3</c:v>
                  </c:pt>
                  <c:pt idx="7">
                    <c:v>2.0178433849188425E-3</c:v>
                  </c:pt>
                  <c:pt idx="8">
                    <c:v>2.0084129298083772E-3</c:v>
                  </c:pt>
                  <c:pt idx="9">
                    <c:v>1.9790861199025767E-3</c:v>
                  </c:pt>
                  <c:pt idx="10">
                    <c:v>1.8755212568574899E-3</c:v>
                  </c:pt>
                  <c:pt idx="11">
                    <c:v>1.7689607165801344E-3</c:v>
                  </c:pt>
                  <c:pt idx="12">
                    <c:v>2.088652449226213E-3</c:v>
                  </c:pt>
                  <c:pt idx="13">
                    <c:v>3.4605267602223218E-2</c:v>
                  </c:pt>
                  <c:pt idx="14">
                    <c:v>1.8309445175671223E-3</c:v>
                  </c:pt>
                  <c:pt idx="15">
                    <c:v>1.779448195143449E-3</c:v>
                  </c:pt>
                  <c:pt idx="16">
                    <c:v>1.621077311366068E-3</c:v>
                  </c:pt>
                  <c:pt idx="17">
                    <c:v>1.7112385137149433E-3</c:v>
                  </c:pt>
                  <c:pt idx="18">
                    <c:v>1.5890169554642398E-3</c:v>
                  </c:pt>
                </c:numCache>
              </c:numRef>
            </c:plus>
            <c:minus>
              <c:numRef>
                <c:f>IronOld!$E$49:$E$67</c:f>
                <c:numCache>
                  <c:formatCode>General</c:formatCode>
                  <c:ptCount val="19"/>
                  <c:pt idx="0">
                    <c:v>1.7729933698702259E-3</c:v>
                  </c:pt>
                  <c:pt idx="1">
                    <c:v>1.6028755708159131E-3</c:v>
                  </c:pt>
                  <c:pt idx="2">
                    <c:v>1.5957209056217773E-3</c:v>
                  </c:pt>
                  <c:pt idx="3">
                    <c:v>1.6748145928567753E-3</c:v>
                  </c:pt>
                  <c:pt idx="4">
                    <c:v>1.9133039882662179E-3</c:v>
                  </c:pt>
                  <c:pt idx="5">
                    <c:v>9.5435343566019105E-3</c:v>
                  </c:pt>
                  <c:pt idx="6">
                    <c:v>1.9349592915236598E-3</c:v>
                  </c:pt>
                  <c:pt idx="7">
                    <c:v>2.0178433849188425E-3</c:v>
                  </c:pt>
                  <c:pt idx="8">
                    <c:v>2.0084129298083772E-3</c:v>
                  </c:pt>
                  <c:pt idx="9">
                    <c:v>1.9790861199025767E-3</c:v>
                  </c:pt>
                  <c:pt idx="10">
                    <c:v>1.8755212568574899E-3</c:v>
                  </c:pt>
                  <c:pt idx="11">
                    <c:v>1.7689607165801344E-3</c:v>
                  </c:pt>
                  <c:pt idx="12">
                    <c:v>2.088652449226213E-3</c:v>
                  </c:pt>
                  <c:pt idx="13">
                    <c:v>3.4605267602223218E-2</c:v>
                  </c:pt>
                  <c:pt idx="14">
                    <c:v>1.8309445175671223E-3</c:v>
                  </c:pt>
                  <c:pt idx="15">
                    <c:v>1.779448195143449E-3</c:v>
                  </c:pt>
                  <c:pt idx="16">
                    <c:v>1.621077311366068E-3</c:v>
                  </c:pt>
                  <c:pt idx="17">
                    <c:v>1.7112385137149433E-3</c:v>
                  </c:pt>
                  <c:pt idx="18">
                    <c:v>1.5890169554642398E-3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Iron!$E$50:$E$68</c:f>
              <c:numCache>
                <c:formatCode>General</c:formatCode>
                <c:ptCount val="19"/>
                <c:pt idx="0">
                  <c:v>456.96850000000001</c:v>
                </c:pt>
                <c:pt idx="1">
                  <c:v>455.88501666666667</c:v>
                </c:pt>
                <c:pt idx="2">
                  <c:v>455.57830000000001</c:v>
                </c:pt>
                <c:pt idx="3">
                  <c:v>457.18939999999998</c:v>
                </c:pt>
                <c:pt idx="4">
                  <c:v>460.35888333333332</c:v>
                </c:pt>
                <c:pt idx="5">
                  <c:v>463.03091666666671</c:v>
                </c:pt>
                <c:pt idx="6">
                  <c:v>462.11053333333331</c:v>
                </c:pt>
                <c:pt idx="7">
                  <c:v>489.82895000000002</c:v>
                </c:pt>
                <c:pt idx="8">
                  <c:v>489.7282166666667</c:v>
                </c:pt>
                <c:pt idx="9">
                  <c:v>493.44928333333331</c:v>
                </c:pt>
                <c:pt idx="10">
                  <c:v>496.00105000000002</c:v>
                </c:pt>
                <c:pt idx="11">
                  <c:v>495.87963333333329</c:v>
                </c:pt>
                <c:pt idx="12">
                  <c:v>493.14358333333331</c:v>
                </c:pt>
                <c:pt idx="13">
                  <c:v>489.5013166666667</c:v>
                </c:pt>
                <c:pt idx="14">
                  <c:v>489.49741666666671</c:v>
                </c:pt>
                <c:pt idx="15">
                  <c:v>462.03988333333331</c:v>
                </c:pt>
                <c:pt idx="16">
                  <c:v>460.3493666666667</c:v>
                </c:pt>
                <c:pt idx="17">
                  <c:v>456.63914999999997</c:v>
                </c:pt>
                <c:pt idx="18">
                  <c:v>455.25973333333332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E-4434-AB2A-F007BB4C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2488"/>
        <c:axId val="399212816"/>
      </c:scatterChart>
      <c:valAx>
        <c:axId val="399212488"/>
        <c:scaling>
          <c:orientation val="minMax"/>
          <c:max val="9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orientation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816"/>
        <c:crosses val="autoZero"/>
        <c:crossBetween val="midCat"/>
      </c:valAx>
      <c:valAx>
        <c:axId val="399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SAW speed </a:t>
            </a:r>
            <a:r>
              <a:rPr lang="en-US" baseline="0"/>
              <a:t>vs. sample orientation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of sound</c:v>
          </c:tx>
          <c:spPr>
            <a:ln w="19050">
              <a:noFill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"/>
          </c:errBars>
          <c:errBars>
            <c:errDir val="y"/>
            <c:errBarType val="both"/>
            <c:errValType val="cust"/>
            <c:noEndCap val="0"/>
            <c:plus>
              <c:numRef>
                <c:f>Iron!$N$4:$N$22</c:f>
                <c:numCache>
                  <c:formatCode>General</c:formatCode>
                  <c:ptCount val="19"/>
                  <c:pt idx="0">
                    <c:v>1.2975030471609443</c:v>
                  </c:pt>
                  <c:pt idx="1">
                    <c:v>1.6312792657301998</c:v>
                  </c:pt>
                  <c:pt idx="2">
                    <c:v>2.8198170181426576</c:v>
                  </c:pt>
                  <c:pt idx="3">
                    <c:v>3.7197007445247436</c:v>
                  </c:pt>
                  <c:pt idx="4">
                    <c:v>3.8592275242911001</c:v>
                  </c:pt>
                  <c:pt idx="5">
                    <c:v>1.1176543081046475</c:v>
                  </c:pt>
                  <c:pt idx="6">
                    <c:v>0.66627237493867142</c:v>
                  </c:pt>
                  <c:pt idx="7">
                    <c:v>0.71075453637809005</c:v>
                  </c:pt>
                  <c:pt idx="8">
                    <c:v>0.50770466995209063</c:v>
                  </c:pt>
                  <c:pt idx="9">
                    <c:v>2.7673344679553793</c:v>
                  </c:pt>
                  <c:pt idx="10">
                    <c:v>1.479431887292094</c:v>
                  </c:pt>
                  <c:pt idx="11">
                    <c:v>0.9171645660780996</c:v>
                  </c:pt>
                  <c:pt idx="12">
                    <c:v>0.90852414623009281</c:v>
                  </c:pt>
                  <c:pt idx="13">
                    <c:v>3.2065558102240175</c:v>
                  </c:pt>
                  <c:pt idx="14">
                    <c:v>0.28913404935497056</c:v>
                  </c:pt>
                  <c:pt idx="15">
                    <c:v>0.4336210701451364</c:v>
                  </c:pt>
                  <c:pt idx="16">
                    <c:v>1.2320598671976768E-2</c:v>
                  </c:pt>
                  <c:pt idx="17">
                    <c:v>0.24193175574146153</c:v>
                  </c:pt>
                  <c:pt idx="18">
                    <c:v>0.99092815033509396</c:v>
                  </c:pt>
                </c:numCache>
              </c:numRef>
            </c:plus>
            <c:minus>
              <c:numRef>
                <c:f>Iron!$N$4:$N$22</c:f>
                <c:numCache>
                  <c:formatCode>General</c:formatCode>
                  <c:ptCount val="19"/>
                  <c:pt idx="0">
                    <c:v>1.2975030471609443</c:v>
                  </c:pt>
                  <c:pt idx="1">
                    <c:v>1.6312792657301998</c:v>
                  </c:pt>
                  <c:pt idx="2">
                    <c:v>2.8198170181426576</c:v>
                  </c:pt>
                  <c:pt idx="3">
                    <c:v>3.7197007445247436</c:v>
                  </c:pt>
                  <c:pt idx="4">
                    <c:v>3.8592275242911001</c:v>
                  </c:pt>
                  <c:pt idx="5">
                    <c:v>1.1176543081046475</c:v>
                  </c:pt>
                  <c:pt idx="6">
                    <c:v>0.66627237493867142</c:v>
                  </c:pt>
                  <c:pt idx="7">
                    <c:v>0.71075453637809005</c:v>
                  </c:pt>
                  <c:pt idx="8">
                    <c:v>0.50770466995209063</c:v>
                  </c:pt>
                  <c:pt idx="9">
                    <c:v>2.7673344679553793</c:v>
                  </c:pt>
                  <c:pt idx="10">
                    <c:v>1.479431887292094</c:v>
                  </c:pt>
                  <c:pt idx="11">
                    <c:v>0.9171645660780996</c:v>
                  </c:pt>
                  <c:pt idx="12">
                    <c:v>0.90852414623009281</c:v>
                  </c:pt>
                  <c:pt idx="13">
                    <c:v>3.2065558102240175</c:v>
                  </c:pt>
                  <c:pt idx="14">
                    <c:v>0.28913404935497056</c:v>
                  </c:pt>
                  <c:pt idx="15">
                    <c:v>0.4336210701451364</c:v>
                  </c:pt>
                  <c:pt idx="16">
                    <c:v>1.2320598671976768E-2</c:v>
                  </c:pt>
                  <c:pt idx="17">
                    <c:v>0.24193175574146153</c:v>
                  </c:pt>
                  <c:pt idx="18">
                    <c:v>0.99092815033509396</c:v>
                  </c:pt>
                </c:numCache>
              </c:numRef>
            </c:minus>
          </c:errBars>
          <c:xVal>
            <c:numRef>
              <c:f>Iron!$A$4:$A$22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Iron!$M$4:$M$22</c:f>
              <c:numCache>
                <c:formatCode>0</c:formatCode>
                <c:ptCount val="19"/>
                <c:pt idx="0">
                  <c:v>2927.2014360746721</c:v>
                </c:pt>
                <c:pt idx="1">
                  <c:v>2920.0411948170045</c:v>
                </c:pt>
                <c:pt idx="2">
                  <c:v>2915.7140512228016</c:v>
                </c:pt>
                <c:pt idx="3">
                  <c:v>2929.0175243204826</c:v>
                </c:pt>
                <c:pt idx="4">
                  <c:v>2949.3619795475593</c:v>
                </c:pt>
                <c:pt idx="5">
                  <c:v>2963.1371555658261</c:v>
                </c:pt>
                <c:pt idx="6">
                  <c:v>2956.7513519389709</c:v>
                </c:pt>
                <c:pt idx="7">
                  <c:v>3136.1265746534154</c:v>
                </c:pt>
                <c:pt idx="8">
                  <c:v>3135.2282910047834</c:v>
                </c:pt>
                <c:pt idx="9">
                  <c:v>3161.143683596762</c:v>
                </c:pt>
                <c:pt idx="10">
                  <c:v>3175.9335222519835</c:v>
                </c:pt>
                <c:pt idx="11">
                  <c:v>3172.4593267701734</c:v>
                </c:pt>
                <c:pt idx="12">
                  <c:v>3156.2015767874582</c:v>
                </c:pt>
                <c:pt idx="13">
                  <c:v>3132.7685448162283</c:v>
                </c:pt>
                <c:pt idx="14">
                  <c:v>3133.6387737683181</c:v>
                </c:pt>
                <c:pt idx="15">
                  <c:v>2959.1360011451438</c:v>
                </c:pt>
                <c:pt idx="16">
                  <c:v>2946.8927395643568</c:v>
                </c:pt>
                <c:pt idx="17">
                  <c:v>2923.3202874852109</c:v>
                </c:pt>
                <c:pt idx="18">
                  <c:v>2913.7043535692878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5-4450-BBF5-016E3B3F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2488"/>
        <c:axId val="399212816"/>
      </c:scatterChart>
      <c:valAx>
        <c:axId val="3992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orientation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816"/>
        <c:crosses val="autoZero"/>
        <c:crossBetween val="midCat"/>
      </c:valAx>
      <c:valAx>
        <c:axId val="399212816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</a:t>
                </a:r>
                <a:r>
                  <a:rPr lang="en-GB"/>
                  <a:t>[ms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2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avg. SAW frequency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Chromium!$D$47:$D$65</c:f>
                <c:numCache>
                  <c:formatCode>General</c:formatCode>
                  <c:ptCount val="19"/>
                  <c:pt idx="0">
                    <c:v>2.0149517949853463E-3</c:v>
                  </c:pt>
                  <c:pt idx="1">
                    <c:v>2.262622581045883E-3</c:v>
                  </c:pt>
                  <c:pt idx="2">
                    <c:v>4.4852726069717378E-3</c:v>
                  </c:pt>
                  <c:pt idx="3">
                    <c:v>2.2146178325681055E-3</c:v>
                  </c:pt>
                  <c:pt idx="4">
                    <c:v>2.0554676845246701E-3</c:v>
                  </c:pt>
                  <c:pt idx="5">
                    <c:v>2.1434453138963372E-3</c:v>
                  </c:pt>
                  <c:pt idx="6">
                    <c:v>2.2133234664748051E-3</c:v>
                  </c:pt>
                  <c:pt idx="7">
                    <c:v>2.3305450093218639E-3</c:v>
                  </c:pt>
                  <c:pt idx="8">
                    <c:v>2.0742110975219235E-3</c:v>
                  </c:pt>
                  <c:pt idx="9">
                    <c:v>2.2735956898656332E-3</c:v>
                  </c:pt>
                  <c:pt idx="10">
                    <c:v>2.4541154657083805E-3</c:v>
                  </c:pt>
                  <c:pt idx="11">
                    <c:v>2.6425694407359252E-3</c:v>
                  </c:pt>
                  <c:pt idx="12">
                    <c:v>1.8807227325654747E-3</c:v>
                  </c:pt>
                  <c:pt idx="13">
                    <c:v>1.9720691609201768E-3</c:v>
                  </c:pt>
                  <c:pt idx="14">
                    <c:v>1.9012847401023729E-3</c:v>
                  </c:pt>
                  <c:pt idx="15">
                    <c:v>2.7145459797409243E-3</c:v>
                  </c:pt>
                  <c:pt idx="16">
                    <c:v>1.9461564493475944E-3</c:v>
                  </c:pt>
                  <c:pt idx="17">
                    <c:v>2.3187311202225282E-3</c:v>
                  </c:pt>
                  <c:pt idx="18">
                    <c:v>2.3693819579553126E-3</c:v>
                  </c:pt>
                </c:numCache>
              </c:numRef>
            </c:plus>
            <c:minus>
              <c:numRef>
                <c:f>Chromium!$D$47:$D$65</c:f>
                <c:numCache>
                  <c:formatCode>General</c:formatCode>
                  <c:ptCount val="19"/>
                  <c:pt idx="0">
                    <c:v>2.0149517949853463E-3</c:v>
                  </c:pt>
                  <c:pt idx="1">
                    <c:v>2.262622581045883E-3</c:v>
                  </c:pt>
                  <c:pt idx="2">
                    <c:v>4.4852726069717378E-3</c:v>
                  </c:pt>
                  <c:pt idx="3">
                    <c:v>2.2146178325681055E-3</c:v>
                  </c:pt>
                  <c:pt idx="4">
                    <c:v>2.0554676845246701E-3</c:v>
                  </c:pt>
                  <c:pt idx="5">
                    <c:v>2.1434453138963372E-3</c:v>
                  </c:pt>
                  <c:pt idx="6">
                    <c:v>2.2133234664748051E-3</c:v>
                  </c:pt>
                  <c:pt idx="7">
                    <c:v>2.3305450093218639E-3</c:v>
                  </c:pt>
                  <c:pt idx="8">
                    <c:v>2.0742110975219235E-3</c:v>
                  </c:pt>
                  <c:pt idx="9">
                    <c:v>2.2735956898656332E-3</c:v>
                  </c:pt>
                  <c:pt idx="10">
                    <c:v>2.4541154657083805E-3</c:v>
                  </c:pt>
                  <c:pt idx="11">
                    <c:v>2.6425694407359252E-3</c:v>
                  </c:pt>
                  <c:pt idx="12">
                    <c:v>1.8807227325654747E-3</c:v>
                  </c:pt>
                  <c:pt idx="13">
                    <c:v>1.9720691609201768E-3</c:v>
                  </c:pt>
                  <c:pt idx="14">
                    <c:v>1.9012847401023729E-3</c:v>
                  </c:pt>
                  <c:pt idx="15">
                    <c:v>2.7145459797409243E-3</c:v>
                  </c:pt>
                  <c:pt idx="16">
                    <c:v>1.9461564493475944E-3</c:v>
                  </c:pt>
                  <c:pt idx="17">
                    <c:v>2.3187311202225282E-3</c:v>
                  </c:pt>
                  <c:pt idx="18">
                    <c:v>2.3693819579553126E-3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IronOld!$A$4:$A$22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Chromium!$C$47:$C$65</c:f>
              <c:numCache>
                <c:formatCode>0.0</c:formatCode>
                <c:ptCount val="19"/>
                <c:pt idx="0">
                  <c:v>549.01653969504332</c:v>
                </c:pt>
                <c:pt idx="1">
                  <c:v>548.40594265959305</c:v>
                </c:pt>
                <c:pt idx="2">
                  <c:v>548.7569579848813</c:v>
                </c:pt>
                <c:pt idx="3">
                  <c:v>548.92555388822529</c:v>
                </c:pt>
                <c:pt idx="4">
                  <c:v>548.22014561670596</c:v>
                </c:pt>
                <c:pt idx="5">
                  <c:v>548.01480710014664</c:v>
                </c:pt>
                <c:pt idx="6">
                  <c:v>547.76954702453702</c:v>
                </c:pt>
                <c:pt idx="7">
                  <c:v>547.45910059817038</c:v>
                </c:pt>
                <c:pt idx="8">
                  <c:v>547.44005948272093</c:v>
                </c:pt>
                <c:pt idx="9">
                  <c:v>548.11347432054822</c:v>
                </c:pt>
                <c:pt idx="10">
                  <c:v>548.44951641828334</c:v>
                </c:pt>
                <c:pt idx="11">
                  <c:v>549.04203616278039</c:v>
                </c:pt>
                <c:pt idx="12">
                  <c:v>550.3036105870367</c:v>
                </c:pt>
                <c:pt idx="13">
                  <c:v>551.0687788435863</c:v>
                </c:pt>
                <c:pt idx="14">
                  <c:v>551.70253149893733</c:v>
                </c:pt>
                <c:pt idx="15">
                  <c:v>551.72057991861141</c:v>
                </c:pt>
                <c:pt idx="16">
                  <c:v>551.212107283823</c:v>
                </c:pt>
                <c:pt idx="17">
                  <c:v>551.28000577235548</c:v>
                </c:pt>
                <c:pt idx="18">
                  <c:v>550.60660450666364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5-46D0-8E94-7911AA56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  <c:max val="9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 SAW speed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Chromium!$N$4:$N$22</c:f>
                <c:numCache>
                  <c:formatCode>General</c:formatCode>
                  <c:ptCount val="19"/>
                  <c:pt idx="0">
                    <c:v>17.685592167746108</c:v>
                  </c:pt>
                  <c:pt idx="1">
                    <c:v>18.278764135602387</c:v>
                  </c:pt>
                  <c:pt idx="2">
                    <c:v>10.767740883655733</c:v>
                  </c:pt>
                  <c:pt idx="3">
                    <c:v>3.3894525431969669</c:v>
                  </c:pt>
                  <c:pt idx="4">
                    <c:v>2.8240596127432127</c:v>
                  </c:pt>
                  <c:pt idx="5">
                    <c:v>2.0307494826829497</c:v>
                  </c:pt>
                  <c:pt idx="6">
                    <c:v>0.87869798068027194</c:v>
                  </c:pt>
                  <c:pt idx="7">
                    <c:v>3.477038271533047</c:v>
                  </c:pt>
                  <c:pt idx="8">
                    <c:v>2.4373372948127781</c:v>
                  </c:pt>
                  <c:pt idx="9">
                    <c:v>1.8870447845117724</c:v>
                  </c:pt>
                  <c:pt idx="10">
                    <c:v>4.0812219831959737</c:v>
                  </c:pt>
                  <c:pt idx="11">
                    <c:v>3.9841044630079523</c:v>
                  </c:pt>
                  <c:pt idx="12">
                    <c:v>5.6688609864081627</c:v>
                  </c:pt>
                  <c:pt idx="13">
                    <c:v>6.7644773905071816</c:v>
                  </c:pt>
                  <c:pt idx="14">
                    <c:v>4.1698632246025227</c:v>
                  </c:pt>
                  <c:pt idx="15">
                    <c:v>4.53031913278096</c:v>
                  </c:pt>
                  <c:pt idx="16">
                    <c:v>3.1411497643448456</c:v>
                  </c:pt>
                  <c:pt idx="17">
                    <c:v>3.9834871898583515</c:v>
                  </c:pt>
                  <c:pt idx="18">
                    <c:v>2.5042060004752784</c:v>
                  </c:pt>
                </c:numCache>
              </c:numRef>
            </c:plus>
            <c:minus>
              <c:numRef>
                <c:f>Chromium!$N$4:$N$22</c:f>
                <c:numCache>
                  <c:formatCode>General</c:formatCode>
                  <c:ptCount val="19"/>
                  <c:pt idx="0">
                    <c:v>17.685592167746108</c:v>
                  </c:pt>
                  <c:pt idx="1">
                    <c:v>18.278764135602387</c:v>
                  </c:pt>
                  <c:pt idx="2">
                    <c:v>10.767740883655733</c:v>
                  </c:pt>
                  <c:pt idx="3">
                    <c:v>3.3894525431969669</c:v>
                  </c:pt>
                  <c:pt idx="4">
                    <c:v>2.8240596127432127</c:v>
                  </c:pt>
                  <c:pt idx="5">
                    <c:v>2.0307494826829497</c:v>
                  </c:pt>
                  <c:pt idx="6">
                    <c:v>0.87869798068027194</c:v>
                  </c:pt>
                  <c:pt idx="7">
                    <c:v>3.477038271533047</c:v>
                  </c:pt>
                  <c:pt idx="8">
                    <c:v>2.4373372948127781</c:v>
                  </c:pt>
                  <c:pt idx="9">
                    <c:v>1.8870447845117724</c:v>
                  </c:pt>
                  <c:pt idx="10">
                    <c:v>4.0812219831959737</c:v>
                  </c:pt>
                  <c:pt idx="11">
                    <c:v>3.9841044630079523</c:v>
                  </c:pt>
                  <c:pt idx="12">
                    <c:v>5.6688609864081627</c:v>
                  </c:pt>
                  <c:pt idx="13">
                    <c:v>6.7644773905071816</c:v>
                  </c:pt>
                  <c:pt idx="14">
                    <c:v>4.1698632246025227</c:v>
                  </c:pt>
                  <c:pt idx="15">
                    <c:v>4.53031913278096</c:v>
                  </c:pt>
                  <c:pt idx="16">
                    <c:v>3.1411497643448456</c:v>
                  </c:pt>
                  <c:pt idx="17">
                    <c:v>3.9834871898583515</c:v>
                  </c:pt>
                  <c:pt idx="18">
                    <c:v>2.5042060004752784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IronOld!$A$4:$A$22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Chromium!$J$4:$J$22</c:f>
              <c:numCache>
                <c:formatCode>0</c:formatCode>
                <c:ptCount val="19"/>
                <c:pt idx="0">
                  <c:v>3525.7942943237513</c:v>
                </c:pt>
                <c:pt idx="1">
                  <c:v>3521.2283925090769</c:v>
                </c:pt>
                <c:pt idx="2">
                  <c:v>3520.6977853384969</c:v>
                </c:pt>
                <c:pt idx="3">
                  <c:v>3514.1446078574186</c:v>
                </c:pt>
                <c:pt idx="4">
                  <c:v>3512.1232491492301</c:v>
                </c:pt>
                <c:pt idx="5">
                  <c:v>3509.8739586166953</c:v>
                </c:pt>
                <c:pt idx="6">
                  <c:v>3507.0515912278047</c:v>
                </c:pt>
                <c:pt idx="7">
                  <c:v>3507.4157404409789</c:v>
                </c:pt>
                <c:pt idx="8">
                  <c:v>3505.7172116844145</c:v>
                </c:pt>
                <c:pt idx="9">
                  <c:v>3507.3110426514295</c:v>
                </c:pt>
                <c:pt idx="10">
                  <c:v>3512.9811254451624</c:v>
                </c:pt>
                <c:pt idx="11">
                  <c:v>3511.868974060048</c:v>
                </c:pt>
                <c:pt idx="12">
                  <c:v>3529.6611681680592</c:v>
                </c:pt>
                <c:pt idx="13">
                  <c:v>3535.2302943787872</c:v>
                </c:pt>
                <c:pt idx="14">
                  <c:v>3535.9983704283691</c:v>
                </c:pt>
                <c:pt idx="15">
                  <c:v>3535.5157391084904</c:v>
                </c:pt>
                <c:pt idx="17">
                  <c:v>3532.2010614289356</c:v>
                </c:pt>
                <c:pt idx="18">
                  <c:v>3526.4788092124363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1-4D13-B166-97671105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[ms</a:t>
                </a:r>
                <a:r>
                  <a:rPr lang="en-GB" baseline="30000"/>
                  <a:t>-1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 acoustic</a:t>
            </a:r>
            <a:r>
              <a:rPr lang="en-US" baseline="0"/>
              <a:t> slowness </a:t>
            </a:r>
            <a:r>
              <a:rPr lang="en-US"/>
              <a:t>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Chromium!$P$4:$P$22</c:f>
                <c:numCache>
                  <c:formatCode>General</c:formatCode>
                  <c:ptCount val="19"/>
                  <c:pt idx="0">
                    <c:v>2.8458597571595938E-4</c:v>
                  </c:pt>
                  <c:pt idx="1">
                    <c:v>2.8381872286328607E-4</c:v>
                  </c:pt>
                  <c:pt idx="2">
                    <c:v>2.8039509044973843E-4</c:v>
                  </c:pt>
                  <c:pt idx="3">
                    <c:v>2.7493451647152333E-4</c:v>
                  </c:pt>
                  <c:pt idx="4">
                    <c:v>2.6781183614005884E-4</c:v>
                  </c:pt>
                  <c:pt idx="5">
                    <c:v>2.5839395948718132E-4</c:v>
                  </c:pt>
                  <c:pt idx="6">
                    <c:v>2.4701974819617463E-4</c:v>
                  </c:pt>
                  <c:pt idx="7">
                    <c:v>2.3378242936045461E-4</c:v>
                  </c:pt>
                  <c:pt idx="8">
                    <c:v>2.1863333978443589E-4</c:v>
                  </c:pt>
                  <c:pt idx="9">
                    <c:v>2.0156425102850112E-4</c:v>
                  </c:pt>
                  <c:pt idx="10">
                    <c:v>1.8311763824389011E-4</c:v>
                  </c:pt>
                  <c:pt idx="11">
                    <c:v>1.6322444357992966E-4</c:v>
                  </c:pt>
                  <c:pt idx="12">
                    <c:v>1.41960739259905E-4</c:v>
                  </c:pt>
                  <c:pt idx="13">
                    <c:v>1.1982434091995582E-4</c:v>
                  </c:pt>
                  <c:pt idx="14">
                    <c:v>9.6860769832621767E-5</c:v>
                  </c:pt>
                  <c:pt idx="15">
                    <c:v>7.3296113552483521E-5</c:v>
                  </c:pt>
                  <c:pt idx="16">
                    <c:v>4.9221624289602722E-5</c:v>
                  </c:pt>
                  <c:pt idx="17">
                    <c:v>2.470352036997855E-5</c:v>
                  </c:pt>
                  <c:pt idx="18">
                    <c:v>2.0164388871944251E-7</c:v>
                  </c:pt>
                </c:numCache>
              </c:numRef>
            </c:plus>
            <c:minus>
              <c:numRef>
                <c:f>Chromium!$P$4:$P$22</c:f>
                <c:numCache>
                  <c:formatCode>General</c:formatCode>
                  <c:ptCount val="19"/>
                  <c:pt idx="0">
                    <c:v>2.8458597571595938E-4</c:v>
                  </c:pt>
                  <c:pt idx="1">
                    <c:v>2.8381872286328607E-4</c:v>
                  </c:pt>
                  <c:pt idx="2">
                    <c:v>2.8039509044973843E-4</c:v>
                  </c:pt>
                  <c:pt idx="3">
                    <c:v>2.7493451647152333E-4</c:v>
                  </c:pt>
                  <c:pt idx="4">
                    <c:v>2.6781183614005884E-4</c:v>
                  </c:pt>
                  <c:pt idx="5">
                    <c:v>2.5839395948718132E-4</c:v>
                  </c:pt>
                  <c:pt idx="6">
                    <c:v>2.4701974819617463E-4</c:v>
                  </c:pt>
                  <c:pt idx="7">
                    <c:v>2.3378242936045461E-4</c:v>
                  </c:pt>
                  <c:pt idx="8">
                    <c:v>2.1863333978443589E-4</c:v>
                  </c:pt>
                  <c:pt idx="9">
                    <c:v>2.0156425102850112E-4</c:v>
                  </c:pt>
                  <c:pt idx="10">
                    <c:v>1.8311763824389011E-4</c:v>
                  </c:pt>
                  <c:pt idx="11">
                    <c:v>1.6322444357992966E-4</c:v>
                  </c:pt>
                  <c:pt idx="12">
                    <c:v>1.41960739259905E-4</c:v>
                  </c:pt>
                  <c:pt idx="13">
                    <c:v>1.1982434091995582E-4</c:v>
                  </c:pt>
                  <c:pt idx="14">
                    <c:v>9.6860769832621767E-5</c:v>
                  </c:pt>
                  <c:pt idx="15">
                    <c:v>7.3296113552483521E-5</c:v>
                  </c:pt>
                  <c:pt idx="16">
                    <c:v>4.9221624289602722E-5</c:v>
                  </c:pt>
                  <c:pt idx="17">
                    <c:v>2.470352036997855E-5</c:v>
                  </c:pt>
                  <c:pt idx="18">
                    <c:v>2.0164388871944251E-7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Chromium!$R$4:$R$22</c:f>
                <c:numCache>
                  <c:formatCode>General</c:formatCode>
                  <c:ptCount val="19"/>
                  <c:pt idx="0">
                    <c:v>1.4323415645785521E-6</c:v>
                  </c:pt>
                  <c:pt idx="1">
                    <c:v>2.4874868509759326E-5</c:v>
                  </c:pt>
                  <c:pt idx="2">
                    <c:v>4.9448685148829298E-5</c:v>
                  </c:pt>
                  <c:pt idx="3">
                    <c:v>7.3668956700851122E-5</c:v>
                  </c:pt>
                  <c:pt idx="4">
                    <c:v>9.7475770881323589E-5</c:v>
                  </c:pt>
                  <c:pt idx="5">
                    <c:v>1.2049117061498313E-4</c:v>
                  </c:pt>
                  <c:pt idx="6">
                    <c:v>1.4261693006135075E-4</c:v>
                  </c:pt>
                  <c:pt idx="7">
                    <c:v>1.6369634421021519E-4</c:v>
                  </c:pt>
                  <c:pt idx="8">
                    <c:v>1.8345518656562648E-4</c:v>
                  </c:pt>
                  <c:pt idx="9">
                    <c:v>2.015642510285011E-4</c:v>
                  </c:pt>
                  <c:pt idx="10">
                    <c:v>2.1823099760700428E-4</c:v>
                  </c:pt>
                  <c:pt idx="11">
                    <c:v>2.3310843162862937E-4</c:v>
                  </c:pt>
                  <c:pt idx="12">
                    <c:v>2.458823638004822E-4</c:v>
                  </c:pt>
                  <c:pt idx="13">
                    <c:v>2.5696205767689566E-4</c:v>
                  </c:pt>
                  <c:pt idx="14">
                    <c:v>2.6612140181733306E-4</c:v>
                  </c:pt>
                  <c:pt idx="15">
                    <c:v>2.7354170046401316E-4</c:v>
                  </c:pt>
                  <c:pt idx="16">
                    <c:v>2.7914614764367439E-4</c:v>
                  </c:pt>
                  <c:pt idx="17">
                    <c:v>2.8233902414545489E-4</c:v>
                  </c:pt>
                  <c:pt idx="18">
                    <c:v>2.8376413641697021E-4</c:v>
                  </c:pt>
                </c:numCache>
              </c:numRef>
            </c:plus>
            <c:minus>
              <c:numRef>
                <c:f>Chromium!$R$4:$R$22</c:f>
                <c:numCache>
                  <c:formatCode>General</c:formatCode>
                  <c:ptCount val="19"/>
                  <c:pt idx="0">
                    <c:v>1.4323415645785521E-6</c:v>
                  </c:pt>
                  <c:pt idx="1">
                    <c:v>2.4874868509759326E-5</c:v>
                  </c:pt>
                  <c:pt idx="2">
                    <c:v>4.9448685148829298E-5</c:v>
                  </c:pt>
                  <c:pt idx="3">
                    <c:v>7.3668956700851122E-5</c:v>
                  </c:pt>
                  <c:pt idx="4">
                    <c:v>9.7475770881323589E-5</c:v>
                  </c:pt>
                  <c:pt idx="5">
                    <c:v>1.2049117061498313E-4</c:v>
                  </c:pt>
                  <c:pt idx="6">
                    <c:v>1.4261693006135075E-4</c:v>
                  </c:pt>
                  <c:pt idx="7">
                    <c:v>1.6369634421021519E-4</c:v>
                  </c:pt>
                  <c:pt idx="8">
                    <c:v>1.8345518656562648E-4</c:v>
                  </c:pt>
                  <c:pt idx="9">
                    <c:v>2.015642510285011E-4</c:v>
                  </c:pt>
                  <c:pt idx="10">
                    <c:v>2.1823099760700428E-4</c:v>
                  </c:pt>
                  <c:pt idx="11">
                    <c:v>2.3310843162862937E-4</c:v>
                  </c:pt>
                  <c:pt idx="12">
                    <c:v>2.458823638004822E-4</c:v>
                  </c:pt>
                  <c:pt idx="13">
                    <c:v>2.5696205767689566E-4</c:v>
                  </c:pt>
                  <c:pt idx="14">
                    <c:v>2.6612140181733306E-4</c:v>
                  </c:pt>
                  <c:pt idx="15">
                    <c:v>2.7354170046401316E-4</c:v>
                  </c:pt>
                  <c:pt idx="16">
                    <c:v>2.7914614764367439E-4</c:v>
                  </c:pt>
                  <c:pt idx="17">
                    <c:v>2.8233902414545489E-4</c:v>
                  </c:pt>
                  <c:pt idx="18">
                    <c:v>2.8376413641697021E-4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Chromium!$O$4:$O$22</c:f>
              <c:numCache>
                <c:formatCode>General</c:formatCode>
                <c:ptCount val="19"/>
                <c:pt idx="0">
                  <c:v>0</c:v>
                </c:pt>
                <c:pt idx="1">
                  <c:v>2.4830918169711459E-5</c:v>
                </c:pt>
                <c:pt idx="2">
                  <c:v>4.9441212480382047E-5</c:v>
                </c:pt>
                <c:pt idx="3">
                  <c:v>7.3668479198560525E-5</c:v>
                </c:pt>
                <c:pt idx="4">
                  <c:v>9.7475532556688064E-5</c:v>
                </c:pt>
                <c:pt idx="5">
                  <c:v>1.2049107773853642E-4</c:v>
                </c:pt>
                <c:pt idx="6">
                  <c:v>1.4261691662307294E-4</c:v>
                </c:pt>
                <c:pt idx="7">
                  <c:v>1.6369617982294076E-4</c:v>
                </c:pt>
                <c:pt idx="8">
                  <c:v>1.834551235238157E-4</c:v>
                </c:pt>
                <c:pt idx="9">
                  <c:v>2.0156422186734605E-4</c:v>
                </c:pt>
                <c:pt idx="10">
                  <c:v>2.1823089375421704E-4</c:v>
                </c:pt>
                <c:pt idx="11">
                  <c:v>2.3310835817226465E-4</c:v>
                </c:pt>
                <c:pt idx="12">
                  <c:v>2.458822576405621E-4</c:v>
                </c:pt>
                <c:pt idx="13">
                  <c:v>2.5696195491347018E-4</c:v>
                </c:pt>
                <c:pt idx="14">
                  <c:v>2.661213772355719E-4</c:v>
                </c:pt>
                <c:pt idx="15">
                  <c:v>2.7354168430125469E-4</c:v>
                </c:pt>
                <c:pt idx="16">
                  <c:v>2.7914614420352887E-4</c:v>
                </c:pt>
                <c:pt idx="17">
                  <c:v>2.8233902276816712E-4</c:v>
                </c:pt>
                <c:pt idx="18">
                  <c:v>2.8376413641697021E-4</c:v>
                </c:pt>
              </c:numCache>
            </c:numRef>
          </c:xVal>
          <c:yVal>
            <c:numRef>
              <c:f>Chromium!$Q$4:$Q$22</c:f>
              <c:numCache>
                <c:formatCode>General</c:formatCode>
                <c:ptCount val="19"/>
                <c:pt idx="0">
                  <c:v>2.8458597571595938E-4</c:v>
                </c:pt>
                <c:pt idx="1">
                  <c:v>2.8381869340538896E-4</c:v>
                </c:pt>
                <c:pt idx="2">
                  <c:v>2.8039504947984694E-4</c:v>
                </c:pt>
                <c:pt idx="3">
                  <c:v>2.7493450728535885E-4</c:v>
                </c:pt>
                <c:pt idx="4">
                  <c:v>2.6781182464881436E-4</c:v>
                </c:pt>
                <c:pt idx="5">
                  <c:v>2.5839395006994659E-4</c:v>
                </c:pt>
                <c:pt idx="6">
                  <c:v>2.4701974560997677E-4</c:v>
                </c:pt>
                <c:pt idx="7">
                  <c:v>2.3378237292543162E-4</c:v>
                </c:pt>
                <c:pt idx="8">
                  <c:v>2.1863330253932194E-4</c:v>
                </c:pt>
                <c:pt idx="9">
                  <c:v>2.0156422186734608E-4</c:v>
                </c:pt>
                <c:pt idx="10">
                  <c:v>1.8311746246065173E-4</c:v>
                </c:pt>
                <c:pt idx="11">
                  <c:v>1.6322422961190873E-4</c:v>
                </c:pt>
                <c:pt idx="12">
                  <c:v>1.4196018763773147E-4</c:v>
                </c:pt>
                <c:pt idx="13">
                  <c:v>1.1982332743063062E-4</c:v>
                </c:pt>
                <c:pt idx="14">
                  <c:v>9.6860260015675553E-5</c:v>
                </c:pt>
                <c:pt idx="15">
                  <c:v>7.3295273404770309E-5</c:v>
                </c:pt>
                <c:pt idx="16">
                  <c:v>4.9220996783818036E-5</c:v>
                </c:pt>
                <c:pt idx="17">
                  <c:v>2.470146376320236E-5</c:v>
                </c:pt>
                <c:pt idx="18">
                  <c:v>1.7382659664486497E-20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D-4A8B-95B9-5DC65670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avg. SAW frequency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60000"/>
                  <a:lumOff val="40000"/>
                </a:srgbClr>
              </a:solidFill>
              <a:ln w="9525">
                <a:solidFill>
                  <a:srgbClr val="70AD47">
                    <a:lumMod val="60000"/>
                    <a:lumOff val="40000"/>
                  </a:srgb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Vanadium!$E$47:$E$65</c:f>
                <c:numCache>
                  <c:formatCode>General</c:formatCode>
                  <c:ptCount val="19"/>
                  <c:pt idx="0">
                    <c:v>1.9294098444562066E-3</c:v>
                  </c:pt>
                  <c:pt idx="1">
                    <c:v>1.7321316628619143E-3</c:v>
                  </c:pt>
                  <c:pt idx="2">
                    <c:v>1.8444737274650933E-3</c:v>
                  </c:pt>
                  <c:pt idx="3">
                    <c:v>2.2510013992154188E-3</c:v>
                  </c:pt>
                  <c:pt idx="4">
                    <c:v>1.8899968726739508E-3</c:v>
                  </c:pt>
                  <c:pt idx="5">
                    <c:v>1.680176147427563E-3</c:v>
                  </c:pt>
                  <c:pt idx="6">
                    <c:v>1.6276862848620625E-3</c:v>
                  </c:pt>
                  <c:pt idx="7">
                    <c:v>1.9966344244612688E-3</c:v>
                  </c:pt>
                  <c:pt idx="8">
                    <c:v>1.890354506504349E-3</c:v>
                  </c:pt>
                  <c:pt idx="9">
                    <c:v>1.6158548219575156E-3</c:v>
                  </c:pt>
                  <c:pt idx="10">
                    <c:v>1.5756733526973543E-3</c:v>
                  </c:pt>
                  <c:pt idx="11">
                    <c:v>1.52113251483366E-3</c:v>
                  </c:pt>
                  <c:pt idx="12">
                    <c:v>1.4218282681757372E-3</c:v>
                  </c:pt>
                  <c:pt idx="13">
                    <c:v>1.4338036073834519E-3</c:v>
                  </c:pt>
                  <c:pt idx="14">
                    <c:v>1.4625668481917165E-3</c:v>
                  </c:pt>
                  <c:pt idx="15">
                    <c:v>1.5482149209739935E-3</c:v>
                  </c:pt>
                  <c:pt idx="16">
                    <c:v>1.5196323440918632E-3</c:v>
                  </c:pt>
                  <c:pt idx="17">
                    <c:v>1.6932491106836298E-3</c:v>
                  </c:pt>
                  <c:pt idx="18">
                    <c:v>1.6553776456186681E-3</c:v>
                  </c:pt>
                </c:numCache>
              </c:numRef>
            </c:plus>
            <c:minus>
              <c:numRef>
                <c:f>Vanadium!$E$47:$E$65</c:f>
                <c:numCache>
                  <c:formatCode>General</c:formatCode>
                  <c:ptCount val="19"/>
                  <c:pt idx="0">
                    <c:v>1.9294098444562066E-3</c:v>
                  </c:pt>
                  <c:pt idx="1">
                    <c:v>1.7321316628619143E-3</c:v>
                  </c:pt>
                  <c:pt idx="2">
                    <c:v>1.8444737274650933E-3</c:v>
                  </c:pt>
                  <c:pt idx="3">
                    <c:v>2.2510013992154188E-3</c:v>
                  </c:pt>
                  <c:pt idx="4">
                    <c:v>1.8899968726739508E-3</c:v>
                  </c:pt>
                  <c:pt idx="5">
                    <c:v>1.680176147427563E-3</c:v>
                  </c:pt>
                  <c:pt idx="6">
                    <c:v>1.6276862848620625E-3</c:v>
                  </c:pt>
                  <c:pt idx="7">
                    <c:v>1.9966344244612688E-3</c:v>
                  </c:pt>
                  <c:pt idx="8">
                    <c:v>1.890354506504349E-3</c:v>
                  </c:pt>
                  <c:pt idx="9">
                    <c:v>1.6158548219575156E-3</c:v>
                  </c:pt>
                  <c:pt idx="10">
                    <c:v>1.5756733526973543E-3</c:v>
                  </c:pt>
                  <c:pt idx="11">
                    <c:v>1.52113251483366E-3</c:v>
                  </c:pt>
                  <c:pt idx="12">
                    <c:v>1.4218282681757372E-3</c:v>
                  </c:pt>
                  <c:pt idx="13">
                    <c:v>1.4338036073834519E-3</c:v>
                  </c:pt>
                  <c:pt idx="14">
                    <c:v>1.4625668481917165E-3</c:v>
                  </c:pt>
                  <c:pt idx="15">
                    <c:v>1.5482149209739935E-3</c:v>
                  </c:pt>
                  <c:pt idx="16">
                    <c:v>1.5196323440918632E-3</c:v>
                  </c:pt>
                  <c:pt idx="17">
                    <c:v>1.6932491106836298E-3</c:v>
                  </c:pt>
                  <c:pt idx="18">
                    <c:v>1.6553776456186681E-3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IronOld!$A$4:$A$22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Vanadium!$D$47:$D$65</c:f>
              <c:numCache>
                <c:formatCode>General</c:formatCode>
                <c:ptCount val="19"/>
                <c:pt idx="0">
                  <c:v>396.60595835901302</c:v>
                </c:pt>
                <c:pt idx="1">
                  <c:v>396.89247340079135</c:v>
                </c:pt>
                <c:pt idx="2">
                  <c:v>397.55765306971102</c:v>
                </c:pt>
                <c:pt idx="3">
                  <c:v>396.45275345694597</c:v>
                </c:pt>
                <c:pt idx="4">
                  <c:v>396.54211634457471</c:v>
                </c:pt>
                <c:pt idx="5">
                  <c:v>396.12296422268867</c:v>
                </c:pt>
                <c:pt idx="6">
                  <c:v>395.85007598495395</c:v>
                </c:pt>
                <c:pt idx="7">
                  <c:v>395.29282987199599</c:v>
                </c:pt>
                <c:pt idx="8">
                  <c:v>395.13907042509834</c:v>
                </c:pt>
                <c:pt idx="9">
                  <c:v>395.03415362732204</c:v>
                </c:pt>
                <c:pt idx="10">
                  <c:v>395.11485942836526</c:v>
                </c:pt>
                <c:pt idx="11">
                  <c:v>395.24957392658632</c:v>
                </c:pt>
                <c:pt idx="12">
                  <c:v>395.10230743574334</c:v>
                </c:pt>
                <c:pt idx="13">
                  <c:v>395.30738663864105</c:v>
                </c:pt>
                <c:pt idx="14">
                  <c:v>395.57768439138175</c:v>
                </c:pt>
                <c:pt idx="15">
                  <c:v>395.86025141538494</c:v>
                </c:pt>
                <c:pt idx="16">
                  <c:v>396.20584893402099</c:v>
                </c:pt>
                <c:pt idx="17">
                  <c:v>396.81615612337129</c:v>
                </c:pt>
                <c:pt idx="18">
                  <c:v>397.29871780407836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B-407C-B62D-E3421AEA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  <c:max val="9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FFT peak frequency [MHz]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SAW speed vs. sample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avg. FFT peak vs. sample orientation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60000"/>
                  <a:lumOff val="40000"/>
                </a:srgbClr>
              </a:solidFill>
              <a:ln w="9525">
                <a:solidFill>
                  <a:srgbClr val="70AD47">
                    <a:lumMod val="60000"/>
                    <a:lumOff val="40000"/>
                  </a:srgb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Vanadium!$N$4:$N$22</c:f>
                <c:numCache>
                  <c:formatCode>General</c:formatCode>
                  <c:ptCount val="19"/>
                  <c:pt idx="0">
                    <c:v>2.3049590855430324</c:v>
                  </c:pt>
                  <c:pt idx="1">
                    <c:v>3.8881154856351259</c:v>
                  </c:pt>
                  <c:pt idx="2">
                    <c:v>2.0210992709521634</c:v>
                  </c:pt>
                  <c:pt idx="3">
                    <c:v>9.1167631542102754</c:v>
                  </c:pt>
                  <c:pt idx="4">
                    <c:v>6.9682053997603361</c:v>
                  </c:pt>
                  <c:pt idx="5">
                    <c:v>8.5422056145077931</c:v>
                  </c:pt>
                  <c:pt idx="6">
                    <c:v>4.9310561873005554</c:v>
                  </c:pt>
                  <c:pt idx="7">
                    <c:v>10.323579064401883</c:v>
                  </c:pt>
                  <c:pt idx="8">
                    <c:v>10.026027092973436</c:v>
                  </c:pt>
                  <c:pt idx="9">
                    <c:v>6.4935441496113526</c:v>
                  </c:pt>
                  <c:pt idx="10">
                    <c:v>5.2530900007170658</c:v>
                  </c:pt>
                  <c:pt idx="11">
                    <c:v>4.5029881281252528</c:v>
                  </c:pt>
                  <c:pt idx="12">
                    <c:v>2.0509867479486275</c:v>
                  </c:pt>
                  <c:pt idx="13">
                    <c:v>1.6619011155498811</c:v>
                  </c:pt>
                  <c:pt idx="14">
                    <c:v>1.5780736733565845</c:v>
                  </c:pt>
                  <c:pt idx="15">
                    <c:v>3.1719105615877652</c:v>
                  </c:pt>
                  <c:pt idx="16">
                    <c:v>3.8316982867133902</c:v>
                  </c:pt>
                  <c:pt idx="17">
                    <c:v>3.3119807151201712</c:v>
                  </c:pt>
                  <c:pt idx="18">
                    <c:v>3.6822704603462171</c:v>
                  </c:pt>
                </c:numCache>
              </c:numRef>
            </c:plus>
            <c:minus>
              <c:numRef>
                <c:f>Vanadium!$N$4:$N$22</c:f>
                <c:numCache>
                  <c:formatCode>General</c:formatCode>
                  <c:ptCount val="19"/>
                  <c:pt idx="0">
                    <c:v>2.3049590855430324</c:v>
                  </c:pt>
                  <c:pt idx="1">
                    <c:v>3.8881154856351259</c:v>
                  </c:pt>
                  <c:pt idx="2">
                    <c:v>2.0210992709521634</c:v>
                  </c:pt>
                  <c:pt idx="3">
                    <c:v>9.1167631542102754</c:v>
                  </c:pt>
                  <c:pt idx="4">
                    <c:v>6.9682053997603361</c:v>
                  </c:pt>
                  <c:pt idx="5">
                    <c:v>8.5422056145077931</c:v>
                  </c:pt>
                  <c:pt idx="6">
                    <c:v>4.9310561873005554</c:v>
                  </c:pt>
                  <c:pt idx="7">
                    <c:v>10.323579064401883</c:v>
                  </c:pt>
                  <c:pt idx="8">
                    <c:v>10.026027092973436</c:v>
                  </c:pt>
                  <c:pt idx="9">
                    <c:v>6.4935441496113526</c:v>
                  </c:pt>
                  <c:pt idx="10">
                    <c:v>5.2530900007170658</c:v>
                  </c:pt>
                  <c:pt idx="11">
                    <c:v>4.5029881281252528</c:v>
                  </c:pt>
                  <c:pt idx="12">
                    <c:v>2.0509867479486275</c:v>
                  </c:pt>
                  <c:pt idx="13">
                    <c:v>1.6619011155498811</c:v>
                  </c:pt>
                  <c:pt idx="14">
                    <c:v>1.5780736733565845</c:v>
                  </c:pt>
                  <c:pt idx="15">
                    <c:v>3.1719105615877652</c:v>
                  </c:pt>
                  <c:pt idx="16">
                    <c:v>3.8316982867133902</c:v>
                  </c:pt>
                  <c:pt idx="17">
                    <c:v>3.3119807151201712</c:v>
                  </c:pt>
                  <c:pt idx="18">
                    <c:v>3.6822704603462171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IronOld!$A$4:$A$22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Vanadium!$M$4:$M$22</c:f>
              <c:numCache>
                <c:formatCode>0</c:formatCode>
                <c:ptCount val="19"/>
                <c:pt idx="0">
                  <c:v>2538.401477336487</c:v>
                </c:pt>
                <c:pt idx="1">
                  <c:v>2540.2352627096025</c:v>
                </c:pt>
                <c:pt idx="2">
                  <c:v>2544.4926194605355</c:v>
                </c:pt>
                <c:pt idx="3">
                  <c:v>2537.4209183167709</c:v>
                </c:pt>
                <c:pt idx="4">
                  <c:v>2537.9928685893137</c:v>
                </c:pt>
                <c:pt idx="5">
                  <c:v>2535.3101646535829</c:v>
                </c:pt>
                <c:pt idx="6">
                  <c:v>2533.5635950642618</c:v>
                </c:pt>
                <c:pt idx="7">
                  <c:v>2529.9970466386526</c:v>
                </c:pt>
                <c:pt idx="8">
                  <c:v>2529.0129383595572</c:v>
                </c:pt>
                <c:pt idx="9">
                  <c:v>2528.3414382248275</c:v>
                </c:pt>
                <c:pt idx="10">
                  <c:v>2528.857980450884</c:v>
                </c:pt>
                <c:pt idx="11">
                  <c:v>2529.7201951354987</c:v>
                </c:pt>
                <c:pt idx="12">
                  <c:v>2528.7776437944526</c:v>
                </c:pt>
                <c:pt idx="13">
                  <c:v>2530.0902144723127</c:v>
                </c:pt>
                <c:pt idx="14">
                  <c:v>2531.8202041520349</c:v>
                </c:pt>
                <c:pt idx="15">
                  <c:v>2533.6287209835632</c:v>
                </c:pt>
                <c:pt idx="16">
                  <c:v>2535.8406525831265</c:v>
                </c:pt>
                <c:pt idx="17">
                  <c:v>2539.7468083995595</c:v>
                </c:pt>
                <c:pt idx="18">
                  <c:v>2542.8353532320198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E-44D5-B411-AE6E2896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52848"/>
        <c:axId val="340053504"/>
      </c:scatterChart>
      <c:valAx>
        <c:axId val="340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  <a:r>
                  <a:rPr lang="en-GB" baseline="0"/>
                  <a:t> orientation [°]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3504"/>
        <c:crosses val="autoZero"/>
        <c:crossBetween val="midCat"/>
      </c:valAx>
      <c:valAx>
        <c:axId val="34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SAW</a:t>
                </a:r>
                <a:r>
                  <a:rPr lang="en-GB" baseline="0"/>
                  <a:t> speed [ms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acousti</a:t>
            </a:r>
            <a:r>
              <a:rPr lang="en-US" baseline="0"/>
              <a:t>c slowness</a:t>
            </a:r>
            <a:r>
              <a:rPr lang="en-US"/>
              <a:t> s_2 vs s_1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s_1 vs s_2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Vanadium!$P$4:$P$22</c:f>
                <c:numCache>
                  <c:formatCode>General</c:formatCode>
                  <c:ptCount val="19"/>
                  <c:pt idx="0">
                    <c:v>3.9374776215141431E-4</c:v>
                  </c:pt>
                  <c:pt idx="1">
                    <c:v>3.9193865828865431E-4</c:v>
                  </c:pt>
                  <c:pt idx="2">
                    <c:v>3.8679530283819457E-4</c:v>
                  </c:pt>
                  <c:pt idx="3">
                    <c:v>3.7967791517403576E-4</c:v>
                  </c:pt>
                  <c:pt idx="4">
                    <c:v>3.6956430541462855E-4</c:v>
                  </c:pt>
                  <c:pt idx="5">
                    <c:v>3.5690479395228956E-4</c:v>
                  </c:pt>
                  <c:pt idx="6">
                    <c:v>3.4136204047987705E-4</c:v>
                  </c:pt>
                  <c:pt idx="7">
                    <c:v>3.2289885934413379E-4</c:v>
                  </c:pt>
                  <c:pt idx="8">
                    <c:v>3.0248975223463653E-4</c:v>
                  </c:pt>
                  <c:pt idx="9">
                    <c:v>2.7935462205884481E-4</c:v>
                  </c:pt>
                  <c:pt idx="10">
                    <c:v>2.5406454321409792E-4</c:v>
                  </c:pt>
                  <c:pt idx="11">
                    <c:v>2.2675267155338656E-4</c:v>
                  </c:pt>
                  <c:pt idx="12">
                    <c:v>1.9760147783467533E-4</c:v>
                  </c:pt>
                  <c:pt idx="13">
                    <c:v>1.6704156914220365E-4</c:v>
                  </c:pt>
                  <c:pt idx="14">
                    <c:v>1.3516333323177791E-4</c:v>
                  </c:pt>
                  <c:pt idx="15">
                    <c:v>1.0223329408899686E-4</c:v>
                  </c:pt>
                  <c:pt idx="16">
                    <c:v>6.8560692062129223E-5</c:v>
                  </c:pt>
                  <c:pt idx="17">
                    <c:v>3.4263614878874969E-5</c:v>
                  </c:pt>
                  <c:pt idx="18">
                    <c:v>5.6741781655967723E-7</c:v>
                  </c:pt>
                </c:numCache>
              </c:numRef>
            </c:plus>
            <c:minus>
              <c:numRef>
                <c:f>Vanadium!$P$4:$P$22</c:f>
                <c:numCache>
                  <c:formatCode>General</c:formatCode>
                  <c:ptCount val="19"/>
                  <c:pt idx="0">
                    <c:v>3.9374776215141431E-4</c:v>
                  </c:pt>
                  <c:pt idx="1">
                    <c:v>3.9193865828865431E-4</c:v>
                  </c:pt>
                  <c:pt idx="2">
                    <c:v>3.8679530283819457E-4</c:v>
                  </c:pt>
                  <c:pt idx="3">
                    <c:v>3.7967791517403576E-4</c:v>
                  </c:pt>
                  <c:pt idx="4">
                    <c:v>3.6956430541462855E-4</c:v>
                  </c:pt>
                  <c:pt idx="5">
                    <c:v>3.5690479395228956E-4</c:v>
                  </c:pt>
                  <c:pt idx="6">
                    <c:v>3.4136204047987705E-4</c:v>
                  </c:pt>
                  <c:pt idx="7">
                    <c:v>3.2289885934413379E-4</c:v>
                  </c:pt>
                  <c:pt idx="8">
                    <c:v>3.0248975223463653E-4</c:v>
                  </c:pt>
                  <c:pt idx="9">
                    <c:v>2.7935462205884481E-4</c:v>
                  </c:pt>
                  <c:pt idx="10">
                    <c:v>2.5406454321409792E-4</c:v>
                  </c:pt>
                  <c:pt idx="11">
                    <c:v>2.2675267155338656E-4</c:v>
                  </c:pt>
                  <c:pt idx="12">
                    <c:v>1.9760147783467533E-4</c:v>
                  </c:pt>
                  <c:pt idx="13">
                    <c:v>1.6704156914220365E-4</c:v>
                  </c:pt>
                  <c:pt idx="14">
                    <c:v>1.3516333323177791E-4</c:v>
                  </c:pt>
                  <c:pt idx="15">
                    <c:v>1.0223329408899686E-4</c:v>
                  </c:pt>
                  <c:pt idx="16">
                    <c:v>6.8560692062129223E-5</c:v>
                  </c:pt>
                  <c:pt idx="17">
                    <c:v>3.4263614878874969E-5</c:v>
                  </c:pt>
                  <c:pt idx="18">
                    <c:v>5.6741781655967723E-7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Vanadium!$R$4:$R$22</c:f>
                <c:numCache>
                  <c:formatCode>General</c:formatCode>
                  <c:ptCount val="19"/>
                  <c:pt idx="0">
                    <c:v>3.5735463369231632E-7</c:v>
                  </c:pt>
                  <c:pt idx="1">
                    <c:v>3.4295430272060761E-5</c:v>
                  </c:pt>
                  <c:pt idx="2">
                    <c:v>6.8203138371884992E-5</c:v>
                  </c:pt>
                  <c:pt idx="3">
                    <c:v>1.0174344167528808E-4</c:v>
                  </c:pt>
                  <c:pt idx="4">
                    <c:v>1.3451415264966138E-4</c:v>
                  </c:pt>
                  <c:pt idx="5">
                    <c:v>1.6643156437788124E-4</c:v>
                  </c:pt>
                  <c:pt idx="6">
                    <c:v>1.9708645871295948E-4</c:v>
                  </c:pt>
                  <c:pt idx="7">
                    <c:v>2.2609911579318269E-4</c:v>
                  </c:pt>
                  <c:pt idx="8">
                    <c:v>2.5382046409860295E-4</c:v>
                  </c:pt>
                  <c:pt idx="9">
                    <c:v>2.7935462205884475E-4</c:v>
                  </c:pt>
                  <c:pt idx="10">
                    <c:v>3.0278186470795922E-4</c:v>
                  </c:pt>
                  <c:pt idx="11">
                    <c:v>3.2383558092567586E-4</c:v>
                  </c:pt>
                  <c:pt idx="12">
                    <c:v>3.4225549944483534E-4</c:v>
                  </c:pt>
                  <c:pt idx="13">
                    <c:v>3.5822146242570855E-4</c:v>
                  </c:pt>
                  <c:pt idx="14">
                    <c:v>3.7135767043180204E-4</c:v>
                  </c:pt>
                  <c:pt idx="15">
                    <c:v>3.8153569843498016E-4</c:v>
                  </c:pt>
                  <c:pt idx="16">
                    <c:v>3.8881271073153232E-4</c:v>
                  </c:pt>
                  <c:pt idx="17">
                    <c:v>3.9159155865458098E-4</c:v>
                  </c:pt>
                  <c:pt idx="18">
                    <c:v>3.9254878919627603E-4</c:v>
                  </c:pt>
                </c:numCache>
              </c:numRef>
            </c:plus>
            <c:minus>
              <c:numRef>
                <c:f>Vanadium!$R$4:$R$22</c:f>
                <c:numCache>
                  <c:formatCode>General</c:formatCode>
                  <c:ptCount val="19"/>
                  <c:pt idx="0">
                    <c:v>3.5735463369231632E-7</c:v>
                  </c:pt>
                  <c:pt idx="1">
                    <c:v>3.4295430272060761E-5</c:v>
                  </c:pt>
                  <c:pt idx="2">
                    <c:v>6.8203138371884992E-5</c:v>
                  </c:pt>
                  <c:pt idx="3">
                    <c:v>1.0174344167528808E-4</c:v>
                  </c:pt>
                  <c:pt idx="4">
                    <c:v>1.3451415264966138E-4</c:v>
                  </c:pt>
                  <c:pt idx="5">
                    <c:v>1.6643156437788124E-4</c:v>
                  </c:pt>
                  <c:pt idx="6">
                    <c:v>1.9708645871295948E-4</c:v>
                  </c:pt>
                  <c:pt idx="7">
                    <c:v>2.2609911579318269E-4</c:v>
                  </c:pt>
                  <c:pt idx="8">
                    <c:v>2.5382046409860295E-4</c:v>
                  </c:pt>
                  <c:pt idx="9">
                    <c:v>2.7935462205884475E-4</c:v>
                  </c:pt>
                  <c:pt idx="10">
                    <c:v>3.0278186470795922E-4</c:v>
                  </c:pt>
                  <c:pt idx="11">
                    <c:v>3.2383558092567586E-4</c:v>
                  </c:pt>
                  <c:pt idx="12">
                    <c:v>3.4225549944483534E-4</c:v>
                  </c:pt>
                  <c:pt idx="13">
                    <c:v>3.5822146242570855E-4</c:v>
                  </c:pt>
                  <c:pt idx="14">
                    <c:v>3.7135767043180204E-4</c:v>
                  </c:pt>
                  <c:pt idx="15">
                    <c:v>3.8153569843498016E-4</c:v>
                  </c:pt>
                  <c:pt idx="16">
                    <c:v>3.8881271073153232E-4</c:v>
                  </c:pt>
                  <c:pt idx="17">
                    <c:v>3.9159155865458098E-4</c:v>
                  </c:pt>
                  <c:pt idx="18">
                    <c:v>3.9254878919627603E-4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Vanadium!$O$4:$O$22</c:f>
              <c:numCache>
                <c:formatCode>General</c:formatCode>
                <c:ptCount val="19"/>
                <c:pt idx="0">
                  <c:v>0</c:v>
                </c:pt>
                <c:pt idx="1">
                  <c:v>3.4290189090725471E-5</c:v>
                </c:pt>
                <c:pt idx="2">
                  <c:v>6.8202447233574009E-5</c:v>
                </c:pt>
                <c:pt idx="3">
                  <c:v>1.0173434385550468E-4</c:v>
                </c:pt>
                <c:pt idx="4">
                  <c:v>1.3451033990570334E-4</c:v>
                </c:pt>
                <c:pt idx="5">
                  <c:v>1.6642723389858691E-4</c:v>
                </c:pt>
                <c:pt idx="6">
                  <c:v>1.9708534186797748E-4</c:v>
                </c:pt>
                <c:pt idx="7">
                  <c:v>2.2609529753460334E-4</c:v>
                </c:pt>
                <c:pt idx="8">
                  <c:v>2.5381763903206282E-4</c:v>
                </c:pt>
                <c:pt idx="9">
                  <c:v>2.7935370282463674E-4</c:v>
                </c:pt>
                <c:pt idx="10">
                  <c:v>3.0278140518619478E-4</c:v>
                </c:pt>
                <c:pt idx="11">
                  <c:v>3.2383532935000134E-4</c:v>
                </c:pt>
                <c:pt idx="12">
                  <c:v>3.4225546196787717E-4</c:v>
                </c:pt>
                <c:pt idx="13">
                  <c:v>3.5822144562108559E-4</c:v>
                </c:pt>
                <c:pt idx="14">
                  <c:v>3.7135766086510955E-4</c:v>
                </c:pt>
                <c:pt idx="15">
                  <c:v>3.8153567693516776E-4</c:v>
                </c:pt>
                <c:pt idx="16">
                  <c:v>3.8881269689878173E-4</c:v>
                </c:pt>
                <c:pt idx="17">
                  <c:v>3.9159155611442334E-4</c:v>
                </c:pt>
                <c:pt idx="18">
                  <c:v>3.9254878919627603E-4</c:v>
                </c:pt>
              </c:numCache>
            </c:numRef>
          </c:xVal>
          <c:yVal>
            <c:numRef>
              <c:f>Vanadium!$Q$4:$Q$22</c:f>
              <c:numCache>
                <c:formatCode>General</c:formatCode>
                <c:ptCount val="19"/>
                <c:pt idx="0">
                  <c:v>3.9374776215141431E-4</c:v>
                </c:pt>
                <c:pt idx="1">
                  <c:v>3.9193865477856859E-4</c:v>
                </c:pt>
                <c:pt idx="2">
                  <c:v>3.867952990492044E-4</c:v>
                </c:pt>
                <c:pt idx="3">
                  <c:v>3.7967774014342613E-4</c:v>
                </c:pt>
                <c:pt idx="4">
                  <c:v>3.6956412157408594E-4</c:v>
                </c:pt>
                <c:pt idx="5">
                  <c:v>3.5690435485678259E-4</c:v>
                </c:pt>
                <c:pt idx="6">
                  <c:v>3.413618255424187E-4</c:v>
                </c:pt>
                <c:pt idx="7">
                  <c:v>3.228975485078091E-4</c:v>
                </c:pt>
                <c:pt idx="8">
                  <c:v>3.0248808318024129E-4</c:v>
                </c:pt>
                <c:pt idx="9">
                  <c:v>2.7935370282463679E-4</c:v>
                </c:pt>
                <c:pt idx="10">
                  <c:v>2.5406376541907465E-4</c:v>
                </c:pt>
                <c:pt idx="11">
                  <c:v>2.2675193874949505E-4</c:v>
                </c:pt>
                <c:pt idx="12">
                  <c:v>1.9760128309877364E-4</c:v>
                </c:pt>
                <c:pt idx="13">
                  <c:v>1.6704140340846659E-4</c:v>
                </c:pt>
                <c:pt idx="14">
                  <c:v>1.3516313482162288E-4</c:v>
                </c:pt>
                <c:pt idx="15">
                  <c:v>1.0223217651843991E-4</c:v>
                </c:pt>
                <c:pt idx="16">
                  <c:v>6.8558168905277761E-5</c:v>
                </c:pt>
                <c:pt idx="17">
                  <c:v>3.4259821892487762E-5</c:v>
                </c:pt>
                <c:pt idx="18">
                  <c:v>2.4046527128003357E-20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8-47C3-8C75-685D724D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9656"/>
        <c:axId val="573868672"/>
      </c:scatterChart>
      <c:valAx>
        <c:axId val="5738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s_1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827178030303028"/>
              <c:y val="0.9231701472098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672"/>
        <c:crosses val="autoZero"/>
        <c:crossBetween val="midCat"/>
      </c:valAx>
      <c:valAx>
        <c:axId val="573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s2</a:t>
                </a:r>
                <a:r>
                  <a:rPr lang="en-GB" baseline="0"/>
                  <a:t> [sm</a:t>
                </a:r>
                <a:r>
                  <a:rPr lang="en-GB" baseline="30000"/>
                  <a:t>-1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93939393939394E-2"/>
              <c:y val="0.31977347940203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137160</xdr:rowOff>
    </xdr:from>
    <xdr:to>
      <xdr:col>26</xdr:col>
      <xdr:colOff>510540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1E7D5-03F0-451B-8D28-543AB1EE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9</xdr:col>
      <xdr:colOff>298077</xdr:colOff>
      <xdr:row>46</xdr:row>
      <xdr:rowOff>37148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8F11E-7F67-457D-BBC3-30C41FFF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295835</xdr:colOff>
      <xdr:row>28</xdr:row>
      <xdr:rowOff>954</xdr:rowOff>
    </xdr:from>
    <xdr:to>
      <xdr:col>18</xdr:col>
      <xdr:colOff>112507</xdr:colOff>
      <xdr:row>46</xdr:row>
      <xdr:rowOff>38102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C602-EA26-456E-942D-486F21926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60961</xdr:colOff>
      <xdr:row>26</xdr:row>
      <xdr:rowOff>34290</xdr:rowOff>
    </xdr:from>
    <xdr:to>
      <xdr:col>6</xdr:col>
      <xdr:colOff>640080</xdr:colOff>
      <xdr:row>44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D4B3C-8AAD-4B47-9A1C-F2E27BEF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693420</xdr:colOff>
      <xdr:row>26</xdr:row>
      <xdr:rowOff>38100</xdr:rowOff>
    </xdr:from>
    <xdr:to>
      <xdr:col>16</xdr:col>
      <xdr:colOff>553403</xdr:colOff>
      <xdr:row>44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941EA-46DD-43D8-9C85-C657143A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45720</xdr:colOff>
      <xdr:row>1</xdr:row>
      <xdr:rowOff>30480</xdr:rowOff>
    </xdr:from>
    <xdr:to>
      <xdr:col>26</xdr:col>
      <xdr:colOff>533400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D542C-3BDF-4445-AE6C-BF060C15D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</xdr:colOff>
      <xdr:row>26</xdr:row>
      <xdr:rowOff>22860</xdr:rowOff>
    </xdr:from>
    <xdr:to>
      <xdr:col>6</xdr:col>
      <xdr:colOff>731520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D77C3-BEF4-4B45-9546-AA41A255E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777240</xdr:colOff>
      <xdr:row>26</xdr:row>
      <xdr:rowOff>15240</xdr:rowOff>
    </xdr:from>
    <xdr:to>
      <xdr:col>16</xdr:col>
      <xdr:colOff>332423</xdr:colOff>
      <xdr:row>44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BB37-16D2-4816-BCAA-379264364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</xdr:colOff>
      <xdr:row>0</xdr:row>
      <xdr:rowOff>175260</xdr:rowOff>
    </xdr:from>
    <xdr:to>
      <xdr:col>26</xdr:col>
      <xdr:colOff>502920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421A8-1483-4FDB-818F-135764A44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59728</xdr:colOff>
      <xdr:row>27</xdr:row>
      <xdr:rowOff>42749</xdr:rowOff>
    </xdr:from>
    <xdr:to>
      <xdr:col>9</xdr:col>
      <xdr:colOff>433108</xdr:colOff>
      <xdr:row>45</xdr:row>
      <xdr:rowOff>79897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29E4-A0E9-4610-A823-23D557839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461346</xdr:colOff>
      <xdr:row>27</xdr:row>
      <xdr:rowOff>43703</xdr:rowOff>
    </xdr:from>
    <xdr:to>
      <xdr:col>18</xdr:col>
      <xdr:colOff>37764</xdr:colOff>
      <xdr:row>45</xdr:row>
      <xdr:rowOff>80851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D1A76F-97A0-468E-9ECB-E85FE79D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</xdr:colOff>
      <xdr:row>0</xdr:row>
      <xdr:rowOff>137160</xdr:rowOff>
    </xdr:from>
    <xdr:to>
      <xdr:col>26</xdr:col>
      <xdr:colOff>510540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528B9-05CC-4C76-BF08-371749392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BC53-F1EA-4711-BDF4-A3B644AE544D}">
  <dimension ref="A1:Z68"/>
  <sheetViews>
    <sheetView zoomScale="85" zoomScaleNormal="85" workbookViewId="0">
      <selection activeCell="F50" sqref="F50"/>
    </sheetView>
  </sheetViews>
  <sheetFormatPr defaultRowHeight="14.4" x14ac:dyDescent="0.3"/>
  <cols>
    <col min="1" max="1" width="18.5546875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6" width="10" bestFit="1" customWidth="1"/>
    <col min="7" max="7" width="9" bestFit="1" customWidth="1"/>
    <col min="8" max="8" width="12.44140625" bestFit="1" customWidth="1"/>
    <col min="14" max="14" width="12" bestFit="1" customWidth="1"/>
    <col min="20" max="20" width="11.21875" customWidth="1"/>
    <col min="21" max="21" width="15.77734375" bestFit="1" customWidth="1"/>
  </cols>
  <sheetData>
    <row r="1" spans="1:19" x14ac:dyDescent="0.3">
      <c r="B1" s="17" t="s">
        <v>1</v>
      </c>
      <c r="C1" s="18"/>
      <c r="D1" s="1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28"/>
      <c r="S1" s="16"/>
    </row>
    <row r="2" spans="1:19" x14ac:dyDescent="0.3">
      <c r="B2" s="20" t="s">
        <v>45</v>
      </c>
      <c r="C2" s="70"/>
      <c r="D2" s="17"/>
      <c r="E2" s="21"/>
      <c r="F2" s="21"/>
      <c r="G2" s="21"/>
      <c r="H2" s="21"/>
      <c r="I2" s="21"/>
      <c r="J2" s="39" t="s">
        <v>14</v>
      </c>
      <c r="K2" s="68"/>
      <c r="L2" s="68"/>
      <c r="M2" s="68"/>
      <c r="N2" s="22"/>
      <c r="O2" s="39" t="s">
        <v>11</v>
      </c>
      <c r="P2" s="21"/>
      <c r="Q2" s="21"/>
      <c r="R2" s="22"/>
    </row>
    <row r="3" spans="1:19" x14ac:dyDescent="0.3">
      <c r="A3" t="s">
        <v>10</v>
      </c>
      <c r="B3" s="5" t="s">
        <v>33</v>
      </c>
      <c r="C3" s="5" t="s">
        <v>37</v>
      </c>
      <c r="D3" s="5" t="s">
        <v>36</v>
      </c>
      <c r="E3" s="20" t="s">
        <v>38</v>
      </c>
      <c r="F3" s="20" t="s">
        <v>35</v>
      </c>
      <c r="G3" s="20" t="s">
        <v>39</v>
      </c>
      <c r="H3" s="12" t="s">
        <v>0</v>
      </c>
      <c r="I3" s="20" t="s">
        <v>4</v>
      </c>
      <c r="J3" s="5" t="s">
        <v>33</v>
      </c>
      <c r="K3" s="5" t="s">
        <v>34</v>
      </c>
      <c r="L3" s="5" t="s">
        <v>35</v>
      </c>
      <c r="M3" s="5" t="s">
        <v>0</v>
      </c>
      <c r="N3" s="23" t="s">
        <v>9</v>
      </c>
      <c r="O3" s="5" t="s">
        <v>12</v>
      </c>
      <c r="P3" s="5" t="s">
        <v>4</v>
      </c>
      <c r="Q3" s="5" t="s">
        <v>13</v>
      </c>
      <c r="R3" s="5" t="s">
        <v>4</v>
      </c>
    </row>
    <row r="4" spans="1:19" x14ac:dyDescent="0.3">
      <c r="A4">
        <v>0</v>
      </c>
      <c r="B4" s="1">
        <v>457217850</v>
      </c>
      <c r="C4" s="1">
        <v>1976.0433414259921</v>
      </c>
      <c r="D4" s="1">
        <v>456763200</v>
      </c>
      <c r="E4" s="1">
        <v>1727.3123091283319</v>
      </c>
      <c r="F4" s="1">
        <v>457623300</v>
      </c>
      <c r="G4" s="1">
        <v>2372.6258686487531</v>
      </c>
      <c r="H4" s="4">
        <f>(B4+B5+F4)/3</f>
        <v>456968500</v>
      </c>
      <c r="I4" s="64">
        <f>SQRT(C4*C4+E4*E4+G4*G4)/3</f>
        <v>1179.3457985511147</v>
      </c>
      <c r="J4" s="4">
        <f t="shared" ref="J4:J22" si="0">B4*$H$27</f>
        <v>2926.3364340432313</v>
      </c>
      <c r="K4" s="4">
        <f t="shared" ref="K4:K22" si="1">B4*$H$27</f>
        <v>2926.3364340432313</v>
      </c>
      <c r="L4" s="4">
        <f t="shared" ref="L4:L22" si="2">F4*$H$27</f>
        <v>2928.9314401375532</v>
      </c>
      <c r="M4" s="4">
        <f>AVERAGE(J4:L4)</f>
        <v>2927.2014360746721</v>
      </c>
      <c r="N4" s="29">
        <f>(MAX(J4:L4)-MIN(J4:L4))/2</f>
        <v>1.2975030471609443</v>
      </c>
      <c r="O4" s="5">
        <f>SIN(RADIANS(A4))/J4</f>
        <v>0</v>
      </c>
      <c r="P4" s="1">
        <f>SQRT((SIN(RADIANS(A4))/(M4*M4))^2*N4*N4+(COS(RADIANS(A4))/M4)^2)</f>
        <v>3.4162322677081739E-4</v>
      </c>
      <c r="Q4" s="1">
        <f>COS(RADIANS(A4))/J4</f>
        <v>3.417242079094542E-4</v>
      </c>
      <c r="R4" s="1">
        <f>SQRT((COS(RADIANS(A4))/(M4*M4))^2*N4*N4+(SIN(RADIANS(A4))/M4)^2)</f>
        <v>1.5142694734069628E-7</v>
      </c>
    </row>
    <row r="5" spans="1:19" x14ac:dyDescent="0.3">
      <c r="A5">
        <v>5</v>
      </c>
      <c r="B5" s="1">
        <v>456064350</v>
      </c>
      <c r="C5" s="1">
        <v>2245.3469458916588</v>
      </c>
      <c r="D5" s="1">
        <v>455016600</v>
      </c>
      <c r="E5" s="1">
        <v>2081.9340351322971</v>
      </c>
      <c r="F5" s="1">
        <v>456574100</v>
      </c>
      <c r="G5" s="1">
        <v>1984.4564234172542</v>
      </c>
      <c r="H5" s="4">
        <f>(B5+D5+F5)/3</f>
        <v>455885016.66666669</v>
      </c>
      <c r="I5" s="64">
        <f t="shared" ref="I5:I22" si="3">SQRT(C5*C5+E5*E5+G5*G5)/3</f>
        <v>1216.2830230989848</v>
      </c>
      <c r="J5" s="4">
        <f t="shared" si="0"/>
        <v>2918.9536753065177</v>
      </c>
      <c r="K5" s="4">
        <f t="shared" si="1"/>
        <v>2918.9536753065177</v>
      </c>
      <c r="L5" s="4">
        <f t="shared" si="2"/>
        <v>2922.2162338379781</v>
      </c>
      <c r="M5" s="4">
        <f t="shared" ref="M5:M22" si="4">AVERAGE(J5:L5)</f>
        <v>2920.0411948170045</v>
      </c>
      <c r="N5" s="29">
        <f t="shared" ref="N5:N22" si="5">(MAX(J5:L5)-MIN(J5:L5))/2</f>
        <v>1.6312792657301998</v>
      </c>
      <c r="O5" s="5">
        <f t="shared" ref="O5:O22" si="6">SIN(RADIANS(A5))/J5</f>
        <v>2.9858556333034641E-5</v>
      </c>
      <c r="P5" s="1">
        <f t="shared" ref="P5:P22" si="7">SQRT((SIN(RADIANS(A5))/(M5*M5))^2*N5*N5+(COS(RADIANS(A5))/M5)^2)</f>
        <v>3.4115775525695542E-4</v>
      </c>
      <c r="Q5" s="1">
        <f t="shared" ref="Q5:Q22" si="8">COS(RADIANS(A5))/J5</f>
        <v>3.4128486057153192E-4</v>
      </c>
      <c r="R5" s="1">
        <f t="shared" ref="R5:R22" si="9">SQRT((COS(RADIANS(A5))/(M5*M5))^2*N5*N5+(SIN(RADIANS(A5))/M5)^2)</f>
        <v>2.9848044505261387E-5</v>
      </c>
    </row>
    <row r="6" spans="1:19" x14ac:dyDescent="0.3">
      <c r="A6">
        <v>10</v>
      </c>
      <c r="B6" s="1">
        <v>455851900</v>
      </c>
      <c r="C6" s="1">
        <v>1922.0859659130754</v>
      </c>
      <c r="D6" s="1">
        <v>455912250</v>
      </c>
      <c r="E6" s="1">
        <v>2256.1556761082002</v>
      </c>
      <c r="F6" s="1">
        <v>454970750</v>
      </c>
      <c r="G6" s="1">
        <v>2073.7288430989474</v>
      </c>
      <c r="H6" s="4">
        <f t="shared" ref="H6:H22" si="10">(B6+D6+F6)/3</f>
        <v>455578300</v>
      </c>
      <c r="I6" s="64">
        <f t="shared" si="3"/>
        <v>1205.7733438151149</v>
      </c>
      <c r="J6" s="4">
        <f t="shared" si="0"/>
        <v>2917.5939292348967</v>
      </c>
      <c r="K6" s="4">
        <f t="shared" si="1"/>
        <v>2917.5939292348967</v>
      </c>
      <c r="L6" s="4">
        <f t="shared" si="2"/>
        <v>2911.9542951986114</v>
      </c>
      <c r="M6" s="4">
        <f t="shared" si="4"/>
        <v>2915.7140512228016</v>
      </c>
      <c r="N6" s="29">
        <f t="shared" si="5"/>
        <v>2.8198170181426576</v>
      </c>
      <c r="O6" s="5">
        <f t="shared" si="6"/>
        <v>5.9517596306648278E-5</v>
      </c>
      <c r="P6" s="1">
        <f t="shared" si="7"/>
        <v>3.3775869307833546E-4</v>
      </c>
      <c r="Q6" s="1">
        <f t="shared" si="8"/>
        <v>3.3754106188124054E-4</v>
      </c>
      <c r="R6" s="1">
        <f t="shared" si="9"/>
        <v>5.9556865483186248E-5</v>
      </c>
    </row>
    <row r="7" spans="1:19" x14ac:dyDescent="0.3">
      <c r="A7">
        <v>15</v>
      </c>
      <c r="B7" s="1">
        <v>458024200</v>
      </c>
      <c r="C7" s="1">
        <v>2318.1836720575552</v>
      </c>
      <c r="D7" s="1">
        <v>456682150</v>
      </c>
      <c r="E7" s="1">
        <v>1724.3051940362095</v>
      </c>
      <c r="F7" s="1">
        <v>456861850</v>
      </c>
      <c r="G7" s="1">
        <v>1678.677450791545</v>
      </c>
      <c r="H7" s="4">
        <f t="shared" si="10"/>
        <v>457189400</v>
      </c>
      <c r="I7" s="64">
        <f t="shared" si="3"/>
        <v>1113.8103730174032</v>
      </c>
      <c r="J7" s="4">
        <f t="shared" si="0"/>
        <v>2931.4973248168321</v>
      </c>
      <c r="K7" s="4">
        <f t="shared" si="1"/>
        <v>2931.4973248168321</v>
      </c>
      <c r="L7" s="4">
        <f t="shared" si="2"/>
        <v>2924.0579233277826</v>
      </c>
      <c r="M7" s="4">
        <f t="shared" si="4"/>
        <v>2929.0175243204826</v>
      </c>
      <c r="N7" s="29">
        <f t="shared" si="5"/>
        <v>3.7197007445247436</v>
      </c>
      <c r="O7" s="5">
        <f t="shared" si="6"/>
        <v>8.8289026536530251E-5</v>
      </c>
      <c r="P7" s="1">
        <f t="shared" si="7"/>
        <v>3.297781164474917E-4</v>
      </c>
      <c r="Q7" s="1">
        <f t="shared" si="8"/>
        <v>3.2949913278512781E-4</v>
      </c>
      <c r="R7" s="1">
        <f t="shared" si="9"/>
        <v>8.8364767318467374E-5</v>
      </c>
    </row>
    <row r="8" spans="1:19" x14ac:dyDescent="0.3">
      <c r="A8">
        <v>20</v>
      </c>
      <c r="B8" s="73">
        <v>461217400</v>
      </c>
      <c r="C8" s="73">
        <v>2760.6670153028685</v>
      </c>
      <c r="D8" s="1">
        <v>459847800</v>
      </c>
      <c r="E8" s="1">
        <v>2203.331929879665</v>
      </c>
      <c r="F8" s="1">
        <v>460011450</v>
      </c>
      <c r="G8" s="1">
        <v>2025.1090536514325</v>
      </c>
      <c r="H8" s="4">
        <f t="shared" si="10"/>
        <v>460358883.33333331</v>
      </c>
      <c r="I8" s="64">
        <f t="shared" si="3"/>
        <v>1357.1629166835703</v>
      </c>
      <c r="J8" s="4">
        <f t="shared" si="0"/>
        <v>2951.9347978970868</v>
      </c>
      <c r="K8" s="4">
        <f t="shared" si="1"/>
        <v>2951.9347978970868</v>
      </c>
      <c r="L8" s="4">
        <f t="shared" si="2"/>
        <v>2944.2163428485046</v>
      </c>
      <c r="M8" s="4">
        <f t="shared" si="4"/>
        <v>2949.3619795475593</v>
      </c>
      <c r="N8" s="29">
        <f t="shared" si="5"/>
        <v>3.8592275242911001</v>
      </c>
      <c r="O8" s="5">
        <f t="shared" si="6"/>
        <v>1.1586304127358051E-4</v>
      </c>
      <c r="P8" s="1">
        <f t="shared" si="7"/>
        <v>3.1860881569354462E-4</v>
      </c>
      <c r="Q8" s="1">
        <f t="shared" si="8"/>
        <v>3.1833108964850139E-4</v>
      </c>
      <c r="R8" s="1">
        <f t="shared" si="9"/>
        <v>1.1596486152107127E-4</v>
      </c>
    </row>
    <row r="9" spans="1:19" x14ac:dyDescent="0.3">
      <c r="A9">
        <v>25</v>
      </c>
      <c r="B9" s="1">
        <v>463084100</v>
      </c>
      <c r="C9" s="1">
        <v>2217.4135190695711</v>
      </c>
      <c r="D9" s="1">
        <v>463273800</v>
      </c>
      <c r="E9" s="1">
        <v>2218.3742430892944</v>
      </c>
      <c r="F9" s="1">
        <v>462734850</v>
      </c>
      <c r="G9" s="1">
        <v>2645.5701131752776</v>
      </c>
      <c r="H9" s="4">
        <f t="shared" si="10"/>
        <v>463030916.66666669</v>
      </c>
      <c r="I9" s="64">
        <f t="shared" si="3"/>
        <v>1367.7698076585496</v>
      </c>
      <c r="J9" s="4">
        <f t="shared" si="0"/>
        <v>2963.8822584378959</v>
      </c>
      <c r="K9" s="4">
        <f t="shared" si="1"/>
        <v>2963.8822584378959</v>
      </c>
      <c r="L9" s="4">
        <f t="shared" si="2"/>
        <v>2961.6469498216866</v>
      </c>
      <c r="M9" s="4">
        <f t="shared" si="4"/>
        <v>2963.1371555658261</v>
      </c>
      <c r="N9" s="29">
        <f t="shared" si="5"/>
        <v>1.1176543081046475</v>
      </c>
      <c r="O9" s="5">
        <f t="shared" si="6"/>
        <v>1.425894232260896E-4</v>
      </c>
      <c r="P9" s="1">
        <f t="shared" si="7"/>
        <v>3.0586090129267404E-4</v>
      </c>
      <c r="Q9" s="1">
        <f t="shared" si="8"/>
        <v>3.0578400489981555E-4</v>
      </c>
      <c r="R9" s="1">
        <f t="shared" si="9"/>
        <v>1.4262532505559543E-4</v>
      </c>
    </row>
    <row r="10" spans="1:19" x14ac:dyDescent="0.3">
      <c r="A10">
        <v>30</v>
      </c>
      <c r="B10" s="1">
        <v>461900550</v>
      </c>
      <c r="C10" s="1">
        <v>2303.6150967677413</v>
      </c>
      <c r="D10" s="1">
        <v>462322300</v>
      </c>
      <c r="E10" s="1">
        <v>2678.4312935023181</v>
      </c>
      <c r="F10" s="1">
        <v>462108750</v>
      </c>
      <c r="G10" s="1">
        <v>2168.618472714887</v>
      </c>
      <c r="H10" s="4">
        <f t="shared" si="10"/>
        <v>462110533.33333331</v>
      </c>
      <c r="I10" s="64">
        <f t="shared" si="3"/>
        <v>1381.7679009261608</v>
      </c>
      <c r="J10" s="4">
        <f t="shared" si="0"/>
        <v>2956.3071703556789</v>
      </c>
      <c r="K10" s="4">
        <f t="shared" si="1"/>
        <v>2956.3071703556789</v>
      </c>
      <c r="L10" s="4">
        <f t="shared" si="2"/>
        <v>2957.6397151055562</v>
      </c>
      <c r="M10" s="4">
        <f t="shared" si="4"/>
        <v>2956.7513519389709</v>
      </c>
      <c r="N10" s="29">
        <f t="shared" si="5"/>
        <v>0.66627237493867142</v>
      </c>
      <c r="O10" s="5">
        <f t="shared" si="6"/>
        <v>1.6912992161766601E-4</v>
      </c>
      <c r="P10" s="1">
        <f t="shared" si="7"/>
        <v>2.9289761228845466E-4</v>
      </c>
      <c r="Q10" s="1">
        <f t="shared" si="8"/>
        <v>2.9294161732193935E-4</v>
      </c>
      <c r="R10" s="1">
        <f t="shared" si="9"/>
        <v>1.6910452674874762E-4</v>
      </c>
    </row>
    <row r="11" spans="1:19" x14ac:dyDescent="0.3">
      <c r="A11">
        <v>35</v>
      </c>
      <c r="B11" s="1">
        <v>490070000</v>
      </c>
      <c r="C11" s="1">
        <v>2225.9870780299357</v>
      </c>
      <c r="D11" s="1">
        <v>489568950</v>
      </c>
      <c r="E11" s="1">
        <v>2309.3949103776622</v>
      </c>
      <c r="F11" s="1">
        <v>489847900</v>
      </c>
      <c r="G11" s="1">
        <v>2119.1858810204685</v>
      </c>
      <c r="H11" s="4">
        <f t="shared" si="10"/>
        <v>489828950</v>
      </c>
      <c r="I11" s="64">
        <f t="shared" si="3"/>
        <v>1281.4606302510604</v>
      </c>
      <c r="J11" s="4">
        <f t="shared" si="0"/>
        <v>3136.6004110110011</v>
      </c>
      <c r="K11" s="4">
        <f t="shared" si="1"/>
        <v>3136.6004110110011</v>
      </c>
      <c r="L11" s="4">
        <f t="shared" si="2"/>
        <v>3135.178901938245</v>
      </c>
      <c r="M11" s="4">
        <f t="shared" si="4"/>
        <v>3136.1265746534154</v>
      </c>
      <c r="N11" s="29">
        <f t="shared" si="5"/>
        <v>0.71075453637809005</v>
      </c>
      <c r="O11" s="5">
        <f t="shared" si="6"/>
        <v>1.828656383317149E-4</v>
      </c>
      <c r="P11" s="1">
        <f t="shared" si="7"/>
        <v>2.6119865863316751E-4</v>
      </c>
      <c r="Q11" s="1">
        <f t="shared" si="8"/>
        <v>2.6115919688506306E-4</v>
      </c>
      <c r="R11" s="1">
        <f t="shared" si="9"/>
        <v>1.8289327702233408E-4</v>
      </c>
    </row>
    <row r="12" spans="1:19" x14ac:dyDescent="0.3">
      <c r="A12">
        <v>40</v>
      </c>
      <c r="B12" s="1">
        <v>489908500</v>
      </c>
      <c r="C12" s="1">
        <v>2266.5819894259839</v>
      </c>
      <c r="D12" s="1">
        <v>489526300</v>
      </c>
      <c r="E12" s="1">
        <v>2261.1243100843658</v>
      </c>
      <c r="F12" s="1">
        <v>489749850</v>
      </c>
      <c r="G12" s="1">
        <v>1842.454517398055</v>
      </c>
      <c r="H12" s="4">
        <f t="shared" si="10"/>
        <v>489728216.66666669</v>
      </c>
      <c r="I12" s="64">
        <f t="shared" si="3"/>
        <v>1231.2918107565481</v>
      </c>
      <c r="J12" s="4">
        <f t="shared" si="0"/>
        <v>3135.5667607847513</v>
      </c>
      <c r="K12" s="4">
        <f t="shared" si="1"/>
        <v>3135.5667607847513</v>
      </c>
      <c r="L12" s="4">
        <f t="shared" si="2"/>
        <v>3134.5513514448471</v>
      </c>
      <c r="M12" s="4">
        <f t="shared" si="4"/>
        <v>3135.2282910047834</v>
      </c>
      <c r="N12" s="29">
        <f t="shared" si="5"/>
        <v>0.50770466995209063</v>
      </c>
      <c r="O12" s="5">
        <f t="shared" si="6"/>
        <v>2.0499885944883091E-4</v>
      </c>
      <c r="P12" s="1">
        <f t="shared" si="7"/>
        <v>2.4433450424924454E-4</v>
      </c>
      <c r="Q12" s="1">
        <f t="shared" si="8"/>
        <v>2.4430812722585978E-4</v>
      </c>
      <c r="R12" s="1">
        <f t="shared" si="9"/>
        <v>2.0502099432464133E-4</v>
      </c>
    </row>
    <row r="13" spans="1:19" x14ac:dyDescent="0.3">
      <c r="A13">
        <v>45</v>
      </c>
      <c r="B13" s="1">
        <v>494192950</v>
      </c>
      <c r="C13" s="1">
        <v>2132.8245553320248</v>
      </c>
      <c r="D13" s="1">
        <v>492826700</v>
      </c>
      <c r="E13" s="1">
        <v>1706.5373301297134</v>
      </c>
      <c r="F13" s="1">
        <v>493328200</v>
      </c>
      <c r="G13" s="1">
        <v>1888.6677702336244</v>
      </c>
      <c r="H13" s="4">
        <f t="shared" si="10"/>
        <v>493449283.33333331</v>
      </c>
      <c r="I13" s="64">
        <f t="shared" si="3"/>
        <v>1106.9616167827617</v>
      </c>
      <c r="J13" s="4">
        <f t="shared" si="0"/>
        <v>3162.9885732420657</v>
      </c>
      <c r="K13" s="4">
        <f t="shared" si="1"/>
        <v>3162.9885732420657</v>
      </c>
      <c r="L13" s="4">
        <f t="shared" si="2"/>
        <v>3157.453904306155</v>
      </c>
      <c r="M13" s="4">
        <f t="shared" si="4"/>
        <v>3161.143683596762</v>
      </c>
      <c r="N13" s="29">
        <f t="shared" si="5"/>
        <v>2.7673344679553793</v>
      </c>
      <c r="O13" s="5">
        <f t="shared" si="6"/>
        <v>2.2355653990294453E-4</v>
      </c>
      <c r="P13" s="1">
        <f t="shared" si="7"/>
        <v>2.2368709647907329E-4</v>
      </c>
      <c r="Q13" s="1">
        <f t="shared" si="8"/>
        <v>2.2355653990294456E-4</v>
      </c>
      <c r="R13" s="1">
        <f t="shared" si="9"/>
        <v>2.2368709647907327E-4</v>
      </c>
    </row>
    <row r="14" spans="1:19" x14ac:dyDescent="0.3">
      <c r="A14">
        <v>50</v>
      </c>
      <c r="B14" s="1">
        <v>496369600</v>
      </c>
      <c r="C14" s="1">
        <v>2738.7040039823582</v>
      </c>
      <c r="D14" s="1">
        <v>495726250</v>
      </c>
      <c r="E14" s="1">
        <v>1908.3801714324377</v>
      </c>
      <c r="F14" s="1">
        <v>495907300</v>
      </c>
      <c r="G14" s="1">
        <v>2158.6562142741718</v>
      </c>
      <c r="H14" s="4">
        <f t="shared" si="10"/>
        <v>496001050</v>
      </c>
      <c r="I14" s="64">
        <f t="shared" si="3"/>
        <v>1325.0665036379621</v>
      </c>
      <c r="J14" s="4">
        <f t="shared" si="0"/>
        <v>3176.9198101768447</v>
      </c>
      <c r="K14" s="4">
        <f t="shared" si="1"/>
        <v>3176.9198101768447</v>
      </c>
      <c r="L14" s="4">
        <f t="shared" si="2"/>
        <v>3173.9609464022606</v>
      </c>
      <c r="M14" s="4">
        <f t="shared" si="4"/>
        <v>3175.9335222519835</v>
      </c>
      <c r="N14" s="29">
        <f t="shared" si="5"/>
        <v>1.479431887292094</v>
      </c>
      <c r="O14" s="5">
        <f t="shared" si="6"/>
        <v>2.4112803875787339E-4</v>
      </c>
      <c r="P14" s="1">
        <f t="shared" si="7"/>
        <v>2.0239331340961235E-4</v>
      </c>
      <c r="Q14" s="1">
        <f t="shared" si="8"/>
        <v>2.0233044838823246E-4</v>
      </c>
      <c r="R14" s="1">
        <f t="shared" si="9"/>
        <v>2.4120293963047533E-4</v>
      </c>
    </row>
    <row r="15" spans="1:19" x14ac:dyDescent="0.3">
      <c r="A15">
        <v>55</v>
      </c>
      <c r="B15" s="1">
        <v>495577150</v>
      </c>
      <c r="C15" s="1">
        <v>1545.9727979270042</v>
      </c>
      <c r="D15" s="1">
        <v>496198000</v>
      </c>
      <c r="E15" s="1">
        <v>2094.1130010457891</v>
      </c>
      <c r="F15" s="1">
        <v>495863750</v>
      </c>
      <c r="G15" s="1">
        <v>2536.0967273304068</v>
      </c>
      <c r="H15" s="4">
        <f t="shared" si="10"/>
        <v>495879633.33333331</v>
      </c>
      <c r="I15" s="64">
        <f t="shared" si="3"/>
        <v>1211.387072897807</v>
      </c>
      <c r="J15" s="4">
        <f t="shared" si="0"/>
        <v>3171.8478837261218</v>
      </c>
      <c r="K15" s="4">
        <f t="shared" si="1"/>
        <v>3171.8478837261218</v>
      </c>
      <c r="L15" s="4">
        <f t="shared" si="2"/>
        <v>3173.682212858278</v>
      </c>
      <c r="M15" s="4">
        <f t="shared" si="4"/>
        <v>3172.4593267701734</v>
      </c>
      <c r="N15" s="29">
        <f t="shared" si="5"/>
        <v>0.9171645660780996</v>
      </c>
      <c r="O15" s="5">
        <f t="shared" si="6"/>
        <v>2.5825703952949173E-4</v>
      </c>
      <c r="P15" s="1">
        <f t="shared" si="7"/>
        <v>1.8079868838661507E-4</v>
      </c>
      <c r="Q15" s="1">
        <f t="shared" si="8"/>
        <v>1.8083352587427314E-4</v>
      </c>
      <c r="R15" s="1">
        <f t="shared" si="9"/>
        <v>2.58207269723065E-4</v>
      </c>
    </row>
    <row r="16" spans="1:19" x14ac:dyDescent="0.3">
      <c r="A16">
        <v>60</v>
      </c>
      <c r="B16" s="1">
        <v>493037900</v>
      </c>
      <c r="C16" s="1">
        <v>1925.5525451861863</v>
      </c>
      <c r="D16" s="1">
        <v>493071050</v>
      </c>
      <c r="E16" s="1">
        <v>1766.9441100788954</v>
      </c>
      <c r="F16" s="1">
        <v>493321800</v>
      </c>
      <c r="G16" s="1">
        <v>2051.2873681434785</v>
      </c>
      <c r="H16" s="4">
        <f t="shared" si="10"/>
        <v>493143583.33333331</v>
      </c>
      <c r="I16" s="64">
        <f t="shared" si="3"/>
        <v>1107.4306579305542</v>
      </c>
      <c r="J16" s="4">
        <f t="shared" si="0"/>
        <v>3155.5958940233045</v>
      </c>
      <c r="K16" s="4">
        <f t="shared" si="1"/>
        <v>3155.5958940233045</v>
      </c>
      <c r="L16" s="4">
        <f t="shared" si="2"/>
        <v>3157.4129423157647</v>
      </c>
      <c r="M16" s="4">
        <f t="shared" si="4"/>
        <v>3156.2015767874582</v>
      </c>
      <c r="N16" s="29">
        <f t="shared" si="5"/>
        <v>0.90852414623009281</v>
      </c>
      <c r="O16" s="5">
        <f t="shared" si="6"/>
        <v>2.7444116194494036E-4</v>
      </c>
      <c r="P16" s="1">
        <f t="shared" si="7"/>
        <v>1.5841829172828526E-4</v>
      </c>
      <c r="Q16" s="1">
        <f t="shared" si="8"/>
        <v>1.5844867872562504E-4</v>
      </c>
      <c r="R16" s="1">
        <f t="shared" si="9"/>
        <v>2.7438849980732034E-4</v>
      </c>
    </row>
    <row r="17" spans="1:26" x14ac:dyDescent="0.3">
      <c r="A17">
        <v>65</v>
      </c>
      <c r="B17" s="1">
        <v>489805300</v>
      </c>
      <c r="C17" s="1">
        <v>1958.6210293518373</v>
      </c>
      <c r="D17" s="1">
        <v>489895350</v>
      </c>
      <c r="E17" s="1">
        <v>2273.8010530567531</v>
      </c>
      <c r="F17" s="1">
        <v>488803300</v>
      </c>
      <c r="G17" s="1">
        <v>2139.5713718333868</v>
      </c>
      <c r="H17" s="4">
        <f t="shared" si="10"/>
        <v>489501316.66666669</v>
      </c>
      <c r="I17" s="64">
        <f t="shared" si="3"/>
        <v>1228.555304261891</v>
      </c>
      <c r="J17" s="4">
        <f t="shared" si="0"/>
        <v>3134.906248689711</v>
      </c>
      <c r="K17" s="4">
        <f t="shared" si="1"/>
        <v>3134.906248689711</v>
      </c>
      <c r="L17" s="4">
        <f t="shared" si="2"/>
        <v>3128.493137069263</v>
      </c>
      <c r="M17" s="4">
        <f t="shared" si="4"/>
        <v>3132.7685448162283</v>
      </c>
      <c r="N17" s="29">
        <f t="shared" si="5"/>
        <v>3.2065558102240175</v>
      </c>
      <c r="O17" s="5">
        <f t="shared" si="6"/>
        <v>2.8910203851086687E-4</v>
      </c>
      <c r="P17" s="1">
        <f t="shared" si="7"/>
        <v>1.3490281002326017E-4</v>
      </c>
      <c r="Q17" s="1">
        <f t="shared" si="8"/>
        <v>1.3481049454583854E-4</v>
      </c>
      <c r="R17" s="1">
        <f t="shared" si="9"/>
        <v>2.89299345707394E-4</v>
      </c>
    </row>
    <row r="18" spans="1:26" x14ac:dyDescent="0.3">
      <c r="A18">
        <v>70</v>
      </c>
      <c r="B18" s="1">
        <v>489577150</v>
      </c>
      <c r="C18" s="1">
        <v>2978.0839047626328</v>
      </c>
      <c r="D18" s="1">
        <v>489247600</v>
      </c>
      <c r="E18" s="1">
        <v>3096.7868184165504</v>
      </c>
      <c r="F18" s="1">
        <v>489667500</v>
      </c>
      <c r="G18" s="1">
        <v>2423.0545308915357</v>
      </c>
      <c r="H18" s="4">
        <f t="shared" si="10"/>
        <v>489497416.66666669</v>
      </c>
      <c r="I18" s="64">
        <f t="shared" si="3"/>
        <v>1644.1906351420296</v>
      </c>
      <c r="J18" s="4">
        <f t="shared" si="0"/>
        <v>3133.4460177354144</v>
      </c>
      <c r="K18" s="4">
        <f t="shared" si="1"/>
        <v>3133.4460177354144</v>
      </c>
      <c r="L18" s="4">
        <f t="shared" si="2"/>
        <v>3134.0242858341244</v>
      </c>
      <c r="M18" s="4">
        <f t="shared" si="4"/>
        <v>3133.6387737683181</v>
      </c>
      <c r="N18" s="29">
        <f t="shared" si="5"/>
        <v>0.28913404935497056</v>
      </c>
      <c r="O18" s="5">
        <f t="shared" si="6"/>
        <v>2.9989111523454212E-4</v>
      </c>
      <c r="P18" s="1">
        <f t="shared" si="7"/>
        <v>1.0914472886234945E-4</v>
      </c>
      <c r="Q18" s="1">
        <f t="shared" si="8"/>
        <v>1.0915143946626902E-4</v>
      </c>
      <c r="R18" s="1">
        <f t="shared" si="9"/>
        <v>2.9987266853536717E-4</v>
      </c>
    </row>
    <row r="19" spans="1:26" x14ac:dyDescent="0.3">
      <c r="A19">
        <v>75</v>
      </c>
      <c r="B19" s="1">
        <v>462387700</v>
      </c>
      <c r="C19" s="1">
        <v>2208.919397318517</v>
      </c>
      <c r="D19" s="1">
        <v>461479750</v>
      </c>
      <c r="E19" s="1">
        <v>2443.7613005568387</v>
      </c>
      <c r="F19" s="1">
        <v>462252200</v>
      </c>
      <c r="G19" s="1">
        <v>2901.7200696907776</v>
      </c>
      <c r="H19" s="4">
        <f t="shared" si="10"/>
        <v>462039883.33333331</v>
      </c>
      <c r="I19" s="64">
        <f t="shared" si="3"/>
        <v>1463.3019571729435</v>
      </c>
      <c r="J19" s="4">
        <f t="shared" si="0"/>
        <v>2959.4250818585742</v>
      </c>
      <c r="K19" s="4">
        <f t="shared" si="1"/>
        <v>2959.4250818585742</v>
      </c>
      <c r="L19" s="4">
        <f t="shared" si="2"/>
        <v>2958.557839718284</v>
      </c>
      <c r="M19" s="4">
        <f t="shared" si="4"/>
        <v>2959.1360011451438</v>
      </c>
      <c r="N19" s="29">
        <f t="shared" si="5"/>
        <v>0.4336210701451364</v>
      </c>
      <c r="O19" s="5">
        <f t="shared" si="6"/>
        <v>3.2638968704098732E-4</v>
      </c>
      <c r="P19" s="1">
        <f t="shared" si="7"/>
        <v>8.7464409782462183E-5</v>
      </c>
      <c r="Q19" s="1">
        <f t="shared" si="8"/>
        <v>8.7455853060479415E-5</v>
      </c>
      <c r="R19" s="1">
        <f t="shared" si="9"/>
        <v>3.2642157260086914E-4</v>
      </c>
    </row>
    <row r="20" spans="1:26" x14ac:dyDescent="0.3">
      <c r="A20">
        <v>80</v>
      </c>
      <c r="B20" s="73">
        <v>460430900</v>
      </c>
      <c r="C20" s="73">
        <v>1640.814989335254</v>
      </c>
      <c r="D20" s="1">
        <v>460190150</v>
      </c>
      <c r="E20" s="1">
        <v>2014.9352513449408</v>
      </c>
      <c r="F20" s="1">
        <v>460427050</v>
      </c>
      <c r="G20" s="1">
        <v>1723.7448260078986</v>
      </c>
      <c r="H20" s="4">
        <f t="shared" si="10"/>
        <v>460349366.66666669</v>
      </c>
      <c r="I20" s="64">
        <f t="shared" si="3"/>
        <v>1039.4193957060168</v>
      </c>
      <c r="J20" s="4">
        <f t="shared" si="0"/>
        <v>2946.9009532968048</v>
      </c>
      <c r="K20" s="4">
        <f t="shared" si="1"/>
        <v>2946.9009532968048</v>
      </c>
      <c r="L20" s="4">
        <f t="shared" si="2"/>
        <v>2946.8763120994608</v>
      </c>
      <c r="M20" s="4">
        <f t="shared" si="4"/>
        <v>2946.8927395643568</v>
      </c>
      <c r="N20" s="29">
        <f t="shared" si="5"/>
        <v>1.2320598671976768E-2</v>
      </c>
      <c r="O20" s="5">
        <f t="shared" si="6"/>
        <v>3.3418420524465472E-4</v>
      </c>
      <c r="P20" s="1">
        <f t="shared" si="7"/>
        <v>5.8925856168560211E-5</v>
      </c>
      <c r="Q20" s="1">
        <f t="shared" si="8"/>
        <v>5.8925691911247951E-5</v>
      </c>
      <c r="R20" s="1">
        <f t="shared" si="9"/>
        <v>3.3418513670031337E-4</v>
      </c>
    </row>
    <row r="21" spans="1:26" x14ac:dyDescent="0.3">
      <c r="A21">
        <v>85</v>
      </c>
      <c r="B21" s="1">
        <v>456771800</v>
      </c>
      <c r="C21" s="1">
        <v>1682.3426219683226</v>
      </c>
      <c r="D21" s="1">
        <v>456449450</v>
      </c>
      <c r="E21" s="1">
        <v>1999.7371827208947</v>
      </c>
      <c r="F21" s="1">
        <v>456696200</v>
      </c>
      <c r="G21" s="1">
        <v>1963.8154015783282</v>
      </c>
      <c r="H21" s="4">
        <f t="shared" si="10"/>
        <v>456639150</v>
      </c>
      <c r="I21" s="64">
        <f t="shared" si="3"/>
        <v>1089.637882210008</v>
      </c>
      <c r="J21" s="4">
        <f t="shared" si="0"/>
        <v>2923.481575322372</v>
      </c>
      <c r="K21" s="4">
        <f t="shared" si="1"/>
        <v>2923.481575322372</v>
      </c>
      <c r="L21" s="4">
        <f t="shared" si="2"/>
        <v>2922.9977118108891</v>
      </c>
      <c r="M21" s="4">
        <f t="shared" si="4"/>
        <v>2923.3202874852109</v>
      </c>
      <c r="N21" s="29">
        <f t="shared" si="5"/>
        <v>0.24193175574146153</v>
      </c>
      <c r="O21" s="5">
        <f t="shared" si="6"/>
        <v>3.407562772075604E-4</v>
      </c>
      <c r="P21" s="1">
        <f t="shared" si="7"/>
        <v>2.9813969449242607E-5</v>
      </c>
      <c r="Q21" s="1">
        <f t="shared" si="8"/>
        <v>2.9812311280958727E-5</v>
      </c>
      <c r="R21" s="1">
        <f t="shared" si="9"/>
        <v>3.4077507770277052E-4</v>
      </c>
    </row>
    <row r="22" spans="1:26" x14ac:dyDescent="0.3">
      <c r="A22">
        <v>90</v>
      </c>
      <c r="B22" s="1">
        <v>455347400</v>
      </c>
      <c r="C22" s="1">
        <v>1883.8647306585601</v>
      </c>
      <c r="D22" s="1">
        <v>455394050</v>
      </c>
      <c r="E22" s="1">
        <v>1907.2400575917284</v>
      </c>
      <c r="F22" s="1">
        <v>455037750</v>
      </c>
      <c r="G22" s="1">
        <v>1783.0655181407385</v>
      </c>
      <c r="H22" s="4">
        <f t="shared" si="10"/>
        <v>455259733.33333331</v>
      </c>
      <c r="I22" s="64">
        <f t="shared" si="3"/>
        <v>1073.2004888123834</v>
      </c>
      <c r="J22" s="4">
        <f t="shared" si="0"/>
        <v>2914.3649723361777</v>
      </c>
      <c r="K22" s="4">
        <f t="shared" si="1"/>
        <v>2914.3649723361777</v>
      </c>
      <c r="L22" s="4">
        <f t="shared" si="2"/>
        <v>2912.3831160355076</v>
      </c>
      <c r="M22" s="4">
        <f t="shared" si="4"/>
        <v>2913.7043535692878</v>
      </c>
      <c r="N22" s="29">
        <f t="shared" si="5"/>
        <v>0.99092815033509396</v>
      </c>
      <c r="O22" s="5">
        <f t="shared" si="6"/>
        <v>3.431279230611917E-4</v>
      </c>
      <c r="P22" s="1">
        <f t="shared" si="7"/>
        <v>1.167215914359472E-7</v>
      </c>
      <c r="Q22" s="1">
        <f t="shared" si="8"/>
        <v>2.1019132238721142E-20</v>
      </c>
      <c r="R22" s="1">
        <f t="shared" si="9"/>
        <v>3.4320571981676865E-4</v>
      </c>
    </row>
    <row r="23" spans="1:26" x14ac:dyDescent="0.3">
      <c r="J23" t="s">
        <v>15</v>
      </c>
    </row>
    <row r="24" spans="1:26" x14ac:dyDescent="0.3">
      <c r="R24" t="s">
        <v>19</v>
      </c>
    </row>
    <row r="25" spans="1:26" x14ac:dyDescent="0.3">
      <c r="T25" t="s">
        <v>28</v>
      </c>
      <c r="W25" t="s">
        <v>23</v>
      </c>
    </row>
    <row r="26" spans="1:26" x14ac:dyDescent="0.3">
      <c r="B26" t="s">
        <v>5</v>
      </c>
      <c r="H26" s="24">
        <v>981700</v>
      </c>
      <c r="I26" t="s">
        <v>31</v>
      </c>
      <c r="J26" s="27"/>
      <c r="K26" s="27"/>
      <c r="L26" s="27"/>
      <c r="M26" s="27"/>
      <c r="T26" s="18" t="s">
        <v>20</v>
      </c>
      <c r="U26" s="18" t="s">
        <v>21</v>
      </c>
      <c r="V26" s="18" t="s">
        <v>22</v>
      </c>
      <c r="W26" s="18" t="s">
        <v>24</v>
      </c>
      <c r="X26" s="18" t="s">
        <v>25</v>
      </c>
      <c r="Y26" s="18" t="s">
        <v>26</v>
      </c>
      <c r="Z26" s="18" t="s">
        <v>27</v>
      </c>
    </row>
    <row r="27" spans="1:26" x14ac:dyDescent="0.3">
      <c r="A27" s="25" t="s">
        <v>6</v>
      </c>
      <c r="B27" t="s">
        <v>7</v>
      </c>
      <c r="F27" s="26" t="s">
        <v>8</v>
      </c>
      <c r="G27" s="26"/>
      <c r="H27">
        <f>2*PI()/981700</f>
        <v>6.4003109984512439E-6</v>
      </c>
      <c r="I27" t="s">
        <v>32</v>
      </c>
      <c r="J27" s="27"/>
      <c r="K27" s="27"/>
      <c r="L27" s="27"/>
      <c r="M27" s="27"/>
      <c r="T27" s="47">
        <v>10627</v>
      </c>
      <c r="U27" s="48">
        <v>7.86</v>
      </c>
      <c r="V27" s="50" t="s">
        <v>29</v>
      </c>
      <c r="W27" s="48">
        <v>2.2808999999999999</v>
      </c>
      <c r="X27" s="48">
        <v>1.3348</v>
      </c>
      <c r="Y27" s="48">
        <v>1.1086</v>
      </c>
      <c r="Z27" s="48">
        <f>2*Y27/(W27+X27)</f>
        <v>0.6132145919185773</v>
      </c>
    </row>
    <row r="28" spans="1:26" x14ac:dyDescent="0.3">
      <c r="T28" s="47">
        <v>10628</v>
      </c>
      <c r="U28" s="48">
        <v>7.86</v>
      </c>
      <c r="V28" s="50" t="s">
        <v>29</v>
      </c>
      <c r="W28" s="48">
        <v>2.0863</v>
      </c>
      <c r="X28" s="48">
        <v>1.1366000000000001</v>
      </c>
      <c r="Y28" s="48">
        <v>1.1135999999999999</v>
      </c>
      <c r="Z28" s="48">
        <f t="shared" ref="Z28:Z35" si="11">2*Y28/(W28+X28)</f>
        <v>0.69105464023084795</v>
      </c>
    </row>
    <row r="29" spans="1:26" x14ac:dyDescent="0.3">
      <c r="T29" s="47">
        <v>10629</v>
      </c>
      <c r="U29" s="48">
        <v>7.86</v>
      </c>
      <c r="V29" s="50" t="s">
        <v>29</v>
      </c>
      <c r="W29" s="48">
        <v>2.3687999999999998</v>
      </c>
      <c r="X29" s="48">
        <v>1.4063000000000001</v>
      </c>
      <c r="Y29" s="48">
        <v>1.1600999999999999</v>
      </c>
      <c r="Z29" s="48">
        <f t="shared" si="11"/>
        <v>0.61460623559640792</v>
      </c>
    </row>
    <row r="30" spans="1:26" x14ac:dyDescent="0.3">
      <c r="T30" s="47">
        <v>10630</v>
      </c>
      <c r="U30" s="48">
        <v>7.86</v>
      </c>
      <c r="V30" s="50" t="s">
        <v>29</v>
      </c>
      <c r="W30" s="48">
        <v>2.42</v>
      </c>
      <c r="X30" s="48">
        <v>1.4650000000000001</v>
      </c>
      <c r="Y30" s="48">
        <v>1.1200000000000001</v>
      </c>
      <c r="Z30" s="48">
        <f t="shared" si="11"/>
        <v>0.57657657657657668</v>
      </c>
    </row>
    <row r="31" spans="1:26" x14ac:dyDescent="0.3">
      <c r="T31" s="47">
        <v>10631</v>
      </c>
      <c r="U31" s="48">
        <v>7.86</v>
      </c>
      <c r="V31" s="50" t="s">
        <v>29</v>
      </c>
      <c r="W31" s="48">
        <v>2.37</v>
      </c>
      <c r="X31" s="48">
        <v>1.41</v>
      </c>
      <c r="Y31" s="48">
        <v>1.1599999999999999</v>
      </c>
      <c r="Z31" s="48">
        <f t="shared" si="11"/>
        <v>0.61375661375661372</v>
      </c>
    </row>
    <row r="32" spans="1:26" x14ac:dyDescent="0.3">
      <c r="T32" s="47">
        <v>10647</v>
      </c>
      <c r="U32" s="48">
        <v>7.8739999999999997</v>
      </c>
      <c r="V32" s="49">
        <v>300</v>
      </c>
      <c r="W32" s="48">
        <v>2.331</v>
      </c>
      <c r="X32" s="48">
        <v>1.3544</v>
      </c>
      <c r="Y32" s="48">
        <v>1.1782999999999999</v>
      </c>
      <c r="Z32" s="48">
        <f t="shared" si="11"/>
        <v>0.6394421229717262</v>
      </c>
    </row>
    <row r="33" spans="20:26" x14ac:dyDescent="0.3">
      <c r="T33" s="47">
        <v>10649</v>
      </c>
      <c r="U33" s="48">
        <v>7.8672000000000004</v>
      </c>
      <c r="V33" s="49">
        <v>300</v>
      </c>
      <c r="W33" s="48">
        <v>2.2799999999999998</v>
      </c>
      <c r="X33" s="48">
        <v>1.32</v>
      </c>
      <c r="Y33" s="48">
        <v>1.165</v>
      </c>
      <c r="Z33" s="48">
        <f t="shared" si="11"/>
        <v>0.64722222222222225</v>
      </c>
    </row>
    <row r="34" spans="20:26" x14ac:dyDescent="0.3">
      <c r="T34" s="47">
        <v>10659</v>
      </c>
      <c r="U34" s="48">
        <v>7.8672000000000004</v>
      </c>
      <c r="V34" s="49">
        <v>298</v>
      </c>
      <c r="W34" s="48">
        <v>2.2599999999999998</v>
      </c>
      <c r="X34" s="48">
        <v>1.4</v>
      </c>
      <c r="Y34" s="48">
        <v>1.1599999999999999</v>
      </c>
      <c r="Z34" s="48">
        <f t="shared" si="11"/>
        <v>0.63387978142076506</v>
      </c>
    </row>
    <row r="35" spans="20:26" x14ac:dyDescent="0.3">
      <c r="T35" s="47"/>
      <c r="U35" s="47"/>
      <c r="V35" s="59" t="s">
        <v>0</v>
      </c>
      <c r="W35" s="48">
        <f>AVERAGE(W27:W34)</f>
        <v>2.2996249999999998</v>
      </c>
      <c r="X35" s="48">
        <f t="shared" ref="X35:Y35" si="12">AVERAGE(X27:X34)</f>
        <v>1.3533875</v>
      </c>
      <c r="Y35" s="48">
        <f t="shared" si="12"/>
        <v>1.1457000000000002</v>
      </c>
      <c r="Z35" s="48">
        <f t="shared" si="11"/>
        <v>0.62726311503177179</v>
      </c>
    </row>
    <row r="49" spans="5:7" x14ac:dyDescent="0.3">
      <c r="E49" t="s">
        <v>46</v>
      </c>
      <c r="G49" t="s">
        <v>47</v>
      </c>
    </row>
    <row r="50" spans="5:7" x14ac:dyDescent="0.3">
      <c r="E50">
        <f>H4/1000000</f>
        <v>456.96850000000001</v>
      </c>
      <c r="F50">
        <f>I4/1000000</f>
        <v>1.1793457985511148E-3</v>
      </c>
    </row>
    <row r="51" spans="5:7" x14ac:dyDescent="0.3">
      <c r="E51">
        <f t="shared" ref="E51:F51" si="13">H5/1000000</f>
        <v>455.88501666666667</v>
      </c>
      <c r="F51">
        <f t="shared" si="13"/>
        <v>1.2162830230989848E-3</v>
      </c>
    </row>
    <row r="52" spans="5:7" x14ac:dyDescent="0.3">
      <c r="E52">
        <f t="shared" ref="E52:F52" si="14">H6/1000000</f>
        <v>455.57830000000001</v>
      </c>
      <c r="F52">
        <f t="shared" si="14"/>
        <v>1.2057733438151149E-3</v>
      </c>
    </row>
    <row r="53" spans="5:7" x14ac:dyDescent="0.3">
      <c r="E53">
        <f t="shared" ref="E53:F53" si="15">H7/1000000</f>
        <v>457.18939999999998</v>
      </c>
      <c r="F53">
        <f t="shared" si="15"/>
        <v>1.1138103730174032E-3</v>
      </c>
    </row>
    <row r="54" spans="5:7" x14ac:dyDescent="0.3">
      <c r="E54">
        <f t="shared" ref="E54:F54" si="16">H8/1000000</f>
        <v>460.35888333333332</v>
      </c>
      <c r="F54">
        <f t="shared" si="16"/>
        <v>1.3571629166835703E-3</v>
      </c>
    </row>
    <row r="55" spans="5:7" x14ac:dyDescent="0.3">
      <c r="E55">
        <f t="shared" ref="E55:F55" si="17">H9/1000000</f>
        <v>463.03091666666671</v>
      </c>
      <c r="F55">
        <f t="shared" si="17"/>
        <v>1.3677698076585496E-3</v>
      </c>
    </row>
    <row r="56" spans="5:7" x14ac:dyDescent="0.3">
      <c r="E56">
        <f t="shared" ref="E56:F56" si="18">H10/1000000</f>
        <v>462.11053333333331</v>
      </c>
      <c r="F56">
        <f t="shared" si="18"/>
        <v>1.3817679009261608E-3</v>
      </c>
    </row>
    <row r="57" spans="5:7" x14ac:dyDescent="0.3">
      <c r="E57">
        <f t="shared" ref="E57:F57" si="19">H11/1000000</f>
        <v>489.82895000000002</v>
      </c>
      <c r="F57">
        <f t="shared" si="19"/>
        <v>1.2814606302510604E-3</v>
      </c>
    </row>
    <row r="58" spans="5:7" x14ac:dyDescent="0.3">
      <c r="E58">
        <f t="shared" ref="E58:F58" si="20">H12/1000000</f>
        <v>489.7282166666667</v>
      </c>
      <c r="F58">
        <f t="shared" si="20"/>
        <v>1.2312918107565481E-3</v>
      </c>
    </row>
    <row r="59" spans="5:7" x14ac:dyDescent="0.3">
      <c r="E59">
        <f t="shared" ref="E59:F59" si="21">H13/1000000</f>
        <v>493.44928333333331</v>
      </c>
      <c r="F59">
        <f t="shared" si="21"/>
        <v>1.1069616167827616E-3</v>
      </c>
    </row>
    <row r="60" spans="5:7" x14ac:dyDescent="0.3">
      <c r="E60">
        <f t="shared" ref="E60:F60" si="22">H14/1000000</f>
        <v>496.00105000000002</v>
      </c>
      <c r="F60">
        <f t="shared" si="22"/>
        <v>1.325066503637962E-3</v>
      </c>
    </row>
    <row r="61" spans="5:7" x14ac:dyDescent="0.3">
      <c r="E61">
        <f t="shared" ref="E61:F61" si="23">H15/1000000</f>
        <v>495.87963333333329</v>
      </c>
      <c r="F61">
        <f t="shared" si="23"/>
        <v>1.2113870728978069E-3</v>
      </c>
    </row>
    <row r="62" spans="5:7" x14ac:dyDescent="0.3">
      <c r="E62">
        <f t="shared" ref="E62:F62" si="24">H16/1000000</f>
        <v>493.14358333333331</v>
      </c>
      <c r="F62">
        <f t="shared" si="24"/>
        <v>1.1074306579305542E-3</v>
      </c>
    </row>
    <row r="63" spans="5:7" x14ac:dyDescent="0.3">
      <c r="E63">
        <f t="shared" ref="E63:F63" si="25">H17/1000000</f>
        <v>489.5013166666667</v>
      </c>
      <c r="F63">
        <f t="shared" si="25"/>
        <v>1.228555304261891E-3</v>
      </c>
    </row>
    <row r="64" spans="5:7" x14ac:dyDescent="0.3">
      <c r="E64">
        <f t="shared" ref="E64:F64" si="26">H18/1000000</f>
        <v>489.49741666666671</v>
      </c>
      <c r="F64">
        <f t="shared" si="26"/>
        <v>1.6441906351420295E-3</v>
      </c>
    </row>
    <row r="65" spans="5:6" x14ac:dyDescent="0.3">
      <c r="E65">
        <f t="shared" ref="E65:F65" si="27">H19/1000000</f>
        <v>462.03988333333331</v>
      </c>
      <c r="F65">
        <f t="shared" si="27"/>
        <v>1.4633019571729435E-3</v>
      </c>
    </row>
    <row r="66" spans="5:6" x14ac:dyDescent="0.3">
      <c r="E66">
        <f t="shared" ref="E66:F66" si="28">H20/1000000</f>
        <v>460.3493666666667</v>
      </c>
      <c r="F66">
        <f t="shared" si="28"/>
        <v>1.0394193957060168E-3</v>
      </c>
    </row>
    <row r="67" spans="5:6" x14ac:dyDescent="0.3">
      <c r="E67">
        <f t="shared" ref="E67:F67" si="29">H21/1000000</f>
        <v>456.63914999999997</v>
      </c>
      <c r="F67">
        <f t="shared" si="29"/>
        <v>1.089637882210008E-3</v>
      </c>
    </row>
    <row r="68" spans="5:6" x14ac:dyDescent="0.3">
      <c r="E68">
        <f t="shared" ref="E68:F68" si="30">H22/1000000</f>
        <v>455.25973333333332</v>
      </c>
      <c r="F68">
        <f t="shared" si="30"/>
        <v>1.0732004888123834E-3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2034-5857-4BBD-A71B-A89E74CF30D3}">
  <dimension ref="A1:AA65"/>
  <sheetViews>
    <sheetView zoomScale="85" zoomScaleNormal="85" workbookViewId="0">
      <selection activeCell="F25" sqref="F25"/>
    </sheetView>
  </sheetViews>
  <sheetFormatPr defaultRowHeight="14.4" x14ac:dyDescent="0.3"/>
  <cols>
    <col min="1" max="1" width="17.88671875" bestFit="1" customWidth="1"/>
    <col min="2" max="2" width="16.77734375" customWidth="1"/>
    <col min="3" max="4" width="12" bestFit="1" customWidth="1"/>
    <col min="5" max="5" width="9.109375" customWidth="1"/>
    <col min="6" max="8" width="12" bestFit="1" customWidth="1"/>
    <col min="10" max="12" width="5" customWidth="1"/>
    <col min="13" max="13" width="7.88671875" customWidth="1"/>
    <col min="14" max="14" width="11.77734375" customWidth="1"/>
    <col min="15" max="15" width="13.44140625" customWidth="1"/>
    <col min="17" max="17" width="13.5546875" customWidth="1"/>
    <col min="18" max="18" width="12" bestFit="1" customWidth="1"/>
    <col min="21" max="21" width="10.77734375" customWidth="1"/>
    <col min="22" max="22" width="15" customWidth="1"/>
  </cols>
  <sheetData>
    <row r="1" spans="1:18" x14ac:dyDescent="0.3">
      <c r="B1" s="13" t="s">
        <v>2</v>
      </c>
      <c r="C1" s="42"/>
      <c r="D1" s="8"/>
      <c r="E1" s="42"/>
      <c r="F1" s="8"/>
      <c r="G1" s="8"/>
      <c r="H1" s="8"/>
      <c r="I1" s="42"/>
      <c r="J1" s="30"/>
      <c r="K1" s="30"/>
      <c r="L1" s="30"/>
      <c r="M1" s="30"/>
      <c r="N1" s="30"/>
      <c r="O1" s="8"/>
      <c r="P1" s="42"/>
      <c r="Q1" s="42"/>
      <c r="R1" s="43"/>
    </row>
    <row r="2" spans="1:18" x14ac:dyDescent="0.3">
      <c r="B2" s="69" t="s">
        <v>40</v>
      </c>
      <c r="C2" s="66"/>
      <c r="D2" s="8"/>
      <c r="E2" s="44"/>
      <c r="F2" s="8"/>
      <c r="G2" s="8"/>
      <c r="H2" s="44"/>
      <c r="I2" s="31"/>
      <c r="J2" s="66" t="s">
        <v>14</v>
      </c>
      <c r="K2" s="66"/>
      <c r="L2" s="66"/>
      <c r="M2" s="66"/>
      <c r="N2" s="67"/>
      <c r="O2" s="8" t="s">
        <v>11</v>
      </c>
      <c r="P2" s="44"/>
      <c r="Q2" s="44"/>
      <c r="R2" s="31"/>
    </row>
    <row r="3" spans="1:18" x14ac:dyDescent="0.3">
      <c r="A3" t="s">
        <v>10</v>
      </c>
      <c r="B3" s="38" t="s">
        <v>33</v>
      </c>
      <c r="C3" s="9" t="s">
        <v>37</v>
      </c>
      <c r="D3" s="38" t="s">
        <v>36</v>
      </c>
      <c r="E3" s="9" t="s">
        <v>38</v>
      </c>
      <c r="F3" s="38" t="s">
        <v>35</v>
      </c>
      <c r="G3" s="9" t="s">
        <v>39</v>
      </c>
      <c r="H3" s="7" t="s">
        <v>0</v>
      </c>
      <c r="I3" s="9" t="s">
        <v>4</v>
      </c>
      <c r="J3" s="63" t="s">
        <v>33</v>
      </c>
      <c r="K3" s="9" t="s">
        <v>34</v>
      </c>
      <c r="L3" s="9" t="s">
        <v>35</v>
      </c>
      <c r="M3" s="9" t="s">
        <v>0</v>
      </c>
      <c r="N3" s="9" t="s">
        <v>4</v>
      </c>
      <c r="O3" s="2" t="s">
        <v>12</v>
      </c>
      <c r="P3" s="2" t="s">
        <v>4</v>
      </c>
      <c r="Q3" s="2" t="s">
        <v>13</v>
      </c>
      <c r="R3" s="2" t="s">
        <v>4</v>
      </c>
    </row>
    <row r="4" spans="1:18" x14ac:dyDescent="0.3">
      <c r="A4">
        <v>0</v>
      </c>
      <c r="B4" s="2">
        <v>550878589.36494303</v>
      </c>
      <c r="C4" s="2">
        <v>3278.8519409999999</v>
      </c>
      <c r="D4" s="2">
        <v>545352110.36352396</v>
      </c>
      <c r="E4" s="2">
        <v>3889.1928229999999</v>
      </c>
      <c r="F4" s="2">
        <v>550818919.35666299</v>
      </c>
      <c r="G4" s="2">
        <v>3265.5146239999999</v>
      </c>
      <c r="H4" s="6">
        <f t="shared" ref="H4:H22" si="0">(B4+D4+F4)/3</f>
        <v>549016539.69504333</v>
      </c>
      <c r="I4" s="65">
        <f>SQRT(C4*C4+E4*E4+G4*G4)/3</f>
        <v>2014.9517949853464</v>
      </c>
      <c r="J4" s="6">
        <f>B4*$H$26</f>
        <v>3525.7942943237513</v>
      </c>
      <c r="K4" s="6">
        <f>D4*$H$26</f>
        <v>3490.4231099882591</v>
      </c>
      <c r="L4" s="6">
        <f>F4*$H$26</f>
        <v>3525.4123877134789</v>
      </c>
      <c r="M4" s="6">
        <f>AVERAGE(J4:L4)</f>
        <v>3513.8765973418299</v>
      </c>
      <c r="N4" s="32">
        <f>(MAX(J4:L4)-MIN(J4:L4))/2</f>
        <v>17.685592167746108</v>
      </c>
      <c r="O4" s="2">
        <f>SIN(RADIANS(A4))/M4</f>
        <v>0</v>
      </c>
      <c r="P4" s="2">
        <f>SQRT((SIN(RADIANS(A4))/(M4*M4))^2*N4*N4+(COS(RADIANS(A4))/M4)^2)</f>
        <v>2.8458597571595938E-4</v>
      </c>
      <c r="Q4" s="2">
        <f>COS(RADIANS(A4))/M4</f>
        <v>2.8458597571595938E-4</v>
      </c>
      <c r="R4" s="2">
        <f>SQRT((COS(RADIANS(A4))/(M4*M4))^2*N4*N4+(SIN(RADIANS(A4))/M4)^2)</f>
        <v>1.4323415645785521E-6</v>
      </c>
    </row>
    <row r="5" spans="1:18" x14ac:dyDescent="0.3">
      <c r="A5">
        <v>5</v>
      </c>
      <c r="B5" s="2">
        <v>550165201.872401</v>
      </c>
      <c r="C5" s="2">
        <v>3540.0522850000002</v>
      </c>
      <c r="D5" s="2">
        <v>544670394.93608105</v>
      </c>
      <c r="E5" s="2">
        <v>4758.4005619999998</v>
      </c>
      <c r="F5" s="2">
        <v>550382231.17029703</v>
      </c>
      <c r="G5" s="2">
        <v>3301.6363230000002</v>
      </c>
      <c r="H5" s="6">
        <f t="shared" si="0"/>
        <v>548405942.65959311</v>
      </c>
      <c r="I5" s="65">
        <f t="shared" ref="I5:I22" si="1">SQRT(C5*C5+E5*E5+G5*G5)/3</f>
        <v>2262.6225810458832</v>
      </c>
      <c r="J5" s="6">
        <f t="shared" ref="J5:J22" si="2">B5*$H$26</f>
        <v>3521.2283925090769</v>
      </c>
      <c r="K5" s="6">
        <f t="shared" ref="K5:K22" si="3">D5*$H$26</f>
        <v>3486.0599192401824</v>
      </c>
      <c r="L5" s="6">
        <f t="shared" ref="L5:L22" si="4">F5*$H$26</f>
        <v>3522.6174475113871</v>
      </c>
      <c r="M5" s="6">
        <f t="shared" ref="M5:M22" si="5">AVERAGE(J5:L5)</f>
        <v>3509.9685864202152</v>
      </c>
      <c r="N5" s="32">
        <f t="shared" ref="N5:N22" si="6">(MAX(J5:L5)-MIN(J5:L5))/2</f>
        <v>18.278764135602387</v>
      </c>
      <c r="O5" s="2">
        <f t="shared" ref="O5:O22" si="7">SIN(RADIANS(A5))/M5</f>
        <v>2.4830918169711459E-5</v>
      </c>
      <c r="P5" s="2">
        <f t="shared" ref="P5:P22" si="8">SQRT((SIN(RADIANS(A5))/(M5*M5))^2*N5*N5+(COS(RADIANS(A5))/M5)^2)</f>
        <v>2.8381872286328607E-4</v>
      </c>
      <c r="Q5" s="2">
        <f t="shared" ref="Q5:Q22" si="9">COS(RADIANS(A5))/M5</f>
        <v>2.8381869340538896E-4</v>
      </c>
      <c r="R5" s="2">
        <f t="shared" ref="R5:R22" si="10">SQRT((COS(RADIANS(A5))/(M5*M5))^2*N5*N5+(SIN(RADIANS(A5))/M5)^2)</f>
        <v>2.4874868509759326E-5</v>
      </c>
    </row>
    <row r="6" spans="1:18" x14ac:dyDescent="0.3">
      <c r="A6">
        <v>10</v>
      </c>
      <c r="B6" s="2">
        <v>550082298.53056204</v>
      </c>
      <c r="C6" s="2">
        <v>3586.8029110000002</v>
      </c>
      <c r="D6" s="2">
        <v>546717543.00969398</v>
      </c>
      <c r="E6" s="2">
        <v>12483.04667</v>
      </c>
      <c r="F6" s="2">
        <v>549471032.41438794</v>
      </c>
      <c r="G6" s="2">
        <v>3516.734841</v>
      </c>
      <c r="H6" s="6">
        <f t="shared" si="0"/>
        <v>548756957.98488128</v>
      </c>
      <c r="I6" s="65">
        <f t="shared" si="1"/>
        <v>4485.2726069717382</v>
      </c>
      <c r="J6" s="6">
        <f t="shared" si="2"/>
        <v>3520.6977853384969</v>
      </c>
      <c r="K6" s="6">
        <f t="shared" si="3"/>
        <v>3499.1623035711855</v>
      </c>
      <c r="L6" s="6">
        <f t="shared" si="4"/>
        <v>3516.7854920921673</v>
      </c>
      <c r="M6" s="6">
        <f t="shared" si="5"/>
        <v>3512.2151936672831</v>
      </c>
      <c r="N6" s="32">
        <f t="shared" si="6"/>
        <v>10.767740883655733</v>
      </c>
      <c r="O6" s="2">
        <f t="shared" si="7"/>
        <v>4.9441212480382047E-5</v>
      </c>
      <c r="P6" s="2">
        <f t="shared" si="8"/>
        <v>2.8039509044973843E-4</v>
      </c>
      <c r="Q6" s="2">
        <f t="shared" si="9"/>
        <v>2.8039504947984694E-4</v>
      </c>
      <c r="R6" s="2">
        <f t="shared" si="10"/>
        <v>4.9448685148829298E-5</v>
      </c>
    </row>
    <row r="7" spans="1:18" x14ac:dyDescent="0.3">
      <c r="A7">
        <v>15</v>
      </c>
      <c r="B7" s="2">
        <v>549058414.30326998</v>
      </c>
      <c r="C7" s="2">
        <v>3553.148764</v>
      </c>
      <c r="D7" s="2">
        <v>548329547.454795</v>
      </c>
      <c r="E7" s="2">
        <v>4404.9934300000004</v>
      </c>
      <c r="F7" s="2">
        <v>549388699.90661097</v>
      </c>
      <c r="G7" s="2">
        <v>3480.2235620000001</v>
      </c>
      <c r="H7" s="6">
        <f t="shared" si="0"/>
        <v>548925553.88822532</v>
      </c>
      <c r="I7" s="65">
        <f t="shared" si="1"/>
        <v>2214.6178325681053</v>
      </c>
      <c r="J7" s="6">
        <f t="shared" si="2"/>
        <v>3514.1446078574186</v>
      </c>
      <c r="K7" s="6">
        <f t="shared" si="3"/>
        <v>3509.4796333507179</v>
      </c>
      <c r="L7" s="6">
        <f t="shared" si="4"/>
        <v>3516.2585384371118</v>
      </c>
      <c r="M7" s="6">
        <f t="shared" si="5"/>
        <v>3513.2942598817494</v>
      </c>
      <c r="N7" s="32">
        <f t="shared" si="6"/>
        <v>3.3894525431969669</v>
      </c>
      <c r="O7" s="2">
        <f t="shared" si="7"/>
        <v>7.3668479198560525E-5</v>
      </c>
      <c r="P7" s="2">
        <f t="shared" si="8"/>
        <v>2.7493451647152333E-4</v>
      </c>
      <c r="Q7" s="2">
        <f t="shared" si="9"/>
        <v>2.7493450728535885E-4</v>
      </c>
      <c r="R7" s="2">
        <f t="shared" si="10"/>
        <v>7.3668956700851122E-5</v>
      </c>
    </row>
    <row r="8" spans="1:18" x14ac:dyDescent="0.3">
      <c r="A8">
        <v>20</v>
      </c>
      <c r="B8" s="2">
        <v>548742592.35201204</v>
      </c>
      <c r="C8" s="2">
        <v>3844.330692</v>
      </c>
      <c r="D8" s="2">
        <v>547860116.60562205</v>
      </c>
      <c r="E8" s="2">
        <v>3275.734582</v>
      </c>
      <c r="F8" s="2">
        <v>548057727.89248395</v>
      </c>
      <c r="G8" s="2">
        <v>3537.6844259999998</v>
      </c>
      <c r="H8" s="6">
        <f t="shared" si="0"/>
        <v>548220145.61670601</v>
      </c>
      <c r="I8" s="65">
        <f t="shared" si="1"/>
        <v>2055.4676845246699</v>
      </c>
      <c r="J8" s="6">
        <f t="shared" si="2"/>
        <v>3512.1232491492301</v>
      </c>
      <c r="K8" s="6">
        <f t="shared" si="3"/>
        <v>3506.4751299237437</v>
      </c>
      <c r="L8" s="6">
        <f t="shared" si="4"/>
        <v>3507.7399036164643</v>
      </c>
      <c r="M8" s="6">
        <f t="shared" si="5"/>
        <v>3508.7794275631459</v>
      </c>
      <c r="N8" s="32">
        <f t="shared" si="6"/>
        <v>2.8240596127432127</v>
      </c>
      <c r="O8" s="2">
        <f t="shared" si="7"/>
        <v>9.7475532556688064E-5</v>
      </c>
      <c r="P8" s="2">
        <f t="shared" si="8"/>
        <v>2.6781183614005884E-4</v>
      </c>
      <c r="Q8" s="2">
        <f t="shared" si="9"/>
        <v>2.6781182464881436E-4</v>
      </c>
      <c r="R8" s="2">
        <f t="shared" si="10"/>
        <v>9.7475770881323589E-5</v>
      </c>
    </row>
    <row r="9" spans="1:18" x14ac:dyDescent="0.3">
      <c r="A9">
        <v>25</v>
      </c>
      <c r="B9" s="2">
        <v>548391157.78374195</v>
      </c>
      <c r="C9" s="2">
        <v>3842.297787</v>
      </c>
      <c r="D9" s="2">
        <v>547756579.406793</v>
      </c>
      <c r="E9" s="2">
        <v>3580.5546009999998</v>
      </c>
      <c r="F9" s="2">
        <v>547896684.109905</v>
      </c>
      <c r="G9" s="2">
        <v>3710.2017179999998</v>
      </c>
      <c r="H9" s="6">
        <f t="shared" si="0"/>
        <v>548014807.10014665</v>
      </c>
      <c r="I9" s="65">
        <f t="shared" si="1"/>
        <v>2143.4453138963372</v>
      </c>
      <c r="J9" s="6">
        <f t="shared" si="2"/>
        <v>3509.8739586166953</v>
      </c>
      <c r="K9" s="6">
        <f t="shared" si="3"/>
        <v>3505.8124596513294</v>
      </c>
      <c r="L9" s="6">
        <f t="shared" si="4"/>
        <v>3506.709173323592</v>
      </c>
      <c r="M9" s="6">
        <f t="shared" si="5"/>
        <v>3507.4651971972053</v>
      </c>
      <c r="N9" s="32">
        <f t="shared" si="6"/>
        <v>2.0307494826829497</v>
      </c>
      <c r="O9" s="2">
        <f t="shared" si="7"/>
        <v>1.2049107773853642E-4</v>
      </c>
      <c r="P9" s="2">
        <f t="shared" si="8"/>
        <v>2.5839395948718132E-4</v>
      </c>
      <c r="Q9" s="2">
        <f t="shared" si="9"/>
        <v>2.5839395006994659E-4</v>
      </c>
      <c r="R9" s="2">
        <f t="shared" si="10"/>
        <v>1.2049117061498313E-4</v>
      </c>
    </row>
    <row r="10" spans="1:18" x14ac:dyDescent="0.3">
      <c r="A10">
        <v>30</v>
      </c>
      <c r="B10" s="2">
        <v>547950184.30767596</v>
      </c>
      <c r="C10" s="2">
        <v>4094.900971</v>
      </c>
      <c r="D10" s="2">
        <v>547675604.53150797</v>
      </c>
      <c r="E10" s="2">
        <v>3951.412973</v>
      </c>
      <c r="F10" s="2">
        <v>547682852.23442698</v>
      </c>
      <c r="G10" s="2">
        <v>3421.5973549999999</v>
      </c>
      <c r="H10" s="6">
        <f t="shared" si="0"/>
        <v>547769547.02453697</v>
      </c>
      <c r="I10" s="65">
        <f t="shared" si="1"/>
        <v>2213.3234664748052</v>
      </c>
      <c r="J10" s="6">
        <f t="shared" si="2"/>
        <v>3507.0515912278047</v>
      </c>
      <c r="K10" s="6">
        <f t="shared" si="3"/>
        <v>3505.2941952664441</v>
      </c>
      <c r="L10" s="6">
        <f t="shared" si="4"/>
        <v>3505.3405828191503</v>
      </c>
      <c r="M10" s="6">
        <f t="shared" si="5"/>
        <v>3505.8954564377996</v>
      </c>
      <c r="N10" s="32">
        <f t="shared" si="6"/>
        <v>0.87869798068027194</v>
      </c>
      <c r="O10" s="2">
        <f t="shared" si="7"/>
        <v>1.4261691662307294E-4</v>
      </c>
      <c r="P10" s="2">
        <f t="shared" si="8"/>
        <v>2.4701974819617463E-4</v>
      </c>
      <c r="Q10" s="2">
        <f t="shared" si="9"/>
        <v>2.4701974560997677E-4</v>
      </c>
      <c r="R10" s="2">
        <f t="shared" si="10"/>
        <v>1.4261693006135075E-4</v>
      </c>
    </row>
    <row r="11" spans="1:18" x14ac:dyDescent="0.3">
      <c r="A11">
        <v>35</v>
      </c>
      <c r="B11" s="2">
        <v>548007079.85748005</v>
      </c>
      <c r="C11" s="2">
        <v>4033.008761</v>
      </c>
      <c r="D11" s="2">
        <v>547449663.74150598</v>
      </c>
      <c r="E11" s="2">
        <v>4056.9945050000001</v>
      </c>
      <c r="F11" s="2">
        <v>546920558.19552505</v>
      </c>
      <c r="G11" s="2">
        <v>4019.7756509999999</v>
      </c>
      <c r="H11" s="6">
        <f t="shared" si="0"/>
        <v>547459100.5981704</v>
      </c>
      <c r="I11" s="65">
        <f t="shared" si="1"/>
        <v>2330.5450093218637</v>
      </c>
      <c r="J11" s="6">
        <f t="shared" si="2"/>
        <v>3507.4157404409789</v>
      </c>
      <c r="K11" s="6">
        <f t="shared" si="3"/>
        <v>3503.8481039431958</v>
      </c>
      <c r="L11" s="6">
        <f t="shared" si="4"/>
        <v>3500.4616638979128</v>
      </c>
      <c r="M11" s="6">
        <f t="shared" si="5"/>
        <v>3503.9085027606961</v>
      </c>
      <c r="N11" s="32">
        <f t="shared" si="6"/>
        <v>3.477038271533047</v>
      </c>
      <c r="O11" s="2">
        <f t="shared" si="7"/>
        <v>1.6369617982294076E-4</v>
      </c>
      <c r="P11" s="2">
        <f t="shared" si="8"/>
        <v>2.3378242936045461E-4</v>
      </c>
      <c r="Q11" s="2">
        <f t="shared" si="9"/>
        <v>2.3378237292543162E-4</v>
      </c>
      <c r="R11" s="2">
        <f t="shared" si="10"/>
        <v>1.6369634421021519E-4</v>
      </c>
    </row>
    <row r="12" spans="1:18" x14ac:dyDescent="0.3">
      <c r="A12">
        <v>40</v>
      </c>
      <c r="B12" s="2">
        <v>547741697.63512003</v>
      </c>
      <c r="C12" s="2">
        <v>3813.3870929999998</v>
      </c>
      <c r="D12" s="2">
        <v>547598414.07223499</v>
      </c>
      <c r="E12" s="2">
        <v>3605.3330820000001</v>
      </c>
      <c r="F12" s="2">
        <v>546980066.74080801</v>
      </c>
      <c r="G12" s="2">
        <v>3343.7729199999999</v>
      </c>
      <c r="H12" s="6">
        <f t="shared" si="0"/>
        <v>547440059.48272097</v>
      </c>
      <c r="I12" s="65">
        <f t="shared" si="1"/>
        <v>2074.2110975219234</v>
      </c>
      <c r="J12" s="6">
        <f t="shared" si="2"/>
        <v>3505.7172116844145</v>
      </c>
      <c r="K12" s="6">
        <f t="shared" si="3"/>
        <v>3504.8001523209841</v>
      </c>
      <c r="L12" s="6">
        <f t="shared" si="4"/>
        <v>3500.8425370947889</v>
      </c>
      <c r="M12" s="6">
        <f t="shared" si="5"/>
        <v>3503.7866337000619</v>
      </c>
      <c r="N12" s="32">
        <f t="shared" si="6"/>
        <v>2.4373372948127781</v>
      </c>
      <c r="O12" s="2">
        <f t="shared" si="7"/>
        <v>1.834551235238157E-4</v>
      </c>
      <c r="P12" s="2">
        <f t="shared" si="8"/>
        <v>2.1863333978443589E-4</v>
      </c>
      <c r="Q12" s="2">
        <f t="shared" si="9"/>
        <v>2.1863330253932194E-4</v>
      </c>
      <c r="R12" s="2">
        <f t="shared" si="10"/>
        <v>1.8345518656562648E-4</v>
      </c>
    </row>
    <row r="13" spans="1:18" x14ac:dyDescent="0.3">
      <c r="A13">
        <v>45</v>
      </c>
      <c r="B13" s="2">
        <v>547990721.62276697</v>
      </c>
      <c r="C13" s="2">
        <v>5066.0252289999999</v>
      </c>
      <c r="D13" s="2">
        <v>548469687.08988297</v>
      </c>
      <c r="E13" s="2">
        <v>2829.660993</v>
      </c>
      <c r="F13" s="2">
        <v>547880014.24899495</v>
      </c>
      <c r="G13" s="2">
        <v>3584.9049209999998</v>
      </c>
      <c r="H13" s="6">
        <f t="shared" si="0"/>
        <v>548113474.32054818</v>
      </c>
      <c r="I13" s="65">
        <f t="shared" si="1"/>
        <v>2273.5956898656332</v>
      </c>
      <c r="J13" s="6">
        <f t="shared" si="2"/>
        <v>3507.3110426514295</v>
      </c>
      <c r="K13" s="6">
        <f t="shared" si="3"/>
        <v>3510.3765705984902</v>
      </c>
      <c r="L13" s="6">
        <f t="shared" si="4"/>
        <v>3506.6024810294666</v>
      </c>
      <c r="M13" s="6">
        <f t="shared" si="5"/>
        <v>3508.0966980931285</v>
      </c>
      <c r="N13" s="32">
        <f t="shared" si="6"/>
        <v>1.8870447845117724</v>
      </c>
      <c r="O13" s="2">
        <f t="shared" si="7"/>
        <v>2.0156422186734605E-4</v>
      </c>
      <c r="P13" s="2">
        <f t="shared" si="8"/>
        <v>2.0156425102850112E-4</v>
      </c>
      <c r="Q13" s="2">
        <f t="shared" si="9"/>
        <v>2.0156422186734608E-4</v>
      </c>
      <c r="R13" s="2">
        <f t="shared" si="10"/>
        <v>2.015642510285011E-4</v>
      </c>
    </row>
    <row r="14" spans="1:18" x14ac:dyDescent="0.3">
      <c r="A14">
        <v>50</v>
      </c>
      <c r="B14" s="2">
        <v>548876629.00994003</v>
      </c>
      <c r="C14" s="2">
        <v>5495.1384070000004</v>
      </c>
      <c r="D14" s="2">
        <v>547601309.11245894</v>
      </c>
      <c r="E14" s="2">
        <v>3233.6478090000001</v>
      </c>
      <c r="F14" s="2">
        <v>548870611.13245106</v>
      </c>
      <c r="G14" s="2">
        <v>3681.18462</v>
      </c>
      <c r="H14" s="6">
        <f t="shared" si="0"/>
        <v>548449516.41828334</v>
      </c>
      <c r="I14" s="65">
        <f t="shared" si="1"/>
        <v>2454.1154657083803</v>
      </c>
      <c r="J14" s="6">
        <f t="shared" si="2"/>
        <v>3512.9811254451624</v>
      </c>
      <c r="K14" s="6">
        <f t="shared" si="3"/>
        <v>3504.8186814787705</v>
      </c>
      <c r="L14" s="6">
        <f t="shared" si="4"/>
        <v>3512.9426091576825</v>
      </c>
      <c r="M14" s="6">
        <f t="shared" si="5"/>
        <v>3510.2474720272053</v>
      </c>
      <c r="N14" s="32">
        <f t="shared" si="6"/>
        <v>4.0812219831959737</v>
      </c>
      <c r="O14" s="2">
        <f t="shared" si="7"/>
        <v>2.1823089375421704E-4</v>
      </c>
      <c r="P14" s="2">
        <f t="shared" si="8"/>
        <v>1.8311763824389011E-4</v>
      </c>
      <c r="Q14" s="2">
        <f t="shared" si="9"/>
        <v>1.8311746246065173E-4</v>
      </c>
      <c r="R14" s="2">
        <f t="shared" si="10"/>
        <v>2.1823099760700428E-4</v>
      </c>
    </row>
    <row r="15" spans="1:18" x14ac:dyDescent="0.3">
      <c r="A15">
        <v>55</v>
      </c>
      <c r="B15" s="2">
        <v>548702863.79987705</v>
      </c>
      <c r="C15" s="2">
        <v>6020.8604409999998</v>
      </c>
      <c r="D15" s="2">
        <v>548589136.27066898</v>
      </c>
      <c r="E15" s="2">
        <v>3702.6821650000002</v>
      </c>
      <c r="F15" s="2">
        <v>549834108.41779494</v>
      </c>
      <c r="G15" s="2">
        <v>3589.9782140000002</v>
      </c>
      <c r="H15" s="6">
        <f t="shared" si="0"/>
        <v>549042036.1627804</v>
      </c>
      <c r="I15" s="65">
        <f t="shared" si="1"/>
        <v>2642.5694407359251</v>
      </c>
      <c r="J15" s="6">
        <f t="shared" si="2"/>
        <v>3511.868974060048</v>
      </c>
      <c r="K15" s="6">
        <f t="shared" si="3"/>
        <v>3511.1410825040307</v>
      </c>
      <c r="L15" s="6">
        <f t="shared" si="4"/>
        <v>3519.1092914300466</v>
      </c>
      <c r="M15" s="6">
        <f t="shared" si="5"/>
        <v>3514.0397826647081</v>
      </c>
      <c r="N15" s="32">
        <f t="shared" si="6"/>
        <v>3.9841044630079523</v>
      </c>
      <c r="O15" s="2">
        <f t="shared" si="7"/>
        <v>2.3310835817226465E-4</v>
      </c>
      <c r="P15" s="2">
        <f t="shared" si="8"/>
        <v>1.6322444357992966E-4</v>
      </c>
      <c r="Q15" s="2">
        <f t="shared" si="9"/>
        <v>1.6322422961190873E-4</v>
      </c>
      <c r="R15" s="2">
        <f t="shared" si="10"/>
        <v>2.3310843162862937E-4</v>
      </c>
    </row>
    <row r="16" spans="1:18" x14ac:dyDescent="0.3">
      <c r="A16">
        <v>60</v>
      </c>
      <c r="B16" s="2">
        <v>551482759.04439199</v>
      </c>
      <c r="C16" s="2">
        <v>3237.389502</v>
      </c>
      <c r="D16" s="2">
        <v>549716746.65043604</v>
      </c>
      <c r="E16" s="2">
        <v>3161.261653</v>
      </c>
      <c r="F16" s="2">
        <v>549711326.06628203</v>
      </c>
      <c r="G16" s="2">
        <v>3370.4296380000001</v>
      </c>
      <c r="H16" s="6">
        <f t="shared" si="0"/>
        <v>550303610.58703673</v>
      </c>
      <c r="I16" s="65">
        <f t="shared" si="1"/>
        <v>1880.7227325654746</v>
      </c>
      <c r="J16" s="6">
        <f t="shared" si="2"/>
        <v>3529.6611681680592</v>
      </c>
      <c r="K16" s="6">
        <f t="shared" si="3"/>
        <v>3518.3581396196219</v>
      </c>
      <c r="L16" s="6">
        <f t="shared" si="4"/>
        <v>3518.3234461952429</v>
      </c>
      <c r="M16" s="6">
        <f t="shared" si="5"/>
        <v>3522.1142513276413</v>
      </c>
      <c r="N16" s="32">
        <f t="shared" si="6"/>
        <v>5.6688609864081627</v>
      </c>
      <c r="O16" s="2">
        <f t="shared" si="7"/>
        <v>2.458822576405621E-4</v>
      </c>
      <c r="P16" s="2">
        <f t="shared" si="8"/>
        <v>1.41960739259905E-4</v>
      </c>
      <c r="Q16" s="2">
        <f t="shared" si="9"/>
        <v>1.4196018763773147E-4</v>
      </c>
      <c r="R16" s="2">
        <f t="shared" si="10"/>
        <v>2.458823638004822E-4</v>
      </c>
    </row>
    <row r="17" spans="1:27" x14ac:dyDescent="0.3">
      <c r="A17">
        <v>65</v>
      </c>
      <c r="B17" s="2">
        <v>552352892.73196995</v>
      </c>
      <c r="C17" s="2">
        <v>3390.8475039999998</v>
      </c>
      <c r="D17" s="2">
        <v>550239096.26422203</v>
      </c>
      <c r="E17" s="2">
        <v>3572.2194359999999</v>
      </c>
      <c r="F17" s="2">
        <v>550614347.534567</v>
      </c>
      <c r="G17" s="2">
        <v>3277.6382480000002</v>
      </c>
      <c r="H17" s="6">
        <f t="shared" si="0"/>
        <v>551068778.84358633</v>
      </c>
      <c r="I17" s="65">
        <f t="shared" si="1"/>
        <v>1972.069160920177</v>
      </c>
      <c r="J17" s="6">
        <f t="shared" si="2"/>
        <v>3535.2302943787872</v>
      </c>
      <c r="K17" s="6">
        <f t="shared" si="3"/>
        <v>3521.7013395977729</v>
      </c>
      <c r="L17" s="6">
        <f t="shared" si="4"/>
        <v>3524.1030644305447</v>
      </c>
      <c r="M17" s="6">
        <f t="shared" si="5"/>
        <v>3527.0115661357013</v>
      </c>
      <c r="N17" s="32">
        <f t="shared" si="6"/>
        <v>6.7644773905071816</v>
      </c>
      <c r="O17" s="2">
        <f t="shared" si="7"/>
        <v>2.5696195491347018E-4</v>
      </c>
      <c r="P17" s="2">
        <f t="shared" si="8"/>
        <v>1.1982434091995582E-4</v>
      </c>
      <c r="Q17" s="2">
        <f t="shared" si="9"/>
        <v>1.1982332743063062E-4</v>
      </c>
      <c r="R17" s="2">
        <f t="shared" si="10"/>
        <v>2.5696205767689566E-4</v>
      </c>
    </row>
    <row r="18" spans="1:27" x14ac:dyDescent="0.3">
      <c r="A18">
        <v>70</v>
      </c>
      <c r="B18" s="2">
        <v>552472898.78320205</v>
      </c>
      <c r="C18" s="2">
        <v>3376.939468</v>
      </c>
      <c r="D18" s="2">
        <v>551464815.86983502</v>
      </c>
      <c r="E18" s="2">
        <v>3245.9709480000001</v>
      </c>
      <c r="F18" s="2">
        <v>551169879.84377503</v>
      </c>
      <c r="G18" s="2">
        <v>3254.8280140000002</v>
      </c>
      <c r="H18" s="6">
        <f t="shared" si="0"/>
        <v>551702531.49893737</v>
      </c>
      <c r="I18" s="65">
        <f t="shared" si="1"/>
        <v>1901.2847401023728</v>
      </c>
      <c r="J18" s="6">
        <f t="shared" si="2"/>
        <v>3535.9983704283691</v>
      </c>
      <c r="K18" s="6">
        <f t="shared" si="3"/>
        <v>3529.5463262705953</v>
      </c>
      <c r="L18" s="6">
        <f t="shared" si="4"/>
        <v>3527.658643979164</v>
      </c>
      <c r="M18" s="6">
        <f t="shared" si="5"/>
        <v>3531.0677802260429</v>
      </c>
      <c r="N18" s="32">
        <f t="shared" si="6"/>
        <v>4.1698632246025227</v>
      </c>
      <c r="O18" s="2">
        <f t="shared" si="7"/>
        <v>2.661213772355719E-4</v>
      </c>
      <c r="P18" s="2">
        <f t="shared" si="8"/>
        <v>9.6860769832621767E-5</v>
      </c>
      <c r="Q18" s="2">
        <f t="shared" si="9"/>
        <v>9.6860260015675553E-5</v>
      </c>
      <c r="R18" s="2">
        <f t="shared" si="10"/>
        <v>2.6612140181733306E-4</v>
      </c>
    </row>
    <row r="19" spans="1:27" x14ac:dyDescent="0.3">
      <c r="A19">
        <v>75</v>
      </c>
      <c r="B19" s="2">
        <v>552397491.30378497</v>
      </c>
      <c r="C19" s="2">
        <v>4048.8563140000001</v>
      </c>
      <c r="D19" s="2">
        <v>550981835.36647904</v>
      </c>
      <c r="E19" s="2">
        <v>6139.9292820000001</v>
      </c>
      <c r="F19" s="2">
        <v>551782413.08556998</v>
      </c>
      <c r="G19" s="2">
        <v>3496.6941310000002</v>
      </c>
      <c r="H19" s="6">
        <f t="shared" si="0"/>
        <v>551720579.91861141</v>
      </c>
      <c r="I19" s="65">
        <f t="shared" si="1"/>
        <v>2714.5459797409244</v>
      </c>
      <c r="J19" s="6">
        <f t="shared" si="2"/>
        <v>3535.5157391084904</v>
      </c>
      <c r="K19" s="6">
        <f t="shared" si="3"/>
        <v>3526.4551008429285</v>
      </c>
      <c r="L19" s="6">
        <f t="shared" si="4"/>
        <v>3531.5790472235412</v>
      </c>
      <c r="M19" s="6">
        <f t="shared" si="5"/>
        <v>3531.1832957249862</v>
      </c>
      <c r="N19" s="32">
        <f t="shared" si="6"/>
        <v>4.53031913278096</v>
      </c>
      <c r="O19" s="2">
        <f t="shared" si="7"/>
        <v>2.7354168430125469E-4</v>
      </c>
      <c r="P19" s="2">
        <f t="shared" si="8"/>
        <v>7.3296113552483521E-5</v>
      </c>
      <c r="Q19" s="2">
        <f t="shared" si="9"/>
        <v>7.3295273404770309E-5</v>
      </c>
      <c r="R19" s="2">
        <f t="shared" si="10"/>
        <v>2.7354170046401316E-4</v>
      </c>
    </row>
    <row r="20" spans="1:27" x14ac:dyDescent="0.3">
      <c r="A20">
        <v>80</v>
      </c>
      <c r="B20" s="2"/>
      <c r="C20" s="2"/>
      <c r="D20" s="2">
        <v>550721326.48190498</v>
      </c>
      <c r="E20" s="2">
        <v>4670.0097459999997</v>
      </c>
      <c r="F20" s="2">
        <v>551702888.08574104</v>
      </c>
      <c r="G20" s="2">
        <v>3504.1023530000002</v>
      </c>
      <c r="H20" s="6">
        <f>(D20+F20)/2</f>
        <v>551212107.28382301</v>
      </c>
      <c r="I20" s="65">
        <f t="shared" si="1"/>
        <v>1946.1564493475944</v>
      </c>
      <c r="J20" s="6"/>
      <c r="K20" s="6">
        <f t="shared" si="3"/>
        <v>3524.7877629637946</v>
      </c>
      <c r="L20" s="6">
        <f t="shared" si="4"/>
        <v>3531.0700624924843</v>
      </c>
      <c r="M20" s="6">
        <f t="shared" si="5"/>
        <v>3527.9289127281395</v>
      </c>
      <c r="N20" s="32">
        <f t="shared" si="6"/>
        <v>3.1411497643448456</v>
      </c>
      <c r="O20" s="2">
        <f t="shared" si="7"/>
        <v>2.7914614420352887E-4</v>
      </c>
      <c r="P20" s="2">
        <f t="shared" si="8"/>
        <v>4.9221624289602722E-5</v>
      </c>
      <c r="Q20" s="2">
        <f t="shared" si="9"/>
        <v>4.9220996783818036E-5</v>
      </c>
      <c r="R20" s="2">
        <f t="shared" si="10"/>
        <v>2.7914614764367439E-4</v>
      </c>
    </row>
    <row r="21" spans="1:27" x14ac:dyDescent="0.3">
      <c r="A21">
        <v>85</v>
      </c>
      <c r="B21" s="2">
        <v>551879598.08260298</v>
      </c>
      <c r="C21" s="2">
        <v>3814.3791700000002</v>
      </c>
      <c r="D21" s="2">
        <v>550634818.82396305</v>
      </c>
      <c r="E21" s="2">
        <v>4654.6420859999998</v>
      </c>
      <c r="F21" s="2">
        <v>551325600.41050005</v>
      </c>
      <c r="G21" s="2">
        <v>3489.0463840000002</v>
      </c>
      <c r="H21" s="6">
        <f t="shared" si="0"/>
        <v>551280005.77235544</v>
      </c>
      <c r="I21" s="65">
        <f t="shared" si="1"/>
        <v>2318.7311202225283</v>
      </c>
      <c r="J21" s="6">
        <f t="shared" si="2"/>
        <v>3532.2010614289356</v>
      </c>
      <c r="K21" s="6">
        <f t="shared" si="3"/>
        <v>3524.2340870492189</v>
      </c>
      <c r="L21" s="6">
        <f t="shared" si="4"/>
        <v>3528.6553040350591</v>
      </c>
      <c r="M21" s="6">
        <f t="shared" si="5"/>
        <v>3528.3634841710714</v>
      </c>
      <c r="N21" s="32">
        <f t="shared" si="6"/>
        <v>3.9834871898583515</v>
      </c>
      <c r="O21" s="2">
        <f t="shared" si="7"/>
        <v>2.8233902276816712E-4</v>
      </c>
      <c r="P21" s="2">
        <f t="shared" si="8"/>
        <v>2.470352036997855E-5</v>
      </c>
      <c r="Q21" s="2">
        <f t="shared" si="9"/>
        <v>2.470146376320236E-5</v>
      </c>
      <c r="R21" s="2">
        <f t="shared" si="10"/>
        <v>2.8233902414545489E-4</v>
      </c>
      <c r="V21" t="s">
        <v>18</v>
      </c>
    </row>
    <row r="22" spans="1:27" x14ac:dyDescent="0.3">
      <c r="A22">
        <v>90</v>
      </c>
      <c r="B22" s="2">
        <v>550985539.61921203</v>
      </c>
      <c r="C22" s="2">
        <v>3650.0191559999998</v>
      </c>
      <c r="D22" s="2">
        <v>550203013.26976395</v>
      </c>
      <c r="E22" s="2">
        <v>4933.3344699999998</v>
      </c>
      <c r="F22" s="2">
        <v>550631260.63101494</v>
      </c>
      <c r="G22" s="2">
        <v>3586.8243520000001</v>
      </c>
      <c r="H22" s="6">
        <f t="shared" si="0"/>
        <v>550606604.50666368</v>
      </c>
      <c r="I22" s="65">
        <f t="shared" si="1"/>
        <v>2369.3819579553124</v>
      </c>
      <c r="J22" s="6">
        <f t="shared" si="2"/>
        <v>3526.4788092124363</v>
      </c>
      <c r="K22" s="6">
        <f t="shared" si="3"/>
        <v>3521.4703972114858</v>
      </c>
      <c r="L22" s="6">
        <f t="shared" si="4"/>
        <v>3524.2113135077584</v>
      </c>
      <c r="M22" s="6">
        <f t="shared" si="5"/>
        <v>3524.0535066438933</v>
      </c>
      <c r="N22" s="32">
        <f t="shared" si="6"/>
        <v>2.5042060004752784</v>
      </c>
      <c r="O22" s="2">
        <f t="shared" si="7"/>
        <v>2.8376413641697021E-4</v>
      </c>
      <c r="P22" s="2">
        <f t="shared" si="8"/>
        <v>2.0164388871944251E-7</v>
      </c>
      <c r="Q22" s="2">
        <f t="shared" si="9"/>
        <v>1.7382659664486497E-20</v>
      </c>
      <c r="R22" s="2">
        <f t="shared" si="10"/>
        <v>2.8376413641697021E-4</v>
      </c>
    </row>
    <row r="23" spans="1:27" x14ac:dyDescent="0.3">
      <c r="J23" t="s">
        <v>16</v>
      </c>
    </row>
    <row r="24" spans="1:27" x14ac:dyDescent="0.3">
      <c r="S24" t="s">
        <v>19</v>
      </c>
    </row>
    <row r="25" spans="1:27" x14ac:dyDescent="0.3">
      <c r="F25" t="s">
        <v>5</v>
      </c>
      <c r="H25" s="24">
        <v>981700</v>
      </c>
      <c r="I25" t="s">
        <v>31</v>
      </c>
      <c r="J25" s="27"/>
      <c r="K25" s="27"/>
      <c r="L25" s="27"/>
      <c r="M25" s="27"/>
      <c r="U25" t="s">
        <v>28</v>
      </c>
      <c r="X25" t="s">
        <v>23</v>
      </c>
    </row>
    <row r="26" spans="1:27" x14ac:dyDescent="0.3">
      <c r="F26" t="s">
        <v>41</v>
      </c>
      <c r="G26" s="26"/>
      <c r="H26">
        <f>2*PI()/981700</f>
        <v>6.4003109984512439E-6</v>
      </c>
      <c r="I26" t="s">
        <v>32</v>
      </c>
      <c r="J26" s="27"/>
      <c r="K26" s="27"/>
      <c r="L26" s="27"/>
      <c r="M26" s="27"/>
      <c r="U26" s="8" t="s">
        <v>20</v>
      </c>
      <c r="V26" s="8" t="s">
        <v>21</v>
      </c>
      <c r="W26" s="8" t="s">
        <v>22</v>
      </c>
      <c r="X26" s="8" t="s">
        <v>24</v>
      </c>
      <c r="Y26" s="8" t="s">
        <v>25</v>
      </c>
      <c r="Z26" s="8" t="s">
        <v>26</v>
      </c>
      <c r="AA26" s="8" t="s">
        <v>27</v>
      </c>
    </row>
    <row r="27" spans="1:27" x14ac:dyDescent="0.3">
      <c r="U27" s="55">
        <v>10359</v>
      </c>
      <c r="V27" s="56">
        <v>7.2</v>
      </c>
      <c r="W27" s="57">
        <v>298</v>
      </c>
      <c r="X27" s="56">
        <v>3.5</v>
      </c>
      <c r="Y27" s="56">
        <v>0.67800000000000005</v>
      </c>
      <c r="Z27" s="56">
        <v>1.008</v>
      </c>
      <c r="AA27" s="56">
        <f>2*Z27/(X27+Y27)</f>
        <v>0.48252752513164193</v>
      </c>
    </row>
    <row r="28" spans="1:27" x14ac:dyDescent="0.3">
      <c r="U28" s="55">
        <v>10361</v>
      </c>
      <c r="V28" s="56">
        <v>7.2</v>
      </c>
      <c r="W28" s="57">
        <v>298</v>
      </c>
      <c r="X28" s="56">
        <v>3.3980000000000001</v>
      </c>
      <c r="Y28" s="56">
        <v>0.58599999999999997</v>
      </c>
      <c r="Z28" s="56">
        <v>0.99</v>
      </c>
      <c r="AA28" s="56">
        <f t="shared" ref="AA28" si="11">2*Z28/(X28+Y28)</f>
        <v>0.49698795180722893</v>
      </c>
    </row>
    <row r="29" spans="1:27" x14ac:dyDescent="0.3">
      <c r="U29" s="55"/>
      <c r="V29" s="56"/>
      <c r="W29" s="58" t="s">
        <v>0</v>
      </c>
      <c r="X29" s="56">
        <f>AVERAGE(X27:X28)</f>
        <v>3.4489999999999998</v>
      </c>
      <c r="Y29" s="56">
        <f t="shared" ref="Y29:Z29" si="12">AVERAGE(Y27:Y28)</f>
        <v>0.63200000000000001</v>
      </c>
      <c r="Z29" s="56">
        <f t="shared" si="12"/>
        <v>0.999</v>
      </c>
      <c r="AA29" s="56">
        <f>2*Z29/(X29+Y29)</f>
        <v>0.48958588581230095</v>
      </c>
    </row>
    <row r="30" spans="1:27" x14ac:dyDescent="0.3">
      <c r="V30" s="45"/>
      <c r="W30" s="46"/>
      <c r="X30" s="45"/>
      <c r="Y30" s="45"/>
      <c r="Z30" s="45"/>
      <c r="AA30" s="45"/>
    </row>
    <row r="31" spans="1:27" x14ac:dyDescent="0.3">
      <c r="V31" s="45"/>
      <c r="W31" s="46"/>
      <c r="X31" s="45"/>
      <c r="Y31" s="45"/>
      <c r="Z31" s="45"/>
      <c r="AA31" s="45"/>
    </row>
    <row r="32" spans="1:27" x14ac:dyDescent="0.3">
      <c r="V32" s="45"/>
      <c r="W32" s="46"/>
      <c r="X32" s="45"/>
      <c r="Y32" s="45"/>
      <c r="Z32" s="45"/>
      <c r="AA32" s="45"/>
    </row>
    <row r="33" spans="3:27" x14ac:dyDescent="0.3">
      <c r="V33" s="45"/>
      <c r="W33" s="46"/>
      <c r="X33" s="45"/>
      <c r="Y33" s="45"/>
      <c r="Z33" s="45"/>
      <c r="AA33" s="45"/>
    </row>
    <row r="34" spans="3:27" x14ac:dyDescent="0.3">
      <c r="V34" s="45"/>
      <c r="W34" s="46"/>
      <c r="X34" s="45"/>
      <c r="Y34" s="45"/>
      <c r="Z34" s="45"/>
      <c r="AA34" s="45"/>
    </row>
    <row r="46" spans="3:27" x14ac:dyDescent="0.3">
      <c r="C46" t="s">
        <v>46</v>
      </c>
      <c r="E46" t="s">
        <v>47</v>
      </c>
    </row>
    <row r="47" spans="3:27" x14ac:dyDescent="0.3">
      <c r="C47" s="72">
        <f>H4/1000000</f>
        <v>549.01653969504332</v>
      </c>
      <c r="D47" s="71">
        <f>I4/1000000</f>
        <v>2.0149517949853463E-3</v>
      </c>
    </row>
    <row r="48" spans="3:27" x14ac:dyDescent="0.3">
      <c r="C48" s="72">
        <f t="shared" ref="C48:D64" si="13">H5/1000000</f>
        <v>548.40594265959305</v>
      </c>
      <c r="D48" s="71">
        <f t="shared" si="13"/>
        <v>2.262622581045883E-3</v>
      </c>
    </row>
    <row r="49" spans="3:4" x14ac:dyDescent="0.3">
      <c r="C49" s="72">
        <f t="shared" si="13"/>
        <v>548.7569579848813</v>
      </c>
      <c r="D49" s="71">
        <f t="shared" si="13"/>
        <v>4.4852726069717378E-3</v>
      </c>
    </row>
    <row r="50" spans="3:4" x14ac:dyDescent="0.3">
      <c r="C50" s="72">
        <f t="shared" si="13"/>
        <v>548.92555388822529</v>
      </c>
      <c r="D50" s="71">
        <f t="shared" si="13"/>
        <v>2.2146178325681055E-3</v>
      </c>
    </row>
    <row r="51" spans="3:4" x14ac:dyDescent="0.3">
      <c r="C51" s="72">
        <f t="shared" si="13"/>
        <v>548.22014561670596</v>
      </c>
      <c r="D51" s="71">
        <f t="shared" si="13"/>
        <v>2.0554676845246701E-3</v>
      </c>
    </row>
    <row r="52" spans="3:4" x14ac:dyDescent="0.3">
      <c r="C52" s="72">
        <f t="shared" si="13"/>
        <v>548.01480710014664</v>
      </c>
      <c r="D52" s="71">
        <f t="shared" si="13"/>
        <v>2.1434453138963372E-3</v>
      </c>
    </row>
    <row r="53" spans="3:4" x14ac:dyDescent="0.3">
      <c r="C53" s="72">
        <f t="shared" si="13"/>
        <v>547.76954702453702</v>
      </c>
      <c r="D53" s="71">
        <f t="shared" si="13"/>
        <v>2.2133234664748051E-3</v>
      </c>
    </row>
    <row r="54" spans="3:4" x14ac:dyDescent="0.3">
      <c r="C54" s="72">
        <f t="shared" si="13"/>
        <v>547.45910059817038</v>
      </c>
      <c r="D54" s="71">
        <f t="shared" si="13"/>
        <v>2.3305450093218639E-3</v>
      </c>
    </row>
    <row r="55" spans="3:4" x14ac:dyDescent="0.3">
      <c r="C55" s="72">
        <f t="shared" si="13"/>
        <v>547.44005948272093</v>
      </c>
      <c r="D55" s="71">
        <f t="shared" si="13"/>
        <v>2.0742110975219235E-3</v>
      </c>
    </row>
    <row r="56" spans="3:4" x14ac:dyDescent="0.3">
      <c r="C56" s="72">
        <f t="shared" si="13"/>
        <v>548.11347432054822</v>
      </c>
      <c r="D56" s="71">
        <f t="shared" si="13"/>
        <v>2.2735956898656332E-3</v>
      </c>
    </row>
    <row r="57" spans="3:4" x14ac:dyDescent="0.3">
      <c r="C57" s="72">
        <f t="shared" si="13"/>
        <v>548.44951641828334</v>
      </c>
      <c r="D57" s="71">
        <f t="shared" si="13"/>
        <v>2.4541154657083805E-3</v>
      </c>
    </row>
    <row r="58" spans="3:4" x14ac:dyDescent="0.3">
      <c r="C58" s="72">
        <f t="shared" si="13"/>
        <v>549.04203616278039</v>
      </c>
      <c r="D58" s="71">
        <f t="shared" si="13"/>
        <v>2.6425694407359252E-3</v>
      </c>
    </row>
    <row r="59" spans="3:4" x14ac:dyDescent="0.3">
      <c r="C59" s="72">
        <f t="shared" si="13"/>
        <v>550.3036105870367</v>
      </c>
      <c r="D59" s="71">
        <f t="shared" si="13"/>
        <v>1.8807227325654747E-3</v>
      </c>
    </row>
    <row r="60" spans="3:4" x14ac:dyDescent="0.3">
      <c r="C60" s="72">
        <f t="shared" si="13"/>
        <v>551.0687788435863</v>
      </c>
      <c r="D60" s="71">
        <f t="shared" si="13"/>
        <v>1.9720691609201768E-3</v>
      </c>
    </row>
    <row r="61" spans="3:4" x14ac:dyDescent="0.3">
      <c r="C61" s="72">
        <f t="shared" si="13"/>
        <v>551.70253149893733</v>
      </c>
      <c r="D61" s="71">
        <f t="shared" si="13"/>
        <v>1.9012847401023729E-3</v>
      </c>
    </row>
    <row r="62" spans="3:4" x14ac:dyDescent="0.3">
      <c r="C62" s="72">
        <f t="shared" si="13"/>
        <v>551.72057991861141</v>
      </c>
      <c r="D62" s="71">
        <f t="shared" si="13"/>
        <v>2.7145459797409243E-3</v>
      </c>
    </row>
    <row r="63" spans="3:4" x14ac:dyDescent="0.3">
      <c r="C63" s="72">
        <f t="shared" si="13"/>
        <v>551.212107283823</v>
      </c>
      <c r="D63" s="71">
        <f t="shared" si="13"/>
        <v>1.9461564493475944E-3</v>
      </c>
    </row>
    <row r="64" spans="3:4" x14ac:dyDescent="0.3">
      <c r="C64" s="72">
        <f t="shared" si="13"/>
        <v>551.28000577235548</v>
      </c>
      <c r="D64" s="71">
        <f t="shared" si="13"/>
        <v>2.3187311202225282E-3</v>
      </c>
    </row>
    <row r="65" spans="3:4" x14ac:dyDescent="0.3">
      <c r="C65" s="72">
        <f>H22/1000000</f>
        <v>550.60660450666364</v>
      </c>
      <c r="D65" s="71">
        <f>I22/1000000</f>
        <v>2.3693819579553126E-3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8B93-3D5C-49FC-87C3-08C0B32C976B}">
  <dimension ref="A1:AA65"/>
  <sheetViews>
    <sheetView zoomScaleNormal="100" workbookViewId="0">
      <selection activeCell="D24" sqref="D24"/>
    </sheetView>
  </sheetViews>
  <sheetFormatPr defaultRowHeight="14.4" x14ac:dyDescent="0.3"/>
  <cols>
    <col min="1" max="1" width="17.88671875" bestFit="1" customWidth="1"/>
    <col min="2" max="2" width="12.77734375" customWidth="1"/>
    <col min="3" max="3" width="10.77734375" customWidth="1"/>
    <col min="4" max="4" width="11.33203125" customWidth="1"/>
    <col min="5" max="5" width="11.88671875" customWidth="1"/>
    <col min="6" max="6" width="12" customWidth="1"/>
    <col min="7" max="7" width="12.109375" customWidth="1"/>
    <col min="8" max="8" width="12.44140625" customWidth="1"/>
    <col min="10" max="10" width="5.6640625" customWidth="1"/>
    <col min="11" max="11" width="5.33203125" customWidth="1"/>
    <col min="12" max="12" width="6.109375" customWidth="1"/>
    <col min="13" max="13" width="7.88671875" customWidth="1"/>
    <col min="14" max="14" width="11.33203125" customWidth="1"/>
    <col min="15" max="15" width="13.6640625" customWidth="1"/>
    <col min="17" max="17" width="12.88671875" customWidth="1"/>
    <col min="18" max="18" width="12" bestFit="1" customWidth="1"/>
    <col min="21" max="21" width="9.88671875" customWidth="1"/>
    <col min="22" max="22" width="14.6640625" customWidth="1"/>
  </cols>
  <sheetData>
    <row r="1" spans="1:18" x14ac:dyDescent="0.3">
      <c r="B1" s="14" t="s">
        <v>3</v>
      </c>
      <c r="C1" s="11"/>
      <c r="D1" s="11"/>
      <c r="E1" s="11"/>
      <c r="F1" s="11"/>
      <c r="G1" s="11"/>
      <c r="H1" s="11"/>
      <c r="I1" s="11"/>
      <c r="J1" s="33"/>
      <c r="K1" s="33"/>
      <c r="L1" s="33"/>
      <c r="M1" s="33"/>
      <c r="N1" s="33"/>
      <c r="O1" s="11"/>
      <c r="P1" s="33"/>
      <c r="Q1" s="33"/>
      <c r="R1" s="34"/>
    </row>
    <row r="2" spans="1:18" x14ac:dyDescent="0.3">
      <c r="B2" s="19" t="s">
        <v>44</v>
      </c>
      <c r="C2" s="19"/>
      <c r="D2" s="10"/>
      <c r="E2" s="14"/>
      <c r="F2" s="14"/>
      <c r="G2" s="11"/>
      <c r="H2" s="11"/>
      <c r="I2" s="11"/>
      <c r="J2" s="61" t="s">
        <v>14</v>
      </c>
      <c r="K2" s="62"/>
      <c r="L2" s="62"/>
      <c r="M2" s="62"/>
      <c r="N2" s="41"/>
      <c r="O2" s="11" t="s">
        <v>11</v>
      </c>
      <c r="P2" s="40"/>
      <c r="Q2" s="40"/>
      <c r="R2" s="41"/>
    </row>
    <row r="3" spans="1:18" x14ac:dyDescent="0.3">
      <c r="A3" t="s">
        <v>10</v>
      </c>
      <c r="B3" s="37" t="s">
        <v>42</v>
      </c>
      <c r="C3" s="37" t="s">
        <v>37</v>
      </c>
      <c r="D3" s="37" t="s">
        <v>36</v>
      </c>
      <c r="E3" s="37" t="s">
        <v>38</v>
      </c>
      <c r="F3" s="37" t="s">
        <v>43</v>
      </c>
      <c r="G3" s="19" t="s">
        <v>39</v>
      </c>
      <c r="H3" s="10" t="s">
        <v>0</v>
      </c>
      <c r="I3" s="19" t="s">
        <v>4</v>
      </c>
      <c r="J3" s="37" t="s">
        <v>33</v>
      </c>
      <c r="K3" s="37" t="s">
        <v>34</v>
      </c>
      <c r="L3" s="37" t="s">
        <v>35</v>
      </c>
      <c r="M3" s="19" t="s">
        <v>0</v>
      </c>
      <c r="N3" s="19" t="s">
        <v>30</v>
      </c>
      <c r="O3" s="3" t="s">
        <v>12</v>
      </c>
      <c r="P3" s="3" t="s">
        <v>4</v>
      </c>
      <c r="Q3" s="3" t="s">
        <v>13</v>
      </c>
      <c r="R3" s="3" t="s">
        <v>4</v>
      </c>
    </row>
    <row r="4" spans="1:18" x14ac:dyDescent="0.3">
      <c r="A4">
        <v>0</v>
      </c>
      <c r="B4" s="3">
        <v>396808369.85488999</v>
      </c>
      <c r="C4" s="3">
        <v>3571.9105180000001</v>
      </c>
      <c r="D4" s="3">
        <v>396144620.254053</v>
      </c>
      <c r="E4" s="3">
        <v>3838.7404029999998</v>
      </c>
      <c r="F4" s="3">
        <v>396864884.96809602</v>
      </c>
      <c r="G4" s="3">
        <v>2451.352382</v>
      </c>
      <c r="H4" s="3">
        <f t="shared" ref="H4:H22" si="0">(B4+D4+F4)/3</f>
        <v>396605958.35901302</v>
      </c>
      <c r="I4" s="3">
        <f>SQRT(C4*C4+E4*E4+G4*G4)/3</f>
        <v>1929.4098444562067</v>
      </c>
      <c r="J4" s="35">
        <f>B4*$H$26</f>
        <v>2539.6969738597613</v>
      </c>
      <c r="K4" s="35">
        <f>D4*$H$26</f>
        <v>2535.4487699893066</v>
      </c>
      <c r="L4" s="35">
        <f>F4*$H$26</f>
        <v>2540.0586881603926</v>
      </c>
      <c r="M4" s="35">
        <f>AVERAGE(J4:L4)</f>
        <v>2538.401477336487</v>
      </c>
      <c r="N4" s="36">
        <f>(MAX(J4:L4)-MIN(J4:L4))/2</f>
        <v>2.3049590855430324</v>
      </c>
      <c r="O4" s="3">
        <f>SIN(RADIANS(A4))/J4</f>
        <v>0</v>
      </c>
      <c r="P4" s="3">
        <f>SQRT((SIN(RADIANS(A4))/(J4*J4))^2*N4*N4+(COS(RADIANS(A4))/J4)^2)</f>
        <v>3.9374776215141431E-4</v>
      </c>
      <c r="Q4" s="3">
        <f>COS(RADIANS(A4))/J4</f>
        <v>3.9374776215141431E-4</v>
      </c>
      <c r="R4" s="3">
        <f>SQRT((COS(RADIANS(A4))/(J4*J4))^2*N4*N4+(SIN(RADIANS(A4))/J4)^2)</f>
        <v>3.5735463369231632E-7</v>
      </c>
    </row>
    <row r="5" spans="1:18" x14ac:dyDescent="0.3">
      <c r="A5">
        <v>5</v>
      </c>
      <c r="B5" s="3">
        <v>397123009.43965799</v>
      </c>
      <c r="C5" s="3">
        <v>2766.9000890000002</v>
      </c>
      <c r="D5" s="3">
        <v>396169716.85672599</v>
      </c>
      <c r="E5" s="3">
        <v>3715.661955</v>
      </c>
      <c r="F5" s="3">
        <v>397384693.90599</v>
      </c>
      <c r="G5" s="3">
        <v>2353.8566249999999</v>
      </c>
      <c r="H5" s="3">
        <f t="shared" si="0"/>
        <v>396892473.40079135</v>
      </c>
      <c r="I5" s="3">
        <f t="shared" ref="I5:I21" si="1">SQRT(C5*C5+E5*E5+G5*G5)/3</f>
        <v>1732.1316628619143</v>
      </c>
      <c r="J5" s="35">
        <f t="shared" ref="J5:J22" si="2">B5*$H$26</f>
        <v>2541.7107650547</v>
      </c>
      <c r="K5" s="35">
        <f t="shared" ref="K5:K22" si="3">D5*$H$26</f>
        <v>2535.6093960514186</v>
      </c>
      <c r="L5" s="35">
        <f t="shared" ref="L5:L22" si="4">F5*$H$26</f>
        <v>2543.3856270226888</v>
      </c>
      <c r="M5" s="35">
        <f t="shared" ref="M5:M22" si="5">AVERAGE(J5:L5)</f>
        <v>2540.2352627096025</v>
      </c>
      <c r="N5" s="36">
        <f t="shared" ref="N5:N22" si="6">(MAX(J5:L5)-MIN(J5:L5))/2</f>
        <v>3.8881154856351259</v>
      </c>
      <c r="O5" s="3">
        <f t="shared" ref="O5:O22" si="7">SIN(RADIANS(A5))/J5</f>
        <v>3.4290189090725471E-5</v>
      </c>
      <c r="P5" s="3">
        <f t="shared" ref="P5:P22" si="8">SQRT((SIN(RADIANS(A5))/(J5*J5))^2*N5*N5+(COS(RADIANS(A5))/J5)^2)</f>
        <v>3.9193865828865431E-4</v>
      </c>
      <c r="Q5" s="3">
        <f t="shared" ref="Q5:Q22" si="9">COS(RADIANS(A5))/J5</f>
        <v>3.9193865477856859E-4</v>
      </c>
      <c r="R5" s="3">
        <f t="shared" ref="R5:R22" si="10">SQRT((COS(RADIANS(A5))/(J5*J5))^2*N5*N5+(SIN(RADIANS(A5))/J5)^2)</f>
        <v>3.4295430272060761E-5</v>
      </c>
    </row>
    <row r="6" spans="1:18" x14ac:dyDescent="0.3">
      <c r="A6">
        <v>10</v>
      </c>
      <c r="B6" s="3">
        <v>397804044.58071601</v>
      </c>
      <c r="C6" s="3">
        <v>2498.9326040000001</v>
      </c>
      <c r="D6" s="3">
        <v>397172481.74839699</v>
      </c>
      <c r="E6" s="3">
        <v>4237.4126740000002</v>
      </c>
      <c r="F6" s="3">
        <v>397696432.88002002</v>
      </c>
      <c r="G6" s="3">
        <v>2533.460016</v>
      </c>
      <c r="H6" s="3">
        <f t="shared" si="0"/>
        <v>397557653.06971103</v>
      </c>
      <c r="I6" s="3">
        <f t="shared" si="1"/>
        <v>1844.4737274650934</v>
      </c>
      <c r="J6" s="35">
        <f t="shared" si="2"/>
        <v>2546.0696017583455</v>
      </c>
      <c r="K6" s="35">
        <f t="shared" si="3"/>
        <v>2542.0274032164411</v>
      </c>
      <c r="L6" s="35">
        <f t="shared" si="4"/>
        <v>2545.3808534068189</v>
      </c>
      <c r="M6" s="35">
        <f t="shared" si="5"/>
        <v>2544.4926194605355</v>
      </c>
      <c r="N6" s="36">
        <f t="shared" si="6"/>
        <v>2.0210992709521634</v>
      </c>
      <c r="O6" s="3">
        <f t="shared" si="7"/>
        <v>6.8202447233574009E-5</v>
      </c>
      <c r="P6" s="3">
        <f t="shared" si="8"/>
        <v>3.8679530283819457E-4</v>
      </c>
      <c r="Q6" s="3">
        <f t="shared" si="9"/>
        <v>3.867952990492044E-4</v>
      </c>
      <c r="R6" s="3">
        <f t="shared" si="10"/>
        <v>6.8203138371884992E-5</v>
      </c>
    </row>
    <row r="7" spans="1:18" x14ac:dyDescent="0.3">
      <c r="A7">
        <v>15</v>
      </c>
      <c r="B7" s="3">
        <v>397491242.54055899</v>
      </c>
      <c r="C7" s="3">
        <v>2951.5876400000002</v>
      </c>
      <c r="D7" s="3">
        <v>394642392.49048603</v>
      </c>
      <c r="E7" s="3">
        <v>5517.9012970000003</v>
      </c>
      <c r="F7" s="3">
        <v>397224625.33979303</v>
      </c>
      <c r="G7" s="3">
        <v>2538.4958879999999</v>
      </c>
      <c r="H7" s="3">
        <f t="shared" si="0"/>
        <v>396452753.45694596</v>
      </c>
      <c r="I7" s="3">
        <f t="shared" si="1"/>
        <v>2251.001399215419</v>
      </c>
      <c r="J7" s="35">
        <f t="shared" si="2"/>
        <v>2544.0675714203908</v>
      </c>
      <c r="K7" s="35">
        <f t="shared" si="3"/>
        <v>2525.8340451119702</v>
      </c>
      <c r="L7" s="35">
        <f t="shared" si="4"/>
        <v>2542.3611384179521</v>
      </c>
      <c r="M7" s="35">
        <f t="shared" si="5"/>
        <v>2537.4209183167709</v>
      </c>
      <c r="N7" s="36">
        <f t="shared" si="6"/>
        <v>9.1167631542102754</v>
      </c>
      <c r="O7" s="3">
        <f t="shared" si="7"/>
        <v>1.0173434385550468E-4</v>
      </c>
      <c r="P7" s="3">
        <f t="shared" si="8"/>
        <v>3.7967791517403576E-4</v>
      </c>
      <c r="Q7" s="3">
        <f t="shared" si="9"/>
        <v>3.7967774014342613E-4</v>
      </c>
      <c r="R7" s="3">
        <f t="shared" si="10"/>
        <v>1.0174344167528808E-4</v>
      </c>
    </row>
    <row r="8" spans="1:18" x14ac:dyDescent="0.3">
      <c r="A8">
        <v>20</v>
      </c>
      <c r="B8" s="3">
        <v>397278385.36246002</v>
      </c>
      <c r="C8" s="3">
        <v>3071.01109</v>
      </c>
      <c r="D8" s="3">
        <v>395100926.985376</v>
      </c>
      <c r="E8" s="3">
        <v>4098.3645850000003</v>
      </c>
      <c r="F8" s="3">
        <v>397247036.68588799</v>
      </c>
      <c r="G8" s="3">
        <v>2433.3294519999999</v>
      </c>
      <c r="H8" s="3">
        <f t="shared" si="0"/>
        <v>396542116.34457469</v>
      </c>
      <c r="I8" s="3">
        <f t="shared" si="1"/>
        <v>1889.9968726739507</v>
      </c>
      <c r="J8" s="35">
        <f t="shared" si="2"/>
        <v>2542.7052192823044</v>
      </c>
      <c r="K8" s="35">
        <f t="shared" si="3"/>
        <v>2528.7688084827837</v>
      </c>
      <c r="L8" s="35">
        <f t="shared" si="4"/>
        <v>2542.5045780028536</v>
      </c>
      <c r="M8" s="35">
        <f t="shared" si="5"/>
        <v>2537.9928685893137</v>
      </c>
      <c r="N8" s="36">
        <f t="shared" si="6"/>
        <v>6.9682053997603361</v>
      </c>
      <c r="O8" s="3">
        <f t="shared" si="7"/>
        <v>1.3451033990570334E-4</v>
      </c>
      <c r="P8" s="3">
        <f t="shared" si="8"/>
        <v>3.6956430541462855E-4</v>
      </c>
      <c r="Q8" s="3">
        <f t="shared" si="9"/>
        <v>3.6956412157408594E-4</v>
      </c>
      <c r="R8" s="3">
        <f t="shared" si="10"/>
        <v>1.3451415264966138E-4</v>
      </c>
    </row>
    <row r="9" spans="1:18" x14ac:dyDescent="0.3">
      <c r="A9">
        <v>25</v>
      </c>
      <c r="B9" s="3">
        <v>396755345.72910702</v>
      </c>
      <c r="C9" s="3">
        <v>2668.3393919999999</v>
      </c>
      <c r="D9" s="3">
        <v>394472118.69777</v>
      </c>
      <c r="E9" s="3">
        <v>3642.0108959999998</v>
      </c>
      <c r="F9" s="3">
        <v>397141428.241189</v>
      </c>
      <c r="G9" s="3">
        <v>2241.1266139999998</v>
      </c>
      <c r="H9" s="3">
        <f t="shared" si="0"/>
        <v>396122964.22268867</v>
      </c>
      <c r="I9" s="3">
        <f t="shared" si="1"/>
        <v>1680.1761474275629</v>
      </c>
      <c r="J9" s="35">
        <f t="shared" si="2"/>
        <v>2539.3576029643295</v>
      </c>
      <c r="K9" s="35">
        <f t="shared" si="3"/>
        <v>2524.744239883702</v>
      </c>
      <c r="L9" s="35">
        <f t="shared" si="4"/>
        <v>2541.8286511127176</v>
      </c>
      <c r="M9" s="35">
        <f t="shared" si="5"/>
        <v>2535.3101646535829</v>
      </c>
      <c r="N9" s="36">
        <f t="shared" si="6"/>
        <v>8.5422056145077931</v>
      </c>
      <c r="O9" s="3">
        <f t="shared" si="7"/>
        <v>1.6642723389858691E-4</v>
      </c>
      <c r="P9" s="3">
        <f t="shared" si="8"/>
        <v>3.5690479395228956E-4</v>
      </c>
      <c r="Q9" s="3">
        <f t="shared" si="9"/>
        <v>3.5690435485678259E-4</v>
      </c>
      <c r="R9" s="3">
        <f t="shared" si="10"/>
        <v>1.6643156437788124E-4</v>
      </c>
    </row>
    <row r="10" spans="1:18" x14ac:dyDescent="0.3">
      <c r="A10">
        <v>30</v>
      </c>
      <c r="B10" s="3">
        <v>396382618.190795</v>
      </c>
      <c r="C10" s="3">
        <v>2736.0205879999999</v>
      </c>
      <c r="D10" s="3">
        <v>394841738.00903702</v>
      </c>
      <c r="E10" s="3">
        <v>3334.0821980000001</v>
      </c>
      <c r="F10" s="3">
        <v>396325871.75502998</v>
      </c>
      <c r="G10" s="3">
        <v>2289.6180939999999</v>
      </c>
      <c r="H10" s="3">
        <f t="shared" si="0"/>
        <v>395850075.98495394</v>
      </c>
      <c r="I10" s="3">
        <f t="shared" si="1"/>
        <v>1627.6862848620624</v>
      </c>
      <c r="J10" s="35">
        <f t="shared" si="2"/>
        <v>2536.9720308014453</v>
      </c>
      <c r="K10" s="35">
        <f t="shared" si="3"/>
        <v>2527.1099184268442</v>
      </c>
      <c r="L10" s="35">
        <f t="shared" si="4"/>
        <v>2536.6088359644955</v>
      </c>
      <c r="M10" s="35">
        <f t="shared" si="5"/>
        <v>2533.5635950642618</v>
      </c>
      <c r="N10" s="36">
        <f t="shared" si="6"/>
        <v>4.9310561873005554</v>
      </c>
      <c r="O10" s="3">
        <f t="shared" si="7"/>
        <v>1.9708534186797748E-4</v>
      </c>
      <c r="P10" s="3">
        <f t="shared" si="8"/>
        <v>3.4136204047987705E-4</v>
      </c>
      <c r="Q10" s="3">
        <f t="shared" si="9"/>
        <v>3.413618255424187E-4</v>
      </c>
      <c r="R10" s="3">
        <f t="shared" si="10"/>
        <v>1.9708645871295948E-4</v>
      </c>
    </row>
    <row r="11" spans="1:18" x14ac:dyDescent="0.3">
      <c r="A11">
        <v>35</v>
      </c>
      <c r="B11" s="3">
        <v>396368099.44491601</v>
      </c>
      <c r="C11" s="3">
        <v>2873.3386139999998</v>
      </c>
      <c r="D11" s="3">
        <v>393142214.23712099</v>
      </c>
      <c r="E11" s="3">
        <v>4711.3809680000004</v>
      </c>
      <c r="F11" s="3">
        <v>396368175.93395102</v>
      </c>
      <c r="G11" s="3">
        <v>2329.3251829999999</v>
      </c>
      <c r="H11" s="3">
        <f t="shared" si="0"/>
        <v>395292829.87199599</v>
      </c>
      <c r="I11" s="3">
        <f t="shared" si="1"/>
        <v>1996.634424461269</v>
      </c>
      <c r="J11" s="35">
        <f t="shared" si="2"/>
        <v>2536.8791063125122</v>
      </c>
      <c r="K11" s="35">
        <f t="shared" si="3"/>
        <v>2516.2324377373207</v>
      </c>
      <c r="L11" s="35">
        <f t="shared" si="4"/>
        <v>2536.8795958661244</v>
      </c>
      <c r="M11" s="35">
        <f t="shared" si="5"/>
        <v>2529.9970466386526</v>
      </c>
      <c r="N11" s="36">
        <f t="shared" si="6"/>
        <v>10.323579064401883</v>
      </c>
      <c r="O11" s="3">
        <f t="shared" si="7"/>
        <v>2.2609529753460334E-4</v>
      </c>
      <c r="P11" s="3">
        <f t="shared" si="8"/>
        <v>3.2289885934413379E-4</v>
      </c>
      <c r="Q11" s="3">
        <f t="shared" si="9"/>
        <v>3.228975485078091E-4</v>
      </c>
      <c r="R11" s="3">
        <f t="shared" si="10"/>
        <v>2.2609911579318269E-4</v>
      </c>
    </row>
    <row r="12" spans="1:18" x14ac:dyDescent="0.3">
      <c r="A12">
        <v>40</v>
      </c>
      <c r="B12" s="3">
        <v>395680474.04932702</v>
      </c>
      <c r="C12" s="3">
        <v>2924.2952220000002</v>
      </c>
      <c r="D12" s="3">
        <v>393301878.00098097</v>
      </c>
      <c r="E12" s="3">
        <v>4136.5253759999996</v>
      </c>
      <c r="F12" s="3">
        <v>396434859.22498697</v>
      </c>
      <c r="G12" s="3">
        <v>2549.2384569999999</v>
      </c>
      <c r="H12" s="3">
        <f t="shared" si="0"/>
        <v>395139070.42509836</v>
      </c>
      <c r="I12" s="3">
        <f t="shared" si="1"/>
        <v>1890.354506504349</v>
      </c>
      <c r="J12" s="35">
        <f t="shared" si="2"/>
        <v>2532.4780899303096</v>
      </c>
      <c r="K12" s="35">
        <f t="shared" si="3"/>
        <v>2517.2543354812078</v>
      </c>
      <c r="L12" s="35">
        <f t="shared" si="4"/>
        <v>2537.3063896671547</v>
      </c>
      <c r="M12" s="35">
        <f t="shared" si="5"/>
        <v>2529.0129383595572</v>
      </c>
      <c r="N12" s="36">
        <f t="shared" si="6"/>
        <v>10.026027092973436</v>
      </c>
      <c r="O12" s="3">
        <f t="shared" si="7"/>
        <v>2.5381763903206282E-4</v>
      </c>
      <c r="P12" s="3">
        <f t="shared" si="8"/>
        <v>3.0248975223463653E-4</v>
      </c>
      <c r="Q12" s="3">
        <f t="shared" si="9"/>
        <v>3.0248808318024129E-4</v>
      </c>
      <c r="R12" s="3">
        <f t="shared" si="10"/>
        <v>2.5382046409860295E-4</v>
      </c>
    </row>
    <row r="13" spans="1:18" x14ac:dyDescent="0.3">
      <c r="A13">
        <v>45</v>
      </c>
      <c r="B13" s="3">
        <v>395484523.13081503</v>
      </c>
      <c r="C13" s="3">
        <v>3049.682151</v>
      </c>
      <c r="D13" s="3">
        <v>393794401.90356702</v>
      </c>
      <c r="E13" s="3">
        <v>2848.2276059999999</v>
      </c>
      <c r="F13" s="3">
        <v>395823535.84758401</v>
      </c>
      <c r="G13" s="3">
        <v>2466.9656530000002</v>
      </c>
      <c r="H13" s="3">
        <f t="shared" si="0"/>
        <v>395034153.62732202</v>
      </c>
      <c r="I13" s="3">
        <f t="shared" si="1"/>
        <v>1615.8548219575157</v>
      </c>
      <c r="J13" s="35">
        <f t="shared" si="2"/>
        <v>2531.2239431114008</v>
      </c>
      <c r="K13" s="35">
        <f t="shared" si="3"/>
        <v>2520.4066416319292</v>
      </c>
      <c r="L13" s="35">
        <f t="shared" si="4"/>
        <v>2533.3937299311519</v>
      </c>
      <c r="M13" s="35">
        <f t="shared" si="5"/>
        <v>2528.3414382248275</v>
      </c>
      <c r="N13" s="36">
        <f t="shared" si="6"/>
        <v>6.4935441496113526</v>
      </c>
      <c r="O13" s="3">
        <f t="shared" si="7"/>
        <v>2.7935370282463674E-4</v>
      </c>
      <c r="P13" s="3">
        <f t="shared" si="8"/>
        <v>2.7935462205884481E-4</v>
      </c>
      <c r="Q13" s="3">
        <f t="shared" si="9"/>
        <v>2.7935370282463679E-4</v>
      </c>
      <c r="R13" s="3">
        <f t="shared" si="10"/>
        <v>2.7935462205884475E-4</v>
      </c>
    </row>
    <row r="14" spans="1:18" x14ac:dyDescent="0.3">
      <c r="A14">
        <v>50</v>
      </c>
      <c r="B14" s="3">
        <v>395297155.29732698</v>
      </c>
      <c r="C14" s="3">
        <v>3097.7644570000002</v>
      </c>
      <c r="D14" s="3">
        <v>394202956.06465799</v>
      </c>
      <c r="E14" s="3">
        <v>2560.906477</v>
      </c>
      <c r="F14" s="3">
        <v>395844466.92311102</v>
      </c>
      <c r="G14" s="3">
        <v>2488.0377840000001</v>
      </c>
      <c r="H14" s="3">
        <f t="shared" si="0"/>
        <v>395114859.42836529</v>
      </c>
      <c r="I14" s="3">
        <f t="shared" si="1"/>
        <v>1575.6733526973542</v>
      </c>
      <c r="J14" s="35">
        <f t="shared" si="2"/>
        <v>2530.0247307059713</v>
      </c>
      <c r="K14" s="35">
        <f t="shared" si="3"/>
        <v>2523.0215153226231</v>
      </c>
      <c r="L14" s="35">
        <f t="shared" si="4"/>
        <v>2533.5276953240573</v>
      </c>
      <c r="M14" s="35">
        <f t="shared" si="5"/>
        <v>2528.857980450884</v>
      </c>
      <c r="N14" s="36">
        <f t="shared" si="6"/>
        <v>5.2530900007170658</v>
      </c>
      <c r="O14" s="3">
        <f t="shared" si="7"/>
        <v>3.0278140518619478E-4</v>
      </c>
      <c r="P14" s="3">
        <f t="shared" si="8"/>
        <v>2.5406454321409792E-4</v>
      </c>
      <c r="Q14" s="3">
        <f t="shared" si="9"/>
        <v>2.5406376541907465E-4</v>
      </c>
      <c r="R14" s="3">
        <f t="shared" si="10"/>
        <v>3.0278186470795922E-4</v>
      </c>
    </row>
    <row r="15" spans="1:18" x14ac:dyDescent="0.3">
      <c r="A15">
        <v>55</v>
      </c>
      <c r="B15" s="3">
        <v>395220274.06446201</v>
      </c>
      <c r="C15" s="3">
        <v>3194.6119800000001</v>
      </c>
      <c r="D15" s="3">
        <v>394560666.15096599</v>
      </c>
      <c r="E15" s="3">
        <v>2316.1709780000001</v>
      </c>
      <c r="F15" s="3">
        <v>395967781.564331</v>
      </c>
      <c r="G15" s="3">
        <v>2292.2485569999999</v>
      </c>
      <c r="H15" s="3">
        <f t="shared" si="0"/>
        <v>395249573.92658633</v>
      </c>
      <c r="I15" s="3">
        <f t="shared" si="1"/>
        <v>1521.13251483366</v>
      </c>
      <c r="J15" s="35">
        <f t="shared" si="2"/>
        <v>2529.5326669056913</v>
      </c>
      <c r="K15" s="35">
        <f t="shared" si="3"/>
        <v>2525.3109711222769</v>
      </c>
      <c r="L15" s="35">
        <f t="shared" si="4"/>
        <v>2534.3169473785274</v>
      </c>
      <c r="M15" s="35">
        <f t="shared" si="5"/>
        <v>2529.7201951354987</v>
      </c>
      <c r="N15" s="36">
        <f t="shared" si="6"/>
        <v>4.5029881281252528</v>
      </c>
      <c r="O15" s="3">
        <f t="shared" si="7"/>
        <v>3.2383532935000134E-4</v>
      </c>
      <c r="P15" s="3">
        <f t="shared" si="8"/>
        <v>2.2675267155338656E-4</v>
      </c>
      <c r="Q15" s="3">
        <f t="shared" si="9"/>
        <v>2.2675193874949505E-4</v>
      </c>
      <c r="R15" s="3">
        <f t="shared" si="10"/>
        <v>3.2383558092567586E-4</v>
      </c>
    </row>
    <row r="16" spans="1:18" x14ac:dyDescent="0.3">
      <c r="A16">
        <v>60</v>
      </c>
      <c r="B16" s="3">
        <v>395347654.58788502</v>
      </c>
      <c r="C16" s="3">
        <v>2687.5542970000001</v>
      </c>
      <c r="D16" s="3">
        <v>394706752.37283802</v>
      </c>
      <c r="E16" s="3">
        <v>2192.6837249999999</v>
      </c>
      <c r="F16" s="3">
        <v>395252515.34650701</v>
      </c>
      <c r="G16" s="3">
        <v>2482.649915</v>
      </c>
      <c r="H16" s="3">
        <f t="shared" si="0"/>
        <v>395102307.43574333</v>
      </c>
      <c r="I16" s="3">
        <f t="shared" si="1"/>
        <v>1421.8282681757373</v>
      </c>
      <c r="J16" s="35">
        <f t="shared" si="2"/>
        <v>2530.3479418707439</v>
      </c>
      <c r="K16" s="35">
        <f t="shared" si="3"/>
        <v>2526.2459683748466</v>
      </c>
      <c r="L16" s="35">
        <f t="shared" si="4"/>
        <v>2529.7390211377678</v>
      </c>
      <c r="M16" s="35">
        <f t="shared" si="5"/>
        <v>2528.7776437944526</v>
      </c>
      <c r="N16" s="36">
        <f t="shared" si="6"/>
        <v>2.0509867479486275</v>
      </c>
      <c r="O16" s="3">
        <f t="shared" si="7"/>
        <v>3.4225546196787717E-4</v>
      </c>
      <c r="P16" s="3">
        <f t="shared" si="8"/>
        <v>1.9760147783467533E-4</v>
      </c>
      <c r="Q16" s="3">
        <f t="shared" si="9"/>
        <v>1.9760128309877364E-4</v>
      </c>
      <c r="R16" s="3">
        <f t="shared" si="10"/>
        <v>3.4225549944483534E-4</v>
      </c>
    </row>
    <row r="17" spans="1:27" x14ac:dyDescent="0.3">
      <c r="A17">
        <v>65</v>
      </c>
      <c r="B17" s="3">
        <v>395296575.44068497</v>
      </c>
      <c r="C17" s="3">
        <v>2753.5649629999998</v>
      </c>
      <c r="D17" s="3">
        <v>395053132.806077</v>
      </c>
      <c r="E17" s="3">
        <v>2259.1459749999999</v>
      </c>
      <c r="F17" s="3">
        <v>395572451.66916102</v>
      </c>
      <c r="G17" s="3">
        <v>2411.6953619999999</v>
      </c>
      <c r="H17" s="3">
        <f t="shared" si="0"/>
        <v>395307386.63864106</v>
      </c>
      <c r="I17" s="3">
        <f t="shared" si="1"/>
        <v>1433.8036073834519</v>
      </c>
      <c r="J17" s="35">
        <f t="shared" si="2"/>
        <v>2530.0210194431279</v>
      </c>
      <c r="K17" s="35">
        <f t="shared" si="3"/>
        <v>2528.4629108713548</v>
      </c>
      <c r="L17" s="35">
        <f t="shared" si="4"/>
        <v>2531.7867131024545</v>
      </c>
      <c r="M17" s="35">
        <f t="shared" si="5"/>
        <v>2530.0902144723127</v>
      </c>
      <c r="N17" s="36">
        <f t="shared" si="6"/>
        <v>1.6619011155498811</v>
      </c>
      <c r="O17" s="3">
        <f t="shared" si="7"/>
        <v>3.5822144562108559E-4</v>
      </c>
      <c r="P17" s="3">
        <f t="shared" si="8"/>
        <v>1.6704156914220365E-4</v>
      </c>
      <c r="Q17" s="3">
        <f t="shared" si="9"/>
        <v>1.6704140340846659E-4</v>
      </c>
      <c r="R17" s="3">
        <f t="shared" si="10"/>
        <v>3.5822146242570855E-4</v>
      </c>
    </row>
    <row r="18" spans="1:27" x14ac:dyDescent="0.3">
      <c r="A18">
        <v>70</v>
      </c>
      <c r="B18" s="3">
        <v>395359657.22322601</v>
      </c>
      <c r="C18" s="3">
        <v>2814.5190130000001</v>
      </c>
      <c r="D18" s="3">
        <v>395520614.66739702</v>
      </c>
      <c r="E18" s="3">
        <v>2303.668666</v>
      </c>
      <c r="F18" s="3">
        <v>395852781.28352201</v>
      </c>
      <c r="G18" s="3">
        <v>2454.2839020000001</v>
      </c>
      <c r="H18" s="3">
        <f t="shared" si="0"/>
        <v>395577684.39138174</v>
      </c>
      <c r="I18" s="3">
        <f t="shared" si="1"/>
        <v>1462.5668481917164</v>
      </c>
      <c r="J18" s="35">
        <f t="shared" si="2"/>
        <v>2530.4247624697273</v>
      </c>
      <c r="K18" s="35">
        <f t="shared" si="3"/>
        <v>2531.4549401699373</v>
      </c>
      <c r="L18" s="35">
        <f t="shared" si="4"/>
        <v>2533.5809098164405</v>
      </c>
      <c r="M18" s="35">
        <f t="shared" si="5"/>
        <v>2531.8202041520349</v>
      </c>
      <c r="N18" s="36">
        <f t="shared" si="6"/>
        <v>1.5780736733565845</v>
      </c>
      <c r="O18" s="3">
        <f t="shared" si="7"/>
        <v>3.7135766086510955E-4</v>
      </c>
      <c r="P18" s="3">
        <f t="shared" si="8"/>
        <v>1.3516333323177791E-4</v>
      </c>
      <c r="Q18" s="3">
        <f t="shared" si="9"/>
        <v>1.3516313482162288E-4</v>
      </c>
      <c r="R18" s="3">
        <f t="shared" si="10"/>
        <v>3.7135767043180204E-4</v>
      </c>
    </row>
    <row r="19" spans="1:27" x14ac:dyDescent="0.3">
      <c r="A19">
        <v>75</v>
      </c>
      <c r="B19" s="3">
        <v>395555608.08077902</v>
      </c>
      <c r="C19" s="3">
        <v>3070.425436</v>
      </c>
      <c r="D19" s="3">
        <v>395516986.13974798</v>
      </c>
      <c r="E19" s="3">
        <v>2413.4401809999999</v>
      </c>
      <c r="F19" s="3">
        <v>396508160.02562797</v>
      </c>
      <c r="G19" s="3">
        <v>2514.064261</v>
      </c>
      <c r="H19" s="3">
        <f t="shared" si="0"/>
        <v>395860251.41538495</v>
      </c>
      <c r="I19" s="3">
        <f t="shared" si="1"/>
        <v>1548.2149209739935</v>
      </c>
      <c r="J19" s="35">
        <f t="shared" si="2"/>
        <v>2531.6789088984797</v>
      </c>
      <c r="K19" s="35">
        <f t="shared" si="3"/>
        <v>2531.4317164645172</v>
      </c>
      <c r="L19" s="35">
        <f t="shared" si="4"/>
        <v>2537.7755375876927</v>
      </c>
      <c r="M19" s="35">
        <f t="shared" si="5"/>
        <v>2533.6287209835632</v>
      </c>
      <c r="N19" s="36">
        <f t="shared" si="6"/>
        <v>3.1719105615877652</v>
      </c>
      <c r="O19" s="3">
        <f t="shared" si="7"/>
        <v>3.8153567693516776E-4</v>
      </c>
      <c r="P19" s="3">
        <f t="shared" si="8"/>
        <v>1.0223329408899686E-4</v>
      </c>
      <c r="Q19" s="3">
        <f t="shared" si="9"/>
        <v>1.0223217651843991E-4</v>
      </c>
      <c r="R19" s="3">
        <f t="shared" si="10"/>
        <v>3.8153569843498016E-4</v>
      </c>
    </row>
    <row r="20" spans="1:27" x14ac:dyDescent="0.3">
      <c r="A20">
        <v>80</v>
      </c>
      <c r="B20" s="3">
        <v>395739994.12533897</v>
      </c>
      <c r="C20" s="3">
        <v>3091.4030750000002</v>
      </c>
      <c r="D20" s="3">
        <v>395940211.02010399</v>
      </c>
      <c r="E20" s="3">
        <v>2444.414886</v>
      </c>
      <c r="F20" s="3">
        <v>396937341.65662003</v>
      </c>
      <c r="G20" s="3">
        <v>2291.63807</v>
      </c>
      <c r="H20" s="3">
        <f t="shared" si="0"/>
        <v>396205848.934021</v>
      </c>
      <c r="I20" s="3">
        <f t="shared" si="1"/>
        <v>1519.6323440918632</v>
      </c>
      <c r="J20" s="35">
        <f t="shared" si="2"/>
        <v>2532.8590369274375</v>
      </c>
      <c r="K20" s="35">
        <f t="shared" si="3"/>
        <v>2534.1404873210781</v>
      </c>
      <c r="L20" s="35">
        <f t="shared" si="4"/>
        <v>2540.5224335008643</v>
      </c>
      <c r="M20" s="35">
        <f t="shared" si="5"/>
        <v>2535.8406525831265</v>
      </c>
      <c r="N20" s="36">
        <f t="shared" si="6"/>
        <v>3.8316982867133902</v>
      </c>
      <c r="O20" s="3">
        <f t="shared" si="7"/>
        <v>3.8881269689878173E-4</v>
      </c>
      <c r="P20" s="3">
        <f t="shared" si="8"/>
        <v>6.8560692062129223E-5</v>
      </c>
      <c r="Q20" s="3">
        <f t="shared" si="9"/>
        <v>6.8558168905277761E-5</v>
      </c>
      <c r="R20" s="3">
        <f t="shared" si="10"/>
        <v>3.8881271073153232E-4</v>
      </c>
    </row>
    <row r="21" spans="1:27" x14ac:dyDescent="0.3">
      <c r="A21">
        <v>85</v>
      </c>
      <c r="B21" s="3">
        <v>397475011.06973797</v>
      </c>
      <c r="C21" s="3">
        <v>3542.8238729999998</v>
      </c>
      <c r="D21" s="3">
        <v>396533389.91256899</v>
      </c>
      <c r="E21" s="3">
        <v>2453.2939670000001</v>
      </c>
      <c r="F21" s="3">
        <v>396440067.38780701</v>
      </c>
      <c r="G21" s="3">
        <v>2689.5316830000002</v>
      </c>
      <c r="H21" s="3">
        <f t="shared" si="0"/>
        <v>396816156.1233713</v>
      </c>
      <c r="I21" s="3">
        <f t="shared" si="1"/>
        <v>1693.2491106836299</v>
      </c>
      <c r="J21" s="35">
        <f t="shared" si="2"/>
        <v>2543.9636849591739</v>
      </c>
      <c r="K21" s="35">
        <f t="shared" si="3"/>
        <v>2537.9370167105708</v>
      </c>
      <c r="L21" s="35">
        <f t="shared" si="4"/>
        <v>2537.3397235289335</v>
      </c>
      <c r="M21" s="35">
        <f t="shared" si="5"/>
        <v>2539.7468083995595</v>
      </c>
      <c r="N21" s="36">
        <f t="shared" si="6"/>
        <v>3.3119807151201712</v>
      </c>
      <c r="O21" s="3">
        <f t="shared" si="7"/>
        <v>3.9159155611442334E-4</v>
      </c>
      <c r="P21" s="3">
        <f t="shared" si="8"/>
        <v>3.4263614878874969E-5</v>
      </c>
      <c r="Q21" s="3">
        <f t="shared" si="9"/>
        <v>3.4259821892487762E-5</v>
      </c>
      <c r="R21" s="3">
        <f t="shared" si="10"/>
        <v>3.9159155865458098E-4</v>
      </c>
    </row>
    <row r="22" spans="1:27" x14ac:dyDescent="0.3">
      <c r="A22">
        <v>90</v>
      </c>
      <c r="B22" s="3">
        <v>398020352.96863902</v>
      </c>
      <c r="C22" s="3">
        <v>3332.2671620000001</v>
      </c>
      <c r="D22" s="3">
        <v>397006101.07951999</v>
      </c>
      <c r="E22" s="3">
        <v>2437.5877300000002</v>
      </c>
      <c r="F22" s="3">
        <v>396869699.36407602</v>
      </c>
      <c r="G22" s="3">
        <v>2759.8257130000002</v>
      </c>
      <c r="H22" s="3">
        <f t="shared" si="0"/>
        <v>397298717.80407834</v>
      </c>
      <c r="I22" s="3">
        <f>SQRT(C22*C22+E22*E22+G22*G22)/3</f>
        <v>1655.3776456186681</v>
      </c>
      <c r="J22" s="35">
        <f t="shared" si="2"/>
        <v>2547.4540427126267</v>
      </c>
      <c r="K22" s="35">
        <f t="shared" si="3"/>
        <v>2540.9625151914979</v>
      </c>
      <c r="L22" s="35">
        <f t="shared" si="4"/>
        <v>2540.0895017919343</v>
      </c>
      <c r="M22" s="35">
        <f t="shared" si="5"/>
        <v>2542.8353532320198</v>
      </c>
      <c r="N22" s="36">
        <f t="shared" si="6"/>
        <v>3.6822704603462171</v>
      </c>
      <c r="O22" s="3">
        <f t="shared" si="7"/>
        <v>3.9254878919627603E-4</v>
      </c>
      <c r="P22" s="3">
        <f t="shared" si="8"/>
        <v>5.6741781655967723E-7</v>
      </c>
      <c r="Q22" s="3">
        <f t="shared" si="9"/>
        <v>2.4046527128003357E-20</v>
      </c>
      <c r="R22" s="3">
        <f t="shared" si="10"/>
        <v>3.9254878919627603E-4</v>
      </c>
    </row>
    <row r="23" spans="1:27" x14ac:dyDescent="0.3">
      <c r="J23" t="s">
        <v>17</v>
      </c>
    </row>
    <row r="24" spans="1:27" x14ac:dyDescent="0.3">
      <c r="S24" t="s">
        <v>19</v>
      </c>
    </row>
    <row r="25" spans="1:27" x14ac:dyDescent="0.3">
      <c r="F25" t="s">
        <v>5</v>
      </c>
      <c r="H25" s="24">
        <v>981700</v>
      </c>
      <c r="I25" t="s">
        <v>31</v>
      </c>
      <c r="J25" s="27"/>
      <c r="K25" s="27"/>
      <c r="L25" s="27"/>
      <c r="M25" s="27"/>
      <c r="U25" t="s">
        <v>28</v>
      </c>
      <c r="X25" t="s">
        <v>23</v>
      </c>
    </row>
    <row r="26" spans="1:27" x14ac:dyDescent="0.3">
      <c r="F26" t="s">
        <v>48</v>
      </c>
      <c r="G26" s="26"/>
      <c r="H26">
        <f>2*PI()/981700</f>
        <v>6.4003109984512439E-6</v>
      </c>
      <c r="I26" t="s">
        <v>32</v>
      </c>
      <c r="J26" s="27"/>
      <c r="K26" s="27"/>
      <c r="L26" s="27"/>
      <c r="M26" s="27"/>
      <c r="U26" s="11" t="s">
        <v>20</v>
      </c>
      <c r="V26" s="11" t="s">
        <v>21</v>
      </c>
      <c r="W26" s="11" t="s">
        <v>22</v>
      </c>
      <c r="X26" s="11" t="s">
        <v>24</v>
      </c>
      <c r="Y26" s="11" t="s">
        <v>25</v>
      </c>
      <c r="Z26" s="11" t="s">
        <v>26</v>
      </c>
      <c r="AA26" s="11" t="s">
        <v>27</v>
      </c>
    </row>
    <row r="27" spans="1:27" x14ac:dyDescent="0.3">
      <c r="U27" s="51">
        <v>12078</v>
      </c>
      <c r="V27" s="52">
        <v>5.96</v>
      </c>
      <c r="W27" s="53" t="s">
        <v>29</v>
      </c>
      <c r="X27" s="52">
        <v>1.96</v>
      </c>
      <c r="Y27" s="52">
        <v>1.33</v>
      </c>
      <c r="Z27" s="52">
        <v>0.67</v>
      </c>
      <c r="AA27" s="52">
        <f>2*Z27/(X27+Y27)</f>
        <v>0.40729483282674772</v>
      </c>
    </row>
    <row r="28" spans="1:27" x14ac:dyDescent="0.3">
      <c r="U28" s="51">
        <v>12091</v>
      </c>
      <c r="V28" s="52">
        <v>6.0220000000000002</v>
      </c>
      <c r="W28" s="54">
        <v>300</v>
      </c>
      <c r="X28" s="52">
        <v>2.2795000000000001</v>
      </c>
      <c r="Y28" s="52">
        <v>1.1870000000000001</v>
      </c>
      <c r="Z28" s="52">
        <v>0.42549999999999999</v>
      </c>
      <c r="AA28" s="52">
        <f t="shared" ref="AA28:AA29" si="11">2*Z28/(X28+Y28)</f>
        <v>0.24549257175825762</v>
      </c>
    </row>
    <row r="29" spans="1:27" x14ac:dyDescent="0.3">
      <c r="U29" s="51">
        <v>12092</v>
      </c>
      <c r="V29" s="52">
        <v>6.0220000000000002</v>
      </c>
      <c r="W29" s="54">
        <v>300</v>
      </c>
      <c r="X29" s="52">
        <v>2.2869999999999999</v>
      </c>
      <c r="Y29" s="52">
        <v>1.19</v>
      </c>
      <c r="Z29" s="52">
        <v>0.43149999999999999</v>
      </c>
      <c r="AA29" s="52">
        <f t="shared" si="11"/>
        <v>0.24820247339660628</v>
      </c>
    </row>
    <row r="30" spans="1:27" x14ac:dyDescent="0.3">
      <c r="U30" s="51"/>
      <c r="V30" s="51"/>
      <c r="W30" s="60" t="s">
        <v>0</v>
      </c>
      <c r="X30" s="52">
        <f>AVERAGE(X27:X29)</f>
        <v>2.1755</v>
      </c>
      <c r="Y30" s="52">
        <f t="shared" ref="Y30:Z30" si="12">AVERAGE(Y27:Y29)</f>
        <v>1.2356666666666667</v>
      </c>
      <c r="Z30" s="52">
        <f t="shared" si="12"/>
        <v>0.50900000000000001</v>
      </c>
      <c r="AA30" s="52">
        <f>2*Z30/(X30+Y30)</f>
        <v>0.29843162163482684</v>
      </c>
    </row>
    <row r="46" spans="4:6" x14ac:dyDescent="0.3">
      <c r="D46" t="s">
        <v>46</v>
      </c>
      <c r="F46" t="s">
        <v>47</v>
      </c>
    </row>
    <row r="47" spans="4:6" x14ac:dyDescent="0.3">
      <c r="D47" s="3">
        <f>H4/1000000</f>
        <v>396.60595835901302</v>
      </c>
      <c r="E47" s="3">
        <f>I4/1000000</f>
        <v>1.9294098444562066E-3</v>
      </c>
    </row>
    <row r="48" spans="4:6" x14ac:dyDescent="0.3">
      <c r="D48" s="3">
        <f t="shared" ref="D48:E65" si="13">H5/1000000</f>
        <v>396.89247340079135</v>
      </c>
      <c r="E48" s="3">
        <f t="shared" si="13"/>
        <v>1.7321316628619143E-3</v>
      </c>
    </row>
    <row r="49" spans="4:5" x14ac:dyDescent="0.3">
      <c r="D49" s="3">
        <f t="shared" si="13"/>
        <v>397.55765306971102</v>
      </c>
      <c r="E49" s="3">
        <f t="shared" si="13"/>
        <v>1.8444737274650933E-3</v>
      </c>
    </row>
    <row r="50" spans="4:5" x14ac:dyDescent="0.3">
      <c r="D50" s="3">
        <f t="shared" si="13"/>
        <v>396.45275345694597</v>
      </c>
      <c r="E50" s="3">
        <f t="shared" si="13"/>
        <v>2.2510013992154188E-3</v>
      </c>
    </row>
    <row r="51" spans="4:5" x14ac:dyDescent="0.3">
      <c r="D51" s="3">
        <f t="shared" si="13"/>
        <v>396.54211634457471</v>
      </c>
      <c r="E51" s="3">
        <f t="shared" si="13"/>
        <v>1.8899968726739508E-3</v>
      </c>
    </row>
    <row r="52" spans="4:5" x14ac:dyDescent="0.3">
      <c r="D52" s="3">
        <f t="shared" si="13"/>
        <v>396.12296422268867</v>
      </c>
      <c r="E52" s="3">
        <f t="shared" si="13"/>
        <v>1.680176147427563E-3</v>
      </c>
    </row>
    <row r="53" spans="4:5" x14ac:dyDescent="0.3">
      <c r="D53" s="3">
        <f t="shared" si="13"/>
        <v>395.85007598495395</v>
      </c>
      <c r="E53" s="3">
        <f t="shared" si="13"/>
        <v>1.6276862848620625E-3</v>
      </c>
    </row>
    <row r="54" spans="4:5" x14ac:dyDescent="0.3">
      <c r="D54" s="3">
        <f t="shared" si="13"/>
        <v>395.29282987199599</v>
      </c>
      <c r="E54" s="3">
        <f t="shared" si="13"/>
        <v>1.9966344244612688E-3</v>
      </c>
    </row>
    <row r="55" spans="4:5" x14ac:dyDescent="0.3">
      <c r="D55" s="3">
        <f t="shared" si="13"/>
        <v>395.13907042509834</v>
      </c>
      <c r="E55" s="3">
        <f t="shared" si="13"/>
        <v>1.890354506504349E-3</v>
      </c>
    </row>
    <row r="56" spans="4:5" x14ac:dyDescent="0.3">
      <c r="D56" s="3">
        <f t="shared" si="13"/>
        <v>395.03415362732204</v>
      </c>
      <c r="E56" s="3">
        <f t="shared" si="13"/>
        <v>1.6158548219575156E-3</v>
      </c>
    </row>
    <row r="57" spans="4:5" x14ac:dyDescent="0.3">
      <c r="D57" s="3">
        <f t="shared" si="13"/>
        <v>395.11485942836526</v>
      </c>
      <c r="E57" s="3">
        <f t="shared" si="13"/>
        <v>1.5756733526973543E-3</v>
      </c>
    </row>
    <row r="58" spans="4:5" x14ac:dyDescent="0.3">
      <c r="D58" s="3">
        <f t="shared" si="13"/>
        <v>395.24957392658632</v>
      </c>
      <c r="E58" s="3">
        <f t="shared" si="13"/>
        <v>1.52113251483366E-3</v>
      </c>
    </row>
    <row r="59" spans="4:5" x14ac:dyDescent="0.3">
      <c r="D59" s="3">
        <f t="shared" si="13"/>
        <v>395.10230743574334</v>
      </c>
      <c r="E59" s="3">
        <f t="shared" si="13"/>
        <v>1.4218282681757372E-3</v>
      </c>
    </row>
    <row r="60" spans="4:5" x14ac:dyDescent="0.3">
      <c r="D60" s="3">
        <f t="shared" si="13"/>
        <v>395.30738663864105</v>
      </c>
      <c r="E60" s="3">
        <f t="shared" si="13"/>
        <v>1.4338036073834519E-3</v>
      </c>
    </row>
    <row r="61" spans="4:5" x14ac:dyDescent="0.3">
      <c r="D61" s="3">
        <f t="shared" si="13"/>
        <v>395.57768439138175</v>
      </c>
      <c r="E61" s="3">
        <f t="shared" si="13"/>
        <v>1.4625668481917165E-3</v>
      </c>
    </row>
    <row r="62" spans="4:5" x14ac:dyDescent="0.3">
      <c r="D62" s="3">
        <f t="shared" si="13"/>
        <v>395.86025141538494</v>
      </c>
      <c r="E62" s="3">
        <f t="shared" si="13"/>
        <v>1.5482149209739935E-3</v>
      </c>
    </row>
    <row r="63" spans="4:5" x14ac:dyDescent="0.3">
      <c r="D63" s="3">
        <f t="shared" si="13"/>
        <v>396.20584893402099</v>
      </c>
      <c r="E63" s="3">
        <f t="shared" si="13"/>
        <v>1.5196323440918632E-3</v>
      </c>
    </row>
    <row r="64" spans="4:5" x14ac:dyDescent="0.3">
      <c r="D64" s="3">
        <f t="shared" si="13"/>
        <v>396.81615612337129</v>
      </c>
      <c r="E64" s="3">
        <f t="shared" si="13"/>
        <v>1.6932491106836298E-3</v>
      </c>
    </row>
    <row r="65" spans="4:5" x14ac:dyDescent="0.3">
      <c r="D65" s="3">
        <f t="shared" si="13"/>
        <v>397.29871780407836</v>
      </c>
      <c r="E65" s="3">
        <f t="shared" si="13"/>
        <v>1.6553776456186681E-3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tabSelected="1" zoomScale="85" zoomScaleNormal="85" workbookViewId="0">
      <selection activeCell="U45" sqref="U45"/>
    </sheetView>
  </sheetViews>
  <sheetFormatPr defaultRowHeight="14.4" x14ac:dyDescent="0.3"/>
  <cols>
    <col min="1" max="1" width="17.88671875" bestFit="1" customWidth="1"/>
    <col min="2" max="2" width="11.5546875" customWidth="1"/>
    <col min="4" max="4" width="10.33203125" customWidth="1"/>
    <col min="6" max="6" width="10.21875" customWidth="1"/>
    <col min="8" max="8" width="11" customWidth="1"/>
    <col min="10" max="10" width="5.88671875" customWidth="1"/>
    <col min="11" max="11" width="5.33203125" customWidth="1"/>
    <col min="12" max="12" width="4.88671875" customWidth="1"/>
    <col min="13" max="13" width="7.77734375" customWidth="1"/>
    <col min="14" max="14" width="12.109375" bestFit="1" customWidth="1"/>
    <col min="15" max="15" width="14.21875" customWidth="1"/>
    <col min="17" max="17" width="14.44140625" customWidth="1"/>
    <col min="18" max="18" width="12" bestFit="1" customWidth="1"/>
    <col min="20" max="20" width="10.6640625" customWidth="1"/>
    <col min="21" max="21" width="14.88671875" bestFit="1" customWidth="1"/>
  </cols>
  <sheetData>
    <row r="1" spans="1:19" x14ac:dyDescent="0.3">
      <c r="B1" s="17" t="s">
        <v>1</v>
      </c>
      <c r="C1" s="18"/>
      <c r="D1" s="18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28"/>
      <c r="S1" s="16"/>
    </row>
    <row r="2" spans="1:19" x14ac:dyDescent="0.3">
      <c r="B2" s="20" t="s">
        <v>45</v>
      </c>
      <c r="C2" s="70"/>
      <c r="D2" s="17"/>
      <c r="E2" s="21"/>
      <c r="F2" s="21"/>
      <c r="G2" s="21"/>
      <c r="H2" s="21"/>
      <c r="I2" s="21"/>
      <c r="J2" s="39" t="s">
        <v>14</v>
      </c>
      <c r="K2" s="68"/>
      <c r="L2" s="68"/>
      <c r="M2" s="68"/>
      <c r="N2" s="22"/>
      <c r="O2" s="39" t="s">
        <v>11</v>
      </c>
      <c r="P2" s="21"/>
      <c r="Q2" s="21"/>
      <c r="R2" s="22"/>
    </row>
    <row r="3" spans="1:19" x14ac:dyDescent="0.3">
      <c r="A3" t="s">
        <v>10</v>
      </c>
      <c r="B3" s="5" t="s">
        <v>33</v>
      </c>
      <c r="C3" s="5" t="s">
        <v>37</v>
      </c>
      <c r="D3" s="5" t="s">
        <v>36</v>
      </c>
      <c r="E3" s="20" t="s">
        <v>38</v>
      </c>
      <c r="F3" s="20" t="s">
        <v>35</v>
      </c>
      <c r="G3" s="20" t="s">
        <v>39</v>
      </c>
      <c r="H3" s="12" t="s">
        <v>0</v>
      </c>
      <c r="I3" s="20" t="s">
        <v>4</v>
      </c>
      <c r="J3" s="5" t="s">
        <v>33</v>
      </c>
      <c r="K3" s="5" t="s">
        <v>34</v>
      </c>
      <c r="L3" s="5" t="s">
        <v>35</v>
      </c>
      <c r="M3" s="5" t="s">
        <v>0</v>
      </c>
      <c r="N3" s="23" t="s">
        <v>9</v>
      </c>
      <c r="O3" s="5" t="s">
        <v>12</v>
      </c>
      <c r="P3" s="5" t="s">
        <v>4</v>
      </c>
      <c r="Q3" s="5" t="s">
        <v>13</v>
      </c>
      <c r="R3" s="5" t="s">
        <v>4</v>
      </c>
    </row>
    <row r="4" spans="1:19" x14ac:dyDescent="0.3">
      <c r="A4">
        <v>0</v>
      </c>
      <c r="B4" s="1">
        <v>455428765.90623403</v>
      </c>
      <c r="C4" s="1">
        <v>3426.1315359999999</v>
      </c>
      <c r="D4" s="1">
        <v>456031928.457793</v>
      </c>
      <c r="E4" s="1">
        <v>3184.7293129999998</v>
      </c>
      <c r="F4" s="1">
        <v>455402239.933667</v>
      </c>
      <c r="G4" s="1">
        <v>2531.9303519999999</v>
      </c>
      <c r="H4" s="4">
        <f>(B4+B5+F4)/3</f>
        <v>456017628.61762935</v>
      </c>
      <c r="I4" s="64">
        <f>SQRT(C4*C4+E4*E4+G4*G4)/3</f>
        <v>1772.9933698702259</v>
      </c>
      <c r="J4" s="4">
        <f>B4*$H$27</f>
        <v>2914.8857394407464</v>
      </c>
      <c r="K4" s="4">
        <f>B4*$H$27</f>
        <v>2914.8857394407464</v>
      </c>
      <c r="L4" s="4">
        <f>F4*$H$27</f>
        <v>2914.715964966781</v>
      </c>
      <c r="M4" s="4">
        <f>AVERAGE(J4:L4)</f>
        <v>2914.8291479494242</v>
      </c>
      <c r="N4" s="29">
        <f>(MAX(J4:L4)-MIN(J4:L4))/2</f>
        <v>8.4887236982694958E-2</v>
      </c>
      <c r="O4" s="5">
        <f>SIN(RADIANS(A4))/J4</f>
        <v>0</v>
      </c>
      <c r="P4" s="1">
        <f>SQRT((SIN(RADIANS(A4))/(M4*M4))^2*N4*N4+(COS(RADIANS(A4))/M4)^2)</f>
        <v>3.4307328122593317E-4</v>
      </c>
      <c r="Q4" s="1">
        <f>COS(RADIANS(A4))/J4</f>
        <v>3.4306662057767697E-4</v>
      </c>
      <c r="R4" s="1">
        <f>SQRT((COS(RADIANS(A4))/(M4*M4))^2*N4*N4+(SIN(RADIANS(A4))/M4)^2)</f>
        <v>9.9911663592166937E-9</v>
      </c>
    </row>
    <row r="5" spans="1:19" x14ac:dyDescent="0.3">
      <c r="A5">
        <v>5</v>
      </c>
      <c r="B5" s="1">
        <v>457221880.01298702</v>
      </c>
      <c r="C5" s="1">
        <v>2879.0764100000001</v>
      </c>
      <c r="D5" s="1">
        <v>456259305.52744198</v>
      </c>
      <c r="E5" s="1">
        <v>2592.7299859999998</v>
      </c>
      <c r="F5" s="1">
        <v>456720133.27464902</v>
      </c>
      <c r="G5" s="1">
        <v>2848.0802490000001</v>
      </c>
      <c r="H5" s="4">
        <f>(B5+D5+F5)/3</f>
        <v>456733772.93835932</v>
      </c>
      <c r="I5" s="64">
        <f t="shared" ref="I5:I22" si="0">SQRT(C5*C5+E5*E5+G5*G5)/3</f>
        <v>1602.8755708159131</v>
      </c>
      <c r="J5" s="4">
        <f t="shared" ref="J5:J22" si="1">B5*$H$27</f>
        <v>2926.3622273796759</v>
      </c>
      <c r="K5" s="4">
        <f t="shared" ref="K5:K22" si="2">B5*$H$27</f>
        <v>2926.3622273796759</v>
      </c>
      <c r="L5" s="4">
        <f t="shared" ref="L5:L22" si="3">F5*$H$27</f>
        <v>2923.1508922118542</v>
      </c>
      <c r="M5" s="4">
        <f t="shared" ref="M5:M22" si="4">AVERAGE(J5:L5)</f>
        <v>2925.2917823237353</v>
      </c>
      <c r="N5" s="29">
        <f t="shared" ref="N5:N22" si="5">(MAX(J5:L5)-MIN(J5:L5))/2</f>
        <v>1.6056675839108721</v>
      </c>
      <c r="O5" s="5">
        <f t="shared" ref="O5:O22" si="6">SIN(RADIANS(A5))/J5</f>
        <v>2.9782964641974342E-5</v>
      </c>
      <c r="P5" s="1">
        <f t="shared" ref="P5:P22" si="7">SQRT((SIN(RADIANS(A5))/(M5*M5))^2*N5*N5+(COS(RADIANS(A5))/M5)^2)</f>
        <v>3.4054541337037703E-4</v>
      </c>
      <c r="Q5" s="1">
        <f t="shared" ref="Q5:Q22" si="8">COS(RADIANS(A5))/J5</f>
        <v>3.404208435890585E-4</v>
      </c>
      <c r="R5" s="1">
        <f t="shared" ref="R5:R22" si="9">SQRT((COS(RADIANS(A5))/(M5*M5))^2*N5*N5+(SIN(RADIANS(A5))/M5)^2)</f>
        <v>2.9794449407988352E-5</v>
      </c>
    </row>
    <row r="6" spans="1:19" x14ac:dyDescent="0.3">
      <c r="A6">
        <v>10</v>
      </c>
      <c r="B6" s="1">
        <v>459694083.750256</v>
      </c>
      <c r="C6" s="1">
        <v>2948.725778</v>
      </c>
      <c r="D6" s="1">
        <v>458201962.99731898</v>
      </c>
      <c r="E6" s="1">
        <v>2844.024316</v>
      </c>
      <c r="F6" s="1">
        <v>458639258.79184699</v>
      </c>
      <c r="G6" s="1">
        <v>2476.5841099999998</v>
      </c>
      <c r="H6" s="4">
        <f t="shared" ref="H6:H22" si="10">(B6+D6+F6)/3</f>
        <v>458845101.84647399</v>
      </c>
      <c r="I6" s="64">
        <f t="shared" si="0"/>
        <v>1595.7209056217773</v>
      </c>
      <c r="J6" s="4">
        <f t="shared" si="1"/>
        <v>2942.1851001497307</v>
      </c>
      <c r="K6" s="4">
        <f t="shared" si="2"/>
        <v>2942.1851001497307</v>
      </c>
      <c r="L6" s="4">
        <f t="shared" si="3"/>
        <v>2935.4338923669848</v>
      </c>
      <c r="M6" s="4">
        <f t="shared" si="4"/>
        <v>2939.9346975554822</v>
      </c>
      <c r="N6" s="29">
        <f t="shared" si="5"/>
        <v>3.3756038913729753</v>
      </c>
      <c r="O6" s="5">
        <f t="shared" si="6"/>
        <v>5.9020140390926864E-5</v>
      </c>
      <c r="P6" s="1">
        <f t="shared" si="7"/>
        <v>3.3497607073181029E-4</v>
      </c>
      <c r="Q6" s="1">
        <f t="shared" si="8"/>
        <v>3.3471984919034844E-4</v>
      </c>
      <c r="R6" s="1">
        <f t="shared" si="9"/>
        <v>5.906657019243526E-5</v>
      </c>
    </row>
    <row r="7" spans="1:19" x14ac:dyDescent="0.3">
      <c r="A7">
        <v>15</v>
      </c>
      <c r="B7" s="1">
        <v>462718299.02108902</v>
      </c>
      <c r="C7" s="1">
        <v>2631.8434520000001</v>
      </c>
      <c r="D7" s="1">
        <v>461580470.45599198</v>
      </c>
      <c r="E7" s="1">
        <v>3046.5277430000001</v>
      </c>
      <c r="F7" s="1">
        <v>462809116.138107</v>
      </c>
      <c r="G7" s="1">
        <v>3006.1776460000001</v>
      </c>
      <c r="H7" s="4">
        <f t="shared" si="10"/>
        <v>462369295.20506269</v>
      </c>
      <c r="I7" s="64">
        <f t="shared" si="0"/>
        <v>1674.8145928567753</v>
      </c>
      <c r="J7" s="4">
        <f t="shared" si="1"/>
        <v>2961.5410184093275</v>
      </c>
      <c r="K7" s="4">
        <f t="shared" si="2"/>
        <v>2961.5410184093275</v>
      </c>
      <c r="L7" s="4">
        <f t="shared" si="3"/>
        <v>2962.1222762022253</v>
      </c>
      <c r="M7" s="4">
        <f t="shared" si="4"/>
        <v>2961.7347710069603</v>
      </c>
      <c r="N7" s="29">
        <f t="shared" si="5"/>
        <v>0.29062889644887946</v>
      </c>
      <c r="O7" s="5">
        <f t="shared" si="6"/>
        <v>8.7393368349000602E-5</v>
      </c>
      <c r="P7" s="1">
        <f t="shared" si="7"/>
        <v>3.2613515432867529E-4</v>
      </c>
      <c r="Q7" s="1">
        <f t="shared" si="8"/>
        <v>3.2615649092305213E-4</v>
      </c>
      <c r="R7" s="1">
        <f t="shared" si="9"/>
        <v>8.7387657055598605E-5</v>
      </c>
    </row>
    <row r="8" spans="1:19" x14ac:dyDescent="0.3">
      <c r="A8">
        <v>20</v>
      </c>
      <c r="B8" s="1">
        <v>462912915.91883397</v>
      </c>
      <c r="C8" s="1">
        <v>3709.2396739999999</v>
      </c>
      <c r="D8" s="1">
        <v>463519149.59859401</v>
      </c>
      <c r="E8" s="1">
        <v>3128.9765179999999</v>
      </c>
      <c r="F8" s="1">
        <v>464270784.44724798</v>
      </c>
      <c r="G8" s="1">
        <v>3065.5564509999999</v>
      </c>
      <c r="H8" s="4">
        <f t="shared" si="10"/>
        <v>463567616.65489197</v>
      </c>
      <c r="I8" s="64">
        <f t="shared" si="0"/>
        <v>1913.3039882662179</v>
      </c>
      <c r="J8" s="4">
        <f t="shared" si="1"/>
        <v>2962.7866270804489</v>
      </c>
      <c r="K8" s="4">
        <f t="shared" si="2"/>
        <v>2962.7866270804489</v>
      </c>
      <c r="L8" s="4">
        <f t="shared" si="3"/>
        <v>2971.4774079573081</v>
      </c>
      <c r="M8" s="4">
        <f t="shared" si="4"/>
        <v>2965.6835540394022</v>
      </c>
      <c r="N8" s="29">
        <f t="shared" si="5"/>
        <v>4.3453904384296038</v>
      </c>
      <c r="O8" s="5">
        <f t="shared" si="6"/>
        <v>1.154386685154907E-4</v>
      </c>
      <c r="P8" s="1">
        <f t="shared" si="7"/>
        <v>3.1685536817756629E-4</v>
      </c>
      <c r="Q8" s="1">
        <f t="shared" si="8"/>
        <v>3.1716513507821798E-4</v>
      </c>
      <c r="R8" s="1">
        <f t="shared" si="9"/>
        <v>1.15326840667303E-4</v>
      </c>
    </row>
    <row r="9" spans="1:19" x14ac:dyDescent="0.3">
      <c r="A9">
        <v>25</v>
      </c>
      <c r="B9" s="1">
        <v>489857034.26061797</v>
      </c>
      <c r="C9" s="1">
        <v>6219.2289579999997</v>
      </c>
      <c r="D9" s="1">
        <v>490782960.71001601</v>
      </c>
      <c r="E9" s="1">
        <v>21474.846242</v>
      </c>
      <c r="F9" s="1">
        <v>493184880.04506499</v>
      </c>
      <c r="G9" s="1">
        <v>17884.730979</v>
      </c>
      <c r="H9" s="4">
        <f t="shared" si="10"/>
        <v>491274958.3385663</v>
      </c>
      <c r="I9" s="64">
        <f t="shared" si="0"/>
        <v>9543.534356601911</v>
      </c>
      <c r="J9" s="4">
        <f t="shared" si="1"/>
        <v>3135.2373640469409</v>
      </c>
      <c r="K9" s="4">
        <f t="shared" si="2"/>
        <v>3135.2373640469409</v>
      </c>
      <c r="L9" s="4">
        <f t="shared" si="3"/>
        <v>3156.536612022287</v>
      </c>
      <c r="M9" s="4">
        <f t="shared" si="4"/>
        <v>3142.3371133720561</v>
      </c>
      <c r="N9" s="29">
        <f t="shared" si="5"/>
        <v>10.649623987673067</v>
      </c>
      <c r="O9" s="5">
        <f t="shared" si="6"/>
        <v>1.347962570831278E-4</v>
      </c>
      <c r="P9" s="1">
        <f t="shared" si="7"/>
        <v>2.8841874251422938E-4</v>
      </c>
      <c r="Q9" s="1">
        <f t="shared" si="8"/>
        <v>2.8907150617355322E-4</v>
      </c>
      <c r="R9" s="1">
        <f t="shared" si="9"/>
        <v>1.3449525248084764E-4</v>
      </c>
    </row>
    <row r="10" spans="1:19" x14ac:dyDescent="0.3">
      <c r="A10">
        <v>30</v>
      </c>
      <c r="B10" s="1">
        <v>489037339.01940799</v>
      </c>
      <c r="C10" s="1">
        <v>3335.491591</v>
      </c>
      <c r="D10" s="1">
        <v>488472979.77015698</v>
      </c>
      <c r="E10" s="1">
        <v>3417.4619630000002</v>
      </c>
      <c r="F10" s="1">
        <v>489383098.22592998</v>
      </c>
      <c r="G10" s="1">
        <v>3300.3116089999999</v>
      </c>
      <c r="H10" s="4">
        <f t="shared" si="10"/>
        <v>488964472.33849829</v>
      </c>
      <c r="I10" s="64">
        <f t="shared" si="0"/>
        <v>1934.9592915236599</v>
      </c>
      <c r="J10" s="4">
        <f t="shared" si="1"/>
        <v>3129.9910595792467</v>
      </c>
      <c r="K10" s="4">
        <f t="shared" si="2"/>
        <v>3129.9910595792467</v>
      </c>
      <c r="L10" s="4">
        <f t="shared" si="3"/>
        <v>3132.2040260315653</v>
      </c>
      <c r="M10" s="4">
        <f t="shared" si="4"/>
        <v>3130.7287150633529</v>
      </c>
      <c r="N10" s="29">
        <f t="shared" si="5"/>
        <v>1.1064832261592983</v>
      </c>
      <c r="O10" s="5">
        <f t="shared" si="6"/>
        <v>1.5974486523524228E-4</v>
      </c>
      <c r="P10" s="1">
        <f t="shared" si="7"/>
        <v>2.7662103638902651E-4</v>
      </c>
      <c r="Q10" s="1">
        <f t="shared" si="8"/>
        <v>2.766862228356829E-4</v>
      </c>
      <c r="R10" s="1">
        <f t="shared" si="9"/>
        <v>1.5970725642151836E-4</v>
      </c>
    </row>
    <row r="11" spans="1:19" x14ac:dyDescent="0.3">
      <c r="A11">
        <v>35</v>
      </c>
      <c r="B11" s="1">
        <v>491975062.188465</v>
      </c>
      <c r="C11" s="1">
        <v>3446.2087660000002</v>
      </c>
      <c r="D11" s="1">
        <v>491670963.06835198</v>
      </c>
      <c r="E11" s="1">
        <v>3549.27934</v>
      </c>
      <c r="F11" s="1">
        <v>492740172.82175702</v>
      </c>
      <c r="G11" s="1">
        <v>3488.766063</v>
      </c>
      <c r="H11" s="4">
        <f t="shared" si="10"/>
        <v>492128732.69285798</v>
      </c>
      <c r="I11" s="64">
        <f t="shared" si="0"/>
        <v>2017.8433849188425</v>
      </c>
      <c r="J11" s="4">
        <f t="shared" si="1"/>
        <v>3148.7934014885673</v>
      </c>
      <c r="K11" s="4">
        <f t="shared" si="2"/>
        <v>3148.7934014885673</v>
      </c>
      <c r="L11" s="4">
        <f t="shared" si="3"/>
        <v>3153.6903474898581</v>
      </c>
      <c r="M11" s="4">
        <f t="shared" si="4"/>
        <v>3150.4257168223307</v>
      </c>
      <c r="N11" s="29">
        <f t="shared" si="5"/>
        <v>2.4484730006454356</v>
      </c>
      <c r="O11" s="5">
        <f t="shared" si="6"/>
        <v>1.8215753249479382E-4</v>
      </c>
      <c r="P11" s="1">
        <f t="shared" si="7"/>
        <v>2.6001316622360348E-4</v>
      </c>
      <c r="Q11" s="1">
        <f t="shared" si="8"/>
        <v>2.6014791694550175E-4</v>
      </c>
      <c r="R11" s="1">
        <f t="shared" si="9"/>
        <v>1.8206326421265319E-4</v>
      </c>
    </row>
    <row r="12" spans="1:19" x14ac:dyDescent="0.3">
      <c r="A12">
        <v>40</v>
      </c>
      <c r="B12" s="1">
        <v>496659812.80413997</v>
      </c>
      <c r="C12" s="1">
        <v>3399.0948250000001</v>
      </c>
      <c r="D12" s="1">
        <v>496291794.75405502</v>
      </c>
      <c r="E12" s="1">
        <v>3476.670595</v>
      </c>
      <c r="F12" s="1">
        <v>496292009.30705702</v>
      </c>
      <c r="G12" s="1">
        <v>3558.4292059999998</v>
      </c>
      <c r="H12" s="4">
        <f t="shared" si="10"/>
        <v>496414538.95508403</v>
      </c>
      <c r="I12" s="64">
        <f t="shared" si="0"/>
        <v>2008.4129298083772</v>
      </c>
      <c r="J12" s="4">
        <f t="shared" si="1"/>
        <v>3178.7772623790729</v>
      </c>
      <c r="K12" s="4">
        <f t="shared" si="2"/>
        <v>3178.7772623790729</v>
      </c>
      <c r="L12" s="4">
        <f t="shared" si="3"/>
        <v>3176.4232056114242</v>
      </c>
      <c r="M12" s="4">
        <f t="shared" si="4"/>
        <v>3177.9925767898567</v>
      </c>
      <c r="N12" s="29">
        <f t="shared" si="5"/>
        <v>1.1770283838243358</v>
      </c>
      <c r="O12" s="5">
        <f t="shared" si="6"/>
        <v>2.0221222081016825E-4</v>
      </c>
      <c r="P12" s="1">
        <f t="shared" si="7"/>
        <v>2.4104665495655023E-4</v>
      </c>
      <c r="Q12" s="1">
        <f t="shared" si="8"/>
        <v>2.409871406169717E-4</v>
      </c>
      <c r="R12" s="1">
        <f t="shared" si="9"/>
        <v>2.0226216920583601E-4</v>
      </c>
    </row>
    <row r="13" spans="1:19" x14ac:dyDescent="0.3">
      <c r="A13">
        <v>45</v>
      </c>
      <c r="B13" s="1">
        <v>497869276.669438</v>
      </c>
      <c r="C13" s="1">
        <v>4040.1757309999998</v>
      </c>
      <c r="D13" s="1">
        <v>498034507.25449401</v>
      </c>
      <c r="E13" s="1">
        <v>3080.8065259999998</v>
      </c>
      <c r="F13" s="1">
        <v>498689581.70959902</v>
      </c>
      <c r="G13" s="1">
        <v>3071.9127659999999</v>
      </c>
      <c r="H13" s="4">
        <f t="shared" si="10"/>
        <v>498197788.54451036</v>
      </c>
      <c r="I13" s="64">
        <f t="shared" si="0"/>
        <v>1979.0861199025769</v>
      </c>
      <c r="J13" s="4">
        <f t="shared" si="1"/>
        <v>3186.5182072583693</v>
      </c>
      <c r="K13" s="4">
        <f t="shared" si="2"/>
        <v>3186.5182072583693</v>
      </c>
      <c r="L13" s="4">
        <f t="shared" si="3"/>
        <v>3191.7684146289967</v>
      </c>
      <c r="M13" s="4">
        <f t="shared" si="4"/>
        <v>3188.2682763819116</v>
      </c>
      <c r="N13" s="29">
        <f t="shared" si="5"/>
        <v>2.6251036853136611</v>
      </c>
      <c r="O13" s="5">
        <f t="shared" si="6"/>
        <v>2.2190577150190872E-4</v>
      </c>
      <c r="P13" s="1">
        <f t="shared" si="7"/>
        <v>2.2178404060541705E-4</v>
      </c>
      <c r="Q13" s="1">
        <f t="shared" si="8"/>
        <v>2.2190577150190874E-4</v>
      </c>
      <c r="R13" s="1">
        <f t="shared" si="9"/>
        <v>2.2178404060541705E-4</v>
      </c>
    </row>
    <row r="14" spans="1:19" x14ac:dyDescent="0.3">
      <c r="A14">
        <v>50</v>
      </c>
      <c r="B14" s="1">
        <v>495486216.98257297</v>
      </c>
      <c r="C14" s="1">
        <v>3493.397653</v>
      </c>
      <c r="D14" s="1">
        <v>495838057.718858</v>
      </c>
      <c r="E14" s="1">
        <v>3281.0386109999999</v>
      </c>
      <c r="F14" s="1">
        <v>497205189.608953</v>
      </c>
      <c r="G14" s="1">
        <v>2947.7412260000001</v>
      </c>
      <c r="H14" s="4">
        <f t="shared" si="10"/>
        <v>496176488.10346133</v>
      </c>
      <c r="I14" s="64">
        <f t="shared" si="0"/>
        <v>1875.52125685749</v>
      </c>
      <c r="J14" s="4">
        <f t="shared" si="1"/>
        <v>3171.2658841345615</v>
      </c>
      <c r="K14" s="4">
        <f t="shared" si="2"/>
        <v>3171.2658841345615</v>
      </c>
      <c r="L14" s="4">
        <f t="shared" si="3"/>
        <v>3182.2678435412181</v>
      </c>
      <c r="M14" s="4">
        <f t="shared" si="4"/>
        <v>3174.93320393678</v>
      </c>
      <c r="N14" s="29">
        <f t="shared" si="5"/>
        <v>5.5009797033283121</v>
      </c>
      <c r="O14" s="5">
        <f t="shared" si="6"/>
        <v>2.4155793651721246E-4</v>
      </c>
      <c r="P14" s="1">
        <f t="shared" si="7"/>
        <v>2.0245748137503425E-4</v>
      </c>
      <c r="Q14" s="1">
        <f t="shared" si="8"/>
        <v>2.026911754395378E-4</v>
      </c>
      <c r="R14" s="1">
        <f t="shared" si="9"/>
        <v>2.4127917140200425E-4</v>
      </c>
    </row>
    <row r="15" spans="1:19" x14ac:dyDescent="0.3">
      <c r="A15">
        <v>55</v>
      </c>
      <c r="B15" s="1">
        <v>490638826.60909402</v>
      </c>
      <c r="C15" s="1">
        <v>2822.0129160000001</v>
      </c>
      <c r="D15" s="1">
        <v>491249555.00156999</v>
      </c>
      <c r="E15" s="1">
        <v>3506.925424</v>
      </c>
      <c r="F15" s="1">
        <v>493035903.457681</v>
      </c>
      <c r="G15" s="1">
        <v>2810.8211120000001</v>
      </c>
      <c r="H15" s="4">
        <f t="shared" si="10"/>
        <v>491641428.35611504</v>
      </c>
      <c r="I15" s="64">
        <f t="shared" si="0"/>
        <v>1768.9607165801344</v>
      </c>
      <c r="J15" s="4">
        <f t="shared" si="1"/>
        <v>3140.2410782133975</v>
      </c>
      <c r="K15" s="4">
        <f t="shared" si="2"/>
        <v>3140.2410782133975</v>
      </c>
      <c r="L15" s="4">
        <f t="shared" si="3"/>
        <v>3155.5831155315414</v>
      </c>
      <c r="M15" s="4">
        <f t="shared" si="4"/>
        <v>3145.3550906527785</v>
      </c>
      <c r="N15" s="29">
        <f t="shared" si="5"/>
        <v>7.6710186590719331</v>
      </c>
      <c r="O15" s="5">
        <f t="shared" si="6"/>
        <v>2.6085641958261324E-4</v>
      </c>
      <c r="P15" s="1">
        <f t="shared" si="7"/>
        <v>1.8235776215075848E-4</v>
      </c>
      <c r="Q15" s="1">
        <f t="shared" si="8"/>
        <v>1.8265363138214076E-4</v>
      </c>
      <c r="R15" s="1">
        <f t="shared" si="9"/>
        <v>2.6043267456072466E-4</v>
      </c>
    </row>
    <row r="16" spans="1:19" x14ac:dyDescent="0.3">
      <c r="A16">
        <v>60</v>
      </c>
      <c r="B16" s="1">
        <v>488143136.08687299</v>
      </c>
      <c r="C16" s="1">
        <v>3893.3472200000001</v>
      </c>
      <c r="D16" s="1">
        <v>487837170.49542898</v>
      </c>
      <c r="E16" s="1">
        <v>3588.3586580000001</v>
      </c>
      <c r="F16" s="1">
        <v>489670501.28155297</v>
      </c>
      <c r="G16" s="1">
        <v>3350.7836470000002</v>
      </c>
      <c r="H16" s="4">
        <f t="shared" si="10"/>
        <v>488550269.28795165</v>
      </c>
      <c r="I16" s="64">
        <f t="shared" si="0"/>
        <v>2088.6524492262129</v>
      </c>
      <c r="J16" s="4">
        <f t="shared" si="1"/>
        <v>3124.2678827152954</v>
      </c>
      <c r="K16" s="4">
        <f t="shared" si="2"/>
        <v>3124.2678827152954</v>
      </c>
      <c r="L16" s="4">
        <f t="shared" si="3"/>
        <v>3134.0434949694572</v>
      </c>
      <c r="M16" s="4">
        <f t="shared" si="4"/>
        <v>3127.5264201333498</v>
      </c>
      <c r="N16" s="29">
        <f t="shared" si="5"/>
        <v>4.8878061270809212</v>
      </c>
      <c r="O16" s="5">
        <f t="shared" si="6"/>
        <v>2.7719306931893993E-4</v>
      </c>
      <c r="P16" s="1">
        <f t="shared" si="7"/>
        <v>1.5987133749426009E-4</v>
      </c>
      <c r="Q16" s="1">
        <f t="shared" si="8"/>
        <v>1.6003749318878861E-4</v>
      </c>
      <c r="R16" s="1">
        <f t="shared" si="9"/>
        <v>2.7690437744886125E-4</v>
      </c>
    </row>
    <row r="17" spans="1:26" x14ac:dyDescent="0.3">
      <c r="A17">
        <v>65</v>
      </c>
      <c r="B17" s="1">
        <v>458220945.407489</v>
      </c>
      <c r="C17" s="1">
        <v>15315.435476000001</v>
      </c>
      <c r="D17" s="1">
        <v>473955397.445759</v>
      </c>
      <c r="E17" s="1">
        <v>98948.998535999999</v>
      </c>
      <c r="F17" s="1">
        <v>457363243.18674999</v>
      </c>
      <c r="G17" s="1">
        <v>27427.249904</v>
      </c>
      <c r="H17" s="4">
        <f t="shared" si="10"/>
        <v>463179862.01333266</v>
      </c>
      <c r="I17" s="64">
        <f t="shared" si="0"/>
        <v>34605.267602223219</v>
      </c>
      <c r="J17" s="4">
        <f t="shared" si="1"/>
        <v>2932.7565566122789</v>
      </c>
      <c r="K17" s="4">
        <f t="shared" si="2"/>
        <v>2932.7565566122789</v>
      </c>
      <c r="L17" s="4">
        <f t="shared" si="3"/>
        <v>2927.2669956554869</v>
      </c>
      <c r="M17" s="4">
        <f t="shared" si="4"/>
        <v>2930.9267029600146</v>
      </c>
      <c r="N17" s="29">
        <f t="shared" si="5"/>
        <v>2.7447804783960237</v>
      </c>
      <c r="O17" s="5">
        <f t="shared" si="6"/>
        <v>3.0902932771329481E-4</v>
      </c>
      <c r="P17" s="1">
        <f t="shared" si="7"/>
        <v>1.4419299997695117E-4</v>
      </c>
      <c r="Q17" s="1">
        <f t="shared" si="8"/>
        <v>1.4410274210720011E-4</v>
      </c>
      <c r="R17" s="1">
        <f t="shared" si="9"/>
        <v>3.0922229223191938E-4</v>
      </c>
    </row>
    <row r="18" spans="1:26" x14ac:dyDescent="0.3">
      <c r="A18">
        <v>70</v>
      </c>
      <c r="B18" s="1">
        <v>463440260.151604</v>
      </c>
      <c r="C18" s="1">
        <v>3257.9800810000002</v>
      </c>
      <c r="D18" s="1">
        <v>463516884.76736599</v>
      </c>
      <c r="E18" s="1">
        <v>3485.6062059999999</v>
      </c>
      <c r="F18" s="1">
        <v>463923762.90652102</v>
      </c>
      <c r="G18" s="1">
        <v>2721.6420790000002</v>
      </c>
      <c r="H18" s="4">
        <f t="shared" si="10"/>
        <v>463626969.27516365</v>
      </c>
      <c r="I18" s="64">
        <f t="shared" si="0"/>
        <v>1830.9445175671224</v>
      </c>
      <c r="J18" s="4">
        <f t="shared" si="1"/>
        <v>2966.1617941734166</v>
      </c>
      <c r="K18" s="4">
        <f t="shared" si="2"/>
        <v>2966.1617941734166</v>
      </c>
      <c r="L18" s="4">
        <f t="shared" si="3"/>
        <v>2969.2563621734939</v>
      </c>
      <c r="M18" s="4">
        <f t="shared" si="4"/>
        <v>2967.1933168401088</v>
      </c>
      <c r="N18" s="29">
        <f t="shared" si="5"/>
        <v>1.5472840000386441</v>
      </c>
      <c r="O18" s="5">
        <f t="shared" si="6"/>
        <v>3.1680423590911143E-4</v>
      </c>
      <c r="P18" s="1">
        <f t="shared" si="7"/>
        <v>1.1526734453384218E-4</v>
      </c>
      <c r="Q18" s="1">
        <f t="shared" si="8"/>
        <v>1.1530731196036456E-4</v>
      </c>
      <c r="R18" s="1">
        <f t="shared" si="9"/>
        <v>3.1669410697915369E-4</v>
      </c>
    </row>
    <row r="19" spans="1:26" x14ac:dyDescent="0.3">
      <c r="A19">
        <v>75</v>
      </c>
      <c r="B19" s="1">
        <v>460355863.28608799</v>
      </c>
      <c r="C19" s="1">
        <v>3428.1134809999999</v>
      </c>
      <c r="D19" s="1">
        <v>460954879.63301498</v>
      </c>
      <c r="E19" s="1">
        <v>2549.3028629999999</v>
      </c>
      <c r="F19" s="1">
        <v>461408752.65322298</v>
      </c>
      <c r="G19" s="1">
        <v>3201.0960289999998</v>
      </c>
      <c r="H19" s="4">
        <f t="shared" si="10"/>
        <v>460906498.52410865</v>
      </c>
      <c r="I19" s="64">
        <f t="shared" si="0"/>
        <v>1779.4481951434491</v>
      </c>
      <c r="J19" s="4">
        <f t="shared" si="1"/>
        <v>2946.420694991466</v>
      </c>
      <c r="K19" s="4">
        <f t="shared" si="2"/>
        <v>2946.420694991466</v>
      </c>
      <c r="L19" s="4">
        <f t="shared" si="3"/>
        <v>2953.1595143880927</v>
      </c>
      <c r="M19" s="4">
        <f t="shared" si="4"/>
        <v>2948.6669681236749</v>
      </c>
      <c r="N19" s="29">
        <f t="shared" si="5"/>
        <v>3.3694096983133477</v>
      </c>
      <c r="O19" s="5">
        <f t="shared" si="6"/>
        <v>3.2783024770733428E-4</v>
      </c>
      <c r="P19" s="1">
        <f t="shared" si="7"/>
        <v>8.7775731002444604E-5</v>
      </c>
      <c r="Q19" s="1">
        <f t="shared" si="8"/>
        <v>8.7841850127675126E-5</v>
      </c>
      <c r="R19" s="1">
        <f t="shared" si="9"/>
        <v>3.2758052435485002E-4</v>
      </c>
    </row>
    <row r="20" spans="1:26" x14ac:dyDescent="0.3">
      <c r="A20">
        <v>80</v>
      </c>
      <c r="B20" s="1">
        <v>458104052.05469298</v>
      </c>
      <c r="C20" s="1">
        <v>2905.3129309999999</v>
      </c>
      <c r="D20" s="1">
        <v>457820699.38910598</v>
      </c>
      <c r="E20" s="1">
        <v>3085.4035589999999</v>
      </c>
      <c r="F20" s="1">
        <v>458474244.007469</v>
      </c>
      <c r="G20" s="1">
        <v>2385.469869</v>
      </c>
      <c r="H20" s="4">
        <f t="shared" si="10"/>
        <v>458132998.48375601</v>
      </c>
      <c r="I20" s="64">
        <f t="shared" si="0"/>
        <v>1621.077311366068</v>
      </c>
      <c r="J20" s="4">
        <f t="shared" si="1"/>
        <v>2932.0084028007327</v>
      </c>
      <c r="K20" s="4">
        <f t="shared" si="2"/>
        <v>2932.0084028007327</v>
      </c>
      <c r="L20" s="4">
        <f t="shared" si="3"/>
        <v>2934.3777464276232</v>
      </c>
      <c r="M20" s="4">
        <f t="shared" si="4"/>
        <v>2932.7981840096963</v>
      </c>
      <c r="N20" s="29">
        <f t="shared" si="5"/>
        <v>1.1846718134452203</v>
      </c>
      <c r="O20" s="5">
        <f t="shared" si="6"/>
        <v>3.358816271029419E-4</v>
      </c>
      <c r="P20" s="1">
        <f t="shared" si="7"/>
        <v>5.9209199687291146E-5</v>
      </c>
      <c r="Q20" s="1">
        <f t="shared" si="8"/>
        <v>5.9224993182508289E-5</v>
      </c>
      <c r="R20" s="1">
        <f t="shared" si="9"/>
        <v>3.357911774767187E-4</v>
      </c>
    </row>
    <row r="21" spans="1:26" x14ac:dyDescent="0.3">
      <c r="A21">
        <v>85</v>
      </c>
      <c r="B21" s="1">
        <v>455923896.24593902</v>
      </c>
      <c r="C21" s="1">
        <v>3030.761681</v>
      </c>
      <c r="D21" s="1">
        <v>456457602.05699903</v>
      </c>
      <c r="E21" s="1">
        <v>3154.668365</v>
      </c>
      <c r="F21" s="1">
        <v>455988178.19800103</v>
      </c>
      <c r="G21" s="1">
        <v>2686.5566060000001</v>
      </c>
      <c r="H21" s="4">
        <f t="shared" si="10"/>
        <v>456123225.50031298</v>
      </c>
      <c r="I21" s="64">
        <f t="shared" si="0"/>
        <v>1711.2385137149433</v>
      </c>
      <c r="J21" s="4">
        <f t="shared" si="1"/>
        <v>2918.0547275996273</v>
      </c>
      <c r="K21" s="4">
        <f t="shared" si="2"/>
        <v>2918.0547275996273</v>
      </c>
      <c r="L21" s="4">
        <f t="shared" si="3"/>
        <v>2918.4661520844115</v>
      </c>
      <c r="M21" s="4">
        <f t="shared" si="4"/>
        <v>2918.1918690945554</v>
      </c>
      <c r="N21" s="29">
        <f t="shared" si="5"/>
        <v>0.20571224239211006</v>
      </c>
      <c r="O21" s="5">
        <f t="shared" si="6"/>
        <v>3.4138999816196345E-4</v>
      </c>
      <c r="P21" s="1">
        <f t="shared" si="7"/>
        <v>2.9866360729095905E-5</v>
      </c>
      <c r="Q21" s="1">
        <f t="shared" si="8"/>
        <v>2.9867754680307823E-5</v>
      </c>
      <c r="R21" s="1">
        <f t="shared" si="9"/>
        <v>3.4137395442054548E-4</v>
      </c>
    </row>
    <row r="22" spans="1:26" x14ac:dyDescent="0.3">
      <c r="A22">
        <v>90</v>
      </c>
      <c r="B22" s="1">
        <v>455524702.51863497</v>
      </c>
      <c r="C22" s="1">
        <v>2800.9436940000001</v>
      </c>
      <c r="D22" s="1">
        <v>455198510.30936998</v>
      </c>
      <c r="E22" s="1">
        <v>2775.5501140000001</v>
      </c>
      <c r="F22" s="1">
        <v>454943282.66151398</v>
      </c>
      <c r="G22" s="1">
        <v>2678.770231</v>
      </c>
      <c r="H22" s="4">
        <f t="shared" si="10"/>
        <v>455222165.16317296</v>
      </c>
      <c r="I22" s="64">
        <f t="shared" si="0"/>
        <v>1589.0169554642398</v>
      </c>
      <c r="J22" s="4">
        <f t="shared" si="1"/>
        <v>2915.4997635962504</v>
      </c>
      <c r="K22" s="4">
        <f t="shared" si="2"/>
        <v>2915.4997635962504</v>
      </c>
      <c r="L22" s="4">
        <f t="shared" si="3"/>
        <v>2911.7784956900009</v>
      </c>
      <c r="M22" s="4">
        <f t="shared" si="4"/>
        <v>2914.2593409608339</v>
      </c>
      <c r="N22" s="29">
        <f t="shared" si="5"/>
        <v>1.8606339531247613</v>
      </c>
      <c r="O22" s="5">
        <f t="shared" si="6"/>
        <v>3.4299436840512938E-4</v>
      </c>
      <c r="P22" s="1">
        <f t="shared" si="7"/>
        <v>2.1908091566140084E-7</v>
      </c>
      <c r="Q22" s="1">
        <f t="shared" si="8"/>
        <v>2.1010951024695115E-20</v>
      </c>
      <c r="R22" s="1">
        <f t="shared" si="9"/>
        <v>3.4314036020908801E-4</v>
      </c>
    </row>
    <row r="23" spans="1:26" x14ac:dyDescent="0.3">
      <c r="J23" t="s">
        <v>15</v>
      </c>
    </row>
    <row r="24" spans="1:26" x14ac:dyDescent="0.3">
      <c r="R24" t="s">
        <v>19</v>
      </c>
    </row>
    <row r="25" spans="1:26" x14ac:dyDescent="0.3">
      <c r="T25" t="s">
        <v>28</v>
      </c>
      <c r="W25" t="s">
        <v>23</v>
      </c>
    </row>
    <row r="26" spans="1:26" x14ac:dyDescent="0.3">
      <c r="B26" t="s">
        <v>5</v>
      </c>
      <c r="H26" s="24">
        <v>981700</v>
      </c>
      <c r="I26" t="s">
        <v>31</v>
      </c>
      <c r="J26" s="27"/>
      <c r="K26" s="27"/>
      <c r="L26" s="27"/>
      <c r="M26" s="27"/>
      <c r="T26" s="18" t="s">
        <v>20</v>
      </c>
      <c r="U26" s="18" t="s">
        <v>21</v>
      </c>
      <c r="V26" s="18" t="s">
        <v>22</v>
      </c>
      <c r="W26" s="18" t="s">
        <v>24</v>
      </c>
      <c r="X26" s="18" t="s">
        <v>25</v>
      </c>
      <c r="Y26" s="18" t="s">
        <v>26</v>
      </c>
      <c r="Z26" s="18" t="s">
        <v>27</v>
      </c>
    </row>
    <row r="27" spans="1:26" x14ac:dyDescent="0.3">
      <c r="A27" s="25" t="s">
        <v>6</v>
      </c>
      <c r="B27" t="s">
        <v>7</v>
      </c>
      <c r="F27" s="26" t="s">
        <v>8</v>
      </c>
      <c r="G27" s="26"/>
      <c r="H27">
        <f>2*PI()/981700</f>
        <v>6.4003109984512439E-6</v>
      </c>
      <c r="I27" t="s">
        <v>32</v>
      </c>
      <c r="J27" s="27"/>
      <c r="K27" s="27"/>
      <c r="L27" s="27"/>
      <c r="M27" s="27"/>
      <c r="T27" s="47">
        <v>10627</v>
      </c>
      <c r="U27" s="48">
        <v>7.86</v>
      </c>
      <c r="V27" s="50" t="s">
        <v>29</v>
      </c>
      <c r="W27" s="48">
        <v>2.2808999999999999</v>
      </c>
      <c r="X27" s="48">
        <v>1.3348</v>
      </c>
      <c r="Y27" s="48">
        <v>1.1086</v>
      </c>
      <c r="Z27" s="48">
        <f>2*Y27/(W27+X27)</f>
        <v>0.6132145919185773</v>
      </c>
    </row>
    <row r="28" spans="1:26" x14ac:dyDescent="0.3">
      <c r="T28" s="47">
        <v>10628</v>
      </c>
      <c r="U28" s="48">
        <v>7.86</v>
      </c>
      <c r="V28" s="50" t="s">
        <v>29</v>
      </c>
      <c r="W28" s="48">
        <v>2.0863</v>
      </c>
      <c r="X28" s="48">
        <v>1.1366000000000001</v>
      </c>
      <c r="Y28" s="48">
        <v>1.1135999999999999</v>
      </c>
      <c r="Z28" s="48">
        <f t="shared" ref="Z28:Z35" si="11">2*Y28/(W28+X28)</f>
        <v>0.69105464023084795</v>
      </c>
    </row>
    <row r="29" spans="1:26" x14ac:dyDescent="0.3">
      <c r="T29" s="47">
        <v>10629</v>
      </c>
      <c r="U29" s="48">
        <v>7.86</v>
      </c>
      <c r="V29" s="50" t="s">
        <v>29</v>
      </c>
      <c r="W29" s="48">
        <v>2.3687999999999998</v>
      </c>
      <c r="X29" s="48">
        <v>1.4063000000000001</v>
      </c>
      <c r="Y29" s="48">
        <v>1.1600999999999999</v>
      </c>
      <c r="Z29" s="48">
        <f t="shared" si="11"/>
        <v>0.61460623559640792</v>
      </c>
    </row>
    <row r="30" spans="1:26" x14ac:dyDescent="0.3">
      <c r="T30" s="47">
        <v>10630</v>
      </c>
      <c r="U30" s="48">
        <v>7.86</v>
      </c>
      <c r="V30" s="50" t="s">
        <v>29</v>
      </c>
      <c r="W30" s="48">
        <v>2.42</v>
      </c>
      <c r="X30" s="48">
        <v>1.4650000000000001</v>
      </c>
      <c r="Y30" s="48">
        <v>1.1200000000000001</v>
      </c>
      <c r="Z30" s="48">
        <f t="shared" si="11"/>
        <v>0.57657657657657668</v>
      </c>
    </row>
    <row r="31" spans="1:26" x14ac:dyDescent="0.3">
      <c r="T31" s="47">
        <v>10631</v>
      </c>
      <c r="U31" s="48">
        <v>7.86</v>
      </c>
      <c r="V31" s="50" t="s">
        <v>29</v>
      </c>
      <c r="W31" s="48">
        <v>2.37</v>
      </c>
      <c r="X31" s="48">
        <v>1.41</v>
      </c>
      <c r="Y31" s="48">
        <v>1.1599999999999999</v>
      </c>
      <c r="Z31" s="48">
        <f t="shared" si="11"/>
        <v>0.61375661375661372</v>
      </c>
    </row>
    <row r="32" spans="1:26" x14ac:dyDescent="0.3">
      <c r="T32" s="47">
        <v>10647</v>
      </c>
      <c r="U32" s="48">
        <v>7.8739999999999997</v>
      </c>
      <c r="V32" s="49">
        <v>300</v>
      </c>
      <c r="W32" s="48">
        <v>2.331</v>
      </c>
      <c r="X32" s="48">
        <v>1.3544</v>
      </c>
      <c r="Y32" s="48">
        <v>1.1782999999999999</v>
      </c>
      <c r="Z32" s="48">
        <f t="shared" si="11"/>
        <v>0.6394421229717262</v>
      </c>
    </row>
    <row r="33" spans="4:26" x14ac:dyDescent="0.3">
      <c r="T33" s="47">
        <v>10649</v>
      </c>
      <c r="U33" s="48">
        <v>7.8672000000000004</v>
      </c>
      <c r="V33" s="49">
        <v>300</v>
      </c>
      <c r="W33" s="48">
        <v>2.2799999999999998</v>
      </c>
      <c r="X33" s="48">
        <v>1.32</v>
      </c>
      <c r="Y33" s="48">
        <v>1.165</v>
      </c>
      <c r="Z33" s="48">
        <f t="shared" si="11"/>
        <v>0.64722222222222225</v>
      </c>
    </row>
    <row r="34" spans="4:26" x14ac:dyDescent="0.3">
      <c r="T34" s="47">
        <v>10659</v>
      </c>
      <c r="U34" s="48">
        <v>7.8672000000000004</v>
      </c>
      <c r="V34" s="49">
        <v>298</v>
      </c>
      <c r="W34" s="48">
        <v>2.2599999999999998</v>
      </c>
      <c r="X34" s="48">
        <v>1.4</v>
      </c>
      <c r="Y34" s="48">
        <v>1.1599999999999999</v>
      </c>
      <c r="Z34" s="48">
        <f t="shared" si="11"/>
        <v>0.63387978142076506</v>
      </c>
    </row>
    <row r="35" spans="4:26" x14ac:dyDescent="0.3">
      <c r="T35" s="47"/>
      <c r="U35" s="47"/>
      <c r="V35" s="59" t="s">
        <v>0</v>
      </c>
      <c r="W35" s="48">
        <f>AVERAGE(W27:W34)</f>
        <v>2.2996249999999998</v>
      </c>
      <c r="X35" s="48">
        <f t="shared" ref="X35:Y35" si="12">AVERAGE(X27:X34)</f>
        <v>1.3533875</v>
      </c>
      <c r="Y35" s="48">
        <f t="shared" si="12"/>
        <v>1.1457000000000002</v>
      </c>
      <c r="Z35" s="48">
        <f t="shared" si="11"/>
        <v>0.62726311503177179</v>
      </c>
    </row>
    <row r="48" spans="4:26" x14ac:dyDescent="0.3">
      <c r="D48" t="s">
        <v>46</v>
      </c>
      <c r="F48" t="s">
        <v>47</v>
      </c>
    </row>
    <row r="49" spans="4:5" x14ac:dyDescent="0.3">
      <c r="D49">
        <f>H4/1000000</f>
        <v>456.01762861762933</v>
      </c>
      <c r="E49">
        <f>I4/1000000</f>
        <v>1.7729933698702259E-3</v>
      </c>
    </row>
    <row r="50" spans="4:5" x14ac:dyDescent="0.3">
      <c r="D50">
        <f t="shared" ref="D50:E67" si="13">H5/1000000</f>
        <v>456.73377293835932</v>
      </c>
      <c r="E50">
        <f t="shared" si="13"/>
        <v>1.6028755708159131E-3</v>
      </c>
    </row>
    <row r="51" spans="4:5" x14ac:dyDescent="0.3">
      <c r="D51">
        <f t="shared" si="13"/>
        <v>458.84510184647399</v>
      </c>
      <c r="E51">
        <f t="shared" si="13"/>
        <v>1.5957209056217773E-3</v>
      </c>
    </row>
    <row r="52" spans="4:5" x14ac:dyDescent="0.3">
      <c r="D52">
        <f t="shared" si="13"/>
        <v>462.36929520506271</v>
      </c>
      <c r="E52">
        <f t="shared" si="13"/>
        <v>1.6748145928567753E-3</v>
      </c>
    </row>
    <row r="53" spans="4:5" x14ac:dyDescent="0.3">
      <c r="D53">
        <f t="shared" si="13"/>
        <v>463.56761665489199</v>
      </c>
      <c r="E53">
        <f t="shared" si="13"/>
        <v>1.9133039882662179E-3</v>
      </c>
    </row>
    <row r="54" spans="4:5" x14ac:dyDescent="0.3">
      <c r="D54">
        <f t="shared" si="13"/>
        <v>491.27495833856631</v>
      </c>
      <c r="E54">
        <f t="shared" si="13"/>
        <v>9.5435343566019105E-3</v>
      </c>
    </row>
    <row r="55" spans="4:5" x14ac:dyDescent="0.3">
      <c r="D55">
        <f t="shared" si="13"/>
        <v>488.9644723384983</v>
      </c>
      <c r="E55">
        <f t="shared" si="13"/>
        <v>1.9349592915236598E-3</v>
      </c>
    </row>
    <row r="56" spans="4:5" x14ac:dyDescent="0.3">
      <c r="D56">
        <f t="shared" si="13"/>
        <v>492.12873269285797</v>
      </c>
      <c r="E56">
        <f t="shared" si="13"/>
        <v>2.0178433849188425E-3</v>
      </c>
    </row>
    <row r="57" spans="4:5" x14ac:dyDescent="0.3">
      <c r="D57">
        <f t="shared" si="13"/>
        <v>496.41453895508403</v>
      </c>
      <c r="E57">
        <f t="shared" si="13"/>
        <v>2.0084129298083772E-3</v>
      </c>
    </row>
    <row r="58" spans="4:5" x14ac:dyDescent="0.3">
      <c r="D58">
        <f t="shared" si="13"/>
        <v>498.19778854451039</v>
      </c>
      <c r="E58">
        <f t="shared" si="13"/>
        <v>1.9790861199025767E-3</v>
      </c>
    </row>
    <row r="59" spans="4:5" x14ac:dyDescent="0.3">
      <c r="D59">
        <f t="shared" si="13"/>
        <v>496.17648810346134</v>
      </c>
      <c r="E59">
        <f t="shared" si="13"/>
        <v>1.8755212568574899E-3</v>
      </c>
    </row>
    <row r="60" spans="4:5" x14ac:dyDescent="0.3">
      <c r="D60">
        <f t="shared" si="13"/>
        <v>491.64142835611506</v>
      </c>
      <c r="E60">
        <f t="shared" si="13"/>
        <v>1.7689607165801344E-3</v>
      </c>
    </row>
    <row r="61" spans="4:5" x14ac:dyDescent="0.3">
      <c r="D61">
        <f t="shared" si="13"/>
        <v>488.55026928795166</v>
      </c>
      <c r="E61">
        <f t="shared" si="13"/>
        <v>2.088652449226213E-3</v>
      </c>
    </row>
    <row r="62" spans="4:5" x14ac:dyDescent="0.3">
      <c r="D62">
        <f t="shared" si="13"/>
        <v>463.17986201333264</v>
      </c>
      <c r="E62">
        <f t="shared" si="13"/>
        <v>3.4605267602223218E-2</v>
      </c>
    </row>
    <row r="63" spans="4:5" x14ac:dyDescent="0.3">
      <c r="D63">
        <f t="shared" si="13"/>
        <v>463.62696927516367</v>
      </c>
      <c r="E63">
        <f t="shared" si="13"/>
        <v>1.8309445175671223E-3</v>
      </c>
    </row>
    <row r="64" spans="4:5" x14ac:dyDescent="0.3">
      <c r="D64">
        <f t="shared" si="13"/>
        <v>460.90649852410866</v>
      </c>
      <c r="E64">
        <f t="shared" si="13"/>
        <v>1.779448195143449E-3</v>
      </c>
    </row>
    <row r="65" spans="4:5" x14ac:dyDescent="0.3">
      <c r="D65">
        <f t="shared" si="13"/>
        <v>458.13299848375601</v>
      </c>
      <c r="E65">
        <f t="shared" si="13"/>
        <v>1.621077311366068E-3</v>
      </c>
    </row>
    <row r="66" spans="4:5" x14ac:dyDescent="0.3">
      <c r="D66">
        <f t="shared" si="13"/>
        <v>456.12322550031297</v>
      </c>
      <c r="E66">
        <f t="shared" si="13"/>
        <v>1.7112385137149433E-3</v>
      </c>
    </row>
    <row r="67" spans="4:5" x14ac:dyDescent="0.3">
      <c r="D67">
        <f t="shared" si="13"/>
        <v>455.22216516317297</v>
      </c>
      <c r="E67">
        <f t="shared" si="13"/>
        <v>1.5890169554642398E-3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Iron</vt:lpstr>
      <vt:lpstr>Chromium</vt:lpstr>
      <vt:lpstr>Vanadium</vt:lpstr>
      <vt:lpstr>IronOld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2019-08-13T18:46:14Z</dcterms:modified>
</cp:coreProperties>
</file>