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2"/>
  </bookViews>
  <sheets>
    <sheet name="auto" sheetId="1" r:id="rId1"/>
    <sheet name="Sheet2" sheetId="2" r:id="rId2"/>
    <sheet name="Sheet5" sheetId="3" r:id="rId3"/>
  </sheets>
  <externalReferences>
    <externalReference r:id="rId4"/>
  </externalReferences>
  <definedNames>
    <definedName name="BuildDate" hidden="1">4202</definedName>
    <definedName name="BuildNo" hidden="1">83</definedName>
    <definedName name="Vers" hidden="1">" 3.2.10."</definedName>
    <definedName name="VersionMajor" hidden="1">3</definedName>
    <definedName name="VersionMinor" hidden="1">2</definedName>
    <definedName name="VersionPatch" hidden="1">10</definedName>
    <definedName name="xlm_OP_DA">[1]Templates!#REF!</definedName>
    <definedName name="xlm_OP_HC">[1]Templates!#REF!</definedName>
    <definedName name="xlm_OP_KNNC">[1]Templates!#REF!</definedName>
    <definedName name="xlm_OP_KNNP">[1]Templates!#REF!</definedName>
    <definedName name="xlm_OP_LR">[1]Templates!#REF!</definedName>
    <definedName name="xlm_OP_MLR">[1]Templates!#REF!</definedName>
    <definedName name="xlm_OP_NB">[1]Templates!#REF!</definedName>
    <definedName name="xlm_OP_NNC">[1]Templates!#REF!</definedName>
    <definedName name="xlm_OP_NNP">[1]Templates!#REF!</definedName>
    <definedName name="xlm_OP_PCA">[1]Templates!#REF!</definedName>
    <definedName name="xlm_PartitionHeaders1" hidden="1">#REF!</definedName>
    <definedName name="xlm_PartitionTraining1" hidden="1">#REF!</definedName>
    <definedName name="xlm_PartitionValidation1" hidden="1">#REF!</definedName>
    <definedName name="xlm_PT_BT">[1]Templates!#REF!</definedName>
    <definedName name="xlm_PT_CHC">[1]Templates!#REF!</definedName>
    <definedName name="xlm_PT_CHL">[1]Templates!#REF!</definedName>
    <definedName name="xlm_PT_CHR">[1]Templates!#REF!</definedName>
    <definedName name="xlm_PT_CHRT">[1]Templates!#REF!</definedName>
    <definedName name="xlm_PT_MT">[1]Templates!#REF!</definedName>
    <definedName name="xlm_PT_RHC">[1]Templates!#REF!</definedName>
    <definedName name="xlm_PT_RHL">[1]Templates!#REF!</definedName>
    <definedName name="xlm_PT_RHR">[1]Templates!#REF!</definedName>
    <definedName name="xlm_PT_TVL">[1]Templates!#REF!</definedName>
    <definedName name="xlm_PT_TVR">[1]Templates!#REF!</definedName>
    <definedName name="SortKeyRange1">#REF!,#REF!,#REF!,#REF!,#REF!,#REF!,#REF!,#REF!</definedName>
    <definedName name="SortKeyRange2">#REF!,#REF!,#REF!,#REF!,#REF!,#REF!,#REF!,#REF!</definedName>
    <definedName name="SortRange1">#REF!</definedName>
  </definedNames>
  <calcPr calcId="144525"/>
</workbook>
</file>

<file path=xl/sharedStrings.xml><?xml version="1.0" encoding="utf-8"?>
<sst xmlns="http://schemas.openxmlformats.org/spreadsheetml/2006/main" count="270" uniqueCount="51">
  <si>
    <t>Model</t>
  </si>
  <si>
    <t>Displacement</t>
  </si>
  <si>
    <t>Moment</t>
  </si>
  <si>
    <t>Horsepower</t>
  </si>
  <si>
    <t>Length</t>
  </si>
  <si>
    <t>Width</t>
  </si>
  <si>
    <t>Weight</t>
  </si>
  <si>
    <t>Trunk</t>
  </si>
  <si>
    <t>Speed</t>
  </si>
  <si>
    <t>Acceleration</t>
  </si>
  <si>
    <t>Kia Picanto</t>
  </si>
  <si>
    <t>Suzuki Splash</t>
  </si>
  <si>
    <t>Renault Clio 1.2</t>
  </si>
  <si>
    <t>Peugot 207</t>
  </si>
  <si>
    <t>Porsche Cayman</t>
  </si>
  <si>
    <t>Nissan 350Z</t>
  </si>
  <si>
    <t>Mercedes C 200 CDI</t>
  </si>
  <si>
    <t>VWPassat Variant</t>
  </si>
  <si>
    <t>Audi A6</t>
  </si>
  <si>
    <t>BMW 525i</t>
  </si>
  <si>
    <t>Mean</t>
  </si>
  <si>
    <t>Standard.dev</t>
  </si>
  <si>
    <t>Zscore</t>
  </si>
  <si>
    <t>Renault Clio 1.2/ Peugot 207</t>
  </si>
  <si>
    <t>Audi A6/ BMW 525i</t>
  </si>
  <si>
    <t>Mercedes C 200 CDI / VWPassat Variant</t>
  </si>
  <si>
    <t>Renault Clio 1.2/ Peugot 207/Suzuki Splash</t>
  </si>
  <si>
    <t>Renault Clio 1.2/ Peugot 207/Suzuki Splash/Kia Picanto</t>
  </si>
  <si>
    <t>Porsche Cayman/Nissan 350Z</t>
  </si>
  <si>
    <t>Porsche Cayman/Nissan 350Z/Audi A6/ BMW 525i</t>
  </si>
  <si>
    <t>Porsche Cayman/Nissan 350Z/Audi A6/ BMW 525i/Mercedes C 200 CDI / VWPassat Variant</t>
  </si>
  <si>
    <t>Record</t>
  </si>
  <si>
    <t>Homeowner</t>
  </si>
  <si>
    <t>Credit Score</t>
  </si>
  <si>
    <t>Years of Credit History</t>
  </si>
  <si>
    <t>Revolving Balance ($)</t>
  </si>
  <si>
    <t>Revolving Utilization (%)</t>
  </si>
  <si>
    <t>Decision</t>
  </si>
  <si>
    <t>Zscore for CS</t>
  </si>
  <si>
    <t>Zscore for Year</t>
  </si>
  <si>
    <t>Zscore for RB</t>
  </si>
  <si>
    <t>Zscore for RU</t>
  </si>
  <si>
    <t>Y</t>
  </si>
  <si>
    <t>Approve</t>
  </si>
  <si>
    <t>Reject</t>
  </si>
  <si>
    <t>N</t>
  </si>
  <si>
    <t>2 and 5</t>
  </si>
  <si>
    <t>1 and 6</t>
  </si>
  <si>
    <t>3 and 4</t>
  </si>
  <si>
    <t>2,5/3,4</t>
  </si>
  <si>
    <t>Std.dev</t>
  </si>
</sst>
</file>

<file path=xl/styles.xml><?xml version="1.0" encoding="utf-8"?>
<styleSheet xmlns="http://schemas.openxmlformats.org/spreadsheetml/2006/main">
  <numFmts count="7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0.0000_ "/>
    <numFmt numFmtId="179" formatCode="0.00_);[Red]\(0.00\)"/>
    <numFmt numFmtId="180" formatCode="0.00_ "/>
  </numFmts>
  <fonts count="22">
    <font>
      <sz val="11"/>
      <color theme="1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FF0000"/>
      <name val="Aptos Narrow"/>
      <charset val="134"/>
      <scheme val="minor"/>
    </font>
    <font>
      <i/>
      <sz val="11"/>
      <color theme="1"/>
      <name val="Aptos Narrow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b/>
      <sz val="11"/>
      <color theme="0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sz val="18"/>
      <color theme="3"/>
      <name val="Aptos Display"/>
      <charset val="134"/>
      <scheme val="major"/>
    </font>
    <font>
      <i/>
      <sz val="11"/>
      <color rgb="FF7F7F7F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134"/>
      <scheme val="minor"/>
    </font>
    <font>
      <sz val="11"/>
      <color theme="0"/>
      <name val="Aptos Narrow"/>
      <charset val="134"/>
      <scheme val="minor"/>
    </font>
    <font>
      <sz val="11"/>
      <color rgb="FF006100"/>
      <name val="Aptos Narrow"/>
      <charset val="134"/>
      <scheme val="minor"/>
    </font>
    <font>
      <b/>
      <sz val="11"/>
      <color rgb="FF3F3F3F"/>
      <name val="Aptos Narrow"/>
      <charset val="134"/>
      <scheme val="minor"/>
    </font>
    <font>
      <b/>
      <sz val="11"/>
      <color rgb="FFFA7D00"/>
      <name val="Aptos Narrow"/>
      <charset val="134"/>
      <scheme val="minor"/>
    </font>
    <font>
      <sz val="11"/>
      <color rgb="FFFA7D00"/>
      <name val="Aptos Narrow"/>
      <charset val="134"/>
      <scheme val="minor"/>
    </font>
    <font>
      <sz val="11"/>
      <color rgb="FF9C0006"/>
      <name val="Aptos Narrow"/>
      <charset val="134"/>
      <scheme val="minor"/>
    </font>
    <font>
      <sz val="11"/>
      <color rgb="FF9C5700"/>
      <name val="Aptos Narrow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0" fillId="11" borderId="0" applyNumberFormat="0" applyBorder="0" applyAlignment="0" applyProtection="0"/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14" borderId="2" applyNumberFormat="0" applyAlignment="0" applyProtection="0"/>
    <xf numFmtId="0" fontId="9" fillId="0" borderId="3" applyNumberFormat="0" applyFill="0" applyAlignment="0" applyProtection="0"/>
    <xf numFmtId="0" fontId="0" fillId="15" borderId="4" applyNumberFormat="0" applyFont="0" applyAlignment="0" applyProtection="0"/>
    <xf numFmtId="0" fontId="0" fillId="12" borderId="0" applyNumberFormat="0" applyBorder="0" applyAlignment="0" applyProtection="0"/>
    <xf numFmtId="0" fontId="2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18" borderId="7" applyNumberFormat="0" applyAlignment="0" applyProtection="0"/>
    <xf numFmtId="0" fontId="0" fillId="19" borderId="0" applyNumberFormat="0" applyBorder="0" applyAlignment="0" applyProtection="0"/>
    <xf numFmtId="0" fontId="16" fillId="22" borderId="0" applyNumberFormat="0" applyBorder="0" applyAlignment="0" applyProtection="0"/>
    <xf numFmtId="0" fontId="17" fillId="23" borderId="8" applyNumberFormat="0" applyAlignment="0" applyProtection="0"/>
    <xf numFmtId="0" fontId="0" fillId="24" borderId="0" applyNumberFormat="0" applyBorder="0" applyAlignment="0" applyProtection="0"/>
    <xf numFmtId="0" fontId="18" fillId="23" borderId="7" applyNumberFormat="0" applyAlignment="0" applyProtection="0"/>
    <xf numFmtId="0" fontId="19" fillId="0" borderId="9" applyNumberFormat="0" applyFill="0" applyAlignment="0" applyProtection="0"/>
    <xf numFmtId="0" fontId="1" fillId="0" borderId="10" applyNumberFormat="0" applyFill="0" applyAlignment="0" applyProtection="0"/>
    <xf numFmtId="0" fontId="20" fillId="27" borderId="0" applyNumberFormat="0" applyBorder="0" applyAlignment="0" applyProtection="0"/>
    <xf numFmtId="0" fontId="21" fillId="29" borderId="0" applyNumberFormat="0" applyBorder="0" applyAlignment="0" applyProtection="0"/>
    <xf numFmtId="0" fontId="15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15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6" borderId="0" applyNumberFormat="0" applyBorder="0" applyAlignment="0" applyProtection="0"/>
    <xf numFmtId="0" fontId="0" fillId="38" borderId="0" applyNumberFormat="0" applyBorder="0" applyAlignment="0" applyProtection="0"/>
    <xf numFmtId="0" fontId="15" fillId="39" borderId="0" applyNumberFormat="0" applyBorder="0" applyAlignment="0" applyProtection="0"/>
    <xf numFmtId="0" fontId="0" fillId="35" borderId="0" applyNumberFormat="0" applyBorder="0" applyAlignment="0" applyProtection="0"/>
    <xf numFmtId="0" fontId="15" fillId="21" borderId="0" applyNumberFormat="0" applyBorder="0" applyAlignment="0" applyProtection="0"/>
    <xf numFmtId="0" fontId="0" fillId="37" borderId="0" applyNumberFormat="0" applyBorder="0" applyAlignment="0" applyProtection="0"/>
    <xf numFmtId="0" fontId="0" fillId="40" borderId="0" applyNumberFormat="0" applyBorder="0" applyAlignment="0" applyProtection="0"/>
    <xf numFmtId="0" fontId="15" fillId="26" borderId="0" applyNumberFormat="0" applyBorder="0" applyAlignment="0" applyProtection="0"/>
    <xf numFmtId="0" fontId="0" fillId="25" borderId="0" applyNumberFormat="0" applyBorder="0" applyAlignment="0" applyProtection="0"/>
    <xf numFmtId="0" fontId="0" fillId="17" borderId="0" applyNumberFormat="0" applyBorder="0" applyAlignment="0" applyProtection="0"/>
    <xf numFmtId="0" fontId="15" fillId="41" borderId="0" applyNumberFormat="0" applyBorder="0" applyAlignment="0" applyProtection="0"/>
    <xf numFmtId="0" fontId="0" fillId="20" borderId="0" applyNumberFormat="0" applyBorder="0" applyAlignment="0" applyProtection="0"/>
    <xf numFmtId="0" fontId="0" fillId="28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178" fontId="0" fillId="0" borderId="0" xfId="0" applyNumberFormat="1" applyFont="1" applyFill="1" applyAlignment="1">
      <alignment vertical="center"/>
    </xf>
    <xf numFmtId="3" fontId="0" fillId="0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79" fontId="1" fillId="0" borderId="1" xfId="0" applyNumberFormat="1" applyFont="1" applyFill="1" applyBorder="1" applyAlignment="1">
      <alignment horizontal="right" vertical="center"/>
    </xf>
    <xf numFmtId="0" fontId="0" fillId="6" borderId="0" xfId="0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0" borderId="1" xfId="0" applyBorder="1"/>
    <xf numFmtId="0" fontId="4" fillId="0" borderId="1" xfId="0" applyFont="1" applyFill="1" applyBorder="1" applyAlignment="1"/>
    <xf numFmtId="178" fontId="0" fillId="0" borderId="1" xfId="0" applyNumberFormat="1" applyBorder="1"/>
    <xf numFmtId="0" fontId="0" fillId="0" borderId="0" xfId="0" applyFill="1"/>
    <xf numFmtId="0" fontId="4" fillId="5" borderId="1" xfId="0" applyFont="1" applyFill="1" applyBorder="1"/>
    <xf numFmtId="0" fontId="5" fillId="7" borderId="1" xfId="0" applyFont="1" applyFill="1" applyBorder="1"/>
    <xf numFmtId="0" fontId="4" fillId="6" borderId="1" xfId="0" applyFont="1" applyFill="1" applyBorder="1"/>
    <xf numFmtId="0" fontId="5" fillId="3" borderId="1" xfId="0" applyFont="1" applyFill="1" applyBorder="1"/>
    <xf numFmtId="180" fontId="5" fillId="3" borderId="1" xfId="0" applyNumberFormat="1" applyFont="1" applyFill="1" applyBorder="1"/>
    <xf numFmtId="0" fontId="4" fillId="0" borderId="0" xfId="0" applyFont="1"/>
    <xf numFmtId="180" fontId="0" fillId="0" borderId="0" xfId="0" applyNumberFormat="1"/>
    <xf numFmtId="0" fontId="4" fillId="8" borderId="1" xfId="0" applyFont="1" applyFill="1" applyBorder="1"/>
    <xf numFmtId="180" fontId="0" fillId="8" borderId="1" xfId="0" applyNumberFormat="1" applyFill="1" applyBorder="1"/>
    <xf numFmtId="0" fontId="4" fillId="0" borderId="1" xfId="0" applyFont="1" applyBorder="1"/>
    <xf numFmtId="0" fontId="4" fillId="9" borderId="1" xfId="0" applyFont="1" applyFill="1" applyBorder="1"/>
    <xf numFmtId="178" fontId="0" fillId="0" borderId="1" xfId="0" applyNumberFormat="1" applyFill="1" applyBorder="1"/>
    <xf numFmtId="178" fontId="0" fillId="9" borderId="1" xfId="0" applyNumberFormat="1" applyFill="1" applyBorder="1"/>
    <xf numFmtId="0" fontId="4" fillId="0" borderId="1" xfId="0" applyFont="1" applyFill="1" applyBorder="1"/>
    <xf numFmtId="0" fontId="0" fillId="0" borderId="1" xfId="0" applyFill="1" applyBorder="1"/>
    <xf numFmtId="0" fontId="4" fillId="10" borderId="1" xfId="0" applyFont="1" applyFill="1" applyBorder="1"/>
    <xf numFmtId="178" fontId="0" fillId="0" borderId="0" xfId="0" applyNumberFormat="1"/>
    <xf numFmtId="178" fontId="0" fillId="10" borderId="1" xfId="0" applyNumberFormat="1" applyFill="1" applyBorder="1"/>
    <xf numFmtId="0" fontId="4" fillId="0" borderId="0" xfId="0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393700</xdr:colOff>
      <xdr:row>32</xdr:row>
      <xdr:rowOff>63500</xdr:rowOff>
    </xdr:from>
    <xdr:to>
      <xdr:col>14</xdr:col>
      <xdr:colOff>626110</xdr:colOff>
      <xdr:row>44</xdr:row>
      <xdr:rowOff>50800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712575" y="5753100"/>
          <a:ext cx="2940685" cy="2120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%20and%20Settings\anurag\Desktop\h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mplates"/>
      <sheetName val="Chart1"/>
      <sheetName val="Sheet1"/>
      <sheetName val="ACF_Output1"/>
      <sheetName val="PACF_Outpu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6"/>
  <sheetViews>
    <sheetView zoomScale="62" zoomScaleNormal="62" workbookViewId="0">
      <selection activeCell="D102" sqref="D102"/>
    </sheetView>
  </sheetViews>
  <sheetFormatPr defaultColWidth="9" defaultRowHeight="14"/>
  <cols>
    <col min="1" max="1" width="26.9083333333333" customWidth="1"/>
    <col min="2" max="2" width="11.4583333333333" customWidth="1"/>
    <col min="3" max="3" width="14.4583333333333" customWidth="1"/>
    <col min="4" max="4" width="16.9083333333333" customWidth="1"/>
    <col min="5" max="5" width="12" customWidth="1"/>
    <col min="6" max="6" width="19.9083333333333" customWidth="1"/>
    <col min="7" max="7" width="25.3666666666667" customWidth="1"/>
    <col min="8" max="8" width="20.0916666666667" customWidth="1"/>
    <col min="9" max="9" width="16.275"/>
    <col min="10" max="10" width="9.81666666666667" customWidth="1"/>
    <col min="11" max="11" width="10.3666666666667" customWidth="1"/>
    <col min="12" max="12" width="12.8166666666667"/>
  </cols>
  <sheetData>
    <row r="1" spans="1:10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</row>
    <row r="2" spans="1:10">
      <c r="A2" s="23" t="s">
        <v>10</v>
      </c>
      <c r="B2" s="24">
        <v>1086</v>
      </c>
      <c r="C2" s="24">
        <v>97</v>
      </c>
      <c r="D2" s="24">
        <v>65</v>
      </c>
      <c r="E2" s="24">
        <v>3535</v>
      </c>
      <c r="F2" s="24">
        <v>1595</v>
      </c>
      <c r="G2" s="24">
        <v>929</v>
      </c>
      <c r="H2" s="24">
        <v>127</v>
      </c>
      <c r="I2" s="24">
        <v>154</v>
      </c>
      <c r="J2" s="24">
        <v>15.1</v>
      </c>
    </row>
    <row r="3" spans="1:10">
      <c r="A3" s="23" t="s">
        <v>11</v>
      </c>
      <c r="B3" s="24">
        <v>996</v>
      </c>
      <c r="C3" s="24">
        <v>90</v>
      </c>
      <c r="D3" s="24">
        <v>65</v>
      </c>
      <c r="E3" s="24">
        <v>3715</v>
      </c>
      <c r="F3" s="24">
        <v>1680</v>
      </c>
      <c r="G3" s="24">
        <v>1050</v>
      </c>
      <c r="H3" s="24">
        <v>178</v>
      </c>
      <c r="I3" s="24">
        <v>160</v>
      </c>
      <c r="J3" s="24">
        <v>14.7</v>
      </c>
    </row>
    <row r="4" spans="1:10">
      <c r="A4" s="23" t="s">
        <v>12</v>
      </c>
      <c r="B4" s="24">
        <v>1149</v>
      </c>
      <c r="C4" s="24">
        <v>105</v>
      </c>
      <c r="D4" s="24">
        <v>75</v>
      </c>
      <c r="E4" s="24">
        <v>3986</v>
      </c>
      <c r="F4" s="24">
        <v>1719</v>
      </c>
      <c r="G4" s="24">
        <v>1155</v>
      </c>
      <c r="H4" s="24">
        <v>288</v>
      </c>
      <c r="I4" s="24">
        <v>167</v>
      </c>
      <c r="J4" s="24">
        <v>13.4</v>
      </c>
    </row>
    <row r="5" spans="1:10">
      <c r="A5" s="23" t="s">
        <v>13</v>
      </c>
      <c r="B5" s="24">
        <v>1360</v>
      </c>
      <c r="C5" s="24">
        <v>133</v>
      </c>
      <c r="D5" s="24">
        <v>88</v>
      </c>
      <c r="E5" s="24">
        <v>4030</v>
      </c>
      <c r="F5" s="24">
        <v>1748</v>
      </c>
      <c r="G5" s="24">
        <v>1214</v>
      </c>
      <c r="H5" s="24">
        <v>270</v>
      </c>
      <c r="I5" s="24">
        <v>180</v>
      </c>
      <c r="J5" s="24">
        <v>12.7</v>
      </c>
    </row>
    <row r="6" spans="1:10">
      <c r="A6" s="23" t="s">
        <v>14</v>
      </c>
      <c r="B6" s="24">
        <v>3386</v>
      </c>
      <c r="C6" s="24">
        <v>340</v>
      </c>
      <c r="D6" s="24">
        <v>295</v>
      </c>
      <c r="E6" s="24">
        <v>4341</v>
      </c>
      <c r="F6" s="24">
        <v>1801</v>
      </c>
      <c r="G6" s="24">
        <v>1340</v>
      </c>
      <c r="H6" s="24">
        <v>410</v>
      </c>
      <c r="I6" s="24">
        <v>275</v>
      </c>
      <c r="J6" s="24">
        <v>5.4</v>
      </c>
    </row>
    <row r="7" spans="1:10">
      <c r="A7" s="23" t="s">
        <v>15</v>
      </c>
      <c r="B7" s="24">
        <v>3498</v>
      </c>
      <c r="C7" s="24">
        <v>353</v>
      </c>
      <c r="D7" s="24">
        <v>301</v>
      </c>
      <c r="E7" s="24">
        <v>4315</v>
      </c>
      <c r="F7" s="24">
        <v>1815</v>
      </c>
      <c r="G7" s="24">
        <v>1610</v>
      </c>
      <c r="H7" s="24">
        <v>235</v>
      </c>
      <c r="I7" s="24">
        <v>250</v>
      </c>
      <c r="J7" s="24">
        <v>5.8</v>
      </c>
    </row>
    <row r="8" spans="1:10">
      <c r="A8" s="23" t="s">
        <v>16</v>
      </c>
      <c r="B8" s="24">
        <v>2148</v>
      </c>
      <c r="C8" s="24">
        <v>270</v>
      </c>
      <c r="D8" s="24">
        <v>136</v>
      </c>
      <c r="E8" s="24">
        <v>4595</v>
      </c>
      <c r="F8" s="24">
        <v>1770</v>
      </c>
      <c r="G8" s="24">
        <v>1605</v>
      </c>
      <c r="H8" s="24">
        <v>485</v>
      </c>
      <c r="I8" s="24">
        <v>208</v>
      </c>
      <c r="J8" s="24">
        <v>10.8</v>
      </c>
    </row>
    <row r="9" spans="1:10">
      <c r="A9" s="23" t="s">
        <v>17</v>
      </c>
      <c r="B9" s="24">
        <v>1968</v>
      </c>
      <c r="C9" s="24">
        <v>320</v>
      </c>
      <c r="D9" s="24">
        <v>140</v>
      </c>
      <c r="E9" s="24">
        <v>4774</v>
      </c>
      <c r="F9" s="24">
        <v>1820</v>
      </c>
      <c r="G9" s="24">
        <v>1596</v>
      </c>
      <c r="H9" s="24">
        <v>588</v>
      </c>
      <c r="I9" s="24">
        <v>201</v>
      </c>
      <c r="J9" s="24">
        <v>10.5</v>
      </c>
    </row>
    <row r="10" spans="1:10">
      <c r="A10" s="23" t="s">
        <v>18</v>
      </c>
      <c r="B10" s="24">
        <v>2393</v>
      </c>
      <c r="C10" s="24">
        <v>230</v>
      </c>
      <c r="D10" s="24">
        <v>177</v>
      </c>
      <c r="E10" s="24">
        <v>4916</v>
      </c>
      <c r="F10" s="24">
        <v>1855</v>
      </c>
      <c r="G10" s="24">
        <v>1525</v>
      </c>
      <c r="H10" s="24">
        <v>546</v>
      </c>
      <c r="I10" s="24">
        <v>231</v>
      </c>
      <c r="J10" s="24">
        <v>8.9</v>
      </c>
    </row>
    <row r="11" spans="1:10">
      <c r="A11" s="23" t="s">
        <v>19</v>
      </c>
      <c r="B11" s="24">
        <v>2497</v>
      </c>
      <c r="C11" s="24">
        <v>250</v>
      </c>
      <c r="D11" s="24">
        <v>218</v>
      </c>
      <c r="E11" s="24">
        <v>4841</v>
      </c>
      <c r="F11" s="24">
        <v>1846</v>
      </c>
      <c r="G11" s="24">
        <v>1550</v>
      </c>
      <c r="H11" s="24">
        <v>520</v>
      </c>
      <c r="I11" s="24">
        <v>245</v>
      </c>
      <c r="J11" s="24">
        <v>7.5</v>
      </c>
    </row>
    <row r="13" spans="1:10">
      <c r="A13" s="25" t="s">
        <v>20</v>
      </c>
      <c r="B13" s="26">
        <f>AVERAGE(B2:B11)</f>
        <v>2048.1</v>
      </c>
      <c r="C13" s="26">
        <f t="shared" ref="C13:J13" si="0">AVERAGE(C2:C11)</f>
        <v>218.8</v>
      </c>
      <c r="D13" s="26">
        <f t="shared" si="0"/>
        <v>156</v>
      </c>
      <c r="E13" s="26">
        <f t="shared" si="0"/>
        <v>4304.8</v>
      </c>
      <c r="F13" s="26">
        <f t="shared" si="0"/>
        <v>1764.9</v>
      </c>
      <c r="G13" s="26">
        <f t="shared" si="0"/>
        <v>1357.4</v>
      </c>
      <c r="H13" s="26">
        <f t="shared" si="0"/>
        <v>364.7</v>
      </c>
      <c r="I13" s="26">
        <f t="shared" si="0"/>
        <v>207.1</v>
      </c>
      <c r="J13" s="26">
        <f t="shared" si="0"/>
        <v>10.48</v>
      </c>
    </row>
    <row r="14" spans="1:10">
      <c r="A14" s="25" t="s">
        <v>21</v>
      </c>
      <c r="B14" s="27">
        <f>_xlfn.STDEV.S(B2:B11)</f>
        <v>915.512176021949</v>
      </c>
      <c r="C14" s="27">
        <f t="shared" ref="C14:J14" si="1">_xlfn.STDEV.S(C2:C11)</f>
        <v>104.561305781186</v>
      </c>
      <c r="D14" s="27">
        <f t="shared" si="1"/>
        <v>90.0826780734725</v>
      </c>
      <c r="E14" s="27">
        <f t="shared" si="1"/>
        <v>481.255256825546</v>
      </c>
      <c r="F14" s="27">
        <f t="shared" si="1"/>
        <v>81.6747615035799</v>
      </c>
      <c r="G14" s="27">
        <f t="shared" si="1"/>
        <v>255.403906695954</v>
      </c>
      <c r="H14" s="27">
        <f t="shared" si="1"/>
        <v>165.464363400569</v>
      </c>
      <c r="I14" s="27">
        <f t="shared" si="1"/>
        <v>42.0011904593191</v>
      </c>
      <c r="J14" s="27">
        <f t="shared" si="1"/>
        <v>3.52445425247339</v>
      </c>
    </row>
    <row r="15" spans="1:10">
      <c r="A15" s="28" t="s">
        <v>22</v>
      </c>
      <c r="B15" s="29"/>
      <c r="C15" s="29"/>
      <c r="D15" s="29"/>
      <c r="E15" s="29"/>
      <c r="F15" s="29"/>
      <c r="G15" s="29"/>
      <c r="H15" s="29"/>
      <c r="I15" s="29"/>
      <c r="J15" s="29"/>
    </row>
    <row r="16" spans="1:10">
      <c r="A16" s="30" t="s">
        <v>10</v>
      </c>
      <c r="B16" s="31">
        <f>(B2-$B$13)/$B$14</f>
        <v>-1.05088717026188</v>
      </c>
      <c r="C16" s="31">
        <f>(C2-$C$13)/$C$14</f>
        <v>-1.16486686054676</v>
      </c>
      <c r="D16" s="31">
        <f>(D2-$D$13)/$D$14</f>
        <v>-1.01018311118348</v>
      </c>
      <c r="E16" s="31">
        <f>(E2-$E$13)/$E$14</f>
        <v>-1.59956694307664</v>
      </c>
      <c r="F16" s="31">
        <f>(F2-$F$13)/$F$14</f>
        <v>-2.08020197270552</v>
      </c>
      <c r="G16" s="31">
        <f>(G2-$G$13)/$G$14</f>
        <v>-1.67734317592091</v>
      </c>
      <c r="H16" s="31">
        <f>(H2-$H$13)/$H$14</f>
        <v>-1.43656310709368</v>
      </c>
      <c r="I16" s="31">
        <f>(I2-$I$13)/$I$14</f>
        <v>-1.2642498800464</v>
      </c>
      <c r="J16" s="31">
        <f>(J2-$J$13)/$J$14</f>
        <v>1.31084124492686</v>
      </c>
    </row>
    <row r="17" spans="1:10">
      <c r="A17" s="30" t="s">
        <v>11</v>
      </c>
      <c r="B17" s="31">
        <f t="shared" ref="B17:B25" si="2">(B3-$B$13)/$B$14</f>
        <v>-1.14919279891126</v>
      </c>
      <c r="C17" s="31">
        <f t="shared" ref="C17:C25" si="3">(C3-$C$13)/$C$14</f>
        <v>-1.23181323184255</v>
      </c>
      <c r="D17" s="31">
        <f t="shared" ref="D17:D25" si="4">(D3-$D$13)/$D$14</f>
        <v>-1.01018311118348</v>
      </c>
      <c r="E17" s="31">
        <f t="shared" ref="E17:E25" si="5">(E3-$E$13)/$E$14</f>
        <v>-1.22554505459418</v>
      </c>
      <c r="F17" s="31">
        <f t="shared" ref="F17:F25" si="6">(F3-$F$13)/$F$14</f>
        <v>-1.03948880213478</v>
      </c>
      <c r="G17" s="31">
        <f t="shared" ref="G17:G25" si="7">(G3-$G$13)/$G$14</f>
        <v>-1.20358378216174</v>
      </c>
      <c r="H17" s="31">
        <f t="shared" ref="H17:H25" si="8">(H3-$H$13)/$H$14</f>
        <v>-1.12833963859651</v>
      </c>
      <c r="I17" s="31">
        <f t="shared" ref="I17:I25" si="9">(I3-$I$13)/$I$14</f>
        <v>-1.12139678625584</v>
      </c>
      <c r="J17" s="31">
        <f t="shared" ref="J17:J25" si="10">(J3-$J$13)/$J$14</f>
        <v>1.19734849644835</v>
      </c>
    </row>
    <row r="18" spans="1:10">
      <c r="A18" s="30" t="s">
        <v>12</v>
      </c>
      <c r="B18" s="31">
        <f t="shared" si="2"/>
        <v>-0.982073230207311</v>
      </c>
      <c r="C18" s="31">
        <f t="shared" si="3"/>
        <v>-1.088356721923</v>
      </c>
      <c r="D18" s="31">
        <f t="shared" si="4"/>
        <v>-0.899173978086391</v>
      </c>
      <c r="E18" s="31">
        <f t="shared" si="5"/>
        <v>-0.662434322490039</v>
      </c>
      <c r="F18" s="31">
        <f t="shared" si="6"/>
        <v>-0.561985112108203</v>
      </c>
      <c r="G18" s="31">
        <f t="shared" si="7"/>
        <v>-0.792470258651711</v>
      </c>
      <c r="H18" s="31">
        <f t="shared" si="8"/>
        <v>-0.463543922230061</v>
      </c>
      <c r="I18" s="31">
        <f t="shared" si="9"/>
        <v>-0.954734843500197</v>
      </c>
      <c r="J18" s="31">
        <f t="shared" si="10"/>
        <v>0.828497063893169</v>
      </c>
    </row>
    <row r="19" spans="1:10">
      <c r="A19" s="30" t="s">
        <v>13</v>
      </c>
      <c r="B19" s="31">
        <f t="shared" si="2"/>
        <v>-0.751601145262652</v>
      </c>
      <c r="C19" s="31">
        <f t="shared" si="3"/>
        <v>-0.820571236739837</v>
      </c>
      <c r="D19" s="31">
        <f t="shared" si="4"/>
        <v>-0.75486210506018</v>
      </c>
      <c r="E19" s="31">
        <f t="shared" si="5"/>
        <v>-0.571006749749883</v>
      </c>
      <c r="F19" s="31">
        <f t="shared" si="6"/>
        <v>-0.206918265678184</v>
      </c>
      <c r="G19" s="31">
        <f t="shared" si="7"/>
        <v>-0.561463612107981</v>
      </c>
      <c r="H19" s="31">
        <f t="shared" si="8"/>
        <v>-0.572328675817299</v>
      </c>
      <c r="I19" s="31">
        <f t="shared" si="9"/>
        <v>-0.645219806953998</v>
      </c>
      <c r="J19" s="31">
        <f t="shared" si="10"/>
        <v>0.629884754055765</v>
      </c>
    </row>
    <row r="20" spans="1:10">
      <c r="A20" s="30" t="s">
        <v>14</v>
      </c>
      <c r="B20" s="31">
        <f t="shared" si="2"/>
        <v>1.46136778411118</v>
      </c>
      <c r="C20" s="31">
        <f t="shared" si="3"/>
        <v>1.15912860014998</v>
      </c>
      <c r="D20" s="31">
        <f t="shared" si="4"/>
        <v>1.54302695004949</v>
      </c>
      <c r="E20" s="31">
        <f t="shared" si="5"/>
        <v>0.0752199575725824</v>
      </c>
      <c r="F20" s="31">
        <f t="shared" si="6"/>
        <v>0.441997005383574</v>
      </c>
      <c r="G20" s="31">
        <f t="shared" si="7"/>
        <v>-0.0681273838959478</v>
      </c>
      <c r="H20" s="31">
        <f t="shared" si="8"/>
        <v>0.273774963194548</v>
      </c>
      <c r="I20" s="31">
        <f t="shared" si="9"/>
        <v>1.61662084472976</v>
      </c>
      <c r="J20" s="31">
        <f t="shared" si="10"/>
        <v>-1.44135790567716</v>
      </c>
    </row>
    <row r="21" spans="1:10">
      <c r="A21" s="30" t="s">
        <v>15</v>
      </c>
      <c r="B21" s="31">
        <f t="shared" si="2"/>
        <v>1.58370367754152</v>
      </c>
      <c r="C21" s="31">
        <f t="shared" si="3"/>
        <v>1.28345757541359</v>
      </c>
      <c r="D21" s="31">
        <f t="shared" si="4"/>
        <v>1.60963242990774</v>
      </c>
      <c r="E21" s="31">
        <f t="shared" si="5"/>
        <v>0.0211945736806721</v>
      </c>
      <c r="F21" s="31">
        <f t="shared" si="6"/>
        <v>0.613408586418755</v>
      </c>
      <c r="G21" s="31">
        <f t="shared" si="7"/>
        <v>0.989021676558409</v>
      </c>
      <c r="H21" s="31">
        <f t="shared" si="8"/>
        <v>-0.78385458557026</v>
      </c>
      <c r="I21" s="31">
        <f t="shared" si="9"/>
        <v>1.02139962060246</v>
      </c>
      <c r="J21" s="31">
        <f t="shared" si="10"/>
        <v>-1.32786515719864</v>
      </c>
    </row>
    <row r="22" spans="1:10">
      <c r="A22" s="30" t="s">
        <v>16</v>
      </c>
      <c r="B22" s="31">
        <f t="shared" si="2"/>
        <v>0.109119247800812</v>
      </c>
      <c r="C22" s="31">
        <f t="shared" si="3"/>
        <v>0.48966488719207</v>
      </c>
      <c r="D22" s="31">
        <f t="shared" si="4"/>
        <v>-0.222018266194171</v>
      </c>
      <c r="E22" s="31">
        <f t="shared" si="5"/>
        <v>0.603006400208937</v>
      </c>
      <c r="F22" s="31">
        <f t="shared" si="6"/>
        <v>0.0624427902342435</v>
      </c>
      <c r="G22" s="31">
        <f t="shared" si="7"/>
        <v>0.969444842105551</v>
      </c>
      <c r="H22" s="31">
        <f t="shared" si="8"/>
        <v>0.727044769808037</v>
      </c>
      <c r="I22" s="31">
        <f t="shared" si="9"/>
        <v>0.0214279640685831</v>
      </c>
      <c r="J22" s="31">
        <f t="shared" si="10"/>
        <v>0.0907941987828132</v>
      </c>
    </row>
    <row r="23" spans="1:10">
      <c r="A23" s="30" t="s">
        <v>17</v>
      </c>
      <c r="B23" s="31">
        <f t="shared" si="2"/>
        <v>-0.0874920094979485</v>
      </c>
      <c r="C23" s="31">
        <f t="shared" si="3"/>
        <v>0.967853253590577</v>
      </c>
      <c r="D23" s="31">
        <f t="shared" si="4"/>
        <v>-0.177614612955336</v>
      </c>
      <c r="E23" s="31">
        <f t="shared" si="5"/>
        <v>0.974950389310934</v>
      </c>
      <c r="F23" s="31">
        <f t="shared" si="6"/>
        <v>0.674627008217034</v>
      </c>
      <c r="G23" s="31">
        <f t="shared" si="7"/>
        <v>0.934206540090405</v>
      </c>
      <c r="H23" s="31">
        <f t="shared" si="8"/>
        <v>1.3495353042239</v>
      </c>
      <c r="I23" s="31">
        <f t="shared" si="9"/>
        <v>-0.145233978687062</v>
      </c>
      <c r="J23" s="31">
        <f t="shared" si="10"/>
        <v>0.0056746374239257</v>
      </c>
    </row>
    <row r="24" spans="1:10">
      <c r="A24" s="30" t="s">
        <v>18</v>
      </c>
      <c r="B24" s="31">
        <f t="shared" si="2"/>
        <v>0.376729014679682</v>
      </c>
      <c r="C24" s="31">
        <f t="shared" si="3"/>
        <v>0.107114194073265</v>
      </c>
      <c r="D24" s="31">
        <f t="shared" si="4"/>
        <v>0.233119179503879</v>
      </c>
      <c r="E24" s="31">
        <f t="shared" si="5"/>
        <v>1.27001210133598</v>
      </c>
      <c r="F24" s="31">
        <f t="shared" si="6"/>
        <v>1.10315596080499</v>
      </c>
      <c r="G24" s="31">
        <f t="shared" si="7"/>
        <v>0.656215490859815</v>
      </c>
      <c r="H24" s="31">
        <f t="shared" si="8"/>
        <v>1.09570421252034</v>
      </c>
      <c r="I24" s="31">
        <f t="shared" si="9"/>
        <v>0.569031490265704</v>
      </c>
      <c r="J24" s="31">
        <f t="shared" si="10"/>
        <v>-0.44829635649014</v>
      </c>
    </row>
    <row r="25" spans="1:10">
      <c r="A25" s="30" t="s">
        <v>19</v>
      </c>
      <c r="B25" s="31">
        <f t="shared" si="2"/>
        <v>0.490326630007855</v>
      </c>
      <c r="C25" s="31">
        <f t="shared" si="3"/>
        <v>0.298389540632668</v>
      </c>
      <c r="D25" s="31">
        <f t="shared" si="4"/>
        <v>0.688256625201929</v>
      </c>
      <c r="E25" s="31">
        <f t="shared" si="5"/>
        <v>1.11416964780163</v>
      </c>
      <c r="F25" s="31">
        <f t="shared" si="6"/>
        <v>0.992962801568085</v>
      </c>
      <c r="G25" s="31">
        <f t="shared" si="7"/>
        <v>0.754099663124108</v>
      </c>
      <c r="H25" s="31">
        <f t="shared" si="8"/>
        <v>0.938570679560998</v>
      </c>
      <c r="I25" s="31">
        <f t="shared" si="9"/>
        <v>0.902355375776994</v>
      </c>
      <c r="J25" s="31">
        <f t="shared" si="10"/>
        <v>-0.845520976164947</v>
      </c>
    </row>
    <row r="28" spans="1:11">
      <c r="A28" s="19"/>
      <c r="B28" s="32" t="s">
        <v>10</v>
      </c>
      <c r="C28" s="32" t="s">
        <v>11</v>
      </c>
      <c r="D28" s="32" t="s">
        <v>12</v>
      </c>
      <c r="E28" s="33" t="s">
        <v>13</v>
      </c>
      <c r="F28" s="32" t="s">
        <v>14</v>
      </c>
      <c r="G28" s="32" t="s">
        <v>15</v>
      </c>
      <c r="H28" s="32" t="s">
        <v>16</v>
      </c>
      <c r="I28" s="32" t="s">
        <v>17</v>
      </c>
      <c r="J28" s="32" t="s">
        <v>18</v>
      </c>
      <c r="K28" s="32" t="s">
        <v>19</v>
      </c>
    </row>
    <row r="29" spans="1:11">
      <c r="A29" s="32" t="s">
        <v>10</v>
      </c>
      <c r="B29" s="19">
        <v>0</v>
      </c>
      <c r="C29" s="21">
        <f>SQRT(SUMXMY2($B$16:$J$16,B17:J17))</f>
        <v>1.26089625655224</v>
      </c>
      <c r="D29" s="34">
        <f>SQRT(SUMXMY2($B$16:$J$16,B18:J18))</f>
        <v>2.29441366198708</v>
      </c>
      <c r="E29" s="34">
        <f>SQRT(SUMXMY2($B$16:$J$16,$B19:$J19))</f>
        <v>2.77117604327151</v>
      </c>
      <c r="F29" s="21">
        <f>SQRT(SUMXMY2($B$16:$J$16,B20:J20))</f>
        <v>6.98473395334352</v>
      </c>
      <c r="G29" s="21">
        <f>SQRT(SUMXMY2($B$16:$J$16,B21:J21))</f>
        <v>7.02877626218541</v>
      </c>
      <c r="H29" s="21">
        <f>SQRT(SUMXMY2($B$16:$J$16,B22:J22))</f>
        <v>5.38281692989993</v>
      </c>
      <c r="I29" s="21">
        <f>SQRT(SUMXMY2($B$16:$J$16,B23:J23))</f>
        <v>6.15834479156103</v>
      </c>
      <c r="J29" s="21">
        <f>SQRT(SUMXMY2($B$16:$J$16,B24:J24))</f>
        <v>6.47174130343367</v>
      </c>
      <c r="K29" s="21">
        <f>SQRT(SUMXMY2($B$16:$J$16,B25:J25))</f>
        <v>6.71618314026208</v>
      </c>
    </row>
    <row r="30" spans="1:12">
      <c r="A30" s="32" t="s">
        <v>11</v>
      </c>
      <c r="B30" s="19"/>
      <c r="C30" s="19">
        <v>0</v>
      </c>
      <c r="D30" s="34">
        <f>SQRT(SUMXMY2($B17:$J17,$B18:$J18))</f>
        <v>1.17504488207303</v>
      </c>
      <c r="E30" s="34">
        <f>SQRT(SUMXMY2($B17:$J17,B19:J19))</f>
        <v>1.66859465614233</v>
      </c>
      <c r="F30" s="21">
        <f>SQRT(SUMXMY2($B17:$J17,B20:J20))</f>
        <v>6.37589205102028</v>
      </c>
      <c r="G30" s="21">
        <f>SQRT(SUMXMY2($B17:$J17,B21:J21))</f>
        <v>6.39059014639195</v>
      </c>
      <c r="H30" s="21">
        <f>SQRT(SUMXMY2($B17:$J17,B22:J22))</f>
        <v>4.51895000300823</v>
      </c>
      <c r="I30" s="21">
        <f>SQRT(SUMXMY2($B17:$J17,B23:J23))</f>
        <v>5.2461678237453</v>
      </c>
      <c r="J30" s="21">
        <f>SQRT(SUMXMY2($B17:$J17,B24:J24))</f>
        <v>5.51875129403806</v>
      </c>
      <c r="K30" s="21">
        <f>SQRT(SUMXMY2($B17:$J17,B25:J25))</f>
        <v>5.82176070115808</v>
      </c>
      <c r="L30">
        <f>MIN(C29:K29,D30:K30,E31:K31,F32:K32,G33:K33,H34:K34,I35:K35,J36:K36,K37)</f>
        <v>0.693201581091913</v>
      </c>
    </row>
    <row r="31" spans="1:11">
      <c r="A31" s="33" t="s">
        <v>12</v>
      </c>
      <c r="B31" s="19"/>
      <c r="C31" s="19"/>
      <c r="D31" s="19">
        <v>0</v>
      </c>
      <c r="E31" s="35">
        <f>SQRT(SUMXMY2($B$18:$J$18,B19:J19))</f>
        <v>0.693201581091913</v>
      </c>
      <c r="F31" s="34">
        <f>SQRT(SUMXMY2($B$18:$J$18,B20:J20))</f>
        <v>5.60093536502626</v>
      </c>
      <c r="G31" s="34">
        <f>SQRT(SUMXMY2($B$18:$J$18,B21:J21))</f>
        <v>5.67300982666439</v>
      </c>
      <c r="H31" s="34">
        <f>SQRT(SUMXMY2($B$18:$J$18,B22:J22))</f>
        <v>3.48562607129489</v>
      </c>
      <c r="I31" s="34">
        <f>SQRT(SUMXMY2($B$18:$J$18,B23:J23))</f>
        <v>4.16655236570689</v>
      </c>
      <c r="J31" s="34">
        <f>SQRT(SUMXMY2($B$18:$J$18,B24:J24))</f>
        <v>4.42115781723543</v>
      </c>
      <c r="K31" s="34">
        <f>SQRT(SUMXMY2($B$18:$J$18,B25:J25))</f>
        <v>4.77431372108126</v>
      </c>
    </row>
    <row r="32" spans="1:11">
      <c r="A32" s="32" t="s">
        <v>13</v>
      </c>
      <c r="B32" s="19"/>
      <c r="C32" s="19"/>
      <c r="D32" s="19"/>
      <c r="E32" s="19">
        <v>0</v>
      </c>
      <c r="F32" s="34">
        <f>SQRT(SUMXMY2($B$19:$J$19,B20:J20))</f>
        <v>5.02997796352475</v>
      </c>
      <c r="G32" s="34">
        <f>SQRT(SUMXMY2($B$19:$J$19,B21:J21))</f>
        <v>5.05511737624503</v>
      </c>
      <c r="H32" s="34">
        <f>SQRT(SUMXMY2($B$19:$J$19,B22:J22))</f>
        <v>2.99323120232968</v>
      </c>
      <c r="I32" s="34">
        <f>SQRT(SUMXMY2($B$19:$J$19,B23:J23))</f>
        <v>3.70270681729345</v>
      </c>
      <c r="J32" s="34">
        <f>SQRT(SUMXMY2($B$19:$J$19,B24:J24))</f>
        <v>3.88811496104403</v>
      </c>
      <c r="K32" s="34">
        <f>SQRT(SUMXMY2($B$19:$J$19,B25:J25))</f>
        <v>4.21211563997422</v>
      </c>
    </row>
    <row r="33" s="22" customFormat="1" spans="1:11">
      <c r="A33" s="36" t="s">
        <v>14</v>
      </c>
      <c r="B33" s="37"/>
      <c r="C33" s="37"/>
      <c r="D33" s="37"/>
      <c r="E33" s="37"/>
      <c r="F33" s="37">
        <v>0</v>
      </c>
      <c r="G33" s="34">
        <f>SQRT(SUMXMY2($B$20:$J$20,B21:J21))</f>
        <v>1.63415850979184</v>
      </c>
      <c r="H33" s="34">
        <f>SQRT(SUMXMY2($B$20:$J$20,B22:J22))</f>
        <v>3.46249943726266</v>
      </c>
      <c r="I33" s="34">
        <f>SQRT(SUMXMY2($B$20:$J$20,B23:J23))</f>
        <v>3.69049604808223</v>
      </c>
      <c r="J33" s="34">
        <f>SQRT(SUMXMY2($B$20:$J$20,B24:J24))</f>
        <v>3.02449142111233</v>
      </c>
      <c r="K33" s="34">
        <f>SQRT(SUMXMY2($B$20:$J$20,B25:J25))</f>
        <v>2.40429037248679</v>
      </c>
    </row>
    <row r="34" s="22" customFormat="1" spans="1:11">
      <c r="A34" s="36" t="s">
        <v>15</v>
      </c>
      <c r="B34" s="37"/>
      <c r="C34" s="37"/>
      <c r="D34" s="37"/>
      <c r="E34" s="37"/>
      <c r="F34" s="37"/>
      <c r="G34" s="37">
        <v>0</v>
      </c>
      <c r="H34" s="34">
        <f>SQRT(SUMXMY2($B$21:$J$21,B22:J22))</f>
        <v>3.47811104647425</v>
      </c>
      <c r="I34" s="34">
        <f>SQRT(SUMXMY2($B$21:$J$21,C22:K22))</f>
        <v>2.48762455253939</v>
      </c>
      <c r="J34" s="34">
        <f>SQRT(SUMXMY2($B$21:$J$21,B24:J24))</f>
        <v>3.34014033499965</v>
      </c>
      <c r="K34" s="34">
        <f>SQRT(SUMXMY2($B$21:$J$21,B25:J25))</f>
        <v>2.7608307222948</v>
      </c>
    </row>
    <row r="35" s="22" customFormat="1" spans="1:11">
      <c r="A35" s="36" t="s">
        <v>16</v>
      </c>
      <c r="B35" s="37"/>
      <c r="C35" s="37"/>
      <c r="D35" s="37"/>
      <c r="E35" s="37"/>
      <c r="F35" s="37"/>
      <c r="G35" s="37"/>
      <c r="H35" s="37">
        <v>0</v>
      </c>
      <c r="I35" s="34">
        <f>SQRT(SUMXMY2($B$22:$J$22,B23:J23))</f>
        <v>1.09825378611139</v>
      </c>
      <c r="J35" s="34">
        <f>SQRT(SUMXMY2($B$22:$J$22,B24:J24))</f>
        <v>1.66661371745746</v>
      </c>
      <c r="K35" s="34">
        <f>SQRT(SUMXMY2($B$22:$J$22,B25:J25))</f>
        <v>1.97015152454909</v>
      </c>
    </row>
    <row r="36" spans="1:11">
      <c r="A36" s="32" t="s">
        <v>17</v>
      </c>
      <c r="B36" s="19"/>
      <c r="C36" s="19"/>
      <c r="D36" s="19"/>
      <c r="E36" s="19"/>
      <c r="F36" s="19"/>
      <c r="G36" s="19"/>
      <c r="H36" s="19"/>
      <c r="I36" s="19">
        <v>0</v>
      </c>
      <c r="J36" s="21">
        <f>SQRT(SUMXMY2($B$23:$J$23,B24:J24))</f>
        <v>1.50124870799807</v>
      </c>
      <c r="K36" s="21">
        <f>SQRT(SUMXMY2($B$23:$J$23,B25:J25))</f>
        <v>1.91724191522434</v>
      </c>
    </row>
    <row r="37" spans="1:11">
      <c r="A37" s="32" t="s">
        <v>18</v>
      </c>
      <c r="B37" s="19"/>
      <c r="C37" s="19"/>
      <c r="D37" s="19"/>
      <c r="E37" s="19"/>
      <c r="F37" s="19"/>
      <c r="G37" s="19"/>
      <c r="H37" s="19"/>
      <c r="I37" s="19"/>
      <c r="J37" s="19">
        <v>0</v>
      </c>
      <c r="K37" s="21">
        <f>SQRT(SUMXMY2(B24:J24,B25:J25))</f>
        <v>0.772162316511703</v>
      </c>
    </row>
    <row r="38" spans="1:11">
      <c r="A38" s="32" t="s">
        <v>19</v>
      </c>
      <c r="B38" s="19"/>
      <c r="C38" s="19"/>
      <c r="D38" s="19"/>
      <c r="E38" s="19"/>
      <c r="F38" s="19"/>
      <c r="G38" s="19"/>
      <c r="H38" s="19"/>
      <c r="I38" s="19"/>
      <c r="J38" s="19"/>
      <c r="K38" s="19">
        <v>0</v>
      </c>
    </row>
    <row r="41" spans="1:10">
      <c r="A41" s="19"/>
      <c r="B41" s="32" t="s">
        <v>10</v>
      </c>
      <c r="C41" s="32" t="s">
        <v>11</v>
      </c>
      <c r="D41" s="36" t="s">
        <v>23</v>
      </c>
      <c r="E41" s="32" t="s">
        <v>14</v>
      </c>
      <c r="F41" s="32" t="s">
        <v>15</v>
      </c>
      <c r="G41" s="32" t="s">
        <v>16</v>
      </c>
      <c r="H41" s="32" t="s">
        <v>17</v>
      </c>
      <c r="I41" s="32" t="s">
        <v>18</v>
      </c>
      <c r="J41" s="33" t="s">
        <v>19</v>
      </c>
    </row>
    <row r="42" spans="1:12">
      <c r="A42" s="32" t="s">
        <v>10</v>
      </c>
      <c r="B42" s="19">
        <v>0</v>
      </c>
      <c r="C42" s="21">
        <v>1.26089625655224</v>
      </c>
      <c r="D42" s="21">
        <f>MIN(D29,E29)</f>
        <v>2.29441366198708</v>
      </c>
      <c r="E42" s="21">
        <f>SQRT(SUMXMY2($B$16:$J$16,A33:I33))</f>
        <v>6.3441096671699</v>
      </c>
      <c r="F42" s="21">
        <v>7.02877626218541</v>
      </c>
      <c r="G42" s="21">
        <f>H29</f>
        <v>5.38281692989993</v>
      </c>
      <c r="H42" s="21">
        <f>I29</f>
        <v>6.15834479156103</v>
      </c>
      <c r="I42" s="21">
        <f>J29</f>
        <v>6.47174130343367</v>
      </c>
      <c r="J42" s="21">
        <f>K29</f>
        <v>6.71618314026208</v>
      </c>
      <c r="L42">
        <f>MIN(C42:J42,D43:J43,E44:J44,F45:J45,G46:J46,H47:J47,J48:J49,I48)</f>
        <v>0.772162316511703</v>
      </c>
    </row>
    <row r="43" spans="1:10">
      <c r="A43" s="32" t="s">
        <v>11</v>
      </c>
      <c r="B43" s="19"/>
      <c r="C43" s="19">
        <v>0</v>
      </c>
      <c r="D43" s="21">
        <f>MIN(D30,E30)</f>
        <v>1.17504488207303</v>
      </c>
      <c r="E43" s="21">
        <f t="shared" ref="E43:J43" si="11">F30</f>
        <v>6.37589205102028</v>
      </c>
      <c r="F43" s="21">
        <f t="shared" si="11"/>
        <v>6.39059014639195</v>
      </c>
      <c r="G43" s="21">
        <f t="shared" si="11"/>
        <v>4.51895000300823</v>
      </c>
      <c r="H43" s="21">
        <f t="shared" si="11"/>
        <v>5.2461678237453</v>
      </c>
      <c r="I43" s="21">
        <f t="shared" si="11"/>
        <v>5.51875129403806</v>
      </c>
      <c r="J43" s="21">
        <f t="shared" si="11"/>
        <v>5.82176070115808</v>
      </c>
    </row>
    <row r="44" s="22" customFormat="1" spans="1:10">
      <c r="A44" s="36" t="s">
        <v>23</v>
      </c>
      <c r="B44" s="37"/>
      <c r="C44" s="37"/>
      <c r="D44" s="37">
        <v>0</v>
      </c>
      <c r="E44" s="37">
        <f t="shared" ref="E44:J44" si="12">MIN(F31:F32)</f>
        <v>5.02997796352475</v>
      </c>
      <c r="F44" s="37">
        <f t="shared" si="12"/>
        <v>5.05511737624503</v>
      </c>
      <c r="G44" s="37">
        <f t="shared" si="12"/>
        <v>2.99323120232968</v>
      </c>
      <c r="H44" s="37">
        <f t="shared" si="12"/>
        <v>3.70270681729345</v>
      </c>
      <c r="I44" s="37">
        <f t="shared" si="12"/>
        <v>3.88811496104403</v>
      </c>
      <c r="J44" s="37">
        <f t="shared" si="12"/>
        <v>4.21211563997422</v>
      </c>
    </row>
    <row r="45" s="22" customFormat="1" spans="1:10">
      <c r="A45" s="36" t="s">
        <v>14</v>
      </c>
      <c r="B45" s="37"/>
      <c r="C45" s="37"/>
      <c r="D45" s="37"/>
      <c r="E45" s="37">
        <v>0</v>
      </c>
      <c r="F45" s="34">
        <f>G33</f>
        <v>1.63415850979184</v>
      </c>
      <c r="G45" s="34">
        <f>H33</f>
        <v>3.46249943726266</v>
      </c>
      <c r="H45" s="34">
        <f>I33</f>
        <v>3.69049604808223</v>
      </c>
      <c r="I45" s="34">
        <f>J33</f>
        <v>3.02449142111233</v>
      </c>
      <c r="J45" s="34">
        <f>K33</f>
        <v>2.40429037248679</v>
      </c>
    </row>
    <row r="46" s="22" customFormat="1" spans="1:10">
      <c r="A46" s="36" t="s">
        <v>15</v>
      </c>
      <c r="B46" s="37"/>
      <c r="C46" s="37"/>
      <c r="D46" s="37"/>
      <c r="E46" s="37"/>
      <c r="F46" s="37">
        <v>0</v>
      </c>
      <c r="G46" s="34">
        <f>H34</f>
        <v>3.47811104647425</v>
      </c>
      <c r="H46" s="34">
        <f>I34</f>
        <v>2.48762455253939</v>
      </c>
      <c r="I46" s="34">
        <f>J34</f>
        <v>3.34014033499965</v>
      </c>
      <c r="J46" s="34">
        <f>K34</f>
        <v>2.7608307222948</v>
      </c>
    </row>
    <row r="47" s="22" customFormat="1" spans="1:10">
      <c r="A47" s="36" t="s">
        <v>16</v>
      </c>
      <c r="B47" s="37"/>
      <c r="C47" s="37"/>
      <c r="D47" s="37"/>
      <c r="E47" s="37"/>
      <c r="F47" s="37"/>
      <c r="G47" s="37">
        <v>0</v>
      </c>
      <c r="H47" s="34">
        <f>I35</f>
        <v>1.09825378611139</v>
      </c>
      <c r="I47" s="34">
        <f>J35</f>
        <v>1.66661371745746</v>
      </c>
      <c r="J47" s="34">
        <f>K35</f>
        <v>1.97015152454909</v>
      </c>
    </row>
    <row r="48" spans="1:10">
      <c r="A48" s="32" t="s">
        <v>17</v>
      </c>
      <c r="B48" s="19"/>
      <c r="C48" s="19"/>
      <c r="D48" s="19"/>
      <c r="E48" s="19"/>
      <c r="F48" s="19"/>
      <c r="G48" s="19"/>
      <c r="H48" s="19">
        <v>0</v>
      </c>
      <c r="I48" s="21">
        <f>J36</f>
        <v>1.50124870799807</v>
      </c>
      <c r="J48" s="21">
        <f>K36</f>
        <v>1.91724191522434</v>
      </c>
    </row>
    <row r="49" spans="1:10">
      <c r="A49" s="33" t="s">
        <v>18</v>
      </c>
      <c r="B49" s="19"/>
      <c r="C49" s="19"/>
      <c r="D49" s="19"/>
      <c r="E49" s="19"/>
      <c r="F49" s="19"/>
      <c r="G49" s="19"/>
      <c r="H49" s="19"/>
      <c r="I49" s="19">
        <v>0</v>
      </c>
      <c r="J49" s="35">
        <f>K37</f>
        <v>0.772162316511703</v>
      </c>
    </row>
    <row r="50" spans="1:10">
      <c r="A50" s="32" t="s">
        <v>19</v>
      </c>
      <c r="B50" s="19"/>
      <c r="C50" s="19"/>
      <c r="D50" s="19"/>
      <c r="E50" s="19"/>
      <c r="F50" s="19"/>
      <c r="G50" s="19"/>
      <c r="H50" s="19"/>
      <c r="I50" s="19"/>
      <c r="J50" s="19">
        <v>0</v>
      </c>
    </row>
    <row r="53" spans="1:9">
      <c r="A53" s="19"/>
      <c r="B53" s="32" t="s">
        <v>10</v>
      </c>
      <c r="C53" s="32" t="s">
        <v>11</v>
      </c>
      <c r="D53" s="36" t="s">
        <v>23</v>
      </c>
      <c r="E53" s="32" t="s">
        <v>14</v>
      </c>
      <c r="F53" s="32" t="s">
        <v>15</v>
      </c>
      <c r="G53" s="32" t="s">
        <v>16</v>
      </c>
      <c r="H53" s="33" t="s">
        <v>17</v>
      </c>
      <c r="I53" s="32" t="s">
        <v>24</v>
      </c>
    </row>
    <row r="54" spans="1:11">
      <c r="A54" s="32" t="s">
        <v>10</v>
      </c>
      <c r="B54" s="19">
        <v>0</v>
      </c>
      <c r="C54" s="21">
        <f t="shared" ref="C54:H54" si="13">C42</f>
        <v>1.26089625655224</v>
      </c>
      <c r="D54" s="21">
        <f t="shared" si="13"/>
        <v>2.29441366198708</v>
      </c>
      <c r="E54" s="21">
        <f t="shared" si="13"/>
        <v>6.3441096671699</v>
      </c>
      <c r="F54" s="21">
        <f t="shared" si="13"/>
        <v>7.02877626218541</v>
      </c>
      <c r="G54" s="21">
        <f t="shared" si="13"/>
        <v>5.38281692989993</v>
      </c>
      <c r="H54" s="21">
        <f t="shared" si="13"/>
        <v>6.15834479156103</v>
      </c>
      <c r="I54" s="21">
        <f t="shared" ref="I54:I59" si="14">MIN(I42:J42)</f>
        <v>6.47174130343367</v>
      </c>
      <c r="K54" s="39">
        <f>MIN(I54:I60,H54:H59,G54:G58,F54:F57,E54:E56,D54:D55,C54)</f>
        <v>1.09825378611139</v>
      </c>
    </row>
    <row r="55" spans="1:9">
      <c r="A55" s="32" t="s">
        <v>11</v>
      </c>
      <c r="B55" s="19"/>
      <c r="C55" s="19">
        <v>0</v>
      </c>
      <c r="D55" s="21">
        <f>D43</f>
        <v>1.17504488207303</v>
      </c>
      <c r="E55" s="21">
        <f>E43</f>
        <v>6.37589205102028</v>
      </c>
      <c r="F55" s="21">
        <f>F43</f>
        <v>6.39059014639195</v>
      </c>
      <c r="G55" s="21">
        <f>G43</f>
        <v>4.51895000300823</v>
      </c>
      <c r="H55" s="21">
        <f>H43</f>
        <v>5.2461678237453</v>
      </c>
      <c r="I55" s="21">
        <f t="shared" si="14"/>
        <v>5.51875129403806</v>
      </c>
    </row>
    <row r="56" spans="1:9">
      <c r="A56" s="36" t="s">
        <v>23</v>
      </c>
      <c r="B56" s="19"/>
      <c r="C56" s="19"/>
      <c r="D56" s="19">
        <v>0</v>
      </c>
      <c r="E56" s="21">
        <f>E44</f>
        <v>5.02997796352475</v>
      </c>
      <c r="F56" s="21">
        <f>F44</f>
        <v>5.05511737624503</v>
      </c>
      <c r="G56" s="21">
        <f>G44</f>
        <v>2.99323120232968</v>
      </c>
      <c r="H56" s="21">
        <f>H44</f>
        <v>3.70270681729345</v>
      </c>
      <c r="I56" s="21">
        <f t="shared" si="14"/>
        <v>3.88811496104403</v>
      </c>
    </row>
    <row r="57" spans="1:9">
      <c r="A57" s="36" t="s">
        <v>14</v>
      </c>
      <c r="B57" s="19"/>
      <c r="C57" s="19"/>
      <c r="D57" s="19"/>
      <c r="E57" s="19">
        <v>0</v>
      </c>
      <c r="F57" s="21">
        <f>F45</f>
        <v>1.63415850979184</v>
      </c>
      <c r="G57" s="21">
        <f>G45</f>
        <v>3.46249943726266</v>
      </c>
      <c r="H57" s="21">
        <f>H45</f>
        <v>3.69049604808223</v>
      </c>
      <c r="I57" s="21">
        <f t="shared" si="14"/>
        <v>2.40429037248679</v>
      </c>
    </row>
    <row r="58" spans="1:9">
      <c r="A58" s="36" t="s">
        <v>15</v>
      </c>
      <c r="B58" s="19"/>
      <c r="C58" s="19"/>
      <c r="D58" s="19"/>
      <c r="E58" s="19"/>
      <c r="F58" s="19">
        <v>0</v>
      </c>
      <c r="G58" s="21">
        <f>G46</f>
        <v>3.47811104647425</v>
      </c>
      <c r="H58" s="21">
        <f>H46</f>
        <v>2.48762455253939</v>
      </c>
      <c r="I58" s="21">
        <f t="shared" si="14"/>
        <v>2.7608307222948</v>
      </c>
    </row>
    <row r="59" spans="1:9">
      <c r="A59" s="33" t="s">
        <v>16</v>
      </c>
      <c r="B59" s="19"/>
      <c r="C59" s="19"/>
      <c r="D59" s="19"/>
      <c r="E59" s="19"/>
      <c r="F59" s="19"/>
      <c r="G59" s="19">
        <v>0</v>
      </c>
      <c r="H59" s="35">
        <f>H47</f>
        <v>1.09825378611139</v>
      </c>
      <c r="I59" s="21">
        <f t="shared" si="14"/>
        <v>1.66661371745746</v>
      </c>
    </row>
    <row r="60" spans="1:9">
      <c r="A60" s="32" t="s">
        <v>17</v>
      </c>
      <c r="B60" s="19"/>
      <c r="C60" s="19"/>
      <c r="D60" s="19"/>
      <c r="E60" s="19"/>
      <c r="F60" s="19"/>
      <c r="G60" s="19"/>
      <c r="H60" s="19">
        <v>0</v>
      </c>
      <c r="I60" s="21">
        <f>I48:J48</f>
        <v>1.50124870799807</v>
      </c>
    </row>
    <row r="61" spans="1:9">
      <c r="A61" s="32" t="s">
        <v>24</v>
      </c>
      <c r="B61" s="19"/>
      <c r="C61" s="19"/>
      <c r="D61" s="19"/>
      <c r="E61" s="19"/>
      <c r="F61" s="19"/>
      <c r="G61" s="19"/>
      <c r="H61" s="19"/>
      <c r="I61" s="19">
        <v>0</v>
      </c>
    </row>
    <row r="63" spans="1:8">
      <c r="A63" s="19"/>
      <c r="B63" s="32" t="s">
        <v>10</v>
      </c>
      <c r="C63" s="32" t="s">
        <v>11</v>
      </c>
      <c r="D63" s="38" t="s">
        <v>23</v>
      </c>
      <c r="E63" s="32" t="s">
        <v>14</v>
      </c>
      <c r="F63" s="32" t="s">
        <v>15</v>
      </c>
      <c r="G63" s="36" t="s">
        <v>25</v>
      </c>
      <c r="H63" s="32" t="s">
        <v>24</v>
      </c>
    </row>
    <row r="64" spans="1:8">
      <c r="A64" s="32" t="s">
        <v>10</v>
      </c>
      <c r="B64" s="19">
        <v>0</v>
      </c>
      <c r="C64" s="21">
        <f>C54</f>
        <v>1.26089625655224</v>
      </c>
      <c r="D64" s="21">
        <f>D54</f>
        <v>2.29441366198708</v>
      </c>
      <c r="E64" s="21">
        <f>E54</f>
        <v>6.3441096671699</v>
      </c>
      <c r="F64" s="21">
        <f>F54</f>
        <v>7.02877626218541</v>
      </c>
      <c r="G64" s="21">
        <f>MIN(G54:H54)</f>
        <v>5.38281692989993</v>
      </c>
      <c r="H64" s="21">
        <f>I54</f>
        <v>6.47174130343367</v>
      </c>
    </row>
    <row r="65" spans="1:9">
      <c r="A65" s="38" t="s">
        <v>11</v>
      </c>
      <c r="B65" s="19"/>
      <c r="C65" s="19">
        <v>0</v>
      </c>
      <c r="D65" s="40">
        <f>D55</f>
        <v>1.17504488207303</v>
      </c>
      <c r="E65" s="21">
        <f>E55</f>
        <v>6.37589205102028</v>
      </c>
      <c r="F65" s="21">
        <f>F55</f>
        <v>6.39059014639195</v>
      </c>
      <c r="G65" s="21">
        <f>MIN(G55:H55)</f>
        <v>4.51895000300823</v>
      </c>
      <c r="H65" s="21">
        <f>I55</f>
        <v>5.51875129403806</v>
      </c>
      <c r="I65" s="39">
        <f>MIN(H64:H69,G64:G68,F64:F67,E64:E66,D64:D65,C64)</f>
        <v>1.17504488207303</v>
      </c>
    </row>
    <row r="66" spans="1:8">
      <c r="A66" s="36" t="s">
        <v>23</v>
      </c>
      <c r="B66" s="19"/>
      <c r="C66" s="19"/>
      <c r="D66" s="19">
        <v>0</v>
      </c>
      <c r="E66" s="21">
        <f>E56</f>
        <v>5.02997796352475</v>
      </c>
      <c r="F66" s="21">
        <f>F56</f>
        <v>5.05511737624503</v>
      </c>
      <c r="G66" s="21">
        <f>MIN(G56:H56)</f>
        <v>2.99323120232968</v>
      </c>
      <c r="H66" s="21">
        <f>I56</f>
        <v>3.88811496104403</v>
      </c>
    </row>
    <row r="67" spans="1:8">
      <c r="A67" s="36" t="s">
        <v>14</v>
      </c>
      <c r="B67" s="19"/>
      <c r="C67" s="19"/>
      <c r="D67" s="19"/>
      <c r="E67" s="19">
        <v>0</v>
      </c>
      <c r="F67" s="21">
        <f>F57</f>
        <v>1.63415850979184</v>
      </c>
      <c r="G67" s="21">
        <f>MIN(G57:H57)</f>
        <v>3.46249943726266</v>
      </c>
      <c r="H67" s="21">
        <f>I57</f>
        <v>2.40429037248679</v>
      </c>
    </row>
    <row r="68" spans="1:8">
      <c r="A68" s="36" t="s">
        <v>15</v>
      </c>
      <c r="B68" s="19"/>
      <c r="C68" s="19"/>
      <c r="D68" s="19"/>
      <c r="E68" s="19"/>
      <c r="F68" s="19">
        <v>0</v>
      </c>
      <c r="G68" s="21">
        <f>MIN(G58:H58)</f>
        <v>2.48762455253939</v>
      </c>
      <c r="H68" s="21">
        <f>I58</f>
        <v>2.7608307222948</v>
      </c>
    </row>
    <row r="69" spans="1:8">
      <c r="A69" s="36" t="s">
        <v>25</v>
      </c>
      <c r="B69" s="19"/>
      <c r="C69" s="19"/>
      <c r="D69" s="19"/>
      <c r="E69" s="19"/>
      <c r="F69" s="19"/>
      <c r="G69" s="19">
        <v>0</v>
      </c>
      <c r="H69" s="21">
        <f>MIN(I59:I60)</f>
        <v>1.50124870799807</v>
      </c>
    </row>
    <row r="70" spans="1:8">
      <c r="A70" s="32" t="s">
        <v>24</v>
      </c>
      <c r="B70" s="19"/>
      <c r="C70" s="19"/>
      <c r="D70" s="19"/>
      <c r="E70" s="19"/>
      <c r="F70" s="19"/>
      <c r="G70" s="19"/>
      <c r="H70" s="19">
        <v>0</v>
      </c>
    </row>
    <row r="73" spans="1:7">
      <c r="A73" s="19"/>
      <c r="B73" s="32" t="s">
        <v>10</v>
      </c>
      <c r="C73" s="38" t="s">
        <v>26</v>
      </c>
      <c r="D73" s="32" t="s">
        <v>14</v>
      </c>
      <c r="E73" s="32" t="s">
        <v>15</v>
      </c>
      <c r="F73" s="36" t="s">
        <v>25</v>
      </c>
      <c r="G73" s="32" t="s">
        <v>24</v>
      </c>
    </row>
    <row r="74" spans="1:7">
      <c r="A74" s="38" t="s">
        <v>10</v>
      </c>
      <c r="B74" s="19">
        <v>0</v>
      </c>
      <c r="C74" s="40">
        <f>MIN(C64,D64)</f>
        <v>1.26089625655224</v>
      </c>
      <c r="D74" s="21">
        <f>E64</f>
        <v>6.3441096671699</v>
      </c>
      <c r="E74" s="21">
        <f>F64</f>
        <v>7.02877626218541</v>
      </c>
      <c r="F74" s="21">
        <f>G64</f>
        <v>5.38281692989993</v>
      </c>
      <c r="G74" s="21">
        <f>H64</f>
        <v>6.47174130343367</v>
      </c>
    </row>
    <row r="75" spans="1:8">
      <c r="A75" s="38" t="s">
        <v>26</v>
      </c>
      <c r="B75" s="19"/>
      <c r="C75" s="19">
        <v>0</v>
      </c>
      <c r="D75" s="21">
        <f>MIN(E65,E66)</f>
        <v>5.02997796352475</v>
      </c>
      <c r="E75" s="21">
        <f>MIN(F65,F66)</f>
        <v>5.05511737624503</v>
      </c>
      <c r="F75" s="21">
        <f>MIN(G65,G66)</f>
        <v>2.99323120232968</v>
      </c>
      <c r="G75" s="21">
        <f>MIN(H65,H66)</f>
        <v>3.88811496104403</v>
      </c>
      <c r="H75" s="39">
        <f>MIN(C74:G74,D75:G75,E76:G76,F77:G77,G78)</f>
        <v>1.26089625655224</v>
      </c>
    </row>
    <row r="76" spans="1:7">
      <c r="A76" s="36" t="s">
        <v>14</v>
      </c>
      <c r="B76" s="19"/>
      <c r="C76" s="19"/>
      <c r="D76" s="19">
        <v>0</v>
      </c>
      <c r="E76" s="21">
        <f>F67</f>
        <v>1.63415850979184</v>
      </c>
      <c r="F76" s="21">
        <f>G67</f>
        <v>3.46249943726266</v>
      </c>
      <c r="G76" s="21">
        <f>H67</f>
        <v>2.40429037248679</v>
      </c>
    </row>
    <row r="77" spans="1:7">
      <c r="A77" s="36" t="s">
        <v>15</v>
      </c>
      <c r="B77" s="19"/>
      <c r="C77" s="19"/>
      <c r="D77" s="19"/>
      <c r="E77" s="19">
        <v>0</v>
      </c>
      <c r="F77" s="21">
        <f>G68</f>
        <v>2.48762455253939</v>
      </c>
      <c r="G77" s="21">
        <f>H68</f>
        <v>2.7608307222948</v>
      </c>
    </row>
    <row r="78" spans="1:7">
      <c r="A78" s="36" t="s">
        <v>25</v>
      </c>
      <c r="B78" s="19"/>
      <c r="C78" s="19"/>
      <c r="D78" s="19"/>
      <c r="E78" s="19"/>
      <c r="F78" s="19">
        <v>0</v>
      </c>
      <c r="G78" s="21">
        <f>MIN(H65,H66)</f>
        <v>3.88811496104403</v>
      </c>
    </row>
    <row r="79" spans="1:7">
      <c r="A79" s="32" t="s">
        <v>24</v>
      </c>
      <c r="B79" s="19"/>
      <c r="C79" s="19"/>
      <c r="D79" s="19"/>
      <c r="E79" s="19"/>
      <c r="F79" s="19"/>
      <c r="G79" s="19">
        <v>0</v>
      </c>
    </row>
    <row r="82" spans="1:6">
      <c r="A82" s="19"/>
      <c r="B82" s="36" t="s">
        <v>27</v>
      </c>
      <c r="C82" s="32" t="s">
        <v>14</v>
      </c>
      <c r="D82" s="38" t="s">
        <v>15</v>
      </c>
      <c r="E82" s="36" t="s">
        <v>25</v>
      </c>
      <c r="F82" s="32" t="s">
        <v>24</v>
      </c>
    </row>
    <row r="83" spans="1:8">
      <c r="A83" s="36" t="s">
        <v>27</v>
      </c>
      <c r="B83" s="19">
        <v>0</v>
      </c>
      <c r="C83" s="21">
        <f>MIN(D74:D75)</f>
        <v>5.02997796352475</v>
      </c>
      <c r="D83" s="21">
        <f>MIN(E74:E75)</f>
        <v>5.05511737624503</v>
      </c>
      <c r="E83" s="21">
        <f>MIN(F74:F75)</f>
        <v>2.99323120232968</v>
      </c>
      <c r="F83" s="21">
        <f>MIN(G74:G75)</f>
        <v>3.88811496104403</v>
      </c>
      <c r="H83" s="39">
        <f>MIN(C83:F83,D84:F84,E85:F85,F86)</f>
        <v>1.63415850979184</v>
      </c>
    </row>
    <row r="84" spans="1:6">
      <c r="A84" s="38" t="s">
        <v>14</v>
      </c>
      <c r="B84" s="19"/>
      <c r="C84" s="19">
        <v>0</v>
      </c>
      <c r="D84" s="40">
        <f>E76</f>
        <v>1.63415850979184</v>
      </c>
      <c r="E84" s="21">
        <f>F76</f>
        <v>3.46249943726266</v>
      </c>
      <c r="F84" s="21">
        <f>G76</f>
        <v>2.40429037248679</v>
      </c>
    </row>
    <row r="85" spans="1:6">
      <c r="A85" s="36" t="s">
        <v>15</v>
      </c>
      <c r="B85" s="19"/>
      <c r="C85" s="19"/>
      <c r="D85" s="19">
        <v>0</v>
      </c>
      <c r="E85" s="21">
        <f>F77</f>
        <v>2.48762455253939</v>
      </c>
      <c r="F85" s="21">
        <f>G77</f>
        <v>2.7608307222948</v>
      </c>
    </row>
    <row r="86" spans="1:6">
      <c r="A86" s="36" t="s">
        <v>25</v>
      </c>
      <c r="B86" s="19"/>
      <c r="C86" s="19"/>
      <c r="D86" s="19"/>
      <c r="E86" s="19">
        <v>0</v>
      </c>
      <c r="F86" s="21">
        <f>G78</f>
        <v>3.88811496104403</v>
      </c>
    </row>
    <row r="87" spans="1:6">
      <c r="A87" s="32" t="s">
        <v>24</v>
      </c>
      <c r="B87" s="19"/>
      <c r="C87" s="19"/>
      <c r="D87" s="19"/>
      <c r="E87" s="19"/>
      <c r="F87" s="19">
        <v>0</v>
      </c>
    </row>
    <row r="90" spans="1:5">
      <c r="A90" s="19"/>
      <c r="B90" s="36" t="s">
        <v>27</v>
      </c>
      <c r="C90" s="36" t="s">
        <v>28</v>
      </c>
      <c r="D90" s="36" t="s">
        <v>25</v>
      </c>
      <c r="E90" s="38" t="s">
        <v>24</v>
      </c>
    </row>
    <row r="91" spans="1:7">
      <c r="A91" s="36" t="s">
        <v>27</v>
      </c>
      <c r="B91" s="19">
        <v>0</v>
      </c>
      <c r="C91" s="21">
        <f>C83</f>
        <v>5.02997796352475</v>
      </c>
      <c r="D91" s="21">
        <f>E83</f>
        <v>2.99323120232968</v>
      </c>
      <c r="E91" s="21">
        <f>F83</f>
        <v>3.88811496104403</v>
      </c>
      <c r="G91" s="39">
        <f>MIN(C91:E91,D92:E92,E93)</f>
        <v>2.40429037248679</v>
      </c>
    </row>
    <row r="92" spans="1:5">
      <c r="A92" s="38" t="s">
        <v>28</v>
      </c>
      <c r="B92" s="19"/>
      <c r="C92" s="19">
        <v>0</v>
      </c>
      <c r="D92" s="21">
        <f>MIN(E84:E85)</f>
        <v>2.48762455253939</v>
      </c>
      <c r="E92" s="40">
        <f>MIN(F84,F85)</f>
        <v>2.40429037248679</v>
      </c>
    </row>
    <row r="93" spans="1:5">
      <c r="A93" s="36" t="s">
        <v>25</v>
      </c>
      <c r="B93" s="19"/>
      <c r="C93" s="19"/>
      <c r="D93" s="19">
        <v>0</v>
      </c>
      <c r="E93" s="21">
        <f>F86</f>
        <v>3.88811496104403</v>
      </c>
    </row>
    <row r="94" spans="1:5">
      <c r="A94" s="32" t="s">
        <v>24</v>
      </c>
      <c r="B94" s="19"/>
      <c r="C94" s="19"/>
      <c r="D94" s="19"/>
      <c r="E94" s="19">
        <v>0</v>
      </c>
    </row>
    <row r="97" spans="1:4">
      <c r="A97" s="19"/>
      <c r="B97" s="36" t="s">
        <v>27</v>
      </c>
      <c r="C97" s="36" t="s">
        <v>29</v>
      </c>
      <c r="D97" s="36" t="s">
        <v>25</v>
      </c>
    </row>
    <row r="98" spans="1:4">
      <c r="A98" s="36" t="s">
        <v>27</v>
      </c>
      <c r="B98" s="19">
        <v>0</v>
      </c>
      <c r="C98" s="21">
        <f>MIN(E91,C91)</f>
        <v>3.88811496104403</v>
      </c>
      <c r="D98" s="21">
        <f>D91</f>
        <v>2.99323120232968</v>
      </c>
    </row>
    <row r="99" spans="1:4">
      <c r="A99" s="36" t="s">
        <v>29</v>
      </c>
      <c r="B99" s="19"/>
      <c r="C99" s="19">
        <v>0</v>
      </c>
      <c r="D99" s="40">
        <f>MIN(D92,E93)</f>
        <v>2.48762455253939</v>
      </c>
    </row>
    <row r="100" spans="1:4">
      <c r="A100" s="36" t="s">
        <v>25</v>
      </c>
      <c r="B100" s="19"/>
      <c r="C100" s="19"/>
      <c r="D100" s="19">
        <v>0</v>
      </c>
    </row>
    <row r="101" spans="1:1">
      <c r="A101" s="28"/>
    </row>
    <row r="106" spans="1:1">
      <c r="A106" s="4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5"/>
  <sheetViews>
    <sheetView workbookViewId="0">
      <selection activeCell="B10" sqref="B10"/>
    </sheetView>
  </sheetViews>
  <sheetFormatPr defaultColWidth="8.725" defaultRowHeight="14" outlineLevelRow="4" outlineLevelCol="2"/>
  <cols>
    <col min="1" max="1" width="47.3666666666667" customWidth="1"/>
    <col min="2" max="2" width="50.4583333333333" customWidth="1"/>
  </cols>
  <sheetData>
    <row r="3" spans="1:3">
      <c r="A3" s="19"/>
      <c r="B3" s="20" t="s">
        <v>27</v>
      </c>
      <c r="C3" s="20" t="s">
        <v>30</v>
      </c>
    </row>
    <row r="4" spans="1:3">
      <c r="A4" s="20" t="s">
        <v>27</v>
      </c>
      <c r="B4" s="19">
        <v>0</v>
      </c>
      <c r="C4" s="21">
        <f>auto!D98</f>
        <v>2.99323120232968</v>
      </c>
    </row>
    <row r="5" spans="1:3">
      <c r="A5" s="20" t="s">
        <v>30</v>
      </c>
      <c r="B5" s="19"/>
      <c r="C5" s="1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4"/>
  <sheetViews>
    <sheetView tabSelected="1" topLeftCell="E25" workbookViewId="0">
      <selection activeCell="A2" sqref="A2"/>
    </sheetView>
  </sheetViews>
  <sheetFormatPr defaultColWidth="8.725" defaultRowHeight="14"/>
  <cols>
    <col min="1" max="2" width="8.725" style="2"/>
    <col min="3" max="3" width="11.3666666666667" style="2" customWidth="1"/>
    <col min="4" max="4" width="19.9083333333333" style="2" customWidth="1"/>
    <col min="5" max="5" width="18.6333333333333" style="2" customWidth="1"/>
    <col min="6" max="6" width="21.1833333333333" style="2" customWidth="1"/>
    <col min="7" max="7" width="8.725" style="2"/>
    <col min="8" max="8" width="12.1833333333333" style="2" customWidth="1"/>
    <col min="9" max="9" width="13.275" style="2" customWidth="1"/>
    <col min="10" max="11" width="12.9083333333333" style="2" customWidth="1"/>
    <col min="12" max="12" width="9.90833333333333" style="2" customWidth="1"/>
    <col min="13" max="15" width="12.8166666666667" style="2"/>
    <col min="16" max="16384" width="8.725" style="2"/>
  </cols>
  <sheetData>
    <row r="1" s="1" customFormat="1" spans="1:11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</row>
    <row r="2" spans="1:12">
      <c r="A2" s="3">
        <v>1</v>
      </c>
      <c r="B2" s="3" t="s">
        <v>42</v>
      </c>
      <c r="C2" s="3">
        <v>725</v>
      </c>
      <c r="D2" s="3">
        <v>20</v>
      </c>
      <c r="E2" s="4">
        <v>11320</v>
      </c>
      <c r="F2" s="3">
        <v>25</v>
      </c>
      <c r="G2" s="3" t="s">
        <v>43</v>
      </c>
      <c r="H2" s="5">
        <f t="shared" ref="H2:H7" si="0">(C2-C$53)/C$54</f>
        <v>0.807778110281233</v>
      </c>
      <c r="I2" s="5">
        <f t="shared" ref="I2:I7" si="1">(D2-D$53)/D$54</f>
        <v>1.44247617904594</v>
      </c>
      <c r="J2" s="5">
        <f t="shared" ref="J2:J7" si="2">(E2-E$53)/E$54</f>
        <v>-0.290736902052195</v>
      </c>
      <c r="K2" s="5">
        <f t="shared" ref="K2:K7" si="3">(F2-F$53)/F$54</f>
        <v>-0.703780632092531</v>
      </c>
      <c r="L2" s="2">
        <v>1</v>
      </c>
    </row>
    <row r="3" spans="1:12">
      <c r="A3" s="3">
        <v>2</v>
      </c>
      <c r="B3" s="3" t="s">
        <v>42</v>
      </c>
      <c r="C3" s="3">
        <v>573</v>
      </c>
      <c r="D3" s="3">
        <v>9</v>
      </c>
      <c r="E3" s="4">
        <v>7200</v>
      </c>
      <c r="F3" s="3">
        <v>70</v>
      </c>
      <c r="G3" s="3" t="s">
        <v>44</v>
      </c>
      <c r="H3" s="5">
        <f t="shared" si="0"/>
        <v>-0.880646982715843</v>
      </c>
      <c r="I3" s="5">
        <f t="shared" si="1"/>
        <v>-0.368852356285719</v>
      </c>
      <c r="J3" s="5">
        <f t="shared" si="2"/>
        <v>-0.748030952771841</v>
      </c>
      <c r="K3" s="5">
        <f t="shared" si="3"/>
        <v>0.681614312971506</v>
      </c>
      <c r="L3" s="2">
        <v>2</v>
      </c>
    </row>
    <row r="4" spans="1:12">
      <c r="A4" s="3">
        <v>3</v>
      </c>
      <c r="B4" s="3" t="s">
        <v>42</v>
      </c>
      <c r="C4" s="3">
        <v>677</v>
      </c>
      <c r="D4" s="3">
        <v>11</v>
      </c>
      <c r="E4" s="4">
        <v>20000</v>
      </c>
      <c r="F4" s="3">
        <v>55</v>
      </c>
      <c r="G4" s="3" t="s">
        <v>43</v>
      </c>
      <c r="H4" s="5">
        <f t="shared" si="0"/>
        <v>0.274591238808472</v>
      </c>
      <c r="I4" s="5">
        <f t="shared" si="1"/>
        <v>-0.0395198953163271</v>
      </c>
      <c r="J4" s="5">
        <f t="shared" si="2"/>
        <v>0.672688428104731</v>
      </c>
      <c r="K4" s="5">
        <f t="shared" si="3"/>
        <v>0.219815997950161</v>
      </c>
      <c r="L4" s="2">
        <v>3</v>
      </c>
    </row>
    <row r="5" spans="1:12">
      <c r="A5" s="3">
        <v>4</v>
      </c>
      <c r="B5" s="3" t="s">
        <v>45</v>
      </c>
      <c r="C5" s="3">
        <v>625</v>
      </c>
      <c r="D5" s="3">
        <v>15</v>
      </c>
      <c r="E5" s="4">
        <v>12800</v>
      </c>
      <c r="F5" s="3">
        <v>65</v>
      </c>
      <c r="G5" s="3" t="s">
        <v>44</v>
      </c>
      <c r="H5" s="5">
        <f t="shared" si="0"/>
        <v>-0.303027871953685</v>
      </c>
      <c r="I5" s="5">
        <f t="shared" si="1"/>
        <v>0.619145026622457</v>
      </c>
      <c r="J5" s="5">
        <f t="shared" si="2"/>
        <v>-0.126466223638341</v>
      </c>
      <c r="K5" s="5">
        <f t="shared" si="3"/>
        <v>0.527681541297724</v>
      </c>
      <c r="L5" s="2">
        <v>4</v>
      </c>
    </row>
    <row r="6" spans="1:12">
      <c r="A6" s="3">
        <v>5</v>
      </c>
      <c r="B6" s="3" t="s">
        <v>45</v>
      </c>
      <c r="C6" s="3">
        <v>527</v>
      </c>
      <c r="D6" s="3">
        <v>12</v>
      </c>
      <c r="E6" s="4">
        <v>5700</v>
      </c>
      <c r="F6" s="3">
        <v>75</v>
      </c>
      <c r="G6" s="3" t="s">
        <v>44</v>
      </c>
      <c r="H6" s="5">
        <f t="shared" si="0"/>
        <v>-1.39161773454391</v>
      </c>
      <c r="I6" s="5">
        <f t="shared" si="1"/>
        <v>0.125146335168369</v>
      </c>
      <c r="J6" s="5">
        <f t="shared" si="2"/>
        <v>-0.914521505218314</v>
      </c>
      <c r="K6" s="5">
        <f t="shared" si="3"/>
        <v>0.835547084645288</v>
      </c>
      <c r="L6" s="2">
        <v>5</v>
      </c>
    </row>
    <row r="7" spans="1:12">
      <c r="A7" s="3">
        <v>6</v>
      </c>
      <c r="B7" s="3" t="s">
        <v>42</v>
      </c>
      <c r="C7" s="3">
        <v>795</v>
      </c>
      <c r="D7" s="3">
        <v>22</v>
      </c>
      <c r="E7" s="4">
        <v>9000</v>
      </c>
      <c r="F7" s="3">
        <v>12</v>
      </c>
      <c r="G7" s="3" t="s">
        <v>43</v>
      </c>
      <c r="H7" s="5">
        <f t="shared" si="0"/>
        <v>1.58534229784568</v>
      </c>
      <c r="I7" s="5">
        <f t="shared" si="1"/>
        <v>1.77180864001533</v>
      </c>
      <c r="J7" s="5">
        <f t="shared" si="2"/>
        <v>-0.548242289836073</v>
      </c>
      <c r="K7" s="5">
        <f t="shared" si="3"/>
        <v>-1.10400583844436</v>
      </c>
      <c r="L7" s="2">
        <v>6</v>
      </c>
    </row>
    <row r="8" spans="1:7">
      <c r="A8" s="2">
        <v>7</v>
      </c>
      <c r="B8" s="2" t="s">
        <v>45</v>
      </c>
      <c r="C8" s="2">
        <v>733</v>
      </c>
      <c r="D8" s="2">
        <v>7</v>
      </c>
      <c r="E8" s="6">
        <v>35200</v>
      </c>
      <c r="F8" s="2">
        <v>20</v>
      </c>
      <c r="G8" s="2" t="s">
        <v>43</v>
      </c>
    </row>
    <row r="9" spans="1:15">
      <c r="A9" s="2">
        <v>8</v>
      </c>
      <c r="B9" s="2" t="s">
        <v>45</v>
      </c>
      <c r="C9" s="2">
        <v>620</v>
      </c>
      <c r="D9" s="2">
        <v>5</v>
      </c>
      <c r="E9" s="6">
        <v>22800</v>
      </c>
      <c r="F9" s="2">
        <v>62</v>
      </c>
      <c r="G9" s="2" t="s">
        <v>44</v>
      </c>
      <c r="I9" s="7"/>
      <c r="J9" s="8">
        <v>1</v>
      </c>
      <c r="K9" s="8">
        <v>2</v>
      </c>
      <c r="L9" s="8">
        <v>3</v>
      </c>
      <c r="M9" s="8">
        <v>4</v>
      </c>
      <c r="N9" s="8">
        <v>5</v>
      </c>
      <c r="O9" s="8">
        <v>6</v>
      </c>
    </row>
    <row r="10" spans="1:15">
      <c r="A10" s="2">
        <v>9</v>
      </c>
      <c r="B10" s="2" t="s">
        <v>42</v>
      </c>
      <c r="C10" s="2">
        <v>591</v>
      </c>
      <c r="D10" s="2">
        <v>17</v>
      </c>
      <c r="E10" s="6">
        <v>16500</v>
      </c>
      <c r="F10" s="2">
        <v>50</v>
      </c>
      <c r="G10" s="2" t="s">
        <v>44</v>
      </c>
      <c r="I10" s="8">
        <v>1</v>
      </c>
      <c r="J10" s="7">
        <v>0</v>
      </c>
      <c r="K10" s="7">
        <f>SQRT(SUMXMY2($H2:$K2,$H3:$K3))</f>
        <v>2.8740437296954</v>
      </c>
      <c r="L10" s="7">
        <f>SQRT(SUMXMY2($H2:$K2,$H4:$K4))</f>
        <v>2.06441752224454</v>
      </c>
      <c r="M10" s="9">
        <f>SQRT(SUMXMY2($H2:$K2,$H5:$K5))</f>
        <v>1.8588297547106</v>
      </c>
      <c r="N10" s="10">
        <f>SQRT(SUMXMY2($H2:$K2,$H6:$K6))</f>
        <v>3.05472372735555</v>
      </c>
      <c r="O10" s="11">
        <f>SQRT(SUMXMY2($H2:$K2,$H7:$K7))</f>
        <v>0.969306543962229</v>
      </c>
    </row>
    <row r="11" spans="1:15">
      <c r="A11" s="2">
        <v>10</v>
      </c>
      <c r="B11" s="2" t="s">
        <v>42</v>
      </c>
      <c r="C11" s="2">
        <v>660</v>
      </c>
      <c r="D11" s="2">
        <v>24</v>
      </c>
      <c r="E11" s="6">
        <v>9200</v>
      </c>
      <c r="F11" s="2">
        <v>35</v>
      </c>
      <c r="G11" s="2" t="s">
        <v>43</v>
      </c>
      <c r="I11" s="8">
        <v>2</v>
      </c>
      <c r="J11" s="7"/>
      <c r="K11" s="7">
        <v>0</v>
      </c>
      <c r="L11" s="7">
        <f>SQRT(SUMXMY2($H3:$K3,$H4:$K4))</f>
        <v>1.91696021379518</v>
      </c>
      <c r="M11" s="12">
        <f>SQRT(SUMXMY2($H3:$K3,$H5:$K5))</f>
        <v>1.3114193366155</v>
      </c>
      <c r="N11" s="13">
        <f>SQRT(SUMXMY2($H3:$K3,$H6:$K6))</f>
        <v>0.746016232149939</v>
      </c>
      <c r="O11" s="7">
        <f>SQRT(SUMXMY2($H3:$K3,$H7:$K7))</f>
        <v>3.72718224237949</v>
      </c>
    </row>
    <row r="12" spans="1:15">
      <c r="A12" s="2">
        <v>11</v>
      </c>
      <c r="B12" s="2" t="s">
        <v>42</v>
      </c>
      <c r="C12" s="2">
        <v>700</v>
      </c>
      <c r="D12" s="2">
        <v>19</v>
      </c>
      <c r="E12" s="6">
        <v>22000</v>
      </c>
      <c r="F12" s="2">
        <v>18</v>
      </c>
      <c r="G12" s="2" t="s">
        <v>43</v>
      </c>
      <c r="I12" s="8">
        <v>3</v>
      </c>
      <c r="J12" s="7"/>
      <c r="K12" s="7"/>
      <c r="L12" s="7">
        <v>0</v>
      </c>
      <c r="M12" s="14">
        <f>SQRT(SUMXMY2($H4:$K4,$H5:$K5))</f>
        <v>1.22511740935046</v>
      </c>
      <c r="N12" s="10">
        <f>SQRT(SUMXMY2($H4:$K4,$H6:$K6))</f>
        <v>2.38782902526628</v>
      </c>
      <c r="O12" s="7">
        <f>SQRT(SUMXMY2($H4:$K4,$H7:$K7))</f>
        <v>2.87091544184086</v>
      </c>
    </row>
    <row r="13" spans="1:15">
      <c r="A13" s="2">
        <v>12</v>
      </c>
      <c r="B13" s="2" t="s">
        <v>42</v>
      </c>
      <c r="C13" s="2">
        <v>500</v>
      </c>
      <c r="D13" s="2">
        <v>16</v>
      </c>
      <c r="E13" s="6">
        <v>12500</v>
      </c>
      <c r="F13" s="2">
        <v>83</v>
      </c>
      <c r="G13" s="2" t="s">
        <v>44</v>
      </c>
      <c r="I13" s="8">
        <v>4</v>
      </c>
      <c r="J13" s="7"/>
      <c r="K13" s="7"/>
      <c r="L13" s="7"/>
      <c r="M13" s="7">
        <v>0</v>
      </c>
      <c r="N13" s="10">
        <f>SQRT(SUMXMY2($H5:$K5,$H6:$K6))</f>
        <v>1.46453914788896</v>
      </c>
      <c r="O13" s="7">
        <f>SQRT(SUMXMY2($H5:$K5,$H7:$K7))</f>
        <v>2.78116415535919</v>
      </c>
    </row>
    <row r="14" spans="1:15">
      <c r="A14" s="2">
        <v>13</v>
      </c>
      <c r="B14" s="2" t="s">
        <v>42</v>
      </c>
      <c r="C14" s="2">
        <v>565</v>
      </c>
      <c r="D14" s="2">
        <v>6</v>
      </c>
      <c r="E14" s="6">
        <v>7700</v>
      </c>
      <c r="F14" s="2">
        <v>70</v>
      </c>
      <c r="G14" s="2" t="s">
        <v>44</v>
      </c>
      <c r="I14" s="8">
        <v>5</v>
      </c>
      <c r="J14" s="7"/>
      <c r="K14" s="7"/>
      <c r="L14" s="7"/>
      <c r="M14" s="7"/>
      <c r="N14" s="7">
        <v>0</v>
      </c>
      <c r="O14" s="10">
        <f>SQRT(SUMXMY2($H6:$K6,$H7:$K7))</f>
        <v>3.93316841563332</v>
      </c>
    </row>
    <row r="15" spans="1:15">
      <c r="A15" s="2">
        <v>14</v>
      </c>
      <c r="B15" s="2" t="s">
        <v>45</v>
      </c>
      <c r="C15" s="2">
        <v>620</v>
      </c>
      <c r="D15" s="2">
        <v>3</v>
      </c>
      <c r="E15" s="6">
        <v>37400</v>
      </c>
      <c r="F15" s="2">
        <v>87</v>
      </c>
      <c r="G15" s="2" t="s">
        <v>44</v>
      </c>
      <c r="I15" s="8">
        <v>6</v>
      </c>
      <c r="J15" s="7"/>
      <c r="K15" s="7"/>
      <c r="L15" s="7"/>
      <c r="M15" s="7"/>
      <c r="N15" s="7"/>
      <c r="O15" s="7">
        <v>0</v>
      </c>
    </row>
    <row r="16" spans="1:7">
      <c r="A16" s="2">
        <v>15</v>
      </c>
      <c r="B16" s="2" t="s">
        <v>42</v>
      </c>
      <c r="C16" s="2">
        <v>774</v>
      </c>
      <c r="D16" s="2">
        <v>13</v>
      </c>
      <c r="E16" s="6">
        <v>6100</v>
      </c>
      <c r="F16" s="2">
        <v>7</v>
      </c>
      <c r="G16" s="2" t="s">
        <v>43</v>
      </c>
    </row>
    <row r="17" spans="1:14">
      <c r="A17" s="2">
        <v>16</v>
      </c>
      <c r="B17" s="2" t="s">
        <v>42</v>
      </c>
      <c r="C17" s="2">
        <v>802</v>
      </c>
      <c r="D17" s="2">
        <v>10</v>
      </c>
      <c r="E17" s="6">
        <v>10500</v>
      </c>
      <c r="F17" s="2">
        <v>5</v>
      </c>
      <c r="G17" s="2" t="s">
        <v>43</v>
      </c>
      <c r="I17" s="7"/>
      <c r="J17" s="8">
        <v>1</v>
      </c>
      <c r="K17" s="8" t="s">
        <v>46</v>
      </c>
      <c r="L17" s="8">
        <v>3</v>
      </c>
      <c r="M17" s="8">
        <v>4</v>
      </c>
      <c r="N17" s="8">
        <v>6</v>
      </c>
    </row>
    <row r="18" spans="1:14">
      <c r="A18" s="2">
        <v>17</v>
      </c>
      <c r="B18" s="2" t="s">
        <v>45</v>
      </c>
      <c r="C18" s="2">
        <v>640</v>
      </c>
      <c r="D18" s="2">
        <v>7</v>
      </c>
      <c r="E18" s="6">
        <v>17300</v>
      </c>
      <c r="F18" s="2">
        <v>59</v>
      </c>
      <c r="G18" s="2" t="s">
        <v>44</v>
      </c>
      <c r="I18" s="8">
        <v>1</v>
      </c>
      <c r="J18" s="7">
        <v>0</v>
      </c>
      <c r="K18" s="15">
        <v>2.8740437296954</v>
      </c>
      <c r="L18" s="7">
        <v>2.06441752224454</v>
      </c>
      <c r="M18" s="9">
        <v>1.8588297547106</v>
      </c>
      <c r="N18" s="11">
        <v>0.969306543962229</v>
      </c>
    </row>
    <row r="19" spans="1:14">
      <c r="A19" s="2">
        <v>18</v>
      </c>
      <c r="B19" s="2" t="s">
        <v>45</v>
      </c>
      <c r="C19" s="2">
        <v>523</v>
      </c>
      <c r="D19" s="2">
        <v>14</v>
      </c>
      <c r="E19" s="6">
        <v>27000</v>
      </c>
      <c r="F19" s="2">
        <v>79</v>
      </c>
      <c r="G19" s="2" t="s">
        <v>44</v>
      </c>
      <c r="I19" s="16" t="s">
        <v>46</v>
      </c>
      <c r="J19" s="7"/>
      <c r="K19" s="7">
        <v>0</v>
      </c>
      <c r="L19" s="15">
        <v>1.91696021379518</v>
      </c>
      <c r="M19" s="12">
        <v>1.3114193366155</v>
      </c>
      <c r="N19" s="15">
        <v>3.72718224237949</v>
      </c>
    </row>
    <row r="20" spans="1:14">
      <c r="A20" s="2">
        <v>19</v>
      </c>
      <c r="B20" s="2" t="s">
        <v>42</v>
      </c>
      <c r="C20" s="2">
        <v>811</v>
      </c>
      <c r="D20" s="2">
        <v>20</v>
      </c>
      <c r="E20" s="6">
        <v>13400</v>
      </c>
      <c r="F20" s="2">
        <v>3</v>
      </c>
      <c r="G20" s="2" t="s">
        <v>43</v>
      </c>
      <c r="I20" s="8">
        <v>3</v>
      </c>
      <c r="J20" s="7"/>
      <c r="K20" s="7"/>
      <c r="L20" s="7">
        <v>0</v>
      </c>
      <c r="M20" s="14">
        <v>1.22511740935046</v>
      </c>
      <c r="N20" s="7">
        <v>2.87091544184086</v>
      </c>
    </row>
    <row r="21" spans="1:14">
      <c r="A21" s="2">
        <v>20</v>
      </c>
      <c r="B21" s="2" t="s">
        <v>45</v>
      </c>
      <c r="C21" s="2">
        <v>763</v>
      </c>
      <c r="D21" s="2">
        <v>2</v>
      </c>
      <c r="E21" s="6">
        <v>11200</v>
      </c>
      <c r="F21" s="2">
        <v>70</v>
      </c>
      <c r="G21" s="2" t="s">
        <v>44</v>
      </c>
      <c r="I21" s="8">
        <v>4</v>
      </c>
      <c r="J21" s="7"/>
      <c r="K21" s="7"/>
      <c r="L21" s="7"/>
      <c r="M21" s="7">
        <v>0</v>
      </c>
      <c r="N21" s="7">
        <v>2.78116415535919</v>
      </c>
    </row>
    <row r="22" spans="1:14">
      <c r="A22" s="2">
        <v>21</v>
      </c>
      <c r="B22" s="2" t="s">
        <v>45</v>
      </c>
      <c r="C22" s="2">
        <v>555</v>
      </c>
      <c r="D22" s="2">
        <v>4</v>
      </c>
      <c r="E22" s="6">
        <v>2500</v>
      </c>
      <c r="F22" s="2">
        <v>100</v>
      </c>
      <c r="G22" s="2" t="s">
        <v>44</v>
      </c>
      <c r="I22" s="8">
        <v>6</v>
      </c>
      <c r="J22" s="7"/>
      <c r="K22" s="7"/>
      <c r="L22" s="7"/>
      <c r="M22" s="7"/>
      <c r="N22" s="7">
        <v>0</v>
      </c>
    </row>
    <row r="23" spans="1:13">
      <c r="A23" s="2">
        <v>22</v>
      </c>
      <c r="B23" s="2" t="s">
        <v>45</v>
      </c>
      <c r="C23" s="2">
        <v>617</v>
      </c>
      <c r="D23" s="2">
        <v>9</v>
      </c>
      <c r="E23" s="6">
        <v>8400</v>
      </c>
      <c r="F23" s="2">
        <v>34</v>
      </c>
      <c r="G23" s="2" t="s">
        <v>44</v>
      </c>
      <c r="J23" s="1" t="s">
        <v>47</v>
      </c>
      <c r="K23" s="1" t="s">
        <v>46</v>
      </c>
      <c r="L23" s="1">
        <v>3</v>
      </c>
      <c r="M23" s="1">
        <v>4</v>
      </c>
    </row>
    <row r="24" spans="1:13">
      <c r="A24" s="2">
        <v>23</v>
      </c>
      <c r="B24" s="2" t="s">
        <v>42</v>
      </c>
      <c r="C24" s="2">
        <v>642</v>
      </c>
      <c r="D24" s="2">
        <v>13</v>
      </c>
      <c r="E24" s="6">
        <v>16000</v>
      </c>
      <c r="F24" s="2">
        <v>25</v>
      </c>
      <c r="G24" s="2" t="s">
        <v>43</v>
      </c>
      <c r="I24" s="1" t="s">
        <v>47</v>
      </c>
      <c r="J24" s="2">
        <v>0</v>
      </c>
      <c r="K24" s="15">
        <v>2.8740437296954</v>
      </c>
      <c r="L24" s="7">
        <v>2.06441752224454</v>
      </c>
      <c r="M24" s="9">
        <v>1.8588297547106</v>
      </c>
    </row>
    <row r="25" spans="1:13">
      <c r="A25" s="2">
        <v>24</v>
      </c>
      <c r="B25" s="2" t="s">
        <v>45</v>
      </c>
      <c r="C25" s="2">
        <v>688</v>
      </c>
      <c r="D25" s="2">
        <v>3</v>
      </c>
      <c r="E25" s="6">
        <v>3300</v>
      </c>
      <c r="F25" s="2">
        <v>11</v>
      </c>
      <c r="G25" s="2" t="s">
        <v>43</v>
      </c>
      <c r="I25" s="1" t="s">
        <v>46</v>
      </c>
      <c r="K25" s="2">
        <v>0</v>
      </c>
      <c r="L25" s="15">
        <v>1.91696021379518</v>
      </c>
      <c r="M25" s="12">
        <v>1.3114193366155</v>
      </c>
    </row>
    <row r="26" spans="1:13">
      <c r="A26" s="2">
        <v>25</v>
      </c>
      <c r="B26" s="2" t="s">
        <v>42</v>
      </c>
      <c r="C26" s="2">
        <v>649</v>
      </c>
      <c r="D26" s="2">
        <v>12</v>
      </c>
      <c r="E26" s="6">
        <v>7500</v>
      </c>
      <c r="F26" s="2">
        <v>5</v>
      </c>
      <c r="G26" s="2" t="s">
        <v>43</v>
      </c>
      <c r="I26" s="1">
        <v>3</v>
      </c>
      <c r="L26" s="2">
        <v>0</v>
      </c>
      <c r="M26" s="17">
        <v>1.22511740935046</v>
      </c>
    </row>
    <row r="27" spans="1:13">
      <c r="A27" s="2">
        <v>26</v>
      </c>
      <c r="B27" s="2" t="s">
        <v>42</v>
      </c>
      <c r="C27" s="2">
        <v>695</v>
      </c>
      <c r="D27" s="2">
        <v>15</v>
      </c>
      <c r="E27" s="6">
        <v>20300</v>
      </c>
      <c r="F27" s="2">
        <v>22</v>
      </c>
      <c r="G27" s="2" t="s">
        <v>43</v>
      </c>
      <c r="I27" s="1">
        <v>4</v>
      </c>
      <c r="M27" s="2">
        <v>0</v>
      </c>
    </row>
    <row r="28" spans="1:7">
      <c r="A28" s="2">
        <v>27</v>
      </c>
      <c r="B28" s="2" t="s">
        <v>42</v>
      </c>
      <c r="C28" s="2">
        <v>701</v>
      </c>
      <c r="D28" s="2">
        <v>9</v>
      </c>
      <c r="E28" s="6">
        <v>11700</v>
      </c>
      <c r="F28" s="2">
        <v>15</v>
      </c>
      <c r="G28" s="2" t="s">
        <v>43</v>
      </c>
    </row>
    <row r="29" spans="1:12">
      <c r="A29" s="2">
        <v>28</v>
      </c>
      <c r="B29" s="2" t="s">
        <v>45</v>
      </c>
      <c r="C29" s="2">
        <v>635</v>
      </c>
      <c r="D29" s="2">
        <v>7</v>
      </c>
      <c r="E29" s="6">
        <v>29100</v>
      </c>
      <c r="F29" s="2">
        <v>85</v>
      </c>
      <c r="G29" s="2" t="s">
        <v>44</v>
      </c>
      <c r="J29" s="1" t="s">
        <v>47</v>
      </c>
      <c r="K29" s="1" t="s">
        <v>46</v>
      </c>
      <c r="L29" s="2" t="s">
        <v>48</v>
      </c>
    </row>
    <row r="30" spans="1:12">
      <c r="A30" s="2">
        <v>29</v>
      </c>
      <c r="B30" s="2" t="s">
        <v>45</v>
      </c>
      <c r="C30" s="2">
        <v>507</v>
      </c>
      <c r="D30" s="2">
        <v>2</v>
      </c>
      <c r="E30" s="6">
        <v>2000</v>
      </c>
      <c r="F30" s="2">
        <v>100</v>
      </c>
      <c r="G30" s="2" t="s">
        <v>44</v>
      </c>
      <c r="I30" s="1" t="s">
        <v>47</v>
      </c>
      <c r="J30" s="2">
        <v>0</v>
      </c>
      <c r="K30" s="15">
        <v>2.8740437296954</v>
      </c>
      <c r="L30" s="9">
        <v>1.8588297547106</v>
      </c>
    </row>
    <row r="31" spans="1:12">
      <c r="A31" s="2">
        <v>30</v>
      </c>
      <c r="B31" s="2" t="s">
        <v>42</v>
      </c>
      <c r="C31" s="2">
        <v>677</v>
      </c>
      <c r="D31" s="2">
        <v>12</v>
      </c>
      <c r="E31" s="6">
        <v>7600</v>
      </c>
      <c r="F31" s="2">
        <v>9</v>
      </c>
      <c r="G31" s="2" t="s">
        <v>43</v>
      </c>
      <c r="I31" s="1" t="s">
        <v>46</v>
      </c>
      <c r="K31" s="2">
        <v>0</v>
      </c>
      <c r="L31" s="18">
        <v>1.3114193366155</v>
      </c>
    </row>
    <row r="32" spans="1:12">
      <c r="A32" s="2">
        <v>31</v>
      </c>
      <c r="B32" s="2" t="s">
        <v>45</v>
      </c>
      <c r="C32" s="2">
        <v>485</v>
      </c>
      <c r="D32" s="2">
        <v>5</v>
      </c>
      <c r="E32" s="6">
        <v>1000</v>
      </c>
      <c r="F32" s="2">
        <v>80</v>
      </c>
      <c r="G32" s="2" t="s">
        <v>44</v>
      </c>
      <c r="I32" s="1" t="s">
        <v>48</v>
      </c>
      <c r="L32" s="2">
        <v>0</v>
      </c>
    </row>
    <row r="33" spans="1:7">
      <c r="A33" s="2">
        <v>32</v>
      </c>
      <c r="B33" s="2" t="s">
        <v>45</v>
      </c>
      <c r="C33" s="2">
        <v>582</v>
      </c>
      <c r="D33" s="2">
        <v>3</v>
      </c>
      <c r="E33" s="6">
        <v>8500</v>
      </c>
      <c r="F33" s="2">
        <v>65</v>
      </c>
      <c r="G33" s="2" t="s">
        <v>44</v>
      </c>
    </row>
    <row r="34" spans="1:7">
      <c r="A34" s="2">
        <v>33</v>
      </c>
      <c r="B34" s="2" t="s">
        <v>42</v>
      </c>
      <c r="C34" s="2">
        <v>699</v>
      </c>
      <c r="D34" s="2">
        <v>17</v>
      </c>
      <c r="E34" s="6">
        <v>12800</v>
      </c>
      <c r="F34" s="2">
        <v>27</v>
      </c>
      <c r="G34" s="2" t="s">
        <v>43</v>
      </c>
    </row>
    <row r="35" spans="1:11">
      <c r="A35" s="2">
        <v>34</v>
      </c>
      <c r="B35" s="2" t="s">
        <v>42</v>
      </c>
      <c r="C35" s="2">
        <v>703</v>
      </c>
      <c r="D35" s="2">
        <v>22</v>
      </c>
      <c r="E35" s="6">
        <v>10000</v>
      </c>
      <c r="F35" s="2">
        <v>20</v>
      </c>
      <c r="G35" s="2" t="s">
        <v>43</v>
      </c>
      <c r="J35" s="1" t="s">
        <v>47</v>
      </c>
      <c r="K35" s="1" t="s">
        <v>49</v>
      </c>
    </row>
    <row r="36" spans="1:11">
      <c r="A36" s="2">
        <v>35</v>
      </c>
      <c r="B36" s="2" t="s">
        <v>45</v>
      </c>
      <c r="C36" s="2">
        <v>585</v>
      </c>
      <c r="D36" s="2">
        <v>18</v>
      </c>
      <c r="E36" s="6">
        <v>31000</v>
      </c>
      <c r="F36" s="2">
        <v>78</v>
      </c>
      <c r="G36" s="2" t="s">
        <v>44</v>
      </c>
      <c r="I36" s="1" t="s">
        <v>47</v>
      </c>
      <c r="J36" s="2">
        <v>0</v>
      </c>
      <c r="K36" s="9">
        <v>1.8588297547106</v>
      </c>
    </row>
    <row r="37" spans="1:11">
      <c r="A37" s="2">
        <v>36</v>
      </c>
      <c r="B37" s="2" t="s">
        <v>42</v>
      </c>
      <c r="C37" s="2">
        <v>620</v>
      </c>
      <c r="D37" s="2">
        <v>8</v>
      </c>
      <c r="E37" s="6">
        <v>16200</v>
      </c>
      <c r="F37" s="2">
        <v>55</v>
      </c>
      <c r="G37" s="2" t="s">
        <v>44</v>
      </c>
      <c r="I37" s="1" t="s">
        <v>49</v>
      </c>
      <c r="K37" s="2">
        <v>0</v>
      </c>
    </row>
    <row r="38" spans="1:7">
      <c r="A38" s="2">
        <v>37</v>
      </c>
      <c r="B38" s="2" t="s">
        <v>42</v>
      </c>
      <c r="C38" s="2">
        <v>695</v>
      </c>
      <c r="D38" s="2">
        <v>16</v>
      </c>
      <c r="E38" s="6">
        <v>9700</v>
      </c>
      <c r="F38" s="2">
        <v>11</v>
      </c>
      <c r="G38" s="2" t="s">
        <v>43</v>
      </c>
    </row>
    <row r="39" spans="1:7">
      <c r="A39" s="2">
        <v>38</v>
      </c>
      <c r="B39" s="2" t="s">
        <v>42</v>
      </c>
      <c r="C39" s="2">
        <v>774</v>
      </c>
      <c r="D39" s="2">
        <v>13</v>
      </c>
      <c r="E39" s="6">
        <v>6100</v>
      </c>
      <c r="F39" s="2">
        <v>7</v>
      </c>
      <c r="G39" s="2" t="s">
        <v>43</v>
      </c>
    </row>
    <row r="40" spans="1:7">
      <c r="A40" s="2">
        <v>39</v>
      </c>
      <c r="B40" s="2" t="s">
        <v>42</v>
      </c>
      <c r="C40" s="2">
        <v>802</v>
      </c>
      <c r="D40" s="2">
        <v>10</v>
      </c>
      <c r="E40" s="6">
        <v>10500</v>
      </c>
      <c r="F40" s="2">
        <v>5</v>
      </c>
      <c r="G40" s="2" t="s">
        <v>43</v>
      </c>
    </row>
    <row r="41" spans="1:7">
      <c r="A41" s="2">
        <v>40</v>
      </c>
      <c r="B41" s="2" t="s">
        <v>45</v>
      </c>
      <c r="C41" s="2">
        <v>640</v>
      </c>
      <c r="D41" s="2">
        <v>7</v>
      </c>
      <c r="E41" s="6">
        <v>17300</v>
      </c>
      <c r="F41" s="2">
        <v>59</v>
      </c>
      <c r="G41" s="2" t="s">
        <v>44</v>
      </c>
    </row>
    <row r="42" spans="1:7">
      <c r="A42" s="2">
        <v>41</v>
      </c>
      <c r="B42" s="2" t="s">
        <v>45</v>
      </c>
      <c r="C42" s="2">
        <v>536</v>
      </c>
      <c r="D42" s="2">
        <v>14</v>
      </c>
      <c r="E42" s="6">
        <v>27000</v>
      </c>
      <c r="F42" s="2">
        <v>79</v>
      </c>
      <c r="G42" s="2" t="s">
        <v>44</v>
      </c>
    </row>
    <row r="43" spans="1:7">
      <c r="A43" s="2">
        <v>42</v>
      </c>
      <c r="B43" s="2" t="s">
        <v>42</v>
      </c>
      <c r="C43" s="2">
        <v>801</v>
      </c>
      <c r="D43" s="2">
        <v>20</v>
      </c>
      <c r="E43" s="6">
        <v>13400</v>
      </c>
      <c r="F43" s="2">
        <v>3</v>
      </c>
      <c r="G43" s="2" t="s">
        <v>43</v>
      </c>
    </row>
    <row r="44" spans="1:7">
      <c r="A44" s="2">
        <v>43</v>
      </c>
      <c r="B44" s="2" t="s">
        <v>45</v>
      </c>
      <c r="C44" s="2">
        <v>760</v>
      </c>
      <c r="D44" s="2">
        <v>2</v>
      </c>
      <c r="E44" s="6">
        <v>11200</v>
      </c>
      <c r="F44" s="2">
        <v>70</v>
      </c>
      <c r="G44" s="2" t="s">
        <v>44</v>
      </c>
    </row>
    <row r="45" spans="1:7">
      <c r="A45" s="2">
        <v>44</v>
      </c>
      <c r="B45" s="2" t="s">
        <v>45</v>
      </c>
      <c r="C45" s="2">
        <v>567</v>
      </c>
      <c r="D45" s="2">
        <v>4</v>
      </c>
      <c r="E45" s="6">
        <v>2200</v>
      </c>
      <c r="F45" s="2">
        <v>95</v>
      </c>
      <c r="G45" s="2" t="s">
        <v>44</v>
      </c>
    </row>
    <row r="46" spans="1:7">
      <c r="A46" s="2">
        <v>45</v>
      </c>
      <c r="B46" s="2" t="s">
        <v>45</v>
      </c>
      <c r="C46" s="2">
        <v>600</v>
      </c>
      <c r="D46" s="2">
        <v>10</v>
      </c>
      <c r="E46" s="6">
        <v>12050</v>
      </c>
      <c r="F46" s="2">
        <v>81</v>
      </c>
      <c r="G46" s="2" t="s">
        <v>44</v>
      </c>
    </row>
    <row r="47" spans="1:7">
      <c r="A47" s="2">
        <v>46</v>
      </c>
      <c r="B47" s="2" t="s">
        <v>42</v>
      </c>
      <c r="C47" s="2">
        <v>702</v>
      </c>
      <c r="D47" s="2">
        <v>11</v>
      </c>
      <c r="E47" s="6">
        <v>11700</v>
      </c>
      <c r="F47" s="2">
        <v>15</v>
      </c>
      <c r="G47" s="2" t="s">
        <v>43</v>
      </c>
    </row>
    <row r="48" spans="1:7">
      <c r="A48" s="2">
        <v>47</v>
      </c>
      <c r="B48" s="2" t="s">
        <v>42</v>
      </c>
      <c r="C48" s="2">
        <v>636</v>
      </c>
      <c r="D48" s="2">
        <v>8</v>
      </c>
      <c r="E48" s="6">
        <v>29100</v>
      </c>
      <c r="F48" s="2">
        <v>85</v>
      </c>
      <c r="G48" s="2" t="s">
        <v>44</v>
      </c>
    </row>
    <row r="49" spans="1:7">
      <c r="A49" s="2">
        <v>48</v>
      </c>
      <c r="B49" s="2" t="s">
        <v>45</v>
      </c>
      <c r="C49" s="2">
        <v>509</v>
      </c>
      <c r="D49" s="2">
        <v>3</v>
      </c>
      <c r="E49" s="6">
        <v>2000</v>
      </c>
      <c r="F49" s="2">
        <v>100</v>
      </c>
      <c r="G49" s="2" t="s">
        <v>44</v>
      </c>
    </row>
    <row r="50" spans="1:7">
      <c r="A50" s="2">
        <v>49</v>
      </c>
      <c r="B50" s="2" t="s">
        <v>45</v>
      </c>
      <c r="C50" s="2">
        <v>595</v>
      </c>
      <c r="D50" s="2">
        <v>18</v>
      </c>
      <c r="E50" s="6">
        <v>29000</v>
      </c>
      <c r="F50" s="2">
        <v>78</v>
      </c>
      <c r="G50" s="2" t="s">
        <v>44</v>
      </c>
    </row>
    <row r="51" spans="1:7">
      <c r="A51" s="2">
        <v>50</v>
      </c>
      <c r="B51" s="2" t="s">
        <v>42</v>
      </c>
      <c r="C51" s="2">
        <v>733</v>
      </c>
      <c r="D51" s="2">
        <v>15</v>
      </c>
      <c r="E51" s="6">
        <v>13000</v>
      </c>
      <c r="F51" s="2">
        <v>24</v>
      </c>
      <c r="G51" s="2" t="s">
        <v>43</v>
      </c>
    </row>
    <row r="53" spans="2:6">
      <c r="B53" s="2" t="s">
        <v>20</v>
      </c>
      <c r="C53" s="2">
        <f>AVERAGE(C2:C51)</f>
        <v>652.28</v>
      </c>
      <c r="D53" s="2">
        <f>AVERAGE(D2:D51)</f>
        <v>11.24</v>
      </c>
      <c r="E53" s="2">
        <f>AVERAGE(E2:E51)</f>
        <v>13939.4</v>
      </c>
      <c r="F53" s="2">
        <f>AVERAGE(F2:F51)</f>
        <v>47.86</v>
      </c>
    </row>
    <row r="54" spans="2:6">
      <c r="B54" s="2" t="s">
        <v>50</v>
      </c>
      <c r="C54" s="2">
        <f>_xlfn.STDEV.S(C2:C51)</f>
        <v>90.0247222280907</v>
      </c>
      <c r="D54" s="2">
        <f>_xlfn.STDEV.S(D2:D51)</f>
        <v>6.07289058027559</v>
      </c>
      <c r="E54" s="2">
        <f>_xlfn.STDEV.S(E2:E51)</f>
        <v>9009.52022777539</v>
      </c>
      <c r="F54" s="2">
        <f>_xlfn.STDEV.S(F2:F51)</f>
        <v>32.4817122801902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auto</vt:lpstr>
      <vt:lpstr>Sheet2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MainUser</dc:creator>
  <cp:lastModifiedBy>admin</cp:lastModifiedBy>
  <dcterms:created xsi:type="dcterms:W3CDTF">2024-11-25T15:52:00Z</dcterms:created>
  <dcterms:modified xsi:type="dcterms:W3CDTF">2025-07-28T23:43:14Z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11A413AEDC044A6790C6FE674A1B165F</vt:lpwstr>
  </property>
</Properties>
</file>