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BOYSEN-III\Desktop\"/>
    </mc:Choice>
  </mc:AlternateContent>
  <bookViews>
    <workbookView xWindow="0" yWindow="0" windowWidth="23040" windowHeight="8630"/>
  </bookViews>
  <sheets>
    <sheet name="Aufgabe 1.1" sheetId="1" r:id="rId1"/>
  </sheets>
  <calcPr calcId="162913" iterate="1"/>
</workbook>
</file>

<file path=xl/calcChain.xml><?xml version="1.0" encoding="utf-8"?>
<calcChain xmlns="http://schemas.openxmlformats.org/spreadsheetml/2006/main">
  <c r="R36" i="1" l="1"/>
  <c r="Z8" i="1" l="1"/>
  <c r="M9" i="1" l="1"/>
  <c r="Z20" i="1"/>
  <c r="N8" i="1"/>
  <c r="C12" i="1"/>
  <c r="T4" i="1" s="1"/>
  <c r="K9" i="1"/>
  <c r="L9" i="1"/>
  <c r="J9" i="1"/>
  <c r="C15" i="1"/>
  <c r="H4" i="1" l="1"/>
  <c r="F9" i="1" s="1"/>
  <c r="F10" i="1" s="1"/>
  <c r="F11" i="1" s="1"/>
  <c r="F12" i="1" s="1"/>
  <c r="F13" i="1" s="1"/>
  <c r="F14" i="1" s="1"/>
  <c r="F15" i="1" s="1"/>
  <c r="F16" i="1" s="1"/>
  <c r="F17" i="1" s="1"/>
  <c r="G7" i="1"/>
  <c r="I7" i="1" s="1"/>
  <c r="J7" i="1" s="1"/>
  <c r="K7" i="1" s="1"/>
  <c r="L7" i="1" s="1"/>
  <c r="M7" i="1" s="1"/>
  <c r="N7" i="1" s="1"/>
  <c r="O7" i="1" s="1"/>
  <c r="L10" i="1"/>
  <c r="R9" i="1"/>
  <c r="R21" i="1" s="1"/>
  <c r="C17" i="1"/>
  <c r="K10" i="1"/>
  <c r="O9" i="1"/>
  <c r="N9" i="1" s="1"/>
  <c r="R12" i="1" l="1"/>
  <c r="R24" i="1" s="1"/>
  <c r="S20" i="1"/>
  <c r="S8" i="1"/>
  <c r="R15" i="1"/>
  <c r="R27" i="1" s="1"/>
  <c r="R13" i="1"/>
  <c r="R25" i="1" s="1"/>
  <c r="R10" i="1"/>
  <c r="R22" i="1" s="1"/>
  <c r="R14" i="1"/>
  <c r="R26" i="1" s="1"/>
  <c r="R16" i="1"/>
  <c r="R28" i="1" s="1"/>
  <c r="R11" i="1"/>
  <c r="R23" i="1" s="1"/>
  <c r="G8" i="1"/>
  <c r="I9" i="1" s="1"/>
  <c r="G9" i="1" s="1"/>
  <c r="H9" i="1" s="1"/>
  <c r="M10" i="1"/>
  <c r="L11" i="1" s="1"/>
  <c r="J10" i="1" l="1"/>
  <c r="O10" i="1"/>
  <c r="N10" i="1" s="1"/>
  <c r="M11" i="1" l="1"/>
  <c r="O11" i="1" s="1"/>
  <c r="N11" i="1" s="1"/>
  <c r="K11" i="1"/>
  <c r="I10" i="1"/>
  <c r="J11" i="1" s="1"/>
  <c r="M12" i="1" l="1"/>
  <c r="O12" i="1" s="1"/>
  <c r="N12" i="1" s="1"/>
  <c r="K12" i="1"/>
  <c r="L12" i="1"/>
  <c r="G10" i="1"/>
  <c r="H10" i="1" s="1"/>
  <c r="I11" i="1" l="1"/>
  <c r="J12" i="1" s="1"/>
  <c r="K13" i="1" s="1"/>
  <c r="L13" i="1"/>
  <c r="M13" i="1"/>
  <c r="G11" i="1" l="1"/>
  <c r="H11" i="1" s="1"/>
  <c r="O13" i="1"/>
  <c r="N13" i="1" s="1"/>
  <c r="L14" i="1"/>
  <c r="I12" i="1" l="1"/>
  <c r="G12" i="1" s="1"/>
  <c r="H12" i="1" s="1"/>
  <c r="M14" i="1"/>
  <c r="I13" i="1" l="1"/>
  <c r="J13" i="1"/>
  <c r="K14" i="1" s="1"/>
  <c r="O14" i="1"/>
  <c r="N14" i="1" s="1"/>
  <c r="J14" i="1" l="1"/>
  <c r="K15" i="1" s="1"/>
  <c r="G13" i="1"/>
  <c r="H13" i="1" s="1"/>
  <c r="L15" i="1"/>
  <c r="M15" i="1"/>
  <c r="I14" i="1" l="1"/>
  <c r="G14" i="1" s="1"/>
  <c r="H14" i="1" s="1"/>
  <c r="O15" i="1"/>
  <c r="M16" i="1" s="1"/>
  <c r="L16" i="1"/>
  <c r="J15" i="1" l="1"/>
  <c r="K16" i="1" s="1"/>
  <c r="L17" i="1" s="1"/>
  <c r="I15" i="1"/>
  <c r="G15" i="1" s="1"/>
  <c r="H15" i="1" s="1"/>
  <c r="O16" i="1"/>
  <c r="N16" i="1" s="1"/>
  <c r="X36" i="1" s="1"/>
  <c r="Z36" i="1" s="1"/>
  <c r="N15" i="1"/>
  <c r="M17" i="1" l="1"/>
  <c r="O17" i="1" s="1"/>
  <c r="N17" i="1" s="1"/>
  <c r="J16" i="1"/>
  <c r="K17" i="1" s="1"/>
  <c r="I16" i="1"/>
  <c r="G16" i="1" l="1"/>
  <c r="H16" i="1" s="1"/>
  <c r="W36" i="1" s="1"/>
  <c r="Y36" i="1" s="1"/>
  <c r="J17" i="1"/>
  <c r="I17" i="1" l="1"/>
  <c r="G17" i="1" s="1"/>
  <c r="H17" i="1" s="1"/>
  <c r="S9" i="1" l="1"/>
  <c r="T9" i="1"/>
  <c r="U9" i="1"/>
  <c r="V9" i="1"/>
  <c r="W9" i="1"/>
  <c r="X9" i="1"/>
  <c r="Y9" i="1"/>
  <c r="Z9" i="1"/>
  <c r="AA9" i="1"/>
  <c r="S10" i="1"/>
  <c r="T10" i="1"/>
  <c r="U10" i="1"/>
  <c r="V10" i="1"/>
  <c r="W10" i="1"/>
  <c r="X10" i="1"/>
  <c r="Y10" i="1"/>
  <c r="Z10" i="1"/>
  <c r="AA10" i="1"/>
  <c r="S11" i="1"/>
  <c r="T11" i="1"/>
  <c r="U11" i="1"/>
  <c r="V11" i="1"/>
  <c r="W11" i="1"/>
  <c r="X11" i="1"/>
  <c r="Y11" i="1"/>
  <c r="Z11" i="1"/>
  <c r="AA11" i="1"/>
  <c r="S12" i="1"/>
  <c r="T12" i="1"/>
  <c r="U12" i="1"/>
  <c r="V12" i="1"/>
  <c r="W12" i="1"/>
  <c r="X12" i="1"/>
  <c r="Y12" i="1"/>
  <c r="Z12" i="1"/>
  <c r="AA12" i="1"/>
  <c r="S13" i="1"/>
  <c r="T13" i="1"/>
  <c r="U13" i="1"/>
  <c r="V13" i="1"/>
  <c r="W13" i="1"/>
  <c r="X13" i="1"/>
  <c r="Y13" i="1"/>
  <c r="Z13" i="1"/>
  <c r="AA13" i="1"/>
  <c r="S14" i="1"/>
  <c r="T14" i="1"/>
  <c r="U14" i="1"/>
  <c r="V14" i="1"/>
  <c r="W14" i="1"/>
  <c r="X14" i="1"/>
  <c r="Y14" i="1"/>
  <c r="Z14" i="1"/>
  <c r="AA14" i="1"/>
  <c r="S15" i="1"/>
  <c r="T15" i="1"/>
  <c r="U15" i="1"/>
  <c r="V15" i="1"/>
  <c r="W15" i="1"/>
  <c r="X15" i="1"/>
  <c r="Y15" i="1"/>
  <c r="Z15" i="1"/>
  <c r="AA15" i="1"/>
  <c r="S16" i="1"/>
  <c r="T16" i="1"/>
  <c r="U16" i="1"/>
  <c r="V16" i="1"/>
  <c r="W16" i="1"/>
  <c r="X16" i="1"/>
  <c r="Y16" i="1"/>
  <c r="Z16" i="1"/>
  <c r="AA16" i="1"/>
  <c r="S21" i="1"/>
  <c r="T21" i="1"/>
  <c r="U21" i="1"/>
  <c r="V21" i="1"/>
  <c r="W21" i="1"/>
  <c r="X21" i="1"/>
  <c r="Y21" i="1"/>
  <c r="Z21" i="1"/>
  <c r="AA21" i="1"/>
  <c r="S22" i="1"/>
  <c r="T22" i="1"/>
  <c r="U22" i="1"/>
  <c r="V22" i="1"/>
  <c r="W22" i="1"/>
  <c r="X22" i="1"/>
  <c r="Y22" i="1"/>
  <c r="Z22" i="1"/>
  <c r="AA22" i="1"/>
  <c r="S23" i="1"/>
  <c r="T23" i="1"/>
  <c r="U23" i="1"/>
  <c r="V23" i="1"/>
  <c r="W23" i="1"/>
  <c r="X23" i="1"/>
  <c r="Y23" i="1"/>
  <c r="Z23" i="1"/>
  <c r="AA23" i="1"/>
  <c r="S24" i="1"/>
  <c r="T24" i="1"/>
  <c r="U24" i="1"/>
  <c r="V24" i="1"/>
  <c r="W24" i="1"/>
  <c r="X24" i="1"/>
  <c r="Y24" i="1"/>
  <c r="Z24" i="1"/>
  <c r="AA24" i="1"/>
  <c r="S25" i="1"/>
  <c r="T25" i="1"/>
  <c r="U25" i="1"/>
  <c r="V25" i="1"/>
  <c r="W25" i="1"/>
  <c r="X25" i="1"/>
  <c r="Y25" i="1"/>
  <c r="Z25" i="1"/>
  <c r="AA25" i="1"/>
  <c r="S26" i="1"/>
  <c r="T26" i="1"/>
  <c r="U26" i="1"/>
  <c r="V26" i="1"/>
  <c r="W26" i="1"/>
  <c r="X26" i="1"/>
  <c r="Y26" i="1"/>
  <c r="Z26" i="1"/>
  <c r="AA26" i="1"/>
  <c r="S27" i="1"/>
  <c r="T27" i="1"/>
  <c r="U27" i="1"/>
  <c r="V27" i="1"/>
  <c r="W27" i="1"/>
  <c r="X27" i="1"/>
  <c r="Y27" i="1"/>
  <c r="Z27" i="1"/>
  <c r="AA27" i="1"/>
  <c r="S28" i="1"/>
  <c r="T28" i="1"/>
  <c r="U28" i="1"/>
  <c r="V28" i="1"/>
  <c r="W28" i="1"/>
  <c r="X28" i="1"/>
  <c r="Y28" i="1"/>
  <c r="Z28" i="1"/>
  <c r="AA28" i="1"/>
  <c r="S32" i="1"/>
  <c r="W37" i="1"/>
  <c r="X37" i="1"/>
  <c r="Y37" i="1"/>
  <c r="Z37" i="1"/>
</calcChain>
</file>

<file path=xl/sharedStrings.xml><?xml version="1.0" encoding="utf-8"?>
<sst xmlns="http://schemas.openxmlformats.org/spreadsheetml/2006/main" count="69" uniqueCount="52">
  <si>
    <t>n</t>
  </si>
  <si>
    <t>Stahlplatte</t>
  </si>
  <si>
    <t xml:space="preserve">Wärmeleitfähigkeit </t>
  </si>
  <si>
    <t>l</t>
  </si>
  <si>
    <t>W/(m K)</t>
  </si>
  <si>
    <t>Dichte</t>
  </si>
  <si>
    <t>r</t>
  </si>
  <si>
    <t>kg/m³</t>
  </si>
  <si>
    <t>spezifische Wärmekapazität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</si>
  <si>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</si>
  <si>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t>J/(kg K)</t>
  </si>
  <si>
    <t>Wandstärke</t>
  </si>
  <si>
    <t>b</t>
  </si>
  <si>
    <t>m</t>
  </si>
  <si>
    <t>Anfangstemperatur</t>
  </si>
  <si>
    <r>
      <rPr>
        <sz val="11"/>
        <color theme="1"/>
        <rFont val="Symbol"/>
        <family val="1"/>
        <charset val="2"/>
      </rPr>
      <t>J</t>
    </r>
    <r>
      <rPr>
        <vertAlign val="subscript"/>
        <sz val="11"/>
        <color theme="1"/>
        <rFont val="Calibri"/>
        <family val="2"/>
        <scheme val="minor"/>
      </rPr>
      <t>0</t>
    </r>
  </si>
  <si>
    <t>°C</t>
  </si>
  <si>
    <t>Umgebungstemperatur</t>
  </si>
  <si>
    <r>
      <rPr>
        <sz val="11"/>
        <color theme="1"/>
        <rFont val="Symbol"/>
        <family val="1"/>
        <charset val="2"/>
      </rPr>
      <t>J</t>
    </r>
    <r>
      <rPr>
        <vertAlign val="subscript"/>
        <sz val="11"/>
        <color theme="1"/>
        <rFont val="Calibri"/>
        <family val="2"/>
        <scheme val="minor"/>
      </rPr>
      <t>U</t>
    </r>
  </si>
  <si>
    <t>Wärmeübergangskoeffizient</t>
  </si>
  <si>
    <t>a</t>
  </si>
  <si>
    <t>W/(m²K)</t>
  </si>
  <si>
    <t>Zeit</t>
  </si>
  <si>
    <t>t</t>
  </si>
  <si>
    <t>s</t>
  </si>
  <si>
    <t>Schrittweite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</si>
  <si>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x</t>
    </r>
  </si>
  <si>
    <r>
      <t>Bi</t>
    </r>
    <r>
      <rPr>
        <vertAlign val="superscript"/>
        <sz val="11"/>
        <color theme="1"/>
        <rFont val="Calibri"/>
        <family val="2"/>
        <scheme val="minor"/>
      </rPr>
      <t>+</t>
    </r>
  </si>
  <si>
    <t>a) Explizites Verfahren</t>
  </si>
  <si>
    <t>lokale Biot-Zahl</t>
  </si>
  <si>
    <t>lokale Fourier-Zahl</t>
  </si>
  <si>
    <r>
      <t>Fo</t>
    </r>
    <r>
      <rPr>
        <vertAlign val="superscript"/>
        <sz val="11"/>
        <color theme="1"/>
        <rFont val="Calibri"/>
        <family val="2"/>
        <scheme val="minor"/>
      </rPr>
      <t>+</t>
    </r>
  </si>
  <si>
    <t>Zeitschrittweite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</si>
  <si>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</si>
  <si>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Temperaturleitfähigkeit</t>
  </si>
  <si>
    <t>m/s²</t>
  </si>
  <si>
    <t>Start</t>
  </si>
  <si>
    <t>Wand</t>
  </si>
  <si>
    <t>t [s] / x [m]</t>
  </si>
  <si>
    <t>Kern</t>
  </si>
  <si>
    <t>c) implizites Verfahren</t>
  </si>
  <si>
    <t>Schattenbezug</t>
  </si>
  <si>
    <t>0 (Randzelle)</t>
  </si>
  <si>
    <t>Analytisch</t>
  </si>
  <si>
    <t>Explizit</t>
  </si>
  <si>
    <t>Implizit</t>
  </si>
  <si>
    <r>
      <rPr>
        <sz val="11"/>
        <color theme="1"/>
        <rFont val="Symbol"/>
        <family val="1"/>
        <charset val="2"/>
      </rPr>
      <t>J</t>
    </r>
    <r>
      <rPr>
        <vertAlign val="subscript"/>
        <sz val="11"/>
        <color theme="1"/>
        <rFont val="Calibri"/>
        <family val="2"/>
        <scheme val="minor"/>
      </rPr>
      <t>Wand</t>
    </r>
  </si>
  <si>
    <r>
      <rPr>
        <sz val="11"/>
        <color theme="1"/>
        <rFont val="Symbol"/>
        <family val="1"/>
        <charset val="2"/>
      </rPr>
      <t>J</t>
    </r>
    <r>
      <rPr>
        <vertAlign val="subscript"/>
        <sz val="11"/>
        <color theme="1"/>
        <rFont val="Calibri"/>
        <family val="2"/>
        <scheme val="minor"/>
      </rPr>
      <t>Kern</t>
    </r>
  </si>
  <si>
    <t>-</t>
  </si>
  <si>
    <t>Aufgabe 1.1  - Numerische Lösung Fouriersche DGL</t>
  </si>
  <si>
    <r>
      <rPr>
        <sz val="11"/>
        <color theme="1"/>
        <rFont val="Symbol"/>
        <family val="1"/>
        <charset val="2"/>
      </rPr>
      <t>DJ</t>
    </r>
    <r>
      <rPr>
        <vertAlign val="subscript"/>
        <sz val="11"/>
        <color theme="1"/>
        <rFont val="Calibri"/>
        <family val="2"/>
        <scheme val="minor"/>
      </rPr>
      <t>Wand</t>
    </r>
  </si>
  <si>
    <r>
      <rPr>
        <sz val="11"/>
        <color theme="1"/>
        <rFont val="Symbol"/>
        <family val="1"/>
        <charset val="2"/>
      </rPr>
      <t>DJ</t>
    </r>
    <r>
      <rPr>
        <vertAlign val="subscript"/>
        <sz val="11"/>
        <color theme="1"/>
        <rFont val="Calibri"/>
        <family val="2"/>
        <scheme val="minor"/>
      </rPr>
      <t>Kern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</si>
</sst>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6" fillId="0" borderId="0" xfId="0" applyFont="1"/>
    <xf numFmtId="0" fontId="0" fillId="5" borderId="0" xfId="0" applyFill="1"/>
    <xf numFmtId="0" fontId="0" fillId="3" borderId="0" xfId="0" applyFill="1"/>
    <xf numFmtId="2" fontId="0" fillId="6" borderId="0" xfId="0" applyNumberFormat="1" applyFill="1"/>
    <xf numFmtId="2" fontId="0" fillId="0" borderId="0" xfId="0" applyNumberFormat="1" applyFill="1"/>
    <xf numFmtId="164" fontId="0" fillId="0" borderId="0" xfId="0" applyNumberFormat="1"/>
    <xf numFmtId="0" fontId="0" fillId="0" borderId="1" xfId="0" applyBorder="1"/>
    <xf numFmtId="0" fontId="2" fillId="0" borderId="1" xfId="0" applyFont="1" applyBorder="1"/>
    <xf numFmtId="11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2" xfId="0" applyNumberFormat="1" applyFill="1" applyBorder="1"/>
    <xf numFmtId="0" fontId="7" fillId="0" borderId="3" xfId="0" applyFont="1" applyBorder="1"/>
    <xf numFmtId="0" fontId="0" fillId="0" borderId="4" xfId="0" applyBorder="1"/>
    <xf numFmtId="2" fontId="0" fillId="4" borderId="3" xfId="0" applyNumberFormat="1" applyFill="1" applyBorder="1"/>
    <xf numFmtId="2" fontId="0" fillId="2" borderId="4" xfId="0" applyNumberFormat="1" applyFill="1" applyBorder="1"/>
    <xf numFmtId="2" fontId="0" fillId="3" borderId="4" xfId="0" applyNumberFormat="1" applyFill="1" applyBorder="1"/>
    <xf numFmtId="0" fontId="7" fillId="0" borderId="5" xfId="0" applyFont="1" applyBorder="1"/>
    <xf numFmtId="0" fontId="0" fillId="0" borderId="6" xfId="0" applyBorder="1"/>
    <xf numFmtId="0" fontId="0" fillId="0" borderId="5" xfId="0" applyBorder="1"/>
    <xf numFmtId="2" fontId="0" fillId="0" borderId="7" xfId="0" applyNumberFormat="1" applyBorder="1"/>
    <xf numFmtId="2" fontId="0" fillId="0" borderId="6" xfId="0" applyNumberFormat="1" applyBorder="1"/>
    <xf numFmtId="0" fontId="7" fillId="0" borderId="8" xfId="0" applyFont="1" applyBorder="1"/>
    <xf numFmtId="0" fontId="0" fillId="0" borderId="9" xfId="0" applyFill="1" applyBorder="1"/>
    <xf numFmtId="2" fontId="0" fillId="4" borderId="8" xfId="0" applyNumberFormat="1" applyFill="1" applyBorder="1"/>
    <xf numFmtId="2" fontId="0" fillId="2" borderId="10" xfId="0" applyNumberFormat="1" applyFill="1" applyBorder="1"/>
    <xf numFmtId="2" fontId="0" fillId="2" borderId="9" xfId="0" applyNumberFormat="1" applyFill="1" applyBorder="1"/>
    <xf numFmtId="0" fontId="7" fillId="0" borderId="11" xfId="0" applyFont="1" applyBorder="1"/>
    <xf numFmtId="0" fontId="0" fillId="0" borderId="12" xfId="0" applyBorder="1"/>
    <xf numFmtId="2" fontId="0" fillId="6" borderId="11" xfId="0" applyNumberFormat="1" applyFill="1" applyBorder="1"/>
    <xf numFmtId="2" fontId="0" fillId="6" borderId="13" xfId="0" applyNumberFormat="1" applyFill="1" applyBorder="1"/>
    <xf numFmtId="2" fontId="0" fillId="6" borderId="12" xfId="0" applyNumberFormat="1" applyFill="1" applyBorder="1"/>
    <xf numFmtId="0" fontId="7" fillId="0" borderId="14" xfId="0" applyFont="1" applyBorder="1"/>
    <xf numFmtId="0" fontId="0" fillId="0" borderId="15" xfId="0" applyBorder="1"/>
    <xf numFmtId="2" fontId="0" fillId="4" borderId="14" xfId="0" applyNumberFormat="1" applyFill="1" applyBorder="1"/>
    <xf numFmtId="2" fontId="0" fillId="3" borderId="16" xfId="0" applyNumberFormat="1" applyFill="1" applyBorder="1"/>
    <xf numFmtId="2" fontId="0" fillId="3" borderId="15" xfId="0" applyNumberFormat="1" applyFill="1" applyBorder="1"/>
    <xf numFmtId="0" fontId="7" fillId="0" borderId="17" xfId="0" applyFont="1" applyBorder="1"/>
    <xf numFmtId="0" fontId="0" fillId="0" borderId="18" xfId="0" applyBorder="1"/>
    <xf numFmtId="2" fontId="0" fillId="5" borderId="17" xfId="0" applyNumberFormat="1" applyFill="1" applyBorder="1"/>
    <xf numFmtId="2" fontId="0" fillId="5" borderId="19" xfId="0" applyNumberFormat="1" applyFill="1" applyBorder="1"/>
    <xf numFmtId="2" fontId="0" fillId="5" borderId="18" xfId="0" applyNumberFormat="1" applyFill="1" applyBorder="1"/>
    <xf numFmtId="0" fontId="0" fillId="0" borderId="12" xfId="0" applyFill="1" applyBorder="1"/>
    <xf numFmtId="2" fontId="0" fillId="4" borderId="11" xfId="0" applyNumberFormat="1" applyFill="1" applyBorder="1"/>
    <xf numFmtId="0" fontId="0" fillId="2" borderId="13" xfId="0" applyFill="1" applyBorder="1"/>
    <xf numFmtId="2" fontId="0" fillId="2" borderId="13" xfId="0" applyNumberFormat="1" applyFill="1" applyBorder="1"/>
    <xf numFmtId="2" fontId="0" fillId="2" borderId="12" xfId="0" applyNumberFormat="1" applyFill="1" applyBorder="1"/>
    <xf numFmtId="2" fontId="0" fillId="6" borderId="17" xfId="0" applyNumberFormat="1" applyFill="1" applyBorder="1"/>
    <xf numFmtId="2" fontId="0" fillId="6" borderId="10" xfId="0" applyNumberFormat="1" applyFill="1" applyBorder="1"/>
    <xf numFmtId="2" fontId="0" fillId="6" borderId="9" xfId="0" applyNumberFormat="1" applyFill="1" applyBorder="1"/>
    <xf numFmtId="0" fontId="0" fillId="0" borderId="11" xfId="0" applyBorder="1"/>
    <xf numFmtId="2" fontId="0" fillId="0" borderId="13" xfId="0" applyNumberFormat="1" applyBorder="1"/>
    <xf numFmtId="2" fontId="0" fillId="0" borderId="12" xfId="0" applyNumberFormat="1" applyBorder="1"/>
    <xf numFmtId="2" fontId="0" fillId="4" borderId="20" xfId="0" applyNumberFormat="1" applyFill="1" applyBorder="1"/>
    <xf numFmtId="2" fontId="0" fillId="5" borderId="21" xfId="0" applyNumberFormat="1" applyFill="1" applyBorder="1"/>
    <xf numFmtId="2" fontId="0" fillId="4" borderId="22" xfId="0" applyNumberFormat="1" applyFill="1" applyBorder="1"/>
    <xf numFmtId="2" fontId="0" fillId="0" borderId="23" xfId="0" applyNumberFormat="1" applyBorder="1"/>
    <xf numFmtId="2" fontId="0" fillId="4" borderId="24" xfId="0" applyNumberFormat="1" applyFill="1" applyBorder="1"/>
    <xf numFmtId="2" fontId="0" fillId="6" borderId="22" xfId="0" applyNumberFormat="1" applyFill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Explizites Verfahren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1.1'!$F$8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1.1'!$G$8:$O$8</c:f>
              <c:numCache>
                <c:formatCode>0.00</c:formatCode>
                <c:ptCount val="9"/>
                <c:pt idx="0">
                  <c:v>534.90566037735846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7-4BFC-B128-713C73FB2A53}"/>
            </c:ext>
          </c:extLst>
        </c:ser>
        <c:ser>
          <c:idx val="1"/>
          <c:order val="1"/>
          <c:tx>
            <c:strRef>
              <c:f>'Aufgabe 1.1'!$F$9</c:f>
              <c:strCache>
                <c:ptCount val="1"/>
                <c:pt idx="0">
                  <c:v>0,90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1.1'!$G$9:$O$9</c:f>
              <c:numCache>
                <c:formatCode>0.00</c:formatCode>
                <c:ptCount val="9"/>
                <c:pt idx="0">
                  <c:v>506.04307582769661</c:v>
                </c:pt>
                <c:pt idx="1">
                  <c:v>536.74795300818789</c:v>
                </c:pt>
                <c:pt idx="2">
                  <c:v>567.45283018867917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 formatCode="General">
                  <c:v>600</c:v>
                </c:pt>
                <c:pt idx="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7-4BFC-B128-713C73FB2A53}"/>
            </c:ext>
          </c:extLst>
        </c:ser>
        <c:ser>
          <c:idx val="2"/>
          <c:order val="2"/>
          <c:tx>
            <c:strRef>
              <c:f>'Aufgabe 1.1'!$F$10</c:f>
              <c:strCache>
                <c:ptCount val="1"/>
                <c:pt idx="0">
                  <c:v>1,80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1.1'!$G$10:$O$10</c:f>
              <c:numCache>
                <c:formatCode>0.00</c:formatCode>
                <c:ptCount val="9"/>
                <c:pt idx="0">
                  <c:v>493.24551475379002</c:v>
                </c:pt>
                <c:pt idx="1">
                  <c:v>523.13352633381919</c:v>
                </c:pt>
                <c:pt idx="2">
                  <c:v>553.02153791384831</c:v>
                </c:pt>
                <c:pt idx="3">
                  <c:v>583.72641509433959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 formatCode="General">
                  <c:v>600</c:v>
                </c:pt>
                <c:pt idx="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7-4BFC-B128-713C73FB2A53}"/>
            </c:ext>
          </c:extLst>
        </c:ser>
        <c:ser>
          <c:idx val="3"/>
          <c:order val="3"/>
          <c:tx>
            <c:strRef>
              <c:f>'Aufgabe 1.1'!$F$11</c:f>
              <c:strCache>
                <c:ptCount val="1"/>
                <c:pt idx="0">
                  <c:v>2,70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1.1'!$G$11:$O$11</c:f>
              <c:numCache>
                <c:formatCode>0.00</c:formatCode>
                <c:ptCount val="9"/>
                <c:pt idx="0">
                  <c:v>480.35547832888761</c:v>
                </c:pt>
                <c:pt idx="1">
                  <c:v>509.42072162647617</c:v>
                </c:pt>
                <c:pt idx="2">
                  <c:v>538.48596492406477</c:v>
                </c:pt>
                <c:pt idx="3">
                  <c:v>576.51076895692415</c:v>
                </c:pt>
                <c:pt idx="4">
                  <c:v>591.86320754716985</c:v>
                </c:pt>
                <c:pt idx="5">
                  <c:v>600</c:v>
                </c:pt>
                <c:pt idx="6">
                  <c:v>600</c:v>
                </c:pt>
                <c:pt idx="7" formatCode="General">
                  <c:v>600</c:v>
                </c:pt>
                <c:pt idx="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7-4BFC-B128-713C73FB2A53}"/>
            </c:ext>
          </c:extLst>
        </c:ser>
        <c:ser>
          <c:idx val="4"/>
          <c:order val="4"/>
          <c:tx>
            <c:strRef>
              <c:f>'Aufgabe 1.1'!$F$12</c:f>
              <c:strCache>
                <c:ptCount val="1"/>
                <c:pt idx="0">
                  <c:v>3,60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1.1'!$G$12:$O$12</c:f>
              <c:numCache>
                <c:formatCode>0.00</c:formatCode>
                <c:ptCount val="9"/>
                <c:pt idx="0">
                  <c:v>471.44069455125617</c:v>
                </c:pt>
                <c:pt idx="1">
                  <c:v>499.93690909708107</c:v>
                </c:pt>
                <c:pt idx="2">
                  <c:v>528.43312364290591</c:v>
                </c:pt>
                <c:pt idx="3">
                  <c:v>565.17458623561731</c:v>
                </c:pt>
                <c:pt idx="4">
                  <c:v>588.25538447846202</c:v>
                </c:pt>
                <c:pt idx="5">
                  <c:v>595.93160377358492</c:v>
                </c:pt>
                <c:pt idx="6">
                  <c:v>600</c:v>
                </c:pt>
                <c:pt idx="7" formatCode="General">
                  <c:v>600</c:v>
                </c:pt>
                <c:pt idx="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67-4BFC-B128-713C73FB2A53}"/>
            </c:ext>
          </c:extLst>
        </c:ser>
        <c:ser>
          <c:idx val="5"/>
          <c:order val="5"/>
          <c:tx>
            <c:strRef>
              <c:f>'Aufgabe 1.1'!$F$13</c:f>
              <c:strCache>
                <c:ptCount val="1"/>
                <c:pt idx="0">
                  <c:v>4,50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1.1'!$G$13:$O$13</c:f>
              <c:numCache>
                <c:formatCode>0.00</c:formatCode>
                <c:ptCount val="9"/>
                <c:pt idx="0">
                  <c:v>462.46149242436843</c:v>
                </c:pt>
                <c:pt idx="1">
                  <c:v>490.38456640890257</c:v>
                </c:pt>
                <c:pt idx="2">
                  <c:v>518.30764039343671</c:v>
                </c:pt>
                <c:pt idx="3">
                  <c:v>558.34425406068397</c:v>
                </c:pt>
                <c:pt idx="4">
                  <c:v>580.55309500460112</c:v>
                </c:pt>
                <c:pt idx="5">
                  <c:v>594.12769223923101</c:v>
                </c:pt>
                <c:pt idx="6">
                  <c:v>597.96580188679241</c:v>
                </c:pt>
                <c:pt idx="7">
                  <c:v>597.96580188679241</c:v>
                </c:pt>
                <c:pt idx="8">
                  <c:v>597.96580188679241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67-4BFC-B128-713C73FB2A53}"/>
            </c:ext>
          </c:extLst>
        </c:ser>
        <c:ser>
          <c:idx val="6"/>
          <c:order val="6"/>
          <c:tx>
            <c:strRef>
              <c:f>'Aufgabe 1.1'!$F$14</c:f>
              <c:strCache>
                <c:ptCount val="1"/>
                <c:pt idx="0">
                  <c:v>5,40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1.1'!$G$14:$O$14</c:f>
              <c:numCache>
                <c:formatCode>0.00</c:formatCode>
                <c:ptCount val="9"/>
                <c:pt idx="0">
                  <c:v>455.45160457356099</c:v>
                </c:pt>
                <c:pt idx="1">
                  <c:v>482.92723890804359</c:v>
                </c:pt>
                <c:pt idx="2">
                  <c:v>510.4028732425262</c:v>
                </c:pt>
                <c:pt idx="3">
                  <c:v>549.43036769901892</c:v>
                </c:pt>
                <c:pt idx="4">
                  <c:v>576.23597314995754</c:v>
                </c:pt>
                <c:pt idx="5">
                  <c:v>589.25944844569676</c:v>
                </c:pt>
                <c:pt idx="6">
                  <c:v>596.04674706301171</c:v>
                </c:pt>
                <c:pt idx="7">
                  <c:v>596.04674706301171</c:v>
                </c:pt>
                <c:pt idx="8">
                  <c:v>596.04674706301171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67-4BFC-B128-713C73FB2A53}"/>
            </c:ext>
          </c:extLst>
        </c:ser>
        <c:ser>
          <c:idx val="7"/>
          <c:order val="7"/>
          <c:tx>
            <c:strRef>
              <c:f>'Aufgabe 1.1'!$F$15</c:f>
              <c:strCache>
                <c:ptCount val="1"/>
                <c:pt idx="0">
                  <c:v>6,30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1.1'!$G$15:$O$15</c:f>
              <c:numCache>
                <c:formatCode>0.00</c:formatCode>
                <c:ptCount val="9"/>
                <c:pt idx="0">
                  <c:v>448.39106317746467</c:v>
                </c:pt>
                <c:pt idx="1">
                  <c:v>475.41602465687731</c:v>
                </c:pt>
                <c:pt idx="2">
                  <c:v>502.44098613628995</c:v>
                </c:pt>
                <c:pt idx="3">
                  <c:v>543.31942319624181</c:v>
                </c:pt>
                <c:pt idx="4">
                  <c:v>569.34490807235784</c:v>
                </c:pt>
                <c:pt idx="5">
                  <c:v>586.14136010648463</c:v>
                </c:pt>
                <c:pt idx="6">
                  <c:v>592.65309775435423</c:v>
                </c:pt>
                <c:pt idx="7">
                  <c:v>592.65309775435423</c:v>
                </c:pt>
                <c:pt idx="8">
                  <c:v>592.65309775435423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67-4BFC-B128-713C73FB2A53}"/>
            </c:ext>
          </c:extLst>
        </c:ser>
        <c:ser>
          <c:idx val="8"/>
          <c:order val="8"/>
          <c:tx>
            <c:strRef>
              <c:f>'Aufgabe 1.1'!$F$16</c:f>
              <c:strCache>
                <c:ptCount val="1"/>
                <c:pt idx="0">
                  <c:v>7,20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1.1'!$G$16:$O$16</c:f>
              <c:numCache>
                <c:formatCode>0.00</c:formatCode>
                <c:ptCount val="9"/>
                <c:pt idx="0">
                  <c:v>442.5508760336246</c:v>
                </c:pt>
                <c:pt idx="1">
                  <c:v>469.20305961023894</c:v>
                </c:pt>
                <c:pt idx="2">
                  <c:v>495.85524318685327</c:v>
                </c:pt>
                <c:pt idx="3">
                  <c:v>535.89294710432387</c:v>
                </c:pt>
                <c:pt idx="4">
                  <c:v>564.73039165136322</c:v>
                </c:pt>
                <c:pt idx="5">
                  <c:v>580.99900291335598</c:v>
                </c:pt>
                <c:pt idx="6">
                  <c:v>589.39722893041949</c:v>
                </c:pt>
                <c:pt idx="7">
                  <c:v>589.39722893041949</c:v>
                </c:pt>
                <c:pt idx="8">
                  <c:v>589.39722893041949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67-4BFC-B128-713C73FB2A53}"/>
            </c:ext>
          </c:extLst>
        </c:ser>
        <c:ser>
          <c:idx val="9"/>
          <c:order val="9"/>
          <c:tx>
            <c:strRef>
              <c:f>'Aufgabe 1.1'!$F$17</c:f>
              <c:strCache>
                <c:ptCount val="1"/>
                <c:pt idx="0">
                  <c:v>8,10</c:v>
                </c:pt>
              </c:strCache>
            </c:strRef>
          </c:tx>
          <c:xVal>
            <c:numRef>
              <c:f>'Aufgabe 1.1'!$G$7:$O$7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1.0799999999999999E-2</c:v>
                </c:pt>
                <c:pt idx="7">
                  <c:v>1.1999999999999999E-2</c:v>
                </c:pt>
                <c:pt idx="8">
                  <c:v>1.3199999999999998E-2</c:v>
                </c:pt>
              </c:numCache>
            </c:numRef>
          </c:xVal>
          <c:yVal>
            <c:numRef>
              <c:f>'Aufgabe 1.1'!$G$17:$O$17</c:f>
              <c:numCache>
                <c:formatCode>0.00</c:formatCode>
                <c:ptCount val="9"/>
                <c:pt idx="0">
                  <c:v>436.66848761776959</c:v>
                </c:pt>
                <c:pt idx="1">
                  <c:v>462.94519959337191</c:v>
                </c:pt>
                <c:pt idx="2">
                  <c:v>489.22191156897424</c:v>
                </c:pt>
                <c:pt idx="3">
                  <c:v>530.29281741910825</c:v>
                </c:pt>
                <c:pt idx="4">
                  <c:v>558.44597500883992</c:v>
                </c:pt>
                <c:pt idx="5">
                  <c:v>577.0638102908913</c:v>
                </c:pt>
                <c:pt idx="6">
                  <c:v>585.19811592188773</c:v>
                </c:pt>
                <c:pt idx="7">
                  <c:v>585.19811592188773</c:v>
                </c:pt>
                <c:pt idx="8">
                  <c:v>585.19811592188773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67-4BFC-B128-713C73FB2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9984"/>
        <c:axId val="138012160"/>
      </c:scatterChart>
      <c:valAx>
        <c:axId val="1380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Lauflänge Ort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012160"/>
        <c:crosses val="autoZero"/>
        <c:crossBetween val="midCat"/>
      </c:valAx>
      <c:valAx>
        <c:axId val="138012160"/>
        <c:scaling>
          <c:orientation val="minMax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[°C]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800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en-US" u="sng"/>
              <a:t>Implizites Verfahren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1.1'!$R$8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'Aufgabe 1.1'!$S$7:$AA$7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</c:numCache>
            </c:numRef>
          </c:xVal>
          <c:yVal>
            <c:numRef>
              <c:f>'Aufgabe 1.1'!$S$8:$AA$8</c:f>
              <c:numCache>
                <c:formatCode>0.00</c:formatCode>
                <c:ptCount val="9"/>
                <c:pt idx="0">
                  <c:v>534.90566037735846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E-440A-9491-B274895050C5}"/>
            </c:ext>
          </c:extLst>
        </c:ser>
        <c:ser>
          <c:idx val="1"/>
          <c:order val="1"/>
          <c:tx>
            <c:strRef>
              <c:f>'Aufgabe 1.1'!$R$9</c:f>
              <c:strCache>
                <c:ptCount val="1"/>
                <c:pt idx="0">
                  <c:v>0,90</c:v>
                </c:pt>
              </c:strCache>
            </c:strRef>
          </c:tx>
          <c:xVal>
            <c:numRef>
              <c:f>'Aufgabe 1.1'!$S$7:$AA$7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</c:numCache>
            </c:numRef>
          </c:xVal>
          <c:yVal>
            <c:numRef>
              <c:f>'Aufgabe 1.1'!$S$9:$AA$9</c:f>
              <c:numCache>
                <c:formatCode>0.00</c:formatCode>
                <c:ptCount val="9"/>
                <c:pt idx="0">
                  <c:v>514.61728502080439</c:v>
                </c:pt>
                <c:pt idx="1">
                  <c:v>545.86945214979187</c:v>
                </c:pt>
                <c:pt idx="2">
                  <c:v>577.12161927877946</c:v>
                </c:pt>
                <c:pt idx="3">
                  <c:v>593.86919209431346</c:v>
                </c:pt>
                <c:pt idx="4">
                  <c:v>598.35514909847439</c:v>
                </c:pt>
                <c:pt idx="5">
                  <c:v>599.55140429958396</c:v>
                </c:pt>
                <c:pt idx="6">
                  <c:v>599.85046809986125</c:v>
                </c:pt>
                <c:pt idx="7">
                  <c:v>599.85046809986125</c:v>
                </c:pt>
                <c:pt idx="8">
                  <c:v>599.85046809986125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E-440A-9491-B274895050C5}"/>
            </c:ext>
          </c:extLst>
        </c:ser>
        <c:ser>
          <c:idx val="2"/>
          <c:order val="2"/>
          <c:tx>
            <c:strRef>
              <c:f>'Aufgabe 1.1'!$R$10</c:f>
              <c:strCache>
                <c:ptCount val="1"/>
                <c:pt idx="0">
                  <c:v>1,80</c:v>
                </c:pt>
              </c:strCache>
            </c:strRef>
          </c:tx>
          <c:xVal>
            <c:numRef>
              <c:f>'Aufgabe 1.1'!$S$7:$AA$7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</c:numCache>
            </c:numRef>
          </c:xVal>
          <c:yVal>
            <c:numRef>
              <c:f>'Aufgabe 1.1'!$S$10:$AA$10</c:f>
              <c:numCache>
                <c:formatCode>0.00</c:formatCode>
                <c:ptCount val="9"/>
                <c:pt idx="0">
                  <c:v>499.25206566316672</c:v>
                </c:pt>
                <c:pt idx="1">
                  <c:v>529.52347410975176</c:v>
                </c:pt>
                <c:pt idx="2">
                  <c:v>559.79488255633692</c:v>
                </c:pt>
                <c:pt idx="3">
                  <c:v>585.68422600462213</c:v>
                </c:pt>
                <c:pt idx="4">
                  <c:v>595.20363727352446</c:v>
                </c:pt>
                <c:pt idx="5">
                  <c:v>598.42002489252718</c:v>
                </c:pt>
                <c:pt idx="6">
                  <c:v>599.37365369741656</c:v>
                </c:pt>
                <c:pt idx="7">
                  <c:v>599.37365369741656</c:v>
                </c:pt>
                <c:pt idx="8">
                  <c:v>599.37365369741656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E-440A-9491-B274895050C5}"/>
            </c:ext>
          </c:extLst>
        </c:ser>
        <c:ser>
          <c:idx val="3"/>
          <c:order val="3"/>
          <c:tx>
            <c:strRef>
              <c:f>'Aufgabe 1.1'!$R$11</c:f>
              <c:strCache>
                <c:ptCount val="1"/>
                <c:pt idx="0">
                  <c:v>2,70</c:v>
                </c:pt>
              </c:strCache>
            </c:strRef>
          </c:tx>
          <c:xVal>
            <c:numRef>
              <c:f>'Aufgabe 1.1'!$S$7:$AA$7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</c:numCache>
            </c:numRef>
          </c:xVal>
          <c:yVal>
            <c:numRef>
              <c:f>'Aufgabe 1.1'!$S$11:$AA$11</c:f>
              <c:numCache>
                <c:formatCode>0.00</c:formatCode>
                <c:ptCount val="9"/>
                <c:pt idx="0">
                  <c:v>486.92714716345029</c:v>
                </c:pt>
                <c:pt idx="1">
                  <c:v>516.41185868452158</c:v>
                </c:pt>
                <c:pt idx="2">
                  <c:v>545.89657020559287</c:v>
                </c:pt>
                <c:pt idx="3">
                  <c:v>577.06936854624746</c:v>
                </c:pt>
                <c:pt idx="4">
                  <c:v>591.0124519701526</c:v>
                </c:pt>
                <c:pt idx="5">
                  <c:v>596.573164787314</c:v>
                </c:pt>
                <c:pt idx="6">
                  <c:v>598.44015739404904</c:v>
                </c:pt>
                <c:pt idx="7">
                  <c:v>598.44015739404904</c:v>
                </c:pt>
                <c:pt idx="8">
                  <c:v>598.44015739404904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E-440A-9491-B274895050C5}"/>
            </c:ext>
          </c:extLst>
        </c:ser>
        <c:ser>
          <c:idx val="4"/>
          <c:order val="4"/>
          <c:tx>
            <c:strRef>
              <c:f>'Aufgabe 1.1'!$R$12</c:f>
              <c:strCache>
                <c:ptCount val="1"/>
                <c:pt idx="0">
                  <c:v>3,60</c:v>
                </c:pt>
              </c:strCache>
            </c:strRef>
          </c:tx>
          <c:xVal>
            <c:numRef>
              <c:f>'Aufgabe 1.1'!$S$7:$AA$7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</c:numCache>
            </c:numRef>
          </c:xVal>
          <c:yVal>
            <c:numRef>
              <c:f>'Aufgabe 1.1'!$S$12:$AA$12</c:f>
              <c:numCache>
                <c:formatCode>0.00</c:formatCode>
                <c:ptCount val="9"/>
                <c:pt idx="0">
                  <c:v>476.61033727792449</c:v>
                </c:pt>
                <c:pt idx="1">
                  <c:v>505.43652901906859</c:v>
                </c:pt>
                <c:pt idx="2">
                  <c:v>534.26272076021269</c:v>
                </c:pt>
                <c:pt idx="3">
                  <c:v>568.64740535174087</c:v>
                </c:pt>
                <c:pt idx="4">
                  <c:v>586.18816355425588</c:v>
                </c:pt>
                <c:pt idx="5">
                  <c:v>594.08034492497723</c:v>
                </c:pt>
                <c:pt idx="6">
                  <c:v>596.98688657102502</c:v>
                </c:pt>
                <c:pt idx="7">
                  <c:v>596.98688657102502</c:v>
                </c:pt>
                <c:pt idx="8">
                  <c:v>596.98688657102502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8E-440A-9491-B274895050C5}"/>
            </c:ext>
          </c:extLst>
        </c:ser>
        <c:ser>
          <c:idx val="5"/>
          <c:order val="5"/>
          <c:tx>
            <c:strRef>
              <c:f>'Aufgabe 1.1'!$R$13</c:f>
              <c:strCache>
                <c:ptCount val="1"/>
                <c:pt idx="0">
                  <c:v>4,50</c:v>
                </c:pt>
              </c:strCache>
            </c:strRef>
          </c:tx>
          <c:xVal>
            <c:numRef>
              <c:f>'Aufgabe 1.1'!$S$7:$AA$7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</c:numCache>
            </c:numRef>
          </c:xVal>
          <c:yVal>
            <c:numRef>
              <c:f>'Aufgabe 1.1'!$S$13:$AA$13</c:f>
              <c:numCache>
                <c:formatCode>0.00</c:formatCode>
                <c:ptCount val="9"/>
                <c:pt idx="0">
                  <c:v>467.69892232665603</c:v>
                </c:pt>
                <c:pt idx="1">
                  <c:v>495.95630034750639</c:v>
                </c:pt>
                <c:pt idx="2">
                  <c:v>524.2136783683568</c:v>
                </c:pt>
                <c:pt idx="3">
                  <c:v>560.63034962634583</c:v>
                </c:pt>
                <c:pt idx="4">
                  <c:v>581.01290943354502</c:v>
                </c:pt>
                <c:pt idx="5">
                  <c:v>591.0449609993226</c:v>
                </c:pt>
                <c:pt idx="6">
                  <c:v>595.00624471379092</c:v>
                </c:pt>
                <c:pt idx="7">
                  <c:v>595.00624471379092</c:v>
                </c:pt>
                <c:pt idx="8">
                  <c:v>595.00624471379092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8E-440A-9491-B274895050C5}"/>
            </c:ext>
          </c:extLst>
        </c:ser>
        <c:ser>
          <c:idx val="6"/>
          <c:order val="6"/>
          <c:tx>
            <c:strRef>
              <c:f>'Aufgabe 1.1'!$R$14</c:f>
              <c:strCache>
                <c:ptCount val="1"/>
                <c:pt idx="0">
                  <c:v>5,40</c:v>
                </c:pt>
              </c:strCache>
            </c:strRef>
          </c:tx>
          <c:xVal>
            <c:numRef>
              <c:f>'Aufgabe 1.1'!$S$7:$AA$7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</c:numCache>
            </c:numRef>
          </c:xVal>
          <c:yVal>
            <c:numRef>
              <c:f>'Aufgabe 1.1'!$S$14:$AA$14</c:f>
              <c:numCache>
                <c:formatCode>0.00</c:formatCode>
                <c:ptCount val="9"/>
                <c:pt idx="0">
                  <c:v>459.81852913110419</c:v>
                </c:pt>
                <c:pt idx="1">
                  <c:v>487.57290333096194</c:v>
                </c:pt>
                <c:pt idx="2">
                  <c:v>515.32727753081963</c:v>
                </c:pt>
                <c:pt idx="3">
                  <c:v>553.06322425546057</c:v>
                </c:pt>
                <c:pt idx="4">
                  <c:v>575.66492023833109</c:v>
                </c:pt>
                <c:pt idx="5">
                  <c:v>587.57063783077365</c:v>
                </c:pt>
                <c:pt idx="6">
                  <c:v>592.52770908611842</c:v>
                </c:pt>
                <c:pt idx="7">
                  <c:v>592.52770908611842</c:v>
                </c:pt>
                <c:pt idx="8">
                  <c:v>592.52770908611842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8E-440A-9491-B274895050C5}"/>
            </c:ext>
          </c:extLst>
        </c:ser>
        <c:ser>
          <c:idx val="7"/>
          <c:order val="7"/>
          <c:tx>
            <c:strRef>
              <c:f>'Aufgabe 1.1'!$R$15</c:f>
              <c:strCache>
                <c:ptCount val="1"/>
                <c:pt idx="0">
                  <c:v>6,30</c:v>
                </c:pt>
              </c:strCache>
            </c:strRef>
          </c:tx>
          <c:xVal>
            <c:numRef>
              <c:f>'Aufgabe 1.1'!$S$7:$AA$7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</c:numCache>
            </c:numRef>
          </c:xVal>
          <c:yVal>
            <c:numRef>
              <c:f>'Aufgabe 1.1'!$S$15:$AA$15</c:f>
              <c:numCache>
                <c:formatCode>0.00</c:formatCode>
                <c:ptCount val="9"/>
                <c:pt idx="0">
                  <c:v>452.72289458120667</c:v>
                </c:pt>
                <c:pt idx="1">
                  <c:v>480.02435593745395</c:v>
                </c:pt>
                <c:pt idx="2">
                  <c:v>507.32581729370116</c:v>
                </c:pt>
                <c:pt idx="3">
                  <c:v>545.92581953195872</c:v>
                </c:pt>
                <c:pt idx="4">
                  <c:v>570.25101232321231</c:v>
                </c:pt>
                <c:pt idx="5">
                  <c:v>583.74838928422867</c:v>
                </c:pt>
                <c:pt idx="6">
                  <c:v>589.60126915215517</c:v>
                </c:pt>
                <c:pt idx="7">
                  <c:v>589.60126915215517</c:v>
                </c:pt>
                <c:pt idx="8">
                  <c:v>589.60126915215517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8E-440A-9491-B274895050C5}"/>
            </c:ext>
          </c:extLst>
        </c:ser>
        <c:ser>
          <c:idx val="8"/>
          <c:order val="8"/>
          <c:tx>
            <c:strRef>
              <c:f>'Aufgabe 1.1'!$R$16</c:f>
              <c:strCache>
                <c:ptCount val="1"/>
                <c:pt idx="0">
                  <c:v>7,20</c:v>
                </c:pt>
              </c:strCache>
            </c:strRef>
          </c:tx>
          <c:xVal>
            <c:numRef>
              <c:f>'Aufgabe 1.1'!$S$7:$AA$7</c:f>
              <c:numCache>
                <c:formatCode>General</c:formatCode>
                <c:ptCount val="9"/>
                <c:pt idx="0">
                  <c:v>-1.1999999999999999E-3</c:v>
                </c:pt>
                <c:pt idx="1">
                  <c:v>0</c:v>
                </c:pt>
                <c:pt idx="2">
                  <c:v>1.1999999999999999E-3</c:v>
                </c:pt>
                <c:pt idx="3">
                  <c:v>3.5999999999999999E-3</c:v>
                </c:pt>
                <c:pt idx="4">
                  <c:v>6.0000000000000001E-3</c:v>
                </c:pt>
                <c:pt idx="5">
                  <c:v>8.3999999999999995E-3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</c:numCache>
            </c:numRef>
          </c:xVal>
          <c:yVal>
            <c:numRef>
              <c:f>'Aufgabe 1.1'!$S$16:$AA$16</c:f>
              <c:numCache>
                <c:formatCode>0.00</c:formatCode>
                <c:ptCount val="9"/>
                <c:pt idx="0">
                  <c:v>446.24164028323662</c:v>
                </c:pt>
                <c:pt idx="1">
                  <c:v>473.12940455663471</c:v>
                </c:pt>
                <c:pt idx="2">
                  <c:v>500.0171688300328</c:v>
                </c:pt>
                <c:pt idx="3">
                  <c:v>539.17540044949226</c:v>
                </c:pt>
                <c:pt idx="4">
                  <c:v>564.83279390401867</c:v>
                </c:pt>
                <c:pt idx="5">
                  <c:v>579.65375052015804</c:v>
                </c:pt>
                <c:pt idx="6">
                  <c:v>586.28542960815616</c:v>
                </c:pt>
                <c:pt idx="7">
                  <c:v>586.28542960815616</c:v>
                </c:pt>
                <c:pt idx="8">
                  <c:v>586.28542960815616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8E-440A-9491-B27489505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2224"/>
        <c:axId val="141561856"/>
      </c:scatterChart>
      <c:valAx>
        <c:axId val="2054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Lauflänge Ort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61856"/>
        <c:crosses val="autoZero"/>
        <c:crossBetween val="midCat"/>
      </c:valAx>
      <c:valAx>
        <c:axId val="141561856"/>
        <c:scaling>
          <c:orientation val="minMax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[°C]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541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'Aufgabe 1.1'!$V$35</c:f>
              <c:strCache>
                <c:ptCount val="1"/>
                <c:pt idx="0">
                  <c:v>Analytisch</c:v>
                </c:pt>
              </c:strCache>
            </c:strRef>
          </c:tx>
          <c:invertIfNegative val="0"/>
          <c:cat>
            <c:strRef>
              <c:f>'Aufgabe 1.1'!$Y$34:$Z$34</c:f>
              <c:strCache>
                <c:ptCount val="2"/>
                <c:pt idx="0">
                  <c:v>DJWand</c:v>
                </c:pt>
                <c:pt idx="1">
                  <c:v>DJKern</c:v>
                </c:pt>
              </c:strCache>
            </c:strRef>
          </c:cat>
          <c:val>
            <c:numRef>
              <c:f>'Aufgabe 1.1'!$Y$35:$Z$35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FF12-424F-9555-50671F9E6CD4}"/>
            </c:ext>
          </c:extLst>
        </c:ser>
        <c:ser>
          <c:idx val="1"/>
          <c:order val="1"/>
          <c:tx>
            <c:strRef>
              <c:f>'Aufgabe 1.1'!$V$36</c:f>
              <c:strCache>
                <c:ptCount val="1"/>
                <c:pt idx="0">
                  <c:v>Explizit</c:v>
                </c:pt>
              </c:strCache>
            </c:strRef>
          </c:tx>
          <c:invertIfNegative val="0"/>
          <c:cat>
            <c:strRef>
              <c:f>'Aufgabe 1.1'!$Y$34:$Z$34</c:f>
              <c:strCache>
                <c:ptCount val="2"/>
                <c:pt idx="0">
                  <c:v>DJWand</c:v>
                </c:pt>
                <c:pt idx="1">
                  <c:v>DJKern</c:v>
                </c:pt>
              </c:strCache>
            </c:strRef>
          </c:cat>
          <c:val>
            <c:numRef>
              <c:f>'Aufgabe 1.1'!$Y$36:$Z$36</c:f>
              <c:numCache>
                <c:formatCode>0.0</c:formatCode>
                <c:ptCount val="2"/>
                <c:pt idx="0">
                  <c:v>-4.2969403897610619</c:v>
                </c:pt>
                <c:pt idx="1">
                  <c:v>0.89722893041948737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2-424F-9555-50671F9E6CD4}"/>
            </c:ext>
          </c:extLst>
        </c:ser>
        <c:ser>
          <c:idx val="2"/>
          <c:order val="2"/>
          <c:tx>
            <c:strRef>
              <c:f>'Aufgabe 1.1'!$V$37</c:f>
              <c:strCache>
                <c:ptCount val="1"/>
                <c:pt idx="0">
                  <c:v>Implizit</c:v>
                </c:pt>
              </c:strCache>
            </c:strRef>
          </c:tx>
          <c:invertIfNegative val="0"/>
          <c:cat>
            <c:strRef>
              <c:f>'Aufgabe 1.1'!$Y$34:$Z$34</c:f>
              <c:strCache>
                <c:ptCount val="2"/>
                <c:pt idx="0">
                  <c:v>DJWand</c:v>
                </c:pt>
                <c:pt idx="1">
                  <c:v>DJKern</c:v>
                </c:pt>
              </c:strCache>
            </c:strRef>
          </c:cat>
          <c:val>
            <c:numRef>
              <c:f>'Aufgabe 1.1'!$Y$37:$Z$37</c:f>
              <c:numCache>
                <c:formatCode>0.0</c:formatCode>
                <c:ptCount val="2"/>
                <c:pt idx="0">
                  <c:v>-0.37059544336528916</c:v>
                </c:pt>
                <c:pt idx="1">
                  <c:v>-2.2145703918438358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2-424F-9555-50671F9E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93216"/>
        <c:axId val="141595008"/>
      </c:barChart>
      <c:catAx>
        <c:axId val="14159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95008"/>
        <c:crosses val="autoZero"/>
        <c:auto val="1"/>
        <c:lblAlgn val="ctr"/>
        <c:lblOffset val="100"/>
        <c:noMultiLvlLbl val="0"/>
      </c:catAx>
      <c:valAx>
        <c:axId val="1415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9321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4762</xdr:rowOff>
    </xdr:from>
    <xdr:to>
      <xdr:col>9</xdr:col>
      <xdr:colOff>9525</xdr:colOff>
      <xdr:row>36</xdr:row>
      <xdr:rowOff>42862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22</xdr:row>
      <xdr:rowOff>4762</xdr:rowOff>
    </xdr:from>
    <xdr:to>
      <xdr:col>16</xdr:col>
      <xdr:colOff>9525</xdr:colOff>
      <xdr:row>36</xdr:row>
      <xdr:rowOff>42862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2</xdr:row>
          <xdr:rowOff>0</xdr:rowOff>
        </xdr:from>
        <xdr:to>
          <xdr:col>9</xdr:col>
          <xdr:colOff>488950</xdr:colOff>
          <xdr:row>3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488950</xdr:colOff>
          <xdr:row>17</xdr:row>
          <xdr:rowOff>69850</xdr:rowOff>
        </xdr:from>
        <xdr:to>
          <xdr:col>12</xdr:col>
          <xdr:colOff>133350</xdr:colOff>
          <xdr:row>18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</xdr:row>
          <xdr:rowOff>184150</xdr:rowOff>
        </xdr:from>
        <xdr:to>
          <xdr:col>7</xdr:col>
          <xdr:colOff>0</xdr:colOff>
          <xdr:row>19</xdr:row>
          <xdr:rowOff>38100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69850</xdr:colOff>
          <xdr:row>17</xdr:row>
          <xdr:rowOff>57150</xdr:rowOff>
        </xdr:from>
        <xdr:to>
          <xdr:col>14</xdr:col>
          <xdr:colOff>723900</xdr:colOff>
          <xdr:row>18</xdr:row>
          <xdr:rowOff>88900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419100</xdr:colOff>
          <xdr:row>19</xdr:row>
          <xdr:rowOff>88900</xdr:rowOff>
        </xdr:from>
        <xdr:to>
          <xdr:col>14</xdr:col>
          <xdr:colOff>374650</xdr:colOff>
          <xdr:row>21</xdr:row>
          <xdr:rowOff>114300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609600</xdr:colOff>
          <xdr:row>19</xdr:row>
          <xdr:rowOff>0</xdr:rowOff>
        </xdr:from>
        <xdr:to>
          <xdr:col>8</xdr:col>
          <xdr:colOff>127000</xdr:colOff>
          <xdr:row>21</xdr:row>
          <xdr:rowOff>31750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19050</xdr:colOff>
          <xdr:row>28</xdr:row>
          <xdr:rowOff>171450</xdr:rowOff>
        </xdr:from>
        <xdr:to>
          <xdr:col>23</xdr:col>
          <xdr:colOff>660400</xdr:colOff>
          <xdr:row>31</xdr:row>
          <xdr:rowOff>31750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238125</xdr:colOff>
      <xdr:row>37</xdr:row>
      <xdr:rowOff>100012</xdr:rowOff>
    </xdr:from>
    <xdr:to>
      <xdr:col>26</xdr:col>
      <xdr:colOff>238125</xdr:colOff>
      <xdr:row>51</xdr:row>
      <xdr:rowOff>176212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AA37"/>
  <sheetViews>
    <sheetView tabSelected="1" workbookViewId="0">
      <selection activeCell="A21" sqref="A21"/>
    </sheetView>
  </sheetViews>
  <sheetFormatPr defaultColWidth="10.90625" defaultRowHeight="14.5" x14ac:dyDescent="0.35"/>
  <cols>
    <col min="1" max="1" width="26" bestFit="1" customWidth="1"/>
    <col min="2" max="2" width="3.453125" bestFit="1" customWidth="1"/>
    <col min="3" max="3" width="12" bestFit="1" customWidth="1"/>
    <col min="6" max="6" width="21.26953125" bestFit="1" customWidth="1"/>
    <col min="7" max="7" width="12.54296875" bestFit="1" customWidth="1"/>
    <col min="18" max="18" width="22" bestFit="1" customWidth="1"/>
    <col min="19" max="19" width="12.54296875" bestFit="1" customWidth="1"/>
  </cols>
  <sheetData>
    <row r="1" spans="1:27" x14ac:dyDescent="0.35">
      <c r="A1" s="64" t="s">
        <v>49</v>
      </c>
      <c r="B1" s="64"/>
      <c r="C1" s="64"/>
      <c r="D1" s="64"/>
      <c r="F1" t="s">
        <v>28</v>
      </c>
      <c r="R1" t="s">
        <v>40</v>
      </c>
    </row>
    <row r="2" spans="1:27" x14ac:dyDescent="0.35">
      <c r="R2" t="s">
        <v>36</v>
      </c>
      <c r="S2">
        <v>1</v>
      </c>
    </row>
    <row r="3" spans="1:27" ht="16.5" x14ac:dyDescent="0.35">
      <c r="A3" s="1" t="s">
        <v>1</v>
      </c>
      <c r="F3" t="s">
        <v>30</v>
      </c>
      <c r="G3" t="s">
        <v>31</v>
      </c>
      <c r="H3">
        <v>0.5</v>
      </c>
      <c r="I3" s="6"/>
      <c r="J3" s="6"/>
      <c r="R3" t="s">
        <v>30</v>
      </c>
      <c r="S3" t="s">
        <v>31</v>
      </c>
      <c r="T3">
        <v>0.5</v>
      </c>
    </row>
    <row r="4" spans="1:27" x14ac:dyDescent="0.35">
      <c r="F4" t="s">
        <v>32</v>
      </c>
      <c r="G4" t="s">
        <v>33</v>
      </c>
      <c r="H4" s="2">
        <f>H3*C15^2/C12</f>
        <v>0.90020571428571416</v>
      </c>
      <c r="I4" s="6"/>
      <c r="J4" s="6"/>
      <c r="R4" t="s">
        <v>32</v>
      </c>
      <c r="S4" t="s">
        <v>33</v>
      </c>
      <c r="T4" s="2">
        <f>T3*C15^2/C12</f>
        <v>0.90020571428571416</v>
      </c>
    </row>
    <row r="5" spans="1:27" ht="15" thickBot="1" x14ac:dyDescent="0.4">
      <c r="A5" s="11" t="s">
        <v>2</v>
      </c>
      <c r="B5" s="12" t="s">
        <v>3</v>
      </c>
      <c r="C5" s="11">
        <v>14</v>
      </c>
      <c r="D5" s="11" t="s">
        <v>4</v>
      </c>
    </row>
    <row r="6" spans="1:27" x14ac:dyDescent="0.35">
      <c r="A6" s="11" t="s">
        <v>5</v>
      </c>
      <c r="B6" s="12" t="s">
        <v>6</v>
      </c>
      <c r="C6" s="11">
        <v>8000</v>
      </c>
      <c r="D6" s="11" t="s">
        <v>7</v>
      </c>
      <c r="F6" s="22" t="s">
        <v>0</v>
      </c>
      <c r="G6" s="32" t="s">
        <v>42</v>
      </c>
      <c r="H6" s="27" t="s">
        <v>37</v>
      </c>
      <c r="I6" s="17">
        <v>1</v>
      </c>
      <c r="J6" s="17">
        <v>2</v>
      </c>
      <c r="K6" s="17">
        <v>3</v>
      </c>
      <c r="L6" s="17">
        <v>4</v>
      </c>
      <c r="M6" s="37">
        <v>5</v>
      </c>
      <c r="N6" s="32" t="s">
        <v>39</v>
      </c>
      <c r="O6" s="42">
        <v>6</v>
      </c>
      <c r="R6" s="32" t="s">
        <v>0</v>
      </c>
      <c r="S6" s="42" t="s">
        <v>42</v>
      </c>
      <c r="T6" s="27" t="s">
        <v>37</v>
      </c>
      <c r="U6" s="17">
        <v>1</v>
      </c>
      <c r="V6" s="17">
        <v>2</v>
      </c>
      <c r="W6" s="17">
        <v>3</v>
      </c>
      <c r="X6" s="17">
        <v>4</v>
      </c>
      <c r="Y6" s="37">
        <v>5</v>
      </c>
      <c r="Z6" s="32" t="s">
        <v>39</v>
      </c>
      <c r="AA6" s="42">
        <v>6</v>
      </c>
    </row>
    <row r="7" spans="1:27" ht="17" thickBot="1" x14ac:dyDescent="0.5">
      <c r="A7" s="11" t="s">
        <v>8</v>
      </c>
      <c r="B7" s="11" t="s">
        <v>9</v>
      </c>
      <c r="C7" s="11">
        <v>547</v>
      </c>
      <c r="D7" s="11" t="s">
        <v>10</v>
      </c>
      <c r="F7" s="23" t="s">
        <v>38</v>
      </c>
      <c r="G7" s="33">
        <f>-C15/2</f>
        <v>-1.1999999999999999E-3</v>
      </c>
      <c r="H7" s="28">
        <v>0</v>
      </c>
      <c r="I7" s="18">
        <f>G7*-1</f>
        <v>1.1999999999999999E-3</v>
      </c>
      <c r="J7" s="18">
        <f>I7+$C$15</f>
        <v>3.5999999999999999E-3</v>
      </c>
      <c r="K7" s="18">
        <f>J7+$C$15</f>
        <v>6.0000000000000001E-3</v>
      </c>
      <c r="L7" s="18">
        <f>K7+$C$15</f>
        <v>8.3999999999999995E-3</v>
      </c>
      <c r="M7" s="18">
        <f>L7+$C$15</f>
        <v>1.0799999999999999E-2</v>
      </c>
      <c r="N7" s="47">
        <f>0.5*C15+M7</f>
        <v>1.1999999999999999E-2</v>
      </c>
      <c r="O7" s="43">
        <f>0.5*C15+N7</f>
        <v>1.3199999999999998E-2</v>
      </c>
      <c r="R7" s="33" t="s">
        <v>38</v>
      </c>
      <c r="S7" s="43">
        <v>-1.1999999999999999E-3</v>
      </c>
      <c r="T7" s="28">
        <v>0</v>
      </c>
      <c r="U7" s="18">
        <v>1.1999999999999999E-3</v>
      </c>
      <c r="V7" s="18">
        <v>3.5999999999999999E-3</v>
      </c>
      <c r="W7" s="18">
        <v>6.0000000000000001E-3</v>
      </c>
      <c r="X7" s="18">
        <v>8.3999999999999995E-3</v>
      </c>
      <c r="Y7" s="38">
        <v>1.0800000000000001E-2</v>
      </c>
      <c r="Z7" s="47">
        <v>1.2E-2</v>
      </c>
      <c r="AA7" s="43">
        <v>1.32E-2</v>
      </c>
    </row>
    <row r="8" spans="1:27" x14ac:dyDescent="0.35">
      <c r="A8" s="11" t="s">
        <v>11</v>
      </c>
      <c r="B8" s="11" t="s">
        <v>12</v>
      </c>
      <c r="C8" s="11">
        <v>2.4E-2</v>
      </c>
      <c r="D8" s="11" t="s">
        <v>13</v>
      </c>
      <c r="F8" s="24">
        <v>0</v>
      </c>
      <c r="G8" s="34">
        <f>I8+($C$10-I8)*(1/$C$17+1/2)^(-1)</f>
        <v>534.90566037735846</v>
      </c>
      <c r="H8" s="29">
        <v>600</v>
      </c>
      <c r="I8" s="19">
        <v>600</v>
      </c>
      <c r="J8" s="19">
        <v>600</v>
      </c>
      <c r="K8" s="19">
        <v>600</v>
      </c>
      <c r="L8" s="19">
        <v>600</v>
      </c>
      <c r="M8" s="39">
        <v>600</v>
      </c>
      <c r="N8" s="48">
        <f>0.5*(M8+O8)</f>
        <v>600</v>
      </c>
      <c r="O8" s="44">
        <v>600</v>
      </c>
      <c r="P8" s="9"/>
      <c r="R8" s="55">
        <v>0</v>
      </c>
      <c r="S8" s="52">
        <f>U8+($C$10-U8)*(1/$C$17+1/2)^(-1)</f>
        <v>534.90566037735846</v>
      </c>
      <c r="T8" s="29">
        <v>600</v>
      </c>
      <c r="U8" s="19">
        <v>600</v>
      </c>
      <c r="V8" s="19">
        <v>600</v>
      </c>
      <c r="W8" s="19">
        <v>600</v>
      </c>
      <c r="X8" s="19">
        <v>600</v>
      </c>
      <c r="Y8" s="39">
        <v>600</v>
      </c>
      <c r="Z8" s="48">
        <f>0.5*(Y8+AA8)</f>
        <v>600</v>
      </c>
      <c r="AA8" s="44">
        <v>600</v>
      </c>
    </row>
    <row r="9" spans="1:27" ht="16.5" x14ac:dyDescent="0.45">
      <c r="A9" s="11" t="s">
        <v>14</v>
      </c>
      <c r="B9" s="11" t="s">
        <v>15</v>
      </c>
      <c r="C9" s="11">
        <v>600</v>
      </c>
      <c r="D9" s="11" t="s">
        <v>16</v>
      </c>
      <c r="F9" s="25">
        <f t="shared" ref="F9:F17" si="0">F8+$H$4</f>
        <v>0.90020571428571416</v>
      </c>
      <c r="G9" s="35">
        <f>I9+($C$10-I9)*(1/$C$17+1/2)^(-1)</f>
        <v>506.04307582769661</v>
      </c>
      <c r="H9" s="30">
        <f>0.5*(G9+I9)</f>
        <v>536.74795300818789</v>
      </c>
      <c r="I9" s="15">
        <f t="shared" ref="I9:I16" si="1">I8+$H$3*(J8-2*I8+G8)</f>
        <v>567.45283018867917</v>
      </c>
      <c r="J9" s="15">
        <f t="shared" ref="J9:L16" si="2">J8+$H$3*(K8-2*J8+I8)</f>
        <v>600</v>
      </c>
      <c r="K9" s="15">
        <f t="shared" si="2"/>
        <v>600</v>
      </c>
      <c r="L9" s="15">
        <f t="shared" si="2"/>
        <v>600</v>
      </c>
      <c r="M9" s="40">
        <f t="shared" ref="M9:M16" si="3">M8+$H$3*(O8-2*M8+L8)</f>
        <v>600</v>
      </c>
      <c r="N9" s="49">
        <f>0.5*(M9+O9)</f>
        <v>600</v>
      </c>
      <c r="O9" s="45">
        <f>M9</f>
        <v>600</v>
      </c>
      <c r="P9" s="2"/>
      <c r="R9" s="56">
        <f t="shared" ref="R9:R16" si="4">F8+$T$4</f>
        <v>0.90020571428571416</v>
      </c>
      <c r="S9" s="53">
        <f t="shared" ref="S9:S16" ca="1" si="5">U9+($C$10-U9)*(1/$C$17+1/2)^(-1)</f>
        <v>514.61728502080439</v>
      </c>
      <c r="T9" s="14">
        <f ca="1">0.5*(S9+U9)</f>
        <v>545.86945214979187</v>
      </c>
      <c r="U9" s="15">
        <f t="shared" ref="U9:Y16" ca="1" si="6">IF($S$2=0,I9,U21)</f>
        <v>577.12161927877946</v>
      </c>
      <c r="V9" s="15">
        <f t="shared" ca="1" si="6"/>
        <v>593.86919209431346</v>
      </c>
      <c r="W9" s="15">
        <f t="shared" ca="1" si="6"/>
        <v>598.35514909847439</v>
      </c>
      <c r="X9" s="15">
        <f t="shared" ca="1" si="6"/>
        <v>599.55140429958396</v>
      </c>
      <c r="Y9" s="40">
        <f t="shared" ca="1" si="6"/>
        <v>599.85046809986125</v>
      </c>
      <c r="Z9" s="50">
        <f ca="1">0.5*(Y9+AA9)</f>
        <v>599.85046809986125</v>
      </c>
      <c r="AA9" s="45">
        <f ca="1">Y9</f>
        <v>599.85046809986125</v>
      </c>
    </row>
    <row r="10" spans="1:27" ht="16.5" x14ac:dyDescent="0.45">
      <c r="A10" s="11" t="s">
        <v>17</v>
      </c>
      <c r="B10" s="11" t="s">
        <v>18</v>
      </c>
      <c r="C10" s="11">
        <v>25</v>
      </c>
      <c r="D10" s="11" t="s">
        <v>16</v>
      </c>
      <c r="F10" s="25">
        <f t="shared" si="0"/>
        <v>1.8004114285714283</v>
      </c>
      <c r="G10" s="35">
        <f t="shared" ref="G10:G12" si="7">I10+($C$10-I10)*(1/$C$17+1/2)^(-1)</f>
        <v>493.24551475379002</v>
      </c>
      <c r="H10" s="30">
        <f t="shared" ref="H10:H16" si="8">0.5*(G10+I10)</f>
        <v>523.13352633381919</v>
      </c>
      <c r="I10" s="15">
        <f t="shared" si="1"/>
        <v>553.02153791384831</v>
      </c>
      <c r="J10" s="15">
        <f t="shared" si="2"/>
        <v>583.72641509433959</v>
      </c>
      <c r="K10" s="15">
        <f t="shared" si="2"/>
        <v>600</v>
      </c>
      <c r="L10" s="15">
        <f t="shared" si="2"/>
        <v>600</v>
      </c>
      <c r="M10" s="40">
        <f t="shared" si="3"/>
        <v>600</v>
      </c>
      <c r="N10" s="49">
        <f t="shared" ref="N10:N16" si="9">0.5*(M10+O10)</f>
        <v>600</v>
      </c>
      <c r="O10" s="45">
        <f t="shared" ref="O10:O12" si="10">M10</f>
        <v>600</v>
      </c>
      <c r="P10" s="2"/>
      <c r="R10" s="56">
        <f t="shared" si="4"/>
        <v>1.8004114285714283</v>
      </c>
      <c r="S10" s="53">
        <f t="shared" ca="1" si="5"/>
        <v>499.25206566316672</v>
      </c>
      <c r="T10" s="14">
        <f t="shared" ref="T10:T16" ca="1" si="11">0.5*(S10+U10)</f>
        <v>529.52347410975176</v>
      </c>
      <c r="U10" s="15">
        <f t="shared" ca="1" si="6"/>
        <v>559.79488255633692</v>
      </c>
      <c r="V10" s="15">
        <f t="shared" ca="1" si="6"/>
        <v>585.68422600462213</v>
      </c>
      <c r="W10" s="15">
        <f t="shared" ca="1" si="6"/>
        <v>595.20363727352446</v>
      </c>
      <c r="X10" s="15">
        <f t="shared" ca="1" si="6"/>
        <v>598.42002489252718</v>
      </c>
      <c r="Y10" s="40">
        <f t="shared" ca="1" si="6"/>
        <v>599.37365369741656</v>
      </c>
      <c r="Z10" s="50">
        <f t="shared" ref="Z10:Z16" ca="1" si="12">0.5*(Y10+AA10)</f>
        <v>599.37365369741656</v>
      </c>
      <c r="AA10" s="45">
        <f t="shared" ref="AA10:AA16" ca="1" si="13">Y10</f>
        <v>599.37365369741656</v>
      </c>
    </row>
    <row r="11" spans="1:27" x14ac:dyDescent="0.35">
      <c r="A11" s="11" t="s">
        <v>19</v>
      </c>
      <c r="B11" s="12" t="s">
        <v>20</v>
      </c>
      <c r="C11" s="11">
        <v>700</v>
      </c>
      <c r="D11" s="11" t="s">
        <v>21</v>
      </c>
      <c r="F11" s="25">
        <f t="shared" si="0"/>
        <v>2.7006171428571424</v>
      </c>
      <c r="G11" s="35">
        <f t="shared" si="7"/>
        <v>480.35547832888761</v>
      </c>
      <c r="H11" s="30">
        <f t="shared" si="8"/>
        <v>509.42072162647617</v>
      </c>
      <c r="I11" s="15">
        <f t="shared" si="1"/>
        <v>538.48596492406477</v>
      </c>
      <c r="J11" s="15">
        <f t="shared" si="2"/>
        <v>576.51076895692415</v>
      </c>
      <c r="K11" s="15">
        <f t="shared" si="2"/>
        <v>591.86320754716985</v>
      </c>
      <c r="L11" s="15">
        <f t="shared" si="2"/>
        <v>600</v>
      </c>
      <c r="M11" s="40">
        <f t="shared" si="3"/>
        <v>600</v>
      </c>
      <c r="N11" s="49">
        <f t="shared" si="9"/>
        <v>600</v>
      </c>
      <c r="O11" s="45">
        <f t="shared" si="10"/>
        <v>600</v>
      </c>
      <c r="P11" s="2"/>
      <c r="R11" s="56">
        <f t="shared" si="4"/>
        <v>2.7006171428571424</v>
      </c>
      <c r="S11" s="53">
        <f t="shared" ca="1" si="5"/>
        <v>486.92714716345029</v>
      </c>
      <c r="T11" s="14">
        <f t="shared" ca="1" si="11"/>
        <v>516.41185868452158</v>
      </c>
      <c r="U11" s="15">
        <f t="shared" ca="1" si="6"/>
        <v>545.89657020559287</v>
      </c>
      <c r="V11" s="15">
        <f t="shared" ca="1" si="6"/>
        <v>577.06936854624746</v>
      </c>
      <c r="W11" s="15">
        <f t="shared" ca="1" si="6"/>
        <v>591.0124519701526</v>
      </c>
      <c r="X11" s="15">
        <f t="shared" ca="1" si="6"/>
        <v>596.573164787314</v>
      </c>
      <c r="Y11" s="40">
        <f t="shared" ca="1" si="6"/>
        <v>598.44015739404904</v>
      </c>
      <c r="Z11" s="50">
        <f t="shared" ca="1" si="12"/>
        <v>598.44015739404904</v>
      </c>
      <c r="AA11" s="45">
        <f t="shared" ca="1" si="13"/>
        <v>598.44015739404904</v>
      </c>
    </row>
    <row r="12" spans="1:27" x14ac:dyDescent="0.35">
      <c r="A12" s="11" t="s">
        <v>34</v>
      </c>
      <c r="B12" s="11" t="s">
        <v>20</v>
      </c>
      <c r="C12" s="13">
        <f>C5/(C6*C7)</f>
        <v>3.1992687385740401E-6</v>
      </c>
      <c r="D12" s="11" t="s">
        <v>35</v>
      </c>
      <c r="F12" s="25">
        <f t="shared" si="0"/>
        <v>3.6008228571428567</v>
      </c>
      <c r="G12" s="35">
        <f t="shared" si="7"/>
        <v>471.44069455125617</v>
      </c>
      <c r="H12" s="30">
        <f t="shared" si="8"/>
        <v>499.93690909708107</v>
      </c>
      <c r="I12" s="15">
        <f t="shared" si="1"/>
        <v>528.43312364290591</v>
      </c>
      <c r="J12" s="15">
        <f t="shared" si="2"/>
        <v>565.17458623561731</v>
      </c>
      <c r="K12" s="15">
        <f t="shared" si="2"/>
        <v>588.25538447846202</v>
      </c>
      <c r="L12" s="15">
        <f t="shared" si="2"/>
        <v>595.93160377358492</v>
      </c>
      <c r="M12" s="40">
        <f t="shared" si="3"/>
        <v>600</v>
      </c>
      <c r="N12" s="49">
        <f t="shared" si="9"/>
        <v>600</v>
      </c>
      <c r="O12" s="45">
        <f t="shared" si="10"/>
        <v>600</v>
      </c>
      <c r="P12" s="2"/>
      <c r="R12" s="56">
        <f t="shared" si="4"/>
        <v>3.6008228571428567</v>
      </c>
      <c r="S12" s="53">
        <f t="shared" ca="1" si="5"/>
        <v>476.61033727792449</v>
      </c>
      <c r="T12" s="14">
        <f t="shared" ca="1" si="11"/>
        <v>505.43652901906859</v>
      </c>
      <c r="U12" s="15">
        <f t="shared" ca="1" si="6"/>
        <v>534.26272076021269</v>
      </c>
      <c r="V12" s="15">
        <f t="shared" ca="1" si="6"/>
        <v>568.64740535174087</v>
      </c>
      <c r="W12" s="15">
        <f t="shared" ca="1" si="6"/>
        <v>586.18816355425588</v>
      </c>
      <c r="X12" s="15">
        <f t="shared" ca="1" si="6"/>
        <v>594.08034492497723</v>
      </c>
      <c r="Y12" s="40">
        <f t="shared" ca="1" si="6"/>
        <v>596.98688657102502</v>
      </c>
      <c r="Z12" s="50">
        <f t="shared" ca="1" si="12"/>
        <v>596.98688657102502</v>
      </c>
      <c r="AA12" s="45">
        <f t="shared" ca="1" si="13"/>
        <v>596.98688657102502</v>
      </c>
    </row>
    <row r="13" spans="1:27" x14ac:dyDescent="0.35">
      <c r="F13" s="25">
        <f t="shared" si="0"/>
        <v>4.5010285714285709</v>
      </c>
      <c r="G13" s="35">
        <f>I13+($C$10-I13)*(1/$C$17+1/2)^(-1)</f>
        <v>462.46149242436843</v>
      </c>
      <c r="H13" s="30">
        <f t="shared" si="8"/>
        <v>490.38456640890257</v>
      </c>
      <c r="I13" s="15">
        <f t="shared" si="1"/>
        <v>518.30764039343671</v>
      </c>
      <c r="J13" s="15">
        <f t="shared" si="2"/>
        <v>558.34425406068397</v>
      </c>
      <c r="K13" s="15">
        <f t="shared" si="2"/>
        <v>580.55309500460112</v>
      </c>
      <c r="L13" s="15">
        <f t="shared" si="2"/>
        <v>594.12769223923101</v>
      </c>
      <c r="M13" s="40">
        <f t="shared" si="3"/>
        <v>597.96580188679241</v>
      </c>
      <c r="N13" s="50">
        <f>0.5*(M13+O13)</f>
        <v>597.96580188679241</v>
      </c>
      <c r="O13" s="45">
        <f>M13</f>
        <v>597.96580188679241</v>
      </c>
      <c r="P13" s="2"/>
      <c r="R13" s="56">
        <f t="shared" si="4"/>
        <v>4.5010285714285709</v>
      </c>
      <c r="S13" s="53">
        <f t="shared" ca="1" si="5"/>
        <v>467.69892232665603</v>
      </c>
      <c r="T13" s="14">
        <f t="shared" ca="1" si="11"/>
        <v>495.95630034750639</v>
      </c>
      <c r="U13" s="15">
        <f t="shared" ca="1" si="6"/>
        <v>524.2136783683568</v>
      </c>
      <c r="V13" s="15">
        <f t="shared" ca="1" si="6"/>
        <v>560.63034962634583</v>
      </c>
      <c r="W13" s="15">
        <f t="shared" ca="1" si="6"/>
        <v>581.01290943354502</v>
      </c>
      <c r="X13" s="15">
        <f t="shared" ca="1" si="6"/>
        <v>591.0449609993226</v>
      </c>
      <c r="Y13" s="40">
        <f t="shared" ca="1" si="6"/>
        <v>595.00624471379092</v>
      </c>
      <c r="Z13" s="50">
        <f t="shared" ca="1" si="12"/>
        <v>595.00624471379092</v>
      </c>
      <c r="AA13" s="45">
        <f t="shared" ca="1" si="13"/>
        <v>595.00624471379092</v>
      </c>
    </row>
    <row r="14" spans="1:27" x14ac:dyDescent="0.35">
      <c r="A14" s="11" t="s">
        <v>22</v>
      </c>
      <c r="B14" s="11" t="s">
        <v>23</v>
      </c>
      <c r="C14" s="11">
        <v>7.2</v>
      </c>
      <c r="D14" s="11" t="s">
        <v>24</v>
      </c>
      <c r="F14" s="25">
        <f t="shared" si="0"/>
        <v>5.4012342857142848</v>
      </c>
      <c r="G14" s="35">
        <f>I14+($C$10-I14)*(1/$C$17+1/2)^(-1)</f>
        <v>455.45160457356099</v>
      </c>
      <c r="H14" s="30">
        <f t="shared" si="8"/>
        <v>482.92723890804359</v>
      </c>
      <c r="I14" s="15">
        <f t="shared" si="1"/>
        <v>510.4028732425262</v>
      </c>
      <c r="J14" s="15">
        <f t="shared" si="2"/>
        <v>549.43036769901892</v>
      </c>
      <c r="K14" s="15">
        <f t="shared" si="2"/>
        <v>576.23597314995754</v>
      </c>
      <c r="L14" s="15">
        <f t="shared" si="2"/>
        <v>589.25944844569676</v>
      </c>
      <c r="M14" s="40">
        <f t="shared" si="3"/>
        <v>596.04674706301171</v>
      </c>
      <c r="N14" s="50">
        <f t="shared" si="9"/>
        <v>596.04674706301171</v>
      </c>
      <c r="O14" s="45">
        <f>M14</f>
        <v>596.04674706301171</v>
      </c>
      <c r="P14" s="2"/>
      <c r="R14" s="56">
        <f t="shared" si="4"/>
        <v>5.4012342857142848</v>
      </c>
      <c r="S14" s="53">
        <f t="shared" ca="1" si="5"/>
        <v>459.81852913110419</v>
      </c>
      <c r="T14" s="14">
        <f t="shared" ca="1" si="11"/>
        <v>487.57290333096194</v>
      </c>
      <c r="U14" s="15">
        <f t="shared" ca="1" si="6"/>
        <v>515.32727753081963</v>
      </c>
      <c r="V14" s="15">
        <f t="shared" ca="1" si="6"/>
        <v>553.06322425546057</v>
      </c>
      <c r="W14" s="15">
        <f t="shared" ca="1" si="6"/>
        <v>575.66492023833109</v>
      </c>
      <c r="X14" s="15">
        <f t="shared" ca="1" si="6"/>
        <v>587.57063783077365</v>
      </c>
      <c r="Y14" s="40">
        <f t="shared" ca="1" si="6"/>
        <v>592.52770908611842</v>
      </c>
      <c r="Z14" s="50">
        <f t="shared" ca="1" si="12"/>
        <v>592.52770908611842</v>
      </c>
      <c r="AA14" s="45">
        <f t="shared" ca="1" si="13"/>
        <v>592.52770908611842</v>
      </c>
    </row>
    <row r="15" spans="1:27" x14ac:dyDescent="0.35">
      <c r="A15" s="11" t="s">
        <v>25</v>
      </c>
      <c r="B15" s="11" t="s">
        <v>26</v>
      </c>
      <c r="C15" s="11">
        <f>0.24/100</f>
        <v>2.3999999999999998E-3</v>
      </c>
      <c r="D15" s="11" t="s">
        <v>13</v>
      </c>
      <c r="F15" s="25">
        <f t="shared" si="0"/>
        <v>6.3014399999999986</v>
      </c>
      <c r="G15" s="35">
        <f>I15+($C$10-I15)*(1/$C$17+1/2)^(-1)</f>
        <v>448.39106317746467</v>
      </c>
      <c r="H15" s="30">
        <f t="shared" si="8"/>
        <v>475.41602465687731</v>
      </c>
      <c r="I15" s="15">
        <f t="shared" si="1"/>
        <v>502.44098613628995</v>
      </c>
      <c r="J15" s="15">
        <f t="shared" si="2"/>
        <v>543.31942319624181</v>
      </c>
      <c r="K15" s="15">
        <f t="shared" si="2"/>
        <v>569.34490807235784</v>
      </c>
      <c r="L15" s="15">
        <f t="shared" si="2"/>
        <v>586.14136010648463</v>
      </c>
      <c r="M15" s="40">
        <f t="shared" si="3"/>
        <v>592.65309775435423</v>
      </c>
      <c r="N15" s="50">
        <f t="shared" si="9"/>
        <v>592.65309775435423</v>
      </c>
      <c r="O15" s="45">
        <f>M15</f>
        <v>592.65309775435423</v>
      </c>
      <c r="P15" s="2"/>
      <c r="R15" s="56">
        <f t="shared" si="4"/>
        <v>6.3014399999999986</v>
      </c>
      <c r="S15" s="53">
        <f t="shared" ca="1" si="5"/>
        <v>452.72289458120667</v>
      </c>
      <c r="T15" s="14">
        <f t="shared" ca="1" si="11"/>
        <v>480.02435593745395</v>
      </c>
      <c r="U15" s="15">
        <f t="shared" ca="1" si="6"/>
        <v>507.32581729370116</v>
      </c>
      <c r="V15" s="15">
        <f t="shared" ca="1" si="6"/>
        <v>545.92581953195872</v>
      </c>
      <c r="W15" s="15">
        <f t="shared" ca="1" si="6"/>
        <v>570.25101232321231</v>
      </c>
      <c r="X15" s="15">
        <f t="shared" ca="1" si="6"/>
        <v>583.74838928422867</v>
      </c>
      <c r="Y15" s="40">
        <f t="shared" ca="1" si="6"/>
        <v>589.60126915215517</v>
      </c>
      <c r="Z15" s="50">
        <f t="shared" ca="1" si="12"/>
        <v>589.60126915215517</v>
      </c>
      <c r="AA15" s="45">
        <f t="shared" ca="1" si="13"/>
        <v>589.60126915215517</v>
      </c>
    </row>
    <row r="16" spans="1:27" ht="15" thickBot="1" x14ac:dyDescent="0.4">
      <c r="F16" s="26">
        <f t="shared" si="0"/>
        <v>7.2016457142857124</v>
      </c>
      <c r="G16" s="36">
        <f>I16+($C$10-I16)*(1/$C$17+1/2)^(-1)</f>
        <v>442.5508760336246</v>
      </c>
      <c r="H16" s="31">
        <f t="shared" si="8"/>
        <v>469.20305961023894</v>
      </c>
      <c r="I16" s="21">
        <f t="shared" si="1"/>
        <v>495.85524318685327</v>
      </c>
      <c r="J16" s="21">
        <f t="shared" si="2"/>
        <v>535.89294710432387</v>
      </c>
      <c r="K16" s="21">
        <f t="shared" si="2"/>
        <v>564.73039165136322</v>
      </c>
      <c r="L16" s="21">
        <f t="shared" si="2"/>
        <v>580.99900291335598</v>
      </c>
      <c r="M16" s="41">
        <f t="shared" si="3"/>
        <v>589.39722893041949</v>
      </c>
      <c r="N16" s="51">
        <f t="shared" si="9"/>
        <v>589.39722893041949</v>
      </c>
      <c r="O16" s="46">
        <f>M16</f>
        <v>589.39722893041949</v>
      </c>
      <c r="P16" s="2"/>
      <c r="R16" s="57">
        <f t="shared" si="4"/>
        <v>7.2016457142857124</v>
      </c>
      <c r="S16" s="54">
        <f t="shared" ca="1" si="5"/>
        <v>446.24164028323662</v>
      </c>
      <c r="T16" s="20">
        <f t="shared" ca="1" si="11"/>
        <v>473.12940455663471</v>
      </c>
      <c r="U16" s="21">
        <f t="shared" ca="1" si="6"/>
        <v>500.0171688300328</v>
      </c>
      <c r="V16" s="21">
        <f t="shared" ca="1" si="6"/>
        <v>539.17540044949226</v>
      </c>
      <c r="W16" s="21">
        <f t="shared" ca="1" si="6"/>
        <v>564.83279390401867</v>
      </c>
      <c r="X16" s="21">
        <f t="shared" ca="1" si="6"/>
        <v>579.65375052015804</v>
      </c>
      <c r="Y16" s="41">
        <f t="shared" ca="1" si="6"/>
        <v>586.28542960815616</v>
      </c>
      <c r="Z16" s="51">
        <f t="shared" ca="1" si="12"/>
        <v>586.28542960815616</v>
      </c>
      <c r="AA16" s="46">
        <f t="shared" ca="1" si="13"/>
        <v>586.28542960815616</v>
      </c>
    </row>
    <row r="17" spans="1:27" ht="17" thickBot="1" x14ac:dyDescent="0.4">
      <c r="A17" s="11" t="s">
        <v>29</v>
      </c>
      <c r="B17" s="11" t="s">
        <v>27</v>
      </c>
      <c r="C17" s="11">
        <f>C11*C15/C5</f>
        <v>0.12</v>
      </c>
      <c r="D17" s="11" t="s">
        <v>48</v>
      </c>
      <c r="F17" s="26">
        <f t="shared" si="0"/>
        <v>8.1018514285714271</v>
      </c>
      <c r="G17" s="36">
        <f>I17+($C$10-I17)*(1/$C$17+1/2)^(-1)</f>
        <v>436.66848761776959</v>
      </c>
      <c r="H17" s="31">
        <f t="shared" ref="H17" si="14">0.5*(G17+I17)</f>
        <v>462.94519959337191</v>
      </c>
      <c r="I17" s="21">
        <f t="shared" ref="I17" si="15">I16+$H$3*(J16-2*I16+G16)</f>
        <v>489.22191156897424</v>
      </c>
      <c r="J17" s="21">
        <f t="shared" ref="J17" si="16">J16+$H$3*(K16-2*J16+I16)</f>
        <v>530.29281741910825</v>
      </c>
      <c r="K17" s="21">
        <f t="shared" ref="K17" si="17">K16+$H$3*(L16-2*K16+J16)</f>
        <v>558.44597500883992</v>
      </c>
      <c r="L17" s="21">
        <f t="shared" ref="L17" si="18">L16+$H$3*(M16-2*L16+K16)</f>
        <v>577.0638102908913</v>
      </c>
      <c r="M17" s="41">
        <f t="shared" ref="M17" si="19">M16+$H$3*(O16-2*M16+L16)</f>
        <v>585.19811592188773</v>
      </c>
      <c r="N17" s="51">
        <f t="shared" ref="N17" si="20">0.5*(M17+O17)</f>
        <v>585.19811592188773</v>
      </c>
      <c r="O17" s="46">
        <f>M17</f>
        <v>585.19811592188773</v>
      </c>
      <c r="R17" s="5" t="s">
        <v>41</v>
      </c>
    </row>
    <row r="18" spans="1:27" x14ac:dyDescent="0.35">
      <c r="F18" s="8"/>
      <c r="G18" s="8"/>
      <c r="H18" s="3"/>
      <c r="I18" s="7"/>
      <c r="J18" s="7"/>
      <c r="K18" s="7"/>
      <c r="L18" s="7"/>
      <c r="M18" s="7"/>
      <c r="N18" s="3"/>
      <c r="O18" s="6"/>
      <c r="P18" s="4"/>
      <c r="R18" s="22" t="s">
        <v>0</v>
      </c>
      <c r="S18" s="32" t="s">
        <v>42</v>
      </c>
      <c r="T18" s="27" t="s">
        <v>37</v>
      </c>
      <c r="U18" s="17">
        <v>1</v>
      </c>
      <c r="V18" s="17">
        <v>2</v>
      </c>
      <c r="W18" s="17">
        <v>3</v>
      </c>
      <c r="X18" s="17">
        <v>4</v>
      </c>
      <c r="Y18" s="37">
        <v>5</v>
      </c>
      <c r="Z18" s="32" t="s">
        <v>39</v>
      </c>
      <c r="AA18" s="42">
        <v>6</v>
      </c>
    </row>
    <row r="19" spans="1:27" ht="15" thickBot="1" x14ac:dyDescent="0.4">
      <c r="F19" s="8"/>
      <c r="G19" s="8"/>
      <c r="H19" s="3"/>
      <c r="I19" s="7"/>
      <c r="J19" s="7"/>
      <c r="K19" s="7"/>
      <c r="L19" s="7"/>
      <c r="M19" s="7"/>
      <c r="N19" s="3"/>
      <c r="O19" s="6"/>
      <c r="P19" s="4"/>
      <c r="R19" s="23" t="s">
        <v>38</v>
      </c>
      <c r="S19" s="33">
        <v>-1.1999999999999999E-3</v>
      </c>
      <c r="T19" s="28">
        <v>0</v>
      </c>
      <c r="U19" s="18">
        <v>1.1999999999999999E-3</v>
      </c>
      <c r="V19" s="18">
        <v>3.5999999999999999E-3</v>
      </c>
      <c r="W19" s="18">
        <v>6.0000000000000001E-3</v>
      </c>
      <c r="X19" s="18">
        <v>8.3999999999999995E-3</v>
      </c>
      <c r="Y19" s="38">
        <v>1.0800000000000001E-2</v>
      </c>
      <c r="Z19" s="47">
        <v>1.2E-2</v>
      </c>
      <c r="AA19" s="43">
        <v>1.32E-2</v>
      </c>
    </row>
    <row r="20" spans="1:27" x14ac:dyDescent="0.35">
      <c r="R20" s="61">
        <v>0</v>
      </c>
      <c r="S20" s="63">
        <f>U20+($C$10-U20)*(1/$C$17+1/2)^(-1)</f>
        <v>534.90566037735846</v>
      </c>
      <c r="T20" s="62">
        <v>600</v>
      </c>
      <c r="U20" s="16">
        <v>600</v>
      </c>
      <c r="V20" s="16">
        <v>600</v>
      </c>
      <c r="W20" s="16">
        <v>600</v>
      </c>
      <c r="X20" s="16">
        <v>600</v>
      </c>
      <c r="Y20" s="58">
        <v>600</v>
      </c>
      <c r="Z20" s="60">
        <f>0.5*(Y20+AA20)</f>
        <v>600</v>
      </c>
      <c r="AA20" s="59">
        <v>600</v>
      </c>
    </row>
    <row r="21" spans="1:27" x14ac:dyDescent="0.35">
      <c r="R21" s="25">
        <f>R9</f>
        <v>0.90020571428571416</v>
      </c>
      <c r="S21" s="35">
        <f ca="1">U21+($C$10-U21)*(1/$C$17+1/2)^(-1)</f>
        <v>514.61728502080439</v>
      </c>
      <c r="T21" s="30">
        <f ca="1">0.5*(S21+U21)</f>
        <v>545.86945214979187</v>
      </c>
      <c r="U21" s="15">
        <f ca="1">(U8+$T$3*(V9+S9))/(1+2*$T$3)</f>
        <v>577.12161927877946</v>
      </c>
      <c r="V21" s="15">
        <f ca="1">(V8+$T$3*(W9+U9))/(1+2*$T$3)</f>
        <v>593.86919209431346</v>
      </c>
      <c r="W21" s="15">
        <f t="shared" ref="W21" ca="1" si="21">(W8+$T$3*(X9+V9))/(1+2*$T$3)</f>
        <v>598.35514909847439</v>
      </c>
      <c r="X21" s="15">
        <f ca="1">(X8+$T$3*(Y9+W9))/(1+2*$T$3)</f>
        <v>599.55140429958396</v>
      </c>
      <c r="Y21" s="40">
        <f ca="1">(Y8+$T$3*(AA9+X9))/(1+2*$T$3)</f>
        <v>599.85046809986125</v>
      </c>
      <c r="Z21" s="50">
        <f t="shared" ref="Z21:Z28" ca="1" si="22">0.5*(Y21+AA21)</f>
        <v>599.85046809986125</v>
      </c>
      <c r="AA21" s="45">
        <f ca="1">Y21</f>
        <v>599.85046809986125</v>
      </c>
    </row>
    <row r="22" spans="1:27" x14ac:dyDescent="0.35">
      <c r="R22" s="25">
        <f t="shared" ref="R22:R28" si="23">R10</f>
        <v>1.8004114285714283</v>
      </c>
      <c r="S22" s="35">
        <f t="shared" ref="S22:S28" ca="1" si="24">U22+($C$10-U22)*(1/$C$17+1/2)^(-1)</f>
        <v>499.25206566316672</v>
      </c>
      <c r="T22" s="30">
        <f t="shared" ref="T22:T28" ca="1" si="25">0.5*(S22+U22)</f>
        <v>529.52347410975176</v>
      </c>
      <c r="U22" s="15">
        <f t="shared" ref="U22:U28" ca="1" si="26">(U9+$T$3*(V10+S10))/(1+2*$T$3)</f>
        <v>559.79488255633692</v>
      </c>
      <c r="V22" s="15">
        <f t="shared" ref="V22:X22" ca="1" si="27">(V9+$T$3*(W10+U10))/(1+2*$T$3)</f>
        <v>585.68422600462213</v>
      </c>
      <c r="W22" s="15">
        <f t="shared" ca="1" si="27"/>
        <v>595.20363727352446</v>
      </c>
      <c r="X22" s="15">
        <f t="shared" ca="1" si="27"/>
        <v>598.42002489252718</v>
      </c>
      <c r="Y22" s="40">
        <f t="shared" ref="Y22:Y28" ca="1" si="28">(Y9+$T$3*(AA10+X10))/(1+2*$T$3)</f>
        <v>599.37365369741656</v>
      </c>
      <c r="Z22" s="50">
        <f t="shared" ca="1" si="22"/>
        <v>599.37365369741656</v>
      </c>
      <c r="AA22" s="45">
        <f t="shared" ref="AA22:AA28" ca="1" si="29">Y22</f>
        <v>599.37365369741656</v>
      </c>
    </row>
    <row r="23" spans="1:27" x14ac:dyDescent="0.35">
      <c r="R23" s="25">
        <f t="shared" si="23"/>
        <v>2.7006171428571424</v>
      </c>
      <c r="S23" s="35">
        <f t="shared" ca="1" si="24"/>
        <v>486.92714716345029</v>
      </c>
      <c r="T23" s="30">
        <f t="shared" ca="1" si="25"/>
        <v>516.41185868452158</v>
      </c>
      <c r="U23" s="15">
        <f t="shared" ca="1" si="26"/>
        <v>545.89657020559287</v>
      </c>
      <c r="V23" s="15">
        <f t="shared" ref="V23:X23" ca="1" si="30">(V10+$T$3*(W11+U11))/(1+2*$T$3)</f>
        <v>577.06936854624746</v>
      </c>
      <c r="W23" s="15">
        <f t="shared" ca="1" si="30"/>
        <v>591.0124519701526</v>
      </c>
      <c r="X23" s="15">
        <f t="shared" ca="1" si="30"/>
        <v>596.573164787314</v>
      </c>
      <c r="Y23" s="40">
        <f t="shared" ca="1" si="28"/>
        <v>598.44015739404904</v>
      </c>
      <c r="Z23" s="50">
        <f t="shared" ca="1" si="22"/>
        <v>598.44015739404904</v>
      </c>
      <c r="AA23" s="45">
        <f t="shared" ca="1" si="29"/>
        <v>598.44015739404904</v>
      </c>
    </row>
    <row r="24" spans="1:27" x14ac:dyDescent="0.35">
      <c r="R24" s="25">
        <f t="shared" si="23"/>
        <v>3.6008228571428567</v>
      </c>
      <c r="S24" s="35">
        <f t="shared" ca="1" si="24"/>
        <v>476.61033727792449</v>
      </c>
      <c r="T24" s="30">
        <f t="shared" ca="1" si="25"/>
        <v>505.43652901906859</v>
      </c>
      <c r="U24" s="15">
        <f t="shared" ca="1" si="26"/>
        <v>534.26272076021269</v>
      </c>
      <c r="V24" s="15">
        <f t="shared" ref="V24:X24" ca="1" si="31">(V11+$T$3*(W12+U12))/(1+2*$T$3)</f>
        <v>568.64740535174087</v>
      </c>
      <c r="W24" s="15">
        <f t="shared" ca="1" si="31"/>
        <v>586.18816355425588</v>
      </c>
      <c r="X24" s="15">
        <f t="shared" ca="1" si="31"/>
        <v>594.08034492497723</v>
      </c>
      <c r="Y24" s="40">
        <f t="shared" ca="1" si="28"/>
        <v>596.98688657102502</v>
      </c>
      <c r="Z24" s="50">
        <f t="shared" ca="1" si="22"/>
        <v>596.98688657102502</v>
      </c>
      <c r="AA24" s="45">
        <f t="shared" ca="1" si="29"/>
        <v>596.98688657102502</v>
      </c>
    </row>
    <row r="25" spans="1:27" x14ac:dyDescent="0.35">
      <c r="R25" s="25">
        <f t="shared" si="23"/>
        <v>4.5010285714285709</v>
      </c>
      <c r="S25" s="35">
        <f t="shared" ca="1" si="24"/>
        <v>467.69892232665603</v>
      </c>
      <c r="T25" s="30">
        <f t="shared" ca="1" si="25"/>
        <v>495.95630034750639</v>
      </c>
      <c r="U25" s="15">
        <f t="shared" ca="1" si="26"/>
        <v>524.2136783683568</v>
      </c>
      <c r="V25" s="15">
        <f t="shared" ref="V25:X25" ca="1" si="32">(V12+$T$3*(W13+U13))/(1+2*$T$3)</f>
        <v>560.63034962634583</v>
      </c>
      <c r="W25" s="15">
        <f t="shared" ca="1" si="32"/>
        <v>581.01290943354502</v>
      </c>
      <c r="X25" s="15">
        <f t="shared" ca="1" si="32"/>
        <v>591.0449609993226</v>
      </c>
      <c r="Y25" s="40">
        <f t="shared" ca="1" si="28"/>
        <v>595.00624471379092</v>
      </c>
      <c r="Z25" s="50">
        <f t="shared" ca="1" si="22"/>
        <v>595.00624471379092</v>
      </c>
      <c r="AA25" s="45">
        <f t="shared" ca="1" si="29"/>
        <v>595.00624471379092</v>
      </c>
    </row>
    <row r="26" spans="1:27" x14ac:dyDescent="0.35">
      <c r="R26" s="25">
        <f t="shared" si="23"/>
        <v>5.4012342857142848</v>
      </c>
      <c r="S26" s="35">
        <f t="shared" ca="1" si="24"/>
        <v>459.81852913110419</v>
      </c>
      <c r="T26" s="30">
        <f t="shared" ca="1" si="25"/>
        <v>487.57290333096194</v>
      </c>
      <c r="U26" s="15">
        <f t="shared" ca="1" si="26"/>
        <v>515.32727753081963</v>
      </c>
      <c r="V26" s="15">
        <f t="shared" ref="V26:X26" ca="1" si="33">(V13+$T$3*(W14+U14))/(1+2*$T$3)</f>
        <v>553.06322425546057</v>
      </c>
      <c r="W26" s="15">
        <f t="shared" ca="1" si="33"/>
        <v>575.66492023833109</v>
      </c>
      <c r="X26" s="15">
        <f t="shared" ca="1" si="33"/>
        <v>587.57063783077365</v>
      </c>
      <c r="Y26" s="40">
        <f t="shared" ca="1" si="28"/>
        <v>592.52770908611842</v>
      </c>
      <c r="Z26" s="50">
        <f t="shared" ca="1" si="22"/>
        <v>592.52770908611842</v>
      </c>
      <c r="AA26" s="45">
        <f t="shared" ca="1" si="29"/>
        <v>592.52770908611842</v>
      </c>
    </row>
    <row r="27" spans="1:27" x14ac:dyDescent="0.35">
      <c r="R27" s="25">
        <f t="shared" si="23"/>
        <v>6.3014399999999986</v>
      </c>
      <c r="S27" s="35">
        <f t="shared" ca="1" si="24"/>
        <v>452.72289458120667</v>
      </c>
      <c r="T27" s="30">
        <f t="shared" ca="1" si="25"/>
        <v>480.02435593745395</v>
      </c>
      <c r="U27" s="15">
        <f t="shared" ca="1" si="26"/>
        <v>507.32581729370116</v>
      </c>
      <c r="V27" s="15">
        <f t="shared" ref="V27:X27" ca="1" si="34">(V14+$T$3*(W15+U15))/(1+2*$T$3)</f>
        <v>545.92581953195872</v>
      </c>
      <c r="W27" s="15">
        <f t="shared" ca="1" si="34"/>
        <v>570.25101232321231</v>
      </c>
      <c r="X27" s="15">
        <f t="shared" ca="1" si="34"/>
        <v>583.74838928422867</v>
      </c>
      <c r="Y27" s="40">
        <f t="shared" ca="1" si="28"/>
        <v>589.60126915215517</v>
      </c>
      <c r="Z27" s="50">
        <f t="shared" ca="1" si="22"/>
        <v>589.60126915215517</v>
      </c>
      <c r="AA27" s="45">
        <f t="shared" ca="1" si="29"/>
        <v>589.60126915215517</v>
      </c>
    </row>
    <row r="28" spans="1:27" ht="15" thickBot="1" x14ac:dyDescent="0.4">
      <c r="R28" s="26">
        <f t="shared" si="23"/>
        <v>7.2016457142857124</v>
      </c>
      <c r="S28" s="36">
        <f t="shared" ca="1" si="24"/>
        <v>446.24164028323662</v>
      </c>
      <c r="T28" s="31">
        <f t="shared" ca="1" si="25"/>
        <v>473.12940455663471</v>
      </c>
      <c r="U28" s="21">
        <f t="shared" ca="1" si="26"/>
        <v>500.0171688300328</v>
      </c>
      <c r="V28" s="21">
        <f t="shared" ref="V28:X28" ca="1" si="35">(V15+$T$3*(W16+U16))/(1+2*$T$3)</f>
        <v>539.17540044949226</v>
      </c>
      <c r="W28" s="21">
        <f t="shared" ca="1" si="35"/>
        <v>564.83279390401867</v>
      </c>
      <c r="X28" s="21">
        <f t="shared" ca="1" si="35"/>
        <v>579.65375052015804</v>
      </c>
      <c r="Y28" s="41">
        <f t="shared" ca="1" si="28"/>
        <v>586.28542960815616</v>
      </c>
      <c r="Z28" s="51">
        <f t="shared" ca="1" si="22"/>
        <v>586.28542960815616</v>
      </c>
      <c r="AA28" s="46">
        <f t="shared" ca="1" si="29"/>
        <v>586.28542960815616</v>
      </c>
    </row>
    <row r="30" spans="1:27" x14ac:dyDescent="0.35">
      <c r="U30" s="7"/>
      <c r="V30" s="7"/>
      <c r="W30" s="7"/>
      <c r="X30" s="7"/>
      <c r="Y30" s="7"/>
    </row>
    <row r="31" spans="1:27" x14ac:dyDescent="0.35">
      <c r="S31">
        <v>0</v>
      </c>
      <c r="U31" s="7"/>
      <c r="V31" s="7"/>
      <c r="W31" s="7"/>
      <c r="X31" s="7"/>
      <c r="Y31" s="7"/>
    </row>
    <row r="32" spans="1:27" x14ac:dyDescent="0.35">
      <c r="S32">
        <f ca="1">IF(S2=0,0,S32+1)</f>
        <v>25939</v>
      </c>
    </row>
    <row r="34" spans="18:26" ht="16.5" x14ac:dyDescent="0.45">
      <c r="W34" t="s">
        <v>46</v>
      </c>
      <c r="X34" t="s">
        <v>47</v>
      </c>
      <c r="Y34" t="s">
        <v>50</v>
      </c>
      <c r="Z34" t="s">
        <v>51</v>
      </c>
    </row>
    <row r="35" spans="18:26" x14ac:dyDescent="0.35">
      <c r="V35" t="s">
        <v>43</v>
      </c>
      <c r="W35">
        <v>473.5</v>
      </c>
      <c r="X35">
        <v>588.5</v>
      </c>
    </row>
    <row r="36" spans="18:26" x14ac:dyDescent="0.35">
      <c r="R36">
        <f>0.012-0.0108</f>
        <v>1.1999999999999997E-3</v>
      </c>
      <c r="V36" t="s">
        <v>44</v>
      </c>
      <c r="W36" s="10">
        <f>H16</f>
        <v>469.20305961023894</v>
      </c>
      <c r="X36" s="2">
        <f>N16</f>
        <v>589.39722893041949</v>
      </c>
      <c r="Y36" s="10">
        <f>W36-W$35</f>
        <v>-4.2969403897610619</v>
      </c>
      <c r="Z36" s="10">
        <f>X36-X$35</f>
        <v>0.89722893041948737</v>
      </c>
    </row>
    <row r="37" spans="18:26" x14ac:dyDescent="0.35">
      <c r="V37" t="s">
        <v>45</v>
      </c>
      <c r="W37" s="10">
        <f ca="1">T16</f>
        <v>473.12940455663471</v>
      </c>
      <c r="X37" s="2">
        <f ca="1">Z28</f>
        <v>586.28542960815616</v>
      </c>
      <c r="Y37" s="10">
        <f ca="1">W37-W$35</f>
        <v>-0.37059544336528916</v>
      </c>
      <c r="Z37" s="10">
        <f ca="1">X37-X$35</f>
        <v>-2.2145703918438358</v>
      </c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8</xdr:col>
                <xdr:colOff>57150</xdr:colOff>
                <xdr:row>2</xdr:row>
                <xdr:rowOff>0</xdr:rowOff>
              </from>
              <to>
                <xdr:col>9</xdr:col>
                <xdr:colOff>488950</xdr:colOff>
                <xdr:row>3</xdr:row>
                <xdr:rowOff>171450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8</xdr:col>
                <xdr:colOff>488950</xdr:colOff>
                <xdr:row>17</xdr:row>
                <xdr:rowOff>69850</xdr:rowOff>
              </from>
              <to>
                <xdr:col>12</xdr:col>
                <xdr:colOff>133350</xdr:colOff>
                <xdr:row>18</xdr:row>
                <xdr:rowOff>114300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5</xdr:col>
                <xdr:colOff>0</xdr:colOff>
                <xdr:row>16</xdr:row>
                <xdr:rowOff>184150</xdr:rowOff>
              </from>
              <to>
                <xdr:col>7</xdr:col>
                <xdr:colOff>0</xdr:colOff>
                <xdr:row>19</xdr:row>
                <xdr:rowOff>38100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14</xdr:col>
                <xdr:colOff>69850</xdr:colOff>
                <xdr:row>17</xdr:row>
                <xdr:rowOff>57150</xdr:rowOff>
              </from>
              <to>
                <xdr:col>14</xdr:col>
                <xdr:colOff>723900</xdr:colOff>
                <xdr:row>18</xdr:row>
                <xdr:rowOff>88900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31" r:id="rId12">
          <objectPr defaultSize="0" autoPict="0" r:id="rId13">
            <anchor moveWithCells="1" sizeWithCells="1">
              <from>
                <xdr:col>12</xdr:col>
                <xdr:colOff>419100</xdr:colOff>
                <xdr:row>19</xdr:row>
                <xdr:rowOff>88900</xdr:rowOff>
              </from>
              <to>
                <xdr:col>14</xdr:col>
                <xdr:colOff>374650</xdr:colOff>
                <xdr:row>21</xdr:row>
                <xdr:rowOff>114300</xdr:rowOff>
              </to>
            </anchor>
          </objectPr>
        </oleObject>
      </mc:Choice>
      <mc:Fallback>
        <oleObject progId="Equation.3" shapeId="1031" r:id="rId12"/>
      </mc:Fallback>
    </mc:AlternateContent>
    <mc:AlternateContent xmlns:mc="http://schemas.openxmlformats.org/markup-compatibility/2006">
      <mc:Choice Requires="x14">
        <oleObject progId="Equation.3" shapeId="1032" r:id="rId14">
          <objectPr defaultSize="0" autoPict="0" r:id="rId15">
            <anchor moveWithCells="1" sizeWithCells="1">
              <from>
                <xdr:col>6</xdr:col>
                <xdr:colOff>609600</xdr:colOff>
                <xdr:row>19</xdr:row>
                <xdr:rowOff>0</xdr:rowOff>
              </from>
              <to>
                <xdr:col>8</xdr:col>
                <xdr:colOff>127000</xdr:colOff>
                <xdr:row>21</xdr:row>
                <xdr:rowOff>31750</xdr:rowOff>
              </to>
            </anchor>
          </objectPr>
        </oleObject>
      </mc:Choice>
      <mc:Fallback>
        <oleObject progId="Equation.3" shapeId="1032" r:id="rId14"/>
      </mc:Fallback>
    </mc:AlternateContent>
    <mc:AlternateContent xmlns:mc="http://schemas.openxmlformats.org/markup-compatibility/2006">
      <mc:Choice Requires="x14">
        <oleObject progId="Equation.3" shapeId="1033" r:id="rId16">
          <objectPr defaultSize="0" autoPict="0" r:id="rId17">
            <anchor moveWithCells="1" sizeWithCells="1">
              <from>
                <xdr:col>21</xdr:col>
                <xdr:colOff>19050</xdr:colOff>
                <xdr:row>28</xdr:row>
                <xdr:rowOff>171450</xdr:rowOff>
              </from>
              <to>
                <xdr:col>23</xdr:col>
                <xdr:colOff>660400</xdr:colOff>
                <xdr:row>31</xdr:row>
                <xdr:rowOff>31750</xdr:rowOff>
              </to>
            </anchor>
          </objectPr>
        </oleObject>
      </mc:Choice>
      <mc:Fallback>
        <oleObject progId="Equation.3" shapeId="1033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Aufgabe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Berhardt</dc:creator>
  <cp:lastModifiedBy>Windows-Benutzer</cp:lastModifiedBy>
  <dcterms:created xsi:type="dcterms:W3CDTF">2014-10-08T11:20:08Z</dcterms:created>
  <dcterms:modified xsi:type="dcterms:W3CDTF">2021-10-13T09:14:10Z</dcterms:modified>
</cp:coreProperties>
</file>