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Fall Quarter 2021\ACCT 2310 (Valentina Zamora)\Team Case B\"/>
    </mc:Choice>
  </mc:AlternateContent>
  <xr:revisionPtr revIDLastSave="0" documentId="13_ncr:1_{78A699A2-F274-471C-9608-EF1FAC73E628}" xr6:coauthVersionLast="47" xr6:coauthVersionMax="47" xr10:uidLastSave="{00000000-0000-0000-0000-000000000000}"/>
  <bookViews>
    <workbookView xWindow="-120" yWindow="-120" windowWidth="29040" windowHeight="15720" tabRatio="296" activeTab="1" xr2:uid="{00000000-000D-0000-FFFF-FFFF00000000}"/>
  </bookViews>
  <sheets>
    <sheet name="Introduction" sheetId="2" r:id="rId1"/>
    <sheet name="Country Doctor Community Clinic"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71" i="1" l="1"/>
  <c r="E39" i="1"/>
  <c r="J63" i="1"/>
  <c r="L63" i="1"/>
  <c r="B58" i="1"/>
  <c r="E45" i="1"/>
  <c r="E58" i="1" s="1"/>
  <c r="E46" i="1"/>
  <c r="E47" i="1"/>
  <c r="E48" i="1"/>
  <c r="E49" i="1"/>
  <c r="E50" i="1"/>
  <c r="E51" i="1"/>
  <c r="E52" i="1"/>
  <c r="E53" i="1"/>
  <c r="E54" i="1"/>
  <c r="E55" i="1"/>
  <c r="E56" i="1"/>
  <c r="E57" i="1"/>
  <c r="D71" i="1"/>
  <c r="C71" i="1"/>
  <c r="B71" i="1"/>
  <c r="D58" i="1"/>
  <c r="J45" i="1"/>
  <c r="J46" i="1"/>
  <c r="J47" i="1" s="1"/>
  <c r="D42" i="1"/>
  <c r="D59" i="1" s="1"/>
  <c r="J44" i="1"/>
  <c r="E38" i="1"/>
  <c r="C40" i="1"/>
  <c r="E40" i="1" s="1"/>
  <c r="J64" i="1" s="1"/>
  <c r="B41" i="1"/>
  <c r="E41" i="1"/>
  <c r="E62" i="1"/>
  <c r="E71" i="1" s="1"/>
  <c r="E63" i="1"/>
  <c r="E64" i="1"/>
  <c r="E65" i="1"/>
  <c r="E66" i="1"/>
  <c r="E67" i="1"/>
  <c r="E68" i="1"/>
  <c r="E69" i="1"/>
  <c r="E70" i="1"/>
  <c r="C58" i="1"/>
  <c r="J29" i="1" s="1"/>
  <c r="B42" i="1"/>
  <c r="B59" i="1" s="1"/>
  <c r="D20" i="1" s="1"/>
  <c r="D22" i="1" s="1"/>
  <c r="M71" i="1"/>
  <c r="J65" i="1"/>
  <c r="L65" i="1" s="1"/>
  <c r="J62" i="1"/>
  <c r="K70" i="1"/>
  <c r="K72" i="1"/>
  <c r="K73" i="1"/>
  <c r="K74" i="1"/>
  <c r="L62" i="1"/>
  <c r="L70" i="1"/>
  <c r="L72" i="1"/>
  <c r="L73" i="1"/>
  <c r="L74" i="1"/>
  <c r="M62" i="1"/>
  <c r="M70" i="1"/>
  <c r="M72" i="1"/>
  <c r="M73" i="1"/>
  <c r="M74" i="1"/>
  <c r="C42" i="1"/>
  <c r="C72" i="1" s="1"/>
  <c r="D16" i="1"/>
  <c r="C59" i="1"/>
  <c r="D72" i="1"/>
  <c r="J30" i="1"/>
  <c r="J7" i="1" l="1"/>
  <c r="J6" i="1"/>
  <c r="L64" i="1"/>
  <c r="L66" i="1" s="1"/>
  <c r="M64" i="1"/>
  <c r="K64" i="1"/>
  <c r="E42" i="1"/>
  <c r="J5" i="1"/>
  <c r="J69" i="1"/>
  <c r="M63" i="1"/>
  <c r="D15" i="1"/>
  <c r="M65" i="1"/>
  <c r="B72" i="1"/>
  <c r="D21" i="1"/>
  <c r="D23" i="1" s="1"/>
  <c r="L76" i="1" l="1"/>
  <c r="M66" i="1"/>
  <c r="M76" i="1" s="1"/>
  <c r="J8" i="1"/>
  <c r="P10" i="1"/>
  <c r="J28" i="1"/>
  <c r="J31" i="1" s="1"/>
  <c r="J66" i="1"/>
  <c r="E59" i="1"/>
  <c r="E72" i="1"/>
  <c r="K69" i="1"/>
  <c r="J75" i="1"/>
  <c r="M69" i="1"/>
  <c r="M75" i="1" s="1"/>
  <c r="L69" i="1"/>
  <c r="L75" i="1" s="1"/>
  <c r="P12" i="1" l="1"/>
  <c r="K65" i="1" s="1"/>
  <c r="P13" i="1"/>
  <c r="K62" i="1" s="1"/>
  <c r="P11" i="1"/>
  <c r="P14" i="1"/>
  <c r="D24" i="1"/>
  <c r="J76" i="1"/>
  <c r="J11" i="1" l="1"/>
  <c r="K63" i="1"/>
  <c r="K66" i="1"/>
  <c r="K76" i="1" s="1"/>
  <c r="J12" i="1"/>
  <c r="K71" i="1"/>
  <c r="K75" i="1" s="1"/>
  <c r="J14" i="1" l="1"/>
</calcChain>
</file>

<file path=xl/sharedStrings.xml><?xml version="1.0" encoding="utf-8"?>
<sst xmlns="http://schemas.openxmlformats.org/spreadsheetml/2006/main" count="249" uniqueCount="204">
  <si>
    <t>NFP Name</t>
  </si>
  <si>
    <t>Country Doctor Community Clinic</t>
  </si>
  <si>
    <t>Part 2: Incremental income effect</t>
  </si>
  <si>
    <t>Value proposition</t>
  </si>
  <si>
    <t>Our mission is to improve the health of our community by providing high quality, caring, culturally appropriate primary health care that addresses the needs of people, regardless of their ability to pay.</t>
  </si>
  <si>
    <t>Number of employees:</t>
  </si>
  <si>
    <t>PPP loan amount (per instructor)</t>
  </si>
  <si>
    <t>Program services</t>
  </si>
  <si>
    <t>Number of retained employees (per instructor)</t>
  </si>
  <si>
    <t>Management and general</t>
  </si>
  <si>
    <t>Fundraising</t>
  </si>
  <si>
    <t>Part 1: Data, cost behavior, and CFIS</t>
  </si>
  <si>
    <t>Current Year</t>
  </si>
  <si>
    <t>Prior Year</t>
  </si>
  <si>
    <t>Form 990 Source</t>
  </si>
  <si>
    <t>Total number of employees</t>
  </si>
  <si>
    <t>a. Name of the PO</t>
  </si>
  <si>
    <t>Raleigh Watts</t>
  </si>
  <si>
    <t>Page 1, Line F</t>
  </si>
  <si>
    <t>b. Total number employees</t>
  </si>
  <si>
    <t>Part I, Line 5</t>
  </si>
  <si>
    <t>Option a: Reducing the program service employess to the number reported to the SBA</t>
  </si>
  <si>
    <t>Change number of program service employees</t>
  </si>
  <si>
    <t>employees</t>
  </si>
  <si>
    <t>c. Total contributions and grants revenue</t>
  </si>
  <si>
    <t>Part I, Line 8</t>
  </si>
  <si>
    <t>Change in revenue</t>
  </si>
  <si>
    <t>Change in total program revenue</t>
  </si>
  <si>
    <t>d. Total program service revenue</t>
  </si>
  <si>
    <t>Part I, Line 9</t>
  </si>
  <si>
    <t>Change in variable costs</t>
  </si>
  <si>
    <t>salaries and wages include other salaries and wages, pension plan accruals and contributions, other employee benefits, and payroll taxes, which are all variable costs</t>
  </si>
  <si>
    <t>Change in other revenue</t>
  </si>
  <si>
    <t xml:space="preserve">e. Total other revenue </t>
  </si>
  <si>
    <t>Part I, Line 11</t>
  </si>
  <si>
    <t>Change in fixed costs</t>
  </si>
  <si>
    <t>Change in Fundraising revenue</t>
  </si>
  <si>
    <t>f. Revenue less expenses</t>
  </si>
  <si>
    <t>Part I, Line 19</t>
  </si>
  <si>
    <t>Incremental income effect</t>
  </si>
  <si>
    <t>Change in total salaries and wages for program services</t>
  </si>
  <si>
    <t>g. Total variable program service expenses</t>
  </si>
  <si>
    <t>See below</t>
  </si>
  <si>
    <t>h.Total fixed program service expenses</t>
  </si>
  <si>
    <t xml:space="preserve"> Activites likely affected and how</t>
  </si>
  <si>
    <t>i. Total salaries and wages for program services</t>
  </si>
  <si>
    <t>Part IX, Column B, Lines 6,7,8,9, and 10)</t>
  </si>
  <si>
    <t xml:space="preserve">Services here include Medical Care (such as Annual Wellness Visits, and Immunizations), Specialized Care (such as HIV care and Healthcare for Homeless), Behavioral Health (such as Anxiety and Depression), and Dental Care (such as Cleaning and Dentures). Since we are reducing the amount empoloyees in Program Services , all these services would be affected in proportion to the reduction of Program Service employees. </t>
  </si>
  <si>
    <t>j. Total salaries and wages for management and general</t>
  </si>
  <si>
    <t>Part IX, Column C, Lines 6,7,8,9, and 10)</t>
  </si>
  <si>
    <t>k. Total salaries and wages for fundraising</t>
  </si>
  <si>
    <t>Part IX, Column D, Lines 6,7,8,9, and 10)</t>
  </si>
  <si>
    <t>l. Program services contribution margin ratio</t>
  </si>
  <si>
    <t>Explanation: At this contribution margin ratio, 23% of program services will be used to cover the overhead expenses and/or fixed costs</t>
  </si>
  <si>
    <t>m. Program services revenue (in dollars) to breakeven</t>
  </si>
  <si>
    <t>Explanation: It is the amount that the NFP will need to cover the underlying fixed expenses and the associated variable expenses</t>
  </si>
  <si>
    <t>Cite(s) for explanation and evidence</t>
  </si>
  <si>
    <t>n. Program services revenue (in dollars) to repay the PPP loan</t>
  </si>
  <si>
    <t>Explanation: This is the revenue that the NFP would have to generate in order to repay the PPP loan</t>
  </si>
  <si>
    <t>https://cdchc.org/, https://citeseerx.ist.psu.edu/viewdoc/download?doi=10.1.1.586.1522&amp;rep=rep1&amp;type=pdf#:~:text=Management%20and%20general%20expenses%20are,outlays%20for%20equipment%20and%20supplies.</t>
  </si>
  <si>
    <t>o. Program services safety margin in terms of revenue dollars</t>
  </si>
  <si>
    <t xml:space="preserve">Explanation: The safety margin in this case is negative, which means there is a loss of $15,050,966 </t>
  </si>
  <si>
    <t>p. Overall operating leverage factor</t>
  </si>
  <si>
    <t>Explanation: This shows by how much more the profit will increase if we increase sales. Ex: Increase 10 % in sales will increase the profit by 498.6% (49.86*10).</t>
  </si>
  <si>
    <t>NOTE: Identify and briefly explain at least three issues related to your analysis and the CVP assumptions you employed (Hint: discuss what the assumption is, why it matters, and how it affects mission and decisions).</t>
  </si>
  <si>
    <t xml:space="preserve">According to our analysis and the CVP assumptions, the first thing that we want to talk about is the program services revenue to breakeven. In this assumption, the program services revenue need to be generated, in order to cover the cost that the clinic required. Especially in program services revenue, it will be about the revenue from pharmacy and patient services, and some other revenue. Moreover, breakeven point can also help the managers make the short-term business decisions. </t>
  </si>
  <si>
    <t>Option b. Cutting some management general staff in half</t>
  </si>
  <si>
    <t xml:space="preserve">Another thing that we wanr to talk about is the contribution margin. The contribution margin is the difference between total revenue and total variable expenses. The contribution margin is used to calculate the breakeven point, therefore it might effect a lot. In this assumption, we need to find the contribution margin of program services withwithat that information, we can get the breakeven point. Because this organization is no profit, therefore we don’t need the contribution margin exceed the total variable expenses. </t>
  </si>
  <si>
    <t>One more assumption that we want to discuss is about the program services safety margin. If we want to assess how close our business is to incurring losses, we can calculate the margin of safety. In this assumption, if we want to know that program services is losses or not, we just need to find program services safety margin. In order to improve the margin of safety, we can increase the program services price, reduce the variable costs and fixed costs, or improve efficiency and productivity.</t>
  </si>
  <si>
    <t>Management and general are associated with the overall function and management of the nonprofit  organization. This include many personnel costs, such as accountants. It also include equipment, supplies, and even legal fees. Since we are cutting management and general staff in half, all the items mentioned before such as equipment and supplies would be reduced by half also.</t>
  </si>
  <si>
    <t>Contribution Format Income Statement</t>
  </si>
  <si>
    <t>Description</t>
  </si>
  <si>
    <t>Program Services</t>
  </si>
  <si>
    <t>Management and general expenses</t>
  </si>
  <si>
    <t>Total</t>
  </si>
  <si>
    <t>Explanations</t>
  </si>
  <si>
    <t>Revenues</t>
  </si>
  <si>
    <t>Contributions and grants</t>
  </si>
  <si>
    <t>Part VIII, line h</t>
  </si>
  <si>
    <t>Contribution and grants are related to Fundraising</t>
  </si>
  <si>
    <t>https://citeseerx.ist.psu.edu/viewdoc/download?doi=10.1.1.586.1522&amp;rep=rep1&amp;type=pdf#:~:text=Management%20and%20general%20expenses%20are,outlays%20for%20equipment%20and%20supplies.</t>
  </si>
  <si>
    <t>Program service revenue</t>
  </si>
  <si>
    <t>Part VIII, line 2g</t>
  </si>
  <si>
    <t>Program service revenue would obviously be Program Services</t>
  </si>
  <si>
    <t>Investment income</t>
  </si>
  <si>
    <t>Part VIII, line 3, 7d</t>
  </si>
  <si>
    <t>Investment income are in Management and General</t>
  </si>
  <si>
    <t>Other revenue</t>
  </si>
  <si>
    <t>Part VIII, line 5, 6d, 8c, 11e</t>
  </si>
  <si>
    <t>Other revenue is given to us that it should be in Program Services</t>
  </si>
  <si>
    <t>Total revenue</t>
  </si>
  <si>
    <t>Option c. Cutting some fundraising staff in half.</t>
  </si>
  <si>
    <t>Variable expenses</t>
  </si>
  <si>
    <t>Grants and other assistance to domestic organizations and domestic governments</t>
  </si>
  <si>
    <t>Part IX, line 1</t>
  </si>
  <si>
    <t>The amount we give depends on how well we are doing. In other words, depends on the revenue.</t>
  </si>
  <si>
    <t>Grants and other assistance to domestic individuals</t>
  </si>
  <si>
    <t>Part IX, line 2</t>
  </si>
  <si>
    <t>Compensation of current officers, directors, trustees, and key employees</t>
  </si>
  <si>
    <t xml:space="preserve"> </t>
  </si>
  <si>
    <t>Part IX, line 5</t>
  </si>
  <si>
    <t>Salaries increase when the organization is doing well. In other words, salaries increases as revenue increases, and vice versa.</t>
  </si>
  <si>
    <t>Other salaries and wages</t>
  </si>
  <si>
    <t>Part IX, line 7</t>
  </si>
  <si>
    <t>Pension plan accruals and contributions</t>
  </si>
  <si>
    <t>Part IX, line 8</t>
  </si>
  <si>
    <t>This depends on how well the organization is doing. The higher the revenue, the more it will be.</t>
  </si>
  <si>
    <t>Other employee benefits</t>
  </si>
  <si>
    <t>Part IX, line 9</t>
  </si>
  <si>
    <t>Benfits increase when the organization is doing well. In other words, benefits increase as revenue increases, and vice versa.</t>
  </si>
  <si>
    <t>Fundraising is to raise money for the nonprofit organization. This include activities such as postage, having professional fundraisers and other staff members engaging in fundraising events. Since we are cutting the fundraiser staff in half, we will be having half less fundraising events, having less professional fundraisers and staff engaging in such events.</t>
  </si>
  <si>
    <t xml:space="preserve">Payroll taxes </t>
  </si>
  <si>
    <t>Part IX, line 10</t>
  </si>
  <si>
    <t>Payroll taxes depend on salaries, and salaries depend on revenue. Therefore, payroll taxes also depend on revenue</t>
  </si>
  <si>
    <t>Legal service</t>
  </si>
  <si>
    <t>Part IX, line 11b</t>
  </si>
  <si>
    <t>Services changes based on the organization's performance (revenue)</t>
  </si>
  <si>
    <t>Accounting service</t>
  </si>
  <si>
    <t>Part IX, line 11c</t>
  </si>
  <si>
    <t>Other services (If line 11g amount exceeds 10% of line 25, column (A) amount, list line 11g expenses on Schedule O)</t>
  </si>
  <si>
    <t>Part IX, line 11g</t>
  </si>
  <si>
    <t>Travel</t>
  </si>
  <si>
    <t>Part IX, line 17</t>
  </si>
  <si>
    <t>Traveling expenses usually depends on the organization's performance (revenue).</t>
  </si>
  <si>
    <t>Conferences, convention, and meetings</t>
  </si>
  <si>
    <t>Part IX, line 19</t>
  </si>
  <si>
    <t>If the organization is doing well (revenue increases), then there would probably be more conferences, conventions and meetings. And therefore the cost would also increase with it.</t>
  </si>
  <si>
    <t>Interest</t>
  </si>
  <si>
    <t>Part IX, line 20</t>
  </si>
  <si>
    <t>Interest is usually in percentage, so therefore if the organization is doing well, it would be paying more interest.</t>
  </si>
  <si>
    <t>Total variable expenses</t>
  </si>
  <si>
    <t>Contribution margin</t>
  </si>
  <si>
    <t>Part 3: Statements of Revenue and Functional Expenses</t>
  </si>
  <si>
    <t>Original</t>
  </si>
  <si>
    <t>Option a</t>
  </si>
  <si>
    <t>Option b</t>
  </si>
  <si>
    <t>Option c</t>
  </si>
  <si>
    <t>Fixed expenses</t>
  </si>
  <si>
    <t>Office expenses</t>
  </si>
  <si>
    <t>Part IX, line 13</t>
  </si>
  <si>
    <t>These expenses include web site services, computer software, etc. and usually do not change when the organization's performance (revenue) changes.</t>
  </si>
  <si>
    <t>Occupancy</t>
  </si>
  <si>
    <t>Part IX, line 16</t>
  </si>
  <si>
    <t>These expenses include property-related expenses and usually do not change when the organization's performance (revenue) changes.</t>
  </si>
  <si>
    <t>Depreciation, depletion, and amortization</t>
  </si>
  <si>
    <t>Part IX, line 22</t>
  </si>
  <si>
    <t>These expenses are set each year, therefore they are fixed.</t>
  </si>
  <si>
    <t>Insurance</t>
  </si>
  <si>
    <t>Part IX, line 23</t>
  </si>
  <si>
    <t>Insurance is usually played at the beginning at a fixed price.</t>
  </si>
  <si>
    <t>Medical Supplies</t>
  </si>
  <si>
    <t>Part IX, line 24a</t>
  </si>
  <si>
    <t>Medical supplies are usually payed at the beginning at a fixed price</t>
  </si>
  <si>
    <t>Bad Debt</t>
  </si>
  <si>
    <t>Part IX, line 24b</t>
  </si>
  <si>
    <t>A bad debt is a cost established at the beginning and would not change.</t>
  </si>
  <si>
    <t>Miscellaneous</t>
  </si>
  <si>
    <t>Part IX, line 24c</t>
  </si>
  <si>
    <t>These expenses usually do not change even when the organization's performance (revenue) changes.</t>
  </si>
  <si>
    <t>Expenses:</t>
  </si>
  <si>
    <t>Taxes</t>
  </si>
  <si>
    <t>Part IX, line 24d</t>
  </si>
  <si>
    <t>Taxes only changes when there is a signigicant change in income. Therefore, taxes are usually fixed.</t>
  </si>
  <si>
    <t>Grants and similar amounts paid</t>
  </si>
  <si>
    <t>All other expenses</t>
  </si>
  <si>
    <t>Part IX, line 24e</t>
  </si>
  <si>
    <t>In this case, all other costs are fixed.</t>
  </si>
  <si>
    <t>Benefits paid to or for members</t>
  </si>
  <si>
    <t>Total fixed expenses</t>
  </si>
  <si>
    <t>Salaries, other comp and benefits</t>
  </si>
  <si>
    <t>Revenues less expenses</t>
  </si>
  <si>
    <t>Professional fundraising fees</t>
  </si>
  <si>
    <t>Total fundraising expenses</t>
  </si>
  <si>
    <t>Other expenses</t>
  </si>
  <si>
    <t>Total expenses</t>
  </si>
  <si>
    <t>Revenue less expenses</t>
  </si>
  <si>
    <t>Part 4: Evaluation of factors to recommend one among the six alternative options</t>
  </si>
  <si>
    <t>Factors</t>
  </si>
  <si>
    <t>Options that Meet</t>
  </si>
  <si>
    <t>Options that Do Not Meet</t>
  </si>
  <si>
    <t>a. Compliance - the letter of the law</t>
  </si>
  <si>
    <t>A</t>
  </si>
  <si>
    <t>B, C</t>
  </si>
  <si>
    <t>Option A complies with this since it retains the number of employees disclosed in its PPP loan documents, and the funds are used only for expenses directly related to program activities.</t>
  </si>
  <si>
    <t>https://seattleu.instructure.com/courses/1599102/files/67462667?wrap=1</t>
  </si>
  <si>
    <t>b. Compliance - the spirit of the law</t>
  </si>
  <si>
    <t>C</t>
  </si>
  <si>
    <t>A, B</t>
  </si>
  <si>
    <t>Option C impacts on Fundraising revenue and expenses only, which preserves the NFP's programs. Option A reduces the amount of employees in program services and therefore does not preserve the NFP's programs. Option B reduces the revenue of program services by 20% and therefore does not preserve the NFP's programs also.</t>
  </si>
  <si>
    <t>c. Utilitarian - does the most good and least harm</t>
  </si>
  <si>
    <t xml:space="preserve">Option C reduces the employees by only 1. While other options reduces more employees. Therefore, it causes the least harm. </t>
  </si>
  <si>
    <t>https://www.scu.edu/ethics/ethics-resources/a-framework-for-ethical-decision-making/</t>
  </si>
  <si>
    <t>d. Rights - best respects the rights of all who have a stake</t>
  </si>
  <si>
    <t>Everyone who are at stake include not only the patients but also the doctors and nurses who work here as well. Because of Covid we are under resourced, however, option A provides with smaller loss compared to the other options, which help those who are working.</t>
  </si>
  <si>
    <t>How Nonprofit Leaders Can Keep Their Organizations Afloat (hbr.org)</t>
  </si>
  <si>
    <t>e. Justice - treats people equally or proportionately</t>
  </si>
  <si>
    <t>We have to take into consideration of not only the patients but also the doctors and nurses who work here as well. Because of Covid we are under resourced, however, option A provides with smaller loss compared to the other options, which help those who are working here</t>
  </si>
  <si>
    <t>f. Common Good - best serves the community as a whole</t>
  </si>
  <si>
    <t>What is best for the community is what is best for both the nonprofit organization and the patients. And in order keep providing needed healthcare, the nonprofit organization should choose the option that creates the least loss so it could maintain its services. Option A generates the least loss.</t>
  </si>
  <si>
    <t>g. Virtue - leads you to act as the person you want to be</t>
  </si>
  <si>
    <t>A person of virtue would take into consideration of the human beings rather than the money. Therefore it would make sense to choose the option elimates the least amount of employees.</t>
  </si>
  <si>
    <t>h. Professional - helps deliver the AP's value proposition</t>
  </si>
  <si>
    <t>The mission is to provide high quality healthcare regardless of the patients' ability to pay. We are already under resourced, so in order to give high quality care, we will be needing to choose an option that generates the least loss, which is option A</t>
  </si>
  <si>
    <t xml:space="preserve">NFP case report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</si>
</sst>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_(* #,##0.0000_);_(* \(#,##0.0000\);_(* &quot;-&quot;??_);_(@_)"/>
    <numFmt numFmtId="167" formatCode="_([$$-409]* #,##0_);_([$$-409]* \(#,##0\);_([$$-409]* &quot;-&quot;??_);_(@_)"/>
  </numFmts>
  <fonts count="6"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sz val="11"/>
      <color rgb="FF000000"/>
      <name val="Calibri"/>
      <charset val="1"/>
    </font>
    <font>
      <b/>
      <sz val="14"/>
      <color rgb="FFC00000"/>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9" tint="0.59999389629810485"/>
        <bgColor indexed="64"/>
      </patternFill>
    </fill>
  </fills>
  <borders count="44">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rgb="FF000000"/>
      </left>
      <right/>
      <top/>
      <bottom/>
      <diagonal/>
    </border>
    <border>
      <left style="thin">
        <color rgb="FF000000"/>
      </left>
      <right/>
      <top style="thin">
        <color rgb="FF000000"/>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rgb="FF000000"/>
      </left>
      <right/>
      <top style="medium">
        <color indexed="64"/>
      </top>
      <bottom/>
      <diagonal/>
    </border>
    <border>
      <left style="thin">
        <color rgb="FF000000"/>
      </left>
      <right style="medium">
        <color indexed="64"/>
      </right>
      <top style="medium">
        <color indexed="64"/>
      </top>
      <bottom/>
      <diagonal/>
    </border>
    <border>
      <left style="medium">
        <color indexed="64"/>
      </left>
      <right/>
      <top style="thin">
        <color rgb="FF000000"/>
      </top>
      <bottom/>
      <diagonal/>
    </border>
    <border>
      <left style="thin">
        <color rgb="FF000000"/>
      </left>
      <right style="medium">
        <color indexed="64"/>
      </right>
      <top style="thin">
        <color rgb="FF000000"/>
      </top>
      <bottom/>
      <diagonal/>
    </border>
    <border>
      <left style="medium">
        <color indexed="64"/>
      </left>
      <right/>
      <top style="thin">
        <color rgb="FF000000"/>
      </top>
      <bottom style="medium">
        <color indexed="64"/>
      </bottom>
      <diagonal/>
    </border>
    <border>
      <left style="thin">
        <color rgb="FF000000"/>
      </left>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s>
  <cellStyleXfs count="5">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3" fillId="0" borderId="0" applyNumberFormat="0" applyFill="0" applyBorder="0" applyAlignment="0" applyProtection="0"/>
  </cellStyleXfs>
  <cellXfs count="172">
    <xf numFmtId="0" fontId="0" fillId="0" borderId="0" xfId="0"/>
    <xf numFmtId="0" fontId="1" fillId="0" borderId="0" xfId="0" applyFont="1"/>
    <xf numFmtId="0" fontId="1" fillId="0" borderId="0" xfId="0" applyFont="1" applyAlignment="1">
      <alignment horizontal="center"/>
    </xf>
    <xf numFmtId="0" fontId="1" fillId="0" borderId="1" xfId="0" applyFont="1" applyBorder="1"/>
    <xf numFmtId="164" fontId="0" fillId="0" borderId="0" xfId="0" applyNumberFormat="1"/>
    <xf numFmtId="0" fontId="3" fillId="0" borderId="0" xfId="4"/>
    <xf numFmtId="165" fontId="0" fillId="0" borderId="0" xfId="1" applyNumberFormat="1" applyFont="1"/>
    <xf numFmtId="0" fontId="1" fillId="0" borderId="1" xfId="0" applyFont="1" applyBorder="1" applyAlignment="1">
      <alignment horizontal="center"/>
    </xf>
    <xf numFmtId="165" fontId="0" fillId="0" borderId="0" xfId="0" applyNumberFormat="1"/>
    <xf numFmtId="0" fontId="0" fillId="0" borderId="0" xfId="0" applyAlignment="1">
      <alignment horizontal="left" vertical="top"/>
    </xf>
    <xf numFmtId="166" fontId="0" fillId="0" borderId="0" xfId="1" applyNumberFormat="1" applyFont="1"/>
    <xf numFmtId="0" fontId="1" fillId="0" borderId="0" xfId="0" applyFont="1" applyAlignment="1">
      <alignment horizontal="left" vertical="top"/>
    </xf>
    <xf numFmtId="43" fontId="0" fillId="0" borderId="0" xfId="1" applyFont="1" applyAlignment="1">
      <alignment horizontal="left" vertical="top"/>
    </xf>
    <xf numFmtId="0" fontId="0" fillId="0" borderId="0" xfId="0" applyAlignment="1">
      <alignment horizontal="left" vertical="top" wrapText="1"/>
    </xf>
    <xf numFmtId="165" fontId="0" fillId="0" borderId="0" xfId="0" applyNumberFormat="1" applyAlignment="1">
      <alignment horizontal="left"/>
    </xf>
    <xf numFmtId="0" fontId="3" fillId="0" borderId="0" xfId="4" applyAlignment="1">
      <alignment vertical="top" wrapText="1"/>
    </xf>
    <xf numFmtId="167" fontId="0" fillId="0" borderId="0" xfId="0" applyNumberFormat="1"/>
    <xf numFmtId="0" fontId="0" fillId="0" borderId="0" xfId="0" applyAlignment="1">
      <alignment vertical="center" wrapText="1"/>
    </xf>
    <xf numFmtId="0" fontId="0" fillId="0" borderId="10" xfId="0" applyBorder="1"/>
    <xf numFmtId="43" fontId="0" fillId="0" borderId="10" xfId="1" applyFont="1" applyBorder="1"/>
    <xf numFmtId="44" fontId="0" fillId="0" borderId="0" xfId="0" applyNumberFormat="1"/>
    <xf numFmtId="0" fontId="3" fillId="0" borderId="0" xfId="4" applyBorder="1" applyAlignment="1">
      <alignment vertical="top" wrapText="1"/>
    </xf>
    <xf numFmtId="0" fontId="0" fillId="0" borderId="0" xfId="0" applyAlignment="1">
      <alignment vertical="top"/>
    </xf>
    <xf numFmtId="0" fontId="1" fillId="0" borderId="0" xfId="0" applyFont="1" applyAlignment="1">
      <alignment vertical="top"/>
    </xf>
    <xf numFmtId="164" fontId="1" fillId="0" borderId="0" xfId="2" applyNumberFormat="1" applyFont="1" applyFill="1" applyBorder="1"/>
    <xf numFmtId="0" fontId="1" fillId="0" borderId="0" xfId="0" applyFont="1" applyAlignment="1">
      <alignment horizontal="center"/>
    </xf>
    <xf numFmtId="0" fontId="0" fillId="0" borderId="0" xfId="0" applyAlignment="1">
      <alignment horizontal="center"/>
    </xf>
    <xf numFmtId="0" fontId="0" fillId="0" borderId="3" xfId="0" applyBorder="1" applyAlignment="1">
      <alignment horizontal="left"/>
    </xf>
    <xf numFmtId="0" fontId="0" fillId="0" borderId="4" xfId="0" applyBorder="1" applyAlignment="1">
      <alignment horizontal="left"/>
    </xf>
    <xf numFmtId="0" fontId="0" fillId="0" borderId="3" xfId="0" applyBorder="1" applyAlignment="1">
      <alignment horizontal="left" vertical="top" wrapText="1"/>
    </xf>
    <xf numFmtId="0" fontId="0" fillId="0" borderId="11" xfId="0" applyBorder="1" applyAlignment="1">
      <alignment horizontal="left" vertical="top" wrapText="1"/>
    </xf>
    <xf numFmtId="0" fontId="0" fillId="0" borderId="5" xfId="0" applyBorder="1" applyAlignment="1">
      <alignment horizontal="left" vertical="top" wrapText="1"/>
    </xf>
    <xf numFmtId="167" fontId="1" fillId="4" borderId="2" xfId="1" applyNumberFormat="1" applyFont="1" applyFill="1" applyBorder="1"/>
    <xf numFmtId="0" fontId="0" fillId="4" borderId="2" xfId="0" applyFill="1" applyBorder="1"/>
    <xf numFmtId="0" fontId="0" fillId="4" borderId="5" xfId="0" applyFill="1" applyBorder="1" applyAlignment="1">
      <alignment horizontal="center"/>
    </xf>
    <xf numFmtId="0" fontId="0" fillId="4" borderId="3" xfId="0" applyFill="1" applyBorder="1"/>
    <xf numFmtId="164" fontId="0" fillId="4" borderId="3" xfId="2" applyNumberFormat="1" applyFont="1" applyFill="1" applyBorder="1"/>
    <xf numFmtId="9" fontId="0" fillId="4" borderId="3" xfId="3" applyFont="1" applyFill="1" applyBorder="1"/>
    <xf numFmtId="164" fontId="0" fillId="4" borderId="3" xfId="0" applyNumberFormat="1" applyFill="1" applyBorder="1"/>
    <xf numFmtId="164" fontId="0" fillId="4" borderId="8" xfId="0" applyNumberFormat="1" applyFill="1" applyBorder="1"/>
    <xf numFmtId="0" fontId="0" fillId="4" borderId="4" xfId="0" applyFill="1" applyBorder="1" applyAlignment="1">
      <alignment horizontal="center"/>
    </xf>
    <xf numFmtId="164" fontId="1" fillId="4" borderId="3" xfId="2" applyNumberFormat="1" applyFont="1" applyFill="1" applyBorder="1"/>
    <xf numFmtId="0" fontId="1" fillId="4" borderId="3" xfId="0" applyFont="1" applyFill="1" applyBorder="1"/>
    <xf numFmtId="0" fontId="1" fillId="2" borderId="21" xfId="0" applyFont="1" applyFill="1" applyBorder="1" applyAlignment="1">
      <alignment horizontal="left"/>
    </xf>
    <xf numFmtId="0" fontId="1" fillId="2" borderId="22" xfId="0" applyFont="1" applyFill="1" applyBorder="1" applyAlignment="1">
      <alignment horizontal="center" wrapText="1"/>
    </xf>
    <xf numFmtId="0" fontId="1" fillId="2" borderId="22" xfId="0" applyFont="1" applyFill="1" applyBorder="1"/>
    <xf numFmtId="0" fontId="1" fillId="2" borderId="23" xfId="0" applyFont="1" applyFill="1" applyBorder="1" applyAlignment="1">
      <alignment horizontal="left"/>
    </xf>
    <xf numFmtId="165" fontId="1" fillId="4" borderId="2" xfId="1" applyNumberFormat="1" applyFont="1" applyFill="1" applyBorder="1"/>
    <xf numFmtId="0" fontId="0" fillId="2" borderId="7" xfId="0" applyFill="1" applyBorder="1" applyAlignment="1">
      <alignment horizontal="center"/>
    </xf>
    <xf numFmtId="0" fontId="0" fillId="3" borderId="9" xfId="0" applyFill="1" applyBorder="1" applyAlignment="1">
      <alignment horizontal="left" vertical="top" wrapText="1"/>
    </xf>
    <xf numFmtId="0" fontId="3" fillId="3" borderId="0" xfId="4" applyFill="1" applyBorder="1" applyAlignment="1">
      <alignment vertical="top" wrapText="1"/>
    </xf>
    <xf numFmtId="0" fontId="3" fillId="3" borderId="9" xfId="4" applyFill="1" applyBorder="1" applyAlignment="1">
      <alignment horizontal="left" vertical="top" wrapText="1"/>
    </xf>
    <xf numFmtId="0" fontId="3" fillId="3" borderId="6" xfId="4" applyFill="1" applyBorder="1" applyAlignment="1">
      <alignment horizontal="left" vertical="top" wrapText="1"/>
    </xf>
    <xf numFmtId="0" fontId="3" fillId="3" borderId="0" xfId="4" applyFill="1" applyBorder="1" applyAlignment="1">
      <alignment horizontal="left" vertical="top" wrapText="1"/>
    </xf>
    <xf numFmtId="0" fontId="0" fillId="3" borderId="15" xfId="0" applyFill="1" applyBorder="1"/>
    <xf numFmtId="164" fontId="0" fillId="3" borderId="0" xfId="2" applyNumberFormat="1" applyFont="1" applyFill="1" applyBorder="1"/>
    <xf numFmtId="0" fontId="0" fillId="3" borderId="0" xfId="0" applyFill="1" applyBorder="1"/>
    <xf numFmtId="0" fontId="0" fillId="3" borderId="16" xfId="0" applyFill="1" applyBorder="1" applyAlignment="1">
      <alignment horizontal="left" vertical="top" wrapText="1"/>
    </xf>
    <xf numFmtId="3" fontId="0" fillId="3" borderId="0" xfId="0" applyNumberFormat="1" applyFill="1" applyBorder="1"/>
    <xf numFmtId="0" fontId="1" fillId="4" borderId="24" xfId="0" applyFont="1" applyFill="1" applyBorder="1"/>
    <xf numFmtId="164" fontId="1" fillId="4" borderId="18" xfId="2" applyNumberFormat="1" applyFont="1" applyFill="1" applyBorder="1"/>
    <xf numFmtId="0" fontId="0" fillId="4" borderId="18" xfId="0" applyFill="1" applyBorder="1"/>
    <xf numFmtId="0" fontId="0" fillId="4" borderId="25" xfId="0" applyFill="1" applyBorder="1" applyAlignment="1">
      <alignment horizontal="left" vertical="top"/>
    </xf>
    <xf numFmtId="167" fontId="0" fillId="3" borderId="0" xfId="1" applyNumberFormat="1" applyFont="1" applyFill="1" applyBorder="1"/>
    <xf numFmtId="167" fontId="0" fillId="3" borderId="0" xfId="1" applyNumberFormat="1" applyFont="1" applyFill="1" applyBorder="1" applyAlignment="1">
      <alignment horizontal="right"/>
    </xf>
    <xf numFmtId="0" fontId="4" fillId="3" borderId="16" xfId="0" applyFont="1" applyFill="1" applyBorder="1" applyAlignment="1">
      <alignment horizontal="left" vertical="top" wrapText="1"/>
    </xf>
    <xf numFmtId="167" fontId="0" fillId="3" borderId="0" xfId="0" applyNumberFormat="1" applyFill="1" applyBorder="1"/>
    <xf numFmtId="0" fontId="4" fillId="3" borderId="16" xfId="0" applyFont="1" applyFill="1" applyBorder="1" applyAlignment="1">
      <alignment vertical="top" wrapText="1"/>
    </xf>
    <xf numFmtId="0" fontId="0" fillId="3" borderId="16" xfId="0" applyFill="1" applyBorder="1" applyAlignment="1">
      <alignment horizontal="left" vertical="top"/>
    </xf>
    <xf numFmtId="0" fontId="1" fillId="4" borderId="27" xfId="0" applyFont="1" applyFill="1" applyBorder="1"/>
    <xf numFmtId="0" fontId="0" fillId="4" borderId="28" xfId="0" applyFill="1" applyBorder="1" applyAlignment="1">
      <alignment horizontal="left" vertical="top"/>
    </xf>
    <xf numFmtId="164" fontId="1" fillId="4" borderId="18" xfId="3" applyNumberFormat="1" applyFont="1" applyFill="1" applyBorder="1"/>
    <xf numFmtId="167" fontId="1" fillId="4" borderId="18" xfId="1" applyNumberFormat="1" applyFont="1" applyFill="1" applyBorder="1"/>
    <xf numFmtId="165" fontId="0" fillId="3" borderId="16" xfId="1" applyNumberFormat="1" applyFont="1" applyFill="1" applyBorder="1"/>
    <xf numFmtId="0" fontId="1" fillId="4" borderId="17" xfId="0" applyFont="1" applyFill="1" applyBorder="1"/>
    <xf numFmtId="165" fontId="1" fillId="4" borderId="25" xfId="1" applyNumberFormat="1" applyFont="1" applyFill="1" applyBorder="1"/>
    <xf numFmtId="0" fontId="1" fillId="2" borderId="21" xfId="0" applyFont="1" applyFill="1" applyBorder="1"/>
    <xf numFmtId="0" fontId="0" fillId="2" borderId="23" xfId="0" applyFill="1" applyBorder="1"/>
    <xf numFmtId="0" fontId="0" fillId="2" borderId="22" xfId="0" applyFill="1" applyBorder="1"/>
    <xf numFmtId="0" fontId="0" fillId="3" borderId="26" xfId="0" applyFill="1" applyBorder="1" applyAlignment="1">
      <alignment horizontal="left" vertical="top" wrapText="1"/>
    </xf>
    <xf numFmtId="0" fontId="0" fillId="3" borderId="29" xfId="0" applyFill="1" applyBorder="1" applyAlignment="1">
      <alignment horizontal="left" vertical="top" wrapText="1"/>
    </xf>
    <xf numFmtId="0" fontId="0" fillId="3" borderId="30" xfId="0" applyFill="1" applyBorder="1" applyAlignment="1">
      <alignment horizontal="left" vertical="top" wrapText="1"/>
    </xf>
    <xf numFmtId="0" fontId="0" fillId="3" borderId="31" xfId="0" applyFill="1" applyBorder="1" applyAlignment="1">
      <alignment horizontal="left" vertical="top" wrapText="1"/>
    </xf>
    <xf numFmtId="0" fontId="0" fillId="3" borderId="32" xfId="0" applyFill="1" applyBorder="1" applyAlignment="1">
      <alignment horizontal="left" vertical="top" wrapText="1"/>
    </xf>
    <xf numFmtId="0" fontId="0" fillId="3" borderId="33" xfId="0" applyFill="1" applyBorder="1" applyAlignment="1">
      <alignment horizontal="left" vertical="top" wrapText="1"/>
    </xf>
    <xf numFmtId="0" fontId="0" fillId="3" borderId="34" xfId="0" applyFill="1" applyBorder="1" applyAlignment="1">
      <alignment horizontal="left" vertical="top" wrapText="1"/>
    </xf>
    <xf numFmtId="0" fontId="0" fillId="3" borderId="35" xfId="0" applyFill="1" applyBorder="1" applyAlignment="1">
      <alignment horizontal="left" vertical="top" wrapText="1"/>
    </xf>
    <xf numFmtId="0" fontId="3" fillId="3" borderId="26" xfId="4" applyFill="1" applyBorder="1" applyAlignment="1">
      <alignment horizontal="left" vertical="top" wrapText="1"/>
    </xf>
    <xf numFmtId="0" fontId="3" fillId="3" borderId="29" xfId="4" applyFill="1" applyBorder="1" applyAlignment="1">
      <alignment horizontal="left" vertical="top" wrapText="1"/>
    </xf>
    <xf numFmtId="0" fontId="3" fillId="3" borderId="30" xfId="4" applyFill="1" applyBorder="1" applyAlignment="1">
      <alignment horizontal="left" vertical="top" wrapText="1"/>
    </xf>
    <xf numFmtId="0" fontId="3" fillId="3" borderId="31" xfId="4" applyFill="1" applyBorder="1" applyAlignment="1">
      <alignment horizontal="left" vertical="top" wrapText="1"/>
    </xf>
    <xf numFmtId="0" fontId="3" fillId="3" borderId="32" xfId="4" applyFill="1" applyBorder="1" applyAlignment="1">
      <alignment horizontal="left" vertical="top" wrapText="1"/>
    </xf>
    <xf numFmtId="0" fontId="3" fillId="3" borderId="33" xfId="4" applyFill="1" applyBorder="1" applyAlignment="1">
      <alignment horizontal="left" vertical="top" wrapText="1"/>
    </xf>
    <xf numFmtId="0" fontId="3" fillId="3" borderId="34" xfId="4" applyFill="1" applyBorder="1" applyAlignment="1">
      <alignment horizontal="left" vertical="top" wrapText="1"/>
    </xf>
    <xf numFmtId="0" fontId="3" fillId="3" borderId="35" xfId="4" applyFill="1" applyBorder="1" applyAlignment="1">
      <alignment horizontal="left" vertical="top" wrapText="1"/>
    </xf>
    <xf numFmtId="0" fontId="0" fillId="3" borderId="26" xfId="0" applyFill="1" applyBorder="1"/>
    <xf numFmtId="164" fontId="0" fillId="3" borderId="13" xfId="2" applyNumberFormat="1" applyFont="1" applyFill="1" applyBorder="1"/>
    <xf numFmtId="0" fontId="0" fillId="3" borderId="13" xfId="0" applyFill="1" applyBorder="1"/>
    <xf numFmtId="0" fontId="0" fillId="3" borderId="14" xfId="0" applyFill="1" applyBorder="1"/>
    <xf numFmtId="0" fontId="0" fillId="3" borderId="16" xfId="0" applyFill="1" applyBorder="1"/>
    <xf numFmtId="164" fontId="0" fillId="3" borderId="0" xfId="0" applyNumberFormat="1" applyFill="1" applyBorder="1"/>
    <xf numFmtId="0" fontId="0" fillId="4" borderId="19" xfId="0" applyFill="1" applyBorder="1"/>
    <xf numFmtId="0" fontId="0" fillId="4" borderId="20" xfId="0" applyFill="1" applyBorder="1"/>
    <xf numFmtId="0" fontId="0" fillId="3" borderId="0" xfId="0" applyFill="1" applyBorder="1" applyAlignment="1">
      <alignment horizontal="left" vertical="top" wrapText="1"/>
    </xf>
    <xf numFmtId="0" fontId="0" fillId="3" borderId="13" xfId="0" applyFill="1" applyBorder="1" applyAlignment="1">
      <alignment horizontal="left" vertical="top" wrapText="1"/>
    </xf>
    <xf numFmtId="0" fontId="0" fillId="3" borderId="14" xfId="0" applyFill="1" applyBorder="1" applyAlignment="1">
      <alignment horizontal="left" vertical="top" wrapText="1"/>
    </xf>
    <xf numFmtId="0" fontId="0" fillId="3" borderId="15" xfId="0" applyFill="1" applyBorder="1" applyAlignment="1">
      <alignment horizontal="left" vertical="top" wrapText="1"/>
    </xf>
    <xf numFmtId="0" fontId="0" fillId="3" borderId="16" xfId="0" applyFill="1" applyBorder="1" applyAlignment="1">
      <alignment horizontal="left" vertical="top" wrapText="1"/>
    </xf>
    <xf numFmtId="0" fontId="0" fillId="3" borderId="17" xfId="0" applyFill="1" applyBorder="1" applyAlignment="1">
      <alignment horizontal="left" vertical="top" wrapText="1"/>
    </xf>
    <xf numFmtId="0" fontId="0" fillId="3" borderId="19" xfId="0" applyFill="1" applyBorder="1" applyAlignment="1">
      <alignment horizontal="left" vertical="top" wrapText="1"/>
    </xf>
    <xf numFmtId="0" fontId="0" fillId="3" borderId="20" xfId="0" applyFill="1" applyBorder="1" applyAlignment="1">
      <alignment horizontal="left" vertical="top" wrapText="1"/>
    </xf>
    <xf numFmtId="0" fontId="3" fillId="3" borderId="13" xfId="4" applyFill="1" applyBorder="1" applyAlignment="1">
      <alignment horizontal="left" vertical="top" wrapText="1"/>
    </xf>
    <xf numFmtId="0" fontId="3" fillId="3" borderId="14" xfId="4" applyFill="1" applyBorder="1" applyAlignment="1">
      <alignment horizontal="left" vertical="top" wrapText="1"/>
    </xf>
    <xf numFmtId="0" fontId="3" fillId="3" borderId="15" xfId="4" applyFill="1" applyBorder="1" applyAlignment="1">
      <alignment horizontal="left" vertical="top" wrapText="1"/>
    </xf>
    <xf numFmtId="0" fontId="3" fillId="3" borderId="16" xfId="4" applyFill="1" applyBorder="1" applyAlignment="1">
      <alignment horizontal="left" vertical="top" wrapText="1"/>
    </xf>
    <xf numFmtId="0" fontId="3" fillId="3" borderId="17" xfId="4" applyFill="1" applyBorder="1" applyAlignment="1">
      <alignment horizontal="left" vertical="top" wrapText="1"/>
    </xf>
    <xf numFmtId="0" fontId="3" fillId="3" borderId="19" xfId="4" applyFill="1" applyBorder="1" applyAlignment="1">
      <alignment horizontal="left" vertical="top" wrapText="1"/>
    </xf>
    <xf numFmtId="0" fontId="3" fillId="3" borderId="20" xfId="4" applyFill="1" applyBorder="1" applyAlignment="1">
      <alignment horizontal="left" vertical="top" wrapText="1"/>
    </xf>
    <xf numFmtId="0" fontId="1" fillId="2" borderId="17" xfId="0" applyFont="1" applyFill="1" applyBorder="1"/>
    <xf numFmtId="164" fontId="1" fillId="2" borderId="18" xfId="2" applyNumberFormat="1" applyFont="1" applyFill="1" applyBorder="1"/>
    <xf numFmtId="0" fontId="0" fillId="2" borderId="19" xfId="0" applyFill="1" applyBorder="1"/>
    <xf numFmtId="0" fontId="0" fillId="2" borderId="20" xfId="0" applyFill="1" applyBorder="1"/>
    <xf numFmtId="0" fontId="3" fillId="3" borderId="36" xfId="4" applyFill="1" applyBorder="1" applyAlignment="1">
      <alignment horizontal="left" vertical="top" wrapText="1"/>
    </xf>
    <xf numFmtId="0" fontId="3" fillId="3" borderId="37" xfId="4" applyFill="1" applyBorder="1" applyAlignment="1">
      <alignment horizontal="left" vertical="top" wrapText="1"/>
    </xf>
    <xf numFmtId="0" fontId="3" fillId="3" borderId="38" xfId="4" applyFill="1" applyBorder="1" applyAlignment="1">
      <alignment horizontal="left" vertical="top" wrapText="1"/>
    </xf>
    <xf numFmtId="0" fontId="3" fillId="3" borderId="39" xfId="4" applyFill="1" applyBorder="1" applyAlignment="1">
      <alignment horizontal="left" vertical="top" wrapText="1"/>
    </xf>
    <xf numFmtId="0" fontId="3" fillId="3" borderId="24" xfId="4" applyFill="1" applyBorder="1" applyAlignment="1">
      <alignment horizontal="left" vertical="top" wrapText="1"/>
    </xf>
    <xf numFmtId="0" fontId="3" fillId="3" borderId="40" xfId="4" applyFill="1" applyBorder="1" applyAlignment="1">
      <alignment horizontal="left" vertical="top" wrapText="1"/>
    </xf>
    <xf numFmtId="0" fontId="3" fillId="3" borderId="41" xfId="4" applyFill="1" applyBorder="1" applyAlignment="1">
      <alignment horizontal="left" vertical="top" wrapText="1"/>
    </xf>
    <xf numFmtId="0" fontId="0" fillId="2" borderId="26" xfId="0" applyFill="1" applyBorder="1"/>
    <xf numFmtId="0" fontId="1" fillId="2" borderId="12" xfId="0" applyFont="1" applyFill="1" applyBorder="1" applyAlignment="1">
      <alignment horizontal="center"/>
    </xf>
    <xf numFmtId="0" fontId="1" fillId="2" borderId="42" xfId="0" applyFont="1" applyFill="1" applyBorder="1" applyAlignment="1">
      <alignment horizontal="center"/>
    </xf>
    <xf numFmtId="0" fontId="1" fillId="2" borderId="15" xfId="0" applyFont="1" applyFill="1" applyBorder="1"/>
    <xf numFmtId="0" fontId="0" fillId="2" borderId="43" xfId="0" applyFill="1" applyBorder="1" applyAlignment="1">
      <alignment horizontal="center"/>
    </xf>
    <xf numFmtId="167" fontId="0" fillId="3" borderId="0" xfId="2" applyNumberFormat="1" applyFont="1" applyFill="1" applyBorder="1"/>
    <xf numFmtId="167" fontId="0" fillId="3" borderId="16" xfId="2" applyNumberFormat="1" applyFont="1" applyFill="1" applyBorder="1"/>
    <xf numFmtId="167" fontId="1" fillId="4" borderId="25" xfId="1" applyNumberFormat="1" applyFont="1" applyFill="1" applyBorder="1"/>
    <xf numFmtId="0" fontId="0" fillId="2" borderId="22" xfId="0" applyFill="1" applyBorder="1" applyAlignment="1">
      <alignment horizontal="center"/>
    </xf>
    <xf numFmtId="0" fontId="0" fillId="2" borderId="23" xfId="0" applyFill="1" applyBorder="1" applyAlignment="1">
      <alignment horizontal="center"/>
    </xf>
    <xf numFmtId="165" fontId="0" fillId="3" borderId="13" xfId="0" applyNumberFormat="1" applyFill="1" applyBorder="1"/>
    <xf numFmtId="165" fontId="0" fillId="3" borderId="14" xfId="1" applyNumberFormat="1" applyFont="1" applyFill="1" applyBorder="1"/>
    <xf numFmtId="165" fontId="0" fillId="3" borderId="0" xfId="0" applyNumberFormat="1" applyFill="1" applyBorder="1"/>
    <xf numFmtId="0" fontId="1" fillId="4" borderId="15" xfId="0" applyFont="1" applyFill="1" applyBorder="1"/>
    <xf numFmtId="165" fontId="1" fillId="4" borderId="28" xfId="1" applyNumberFormat="1" applyFont="1" applyFill="1" applyBorder="1"/>
    <xf numFmtId="164" fontId="1" fillId="4" borderId="18" xfId="0" applyNumberFormat="1" applyFont="1" applyFill="1" applyBorder="1"/>
    <xf numFmtId="164" fontId="1" fillId="4" borderId="25" xfId="0" applyNumberFormat="1" applyFont="1" applyFill="1" applyBorder="1"/>
    <xf numFmtId="0" fontId="0" fillId="3" borderId="0" xfId="0" applyFill="1" applyBorder="1" applyAlignment="1">
      <alignment horizontal="left" vertical="top"/>
    </xf>
    <xf numFmtId="0" fontId="1" fillId="2" borderId="21" xfId="0" applyFont="1" applyFill="1" applyBorder="1" applyAlignment="1">
      <alignment horizontal="left" wrapText="1"/>
    </xf>
    <xf numFmtId="0" fontId="1" fillId="2" borderId="22" xfId="0" applyFont="1" applyFill="1" applyBorder="1" applyAlignment="1">
      <alignment horizontal="center"/>
    </xf>
    <xf numFmtId="0" fontId="3" fillId="2" borderId="23" xfId="4" applyFill="1" applyBorder="1" applyAlignment="1">
      <alignment vertical="top" wrapText="1"/>
    </xf>
    <xf numFmtId="0" fontId="0" fillId="3" borderId="26" xfId="0" applyFill="1" applyBorder="1" applyAlignment="1">
      <alignment horizontal="left" vertical="top"/>
    </xf>
    <xf numFmtId="0" fontId="0" fillId="3" borderId="13" xfId="0" applyFill="1" applyBorder="1" applyAlignment="1">
      <alignment horizontal="left" vertical="top"/>
    </xf>
    <xf numFmtId="0" fontId="0" fillId="3" borderId="13" xfId="0" applyFill="1" applyBorder="1" applyAlignment="1">
      <alignment horizontal="left" vertical="center" wrapText="1"/>
    </xf>
    <xf numFmtId="0" fontId="3" fillId="3" borderId="13" xfId="4" applyFill="1" applyBorder="1" applyAlignment="1">
      <alignment vertical="top" wrapText="1"/>
    </xf>
    <xf numFmtId="0" fontId="3" fillId="3" borderId="14" xfId="4" applyFill="1" applyBorder="1" applyAlignment="1">
      <alignment vertical="top" wrapText="1"/>
    </xf>
    <xf numFmtId="0" fontId="0" fillId="3" borderId="15" xfId="0" applyFill="1" applyBorder="1" applyAlignment="1">
      <alignment horizontal="left" vertical="top"/>
    </xf>
    <xf numFmtId="0" fontId="3" fillId="3" borderId="16" xfId="4" applyFill="1" applyBorder="1" applyAlignment="1">
      <alignment vertical="top" wrapText="1"/>
    </xf>
    <xf numFmtId="0" fontId="3" fillId="3" borderId="0" xfId="4" applyFill="1" applyBorder="1" applyAlignment="1">
      <alignment vertical="top"/>
    </xf>
    <xf numFmtId="0" fontId="3" fillId="3" borderId="16" xfId="4" applyFill="1" applyBorder="1" applyAlignment="1">
      <alignment vertical="top"/>
    </xf>
    <xf numFmtId="0" fontId="0" fillId="3" borderId="17" xfId="0" applyFill="1" applyBorder="1" applyAlignment="1">
      <alignment horizontal="left" vertical="top"/>
    </xf>
    <xf numFmtId="0" fontId="0" fillId="3" borderId="19" xfId="0" applyFill="1" applyBorder="1" applyAlignment="1">
      <alignment horizontal="left" vertical="top"/>
    </xf>
    <xf numFmtId="0" fontId="0" fillId="3" borderId="19" xfId="0" applyFill="1" applyBorder="1"/>
    <xf numFmtId="0" fontId="3" fillId="3" borderId="19" xfId="4" applyFill="1" applyBorder="1" applyAlignment="1">
      <alignment vertical="top" wrapText="1"/>
    </xf>
    <xf numFmtId="0" fontId="3" fillId="3" borderId="20" xfId="4" applyFill="1" applyBorder="1" applyAlignment="1">
      <alignment vertical="top" wrapText="1"/>
    </xf>
    <xf numFmtId="164" fontId="0" fillId="3" borderId="0" xfId="0" applyNumberFormat="1" applyFill="1" applyBorder="1" applyAlignment="1">
      <alignment horizontal="left" vertical="top" wrapText="1"/>
    </xf>
    <xf numFmtId="164" fontId="0" fillId="3" borderId="16" xfId="0" applyNumberFormat="1" applyFill="1" applyBorder="1" applyAlignment="1">
      <alignment horizontal="left" vertical="top" wrapText="1"/>
    </xf>
    <xf numFmtId="165" fontId="0" fillId="2" borderId="22" xfId="1" applyNumberFormat="1" applyFont="1" applyFill="1" applyBorder="1" applyAlignment="1"/>
    <xf numFmtId="165" fontId="0" fillId="2" borderId="23" xfId="1" applyNumberFormat="1" applyFont="1" applyFill="1" applyBorder="1" applyAlignment="1"/>
    <xf numFmtId="0" fontId="0" fillId="2" borderId="23" xfId="0" applyFill="1" applyBorder="1" applyAlignment="1">
      <alignment horizontal="left" vertical="top"/>
    </xf>
    <xf numFmtId="0" fontId="1" fillId="2" borderId="22" xfId="0" applyFont="1" applyFill="1" applyBorder="1" applyAlignment="1">
      <alignment horizontal="center" vertical="center" wrapText="1"/>
    </xf>
    <xf numFmtId="0" fontId="5" fillId="0" borderId="0" xfId="0" applyFont="1"/>
    <xf numFmtId="0" fontId="5" fillId="0" borderId="0" xfId="0" applyFont="1" applyAlignment="1">
      <alignment horizontal="left" vertical="top"/>
    </xf>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seattleu.instructure.com/courses/1599102/files/67462667?wrap=1" TargetMode="External"/><Relationship Id="rId3" Type="http://schemas.openxmlformats.org/officeDocument/2006/relationships/hyperlink" Target="https://www.scu.edu/ethics/ethics-resources/a-framework-for-ethical-decision-making/" TargetMode="External"/><Relationship Id="rId7" Type="http://schemas.openxmlformats.org/officeDocument/2006/relationships/hyperlink" Target="https://seattleu.instructure.com/courses/1599102/files/67462667?wrap=1" TargetMode="External"/><Relationship Id="rId12" Type="http://schemas.openxmlformats.org/officeDocument/2006/relationships/printerSettings" Target="../printerSettings/printerSettings1.bin"/><Relationship Id="rId2" Type="http://schemas.openxmlformats.org/officeDocument/2006/relationships/hyperlink" Target="https://www.scu.edu/ethics/ethics-resources/a-framework-for-ethical-decision-making/" TargetMode="External"/><Relationship Id="rId1" Type="http://schemas.openxmlformats.org/officeDocument/2006/relationships/hyperlink" Target="https://www.scu.edu/ethics/ethics-resources/a-framework-for-ethical-decision-making/" TargetMode="External"/><Relationship Id="rId6" Type="http://schemas.openxmlformats.org/officeDocument/2006/relationships/hyperlink" Target="https://hbr.org/2020/04/how-nonprofit-leaders-can-keep-their-organizations-afloat" TargetMode="External"/><Relationship Id="rId11" Type="http://schemas.openxmlformats.org/officeDocument/2006/relationships/hyperlink" Target="https://citeseerx.ist.psu.edu/viewdoc/download?doi=10.1.1.586.1522&amp;rep=rep1&amp;type=pdf" TargetMode="External"/><Relationship Id="rId5" Type="http://schemas.openxmlformats.org/officeDocument/2006/relationships/hyperlink" Target="https://www.scu.edu/ethics/ethics-resources/a-framework-for-ethical-decision-making/" TargetMode="External"/><Relationship Id="rId10" Type="http://schemas.openxmlformats.org/officeDocument/2006/relationships/hyperlink" Target="https://citeseerx.ist.psu.edu/viewdoc/download?doi=10.1.1.586.1522&amp;rep=rep1&amp;type=pdf" TargetMode="External"/><Relationship Id="rId4" Type="http://schemas.openxmlformats.org/officeDocument/2006/relationships/hyperlink" Target="https://www.scu.edu/ethics/ethics-resources/a-framework-for-ethical-decision-making/" TargetMode="External"/><Relationship Id="rId9" Type="http://schemas.openxmlformats.org/officeDocument/2006/relationships/hyperlink" Target="https://cdchc.org/,%20https:/citeseerx.ist.psu.edu/viewdoc/download?doi=10.1.1.586.1522&amp;rep=rep1&amp;type=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31EC6-D83F-4E96-9BFD-47C8BD53CAD1}">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1"/>
  <sheetViews>
    <sheetView tabSelected="1" workbookViewId="0">
      <selection activeCell="G10" sqref="G10"/>
    </sheetView>
  </sheetViews>
  <sheetFormatPr defaultRowHeight="15" x14ac:dyDescent="0.25"/>
  <cols>
    <col min="1" max="1" width="73" customWidth="1"/>
    <col min="2" max="5" width="15.7109375" customWidth="1"/>
    <col min="6" max="6" width="37" customWidth="1"/>
    <col min="7" max="7" width="22.42578125" style="9" customWidth="1"/>
    <col min="8" max="8" width="11.140625" customWidth="1"/>
    <col min="9" max="9" width="36.42578125" customWidth="1"/>
    <col min="10" max="13" width="15.7109375" customWidth="1"/>
    <col min="14" max="14" width="14" customWidth="1"/>
    <col min="15" max="15" width="48.28515625" customWidth="1"/>
    <col min="16" max="16" width="18.5703125" customWidth="1"/>
    <col min="17" max="17" width="14.85546875" customWidth="1"/>
    <col min="18" max="18" width="15.7109375" customWidth="1"/>
  </cols>
  <sheetData>
    <row r="1" spans="1:17" x14ac:dyDescent="0.25">
      <c r="A1" s="1" t="s">
        <v>203</v>
      </c>
      <c r="H1" s="26"/>
    </row>
    <row r="2" spans="1:17" x14ac:dyDescent="0.25">
      <c r="A2" s="1"/>
      <c r="B2" s="5"/>
      <c r="H2" s="26"/>
    </row>
    <row r="3" spans="1:17" ht="24" customHeight="1" thickBot="1" x14ac:dyDescent="0.3">
      <c r="A3" s="1" t="s">
        <v>0</v>
      </c>
      <c r="B3" s="1" t="s">
        <v>1</v>
      </c>
      <c r="H3" s="26"/>
      <c r="I3" s="171" t="s">
        <v>2</v>
      </c>
      <c r="J3" s="171"/>
      <c r="K3" s="171"/>
      <c r="L3" s="171"/>
      <c r="M3" s="171"/>
    </row>
    <row r="4" spans="1:17" ht="15.75" thickBot="1" x14ac:dyDescent="0.3">
      <c r="A4" s="1" t="s">
        <v>3</v>
      </c>
      <c r="B4" t="s">
        <v>4</v>
      </c>
      <c r="C4" s="5"/>
      <c r="H4" s="26"/>
      <c r="I4" s="76" t="s">
        <v>5</v>
      </c>
      <c r="J4" s="77">
        <v>308</v>
      </c>
    </row>
    <row r="5" spans="1:17" x14ac:dyDescent="0.25">
      <c r="A5" s="1" t="s">
        <v>6</v>
      </c>
      <c r="B5" s="41">
        <v>3020000</v>
      </c>
      <c r="H5" s="26"/>
      <c r="I5" s="54" t="s">
        <v>7</v>
      </c>
      <c r="J5" s="73">
        <f>(B58/E58)*J4</f>
        <v>270.37193680504856</v>
      </c>
      <c r="L5" s="8"/>
    </row>
    <row r="6" spans="1:17" x14ac:dyDescent="0.25">
      <c r="A6" s="1" t="s">
        <v>8</v>
      </c>
      <c r="B6" s="42">
        <v>261</v>
      </c>
      <c r="H6" s="26"/>
      <c r="I6" s="54" t="s">
        <v>9</v>
      </c>
      <c r="J6" s="73">
        <f>(C58/E58)*J4</f>
        <v>35.320137210954805</v>
      </c>
    </row>
    <row r="7" spans="1:17" x14ac:dyDescent="0.25">
      <c r="H7" s="26"/>
      <c r="I7" s="54" t="s">
        <v>10</v>
      </c>
      <c r="J7" s="73">
        <f>(D58/E58)*J4</f>
        <v>2.3079259839966575</v>
      </c>
    </row>
    <row r="8" spans="1:17" ht="24" customHeight="1" thickBot="1" x14ac:dyDescent="0.35">
      <c r="A8" s="170" t="s">
        <v>11</v>
      </c>
      <c r="C8" s="5"/>
      <c r="D8" s="7" t="s">
        <v>12</v>
      </c>
      <c r="E8" s="7" t="s">
        <v>13</v>
      </c>
      <c r="F8" s="3" t="s">
        <v>14</v>
      </c>
      <c r="G8" s="11"/>
      <c r="H8" s="26"/>
      <c r="I8" s="74" t="s">
        <v>15</v>
      </c>
      <c r="J8" s="75">
        <f>SUM(J5:J7)</f>
        <v>308</v>
      </c>
    </row>
    <row r="9" spans="1:17" ht="15.75" thickBot="1" x14ac:dyDescent="0.3">
      <c r="A9" t="s">
        <v>16</v>
      </c>
      <c r="D9" s="34" t="s">
        <v>17</v>
      </c>
      <c r="E9" s="2"/>
      <c r="F9" s="18" t="s">
        <v>18</v>
      </c>
      <c r="H9" s="26"/>
    </row>
    <row r="10" spans="1:17" ht="15.75" thickBot="1" x14ac:dyDescent="0.3">
      <c r="A10" t="s">
        <v>19</v>
      </c>
      <c r="D10" s="35">
        <v>308</v>
      </c>
      <c r="F10" s="18" t="s">
        <v>20</v>
      </c>
      <c r="H10" s="26"/>
      <c r="I10" s="76" t="s">
        <v>21</v>
      </c>
      <c r="J10" s="78"/>
      <c r="K10" s="78"/>
      <c r="L10" s="78"/>
      <c r="M10" s="77"/>
      <c r="O10" s="1" t="s">
        <v>22</v>
      </c>
      <c r="P10" s="8">
        <f>J5-B6</f>
        <v>9.3719368050485627</v>
      </c>
      <c r="Q10" s="4" t="s">
        <v>23</v>
      </c>
    </row>
    <row r="11" spans="1:17" x14ac:dyDescent="0.25">
      <c r="A11" t="s">
        <v>24</v>
      </c>
      <c r="D11" s="36">
        <v>7048419</v>
      </c>
      <c r="F11" s="18" t="s">
        <v>25</v>
      </c>
      <c r="H11" s="26"/>
      <c r="I11" s="95" t="s">
        <v>26</v>
      </c>
      <c r="J11" s="96">
        <f>P11+P12+P13</f>
        <v>985956.11492929247</v>
      </c>
      <c r="K11" s="97"/>
      <c r="L11" s="97"/>
      <c r="M11" s="98"/>
      <c r="O11" s="1" t="s">
        <v>27</v>
      </c>
      <c r="P11" s="4">
        <f>(P10/J5)*D12</f>
        <v>723580.64575529553</v>
      </c>
    </row>
    <row r="12" spans="1:17" ht="15" customHeight="1" x14ac:dyDescent="0.25">
      <c r="A12" t="s">
        <v>28</v>
      </c>
      <c r="D12" s="36">
        <v>20874650</v>
      </c>
      <c r="F12" s="18" t="s">
        <v>29</v>
      </c>
      <c r="H12" s="26"/>
      <c r="I12" s="54" t="s">
        <v>30</v>
      </c>
      <c r="J12" s="66">
        <f>P14</f>
        <v>495023.59792004601</v>
      </c>
      <c r="K12" s="164" t="s">
        <v>31</v>
      </c>
      <c r="L12" s="164"/>
      <c r="M12" s="165"/>
      <c r="O12" s="1" t="s">
        <v>32</v>
      </c>
      <c r="P12" s="4">
        <f>(P10/J5)*D13</f>
        <v>18055.2256454159</v>
      </c>
    </row>
    <row r="13" spans="1:17" x14ac:dyDescent="0.25">
      <c r="A13" t="s">
        <v>33</v>
      </c>
      <c r="D13" s="36">
        <v>520877</v>
      </c>
      <c r="F13" s="18" t="s">
        <v>34</v>
      </c>
      <c r="H13" s="26"/>
      <c r="I13" s="54" t="s">
        <v>35</v>
      </c>
      <c r="J13" s="55">
        <v>0</v>
      </c>
      <c r="K13" s="100"/>
      <c r="L13" s="100"/>
      <c r="M13" s="99"/>
      <c r="O13" s="1" t="s">
        <v>36</v>
      </c>
      <c r="P13" s="4">
        <f>(P10/J5)*D42</f>
        <v>244320.24352858102</v>
      </c>
    </row>
    <row r="14" spans="1:17" ht="15.75" customHeight="1" thickBot="1" x14ac:dyDescent="0.3">
      <c r="A14" t="s">
        <v>37</v>
      </c>
      <c r="D14" s="36">
        <v>193859</v>
      </c>
      <c r="E14" s="36">
        <v>1565948</v>
      </c>
      <c r="F14" s="18" t="s">
        <v>38</v>
      </c>
      <c r="H14" s="26"/>
      <c r="I14" s="74" t="s">
        <v>39</v>
      </c>
      <c r="J14" s="60">
        <f>J12+J13-J11</f>
        <v>-490932.51700924645</v>
      </c>
      <c r="K14" s="101"/>
      <c r="L14" s="101"/>
      <c r="M14" s="102"/>
      <c r="O14" s="1" t="s">
        <v>40</v>
      </c>
      <c r="P14" s="4">
        <f>(P10/J5)*D17</f>
        <v>495023.59792004601</v>
      </c>
    </row>
    <row r="15" spans="1:17" ht="15.75" thickBot="1" x14ac:dyDescent="0.3">
      <c r="A15" t="s">
        <v>41</v>
      </c>
      <c r="C15" s="4"/>
      <c r="D15" s="36">
        <f>B58</f>
        <v>16530822</v>
      </c>
      <c r="F15" s="18" t="s">
        <v>42</v>
      </c>
      <c r="H15" s="26"/>
      <c r="I15" s="1"/>
      <c r="J15" s="24"/>
      <c r="O15" s="1"/>
      <c r="P15" s="4"/>
    </row>
    <row r="16" spans="1:17" ht="15.75" thickBot="1" x14ac:dyDescent="0.3">
      <c r="A16" t="s">
        <v>43</v>
      </c>
      <c r="D16" s="36">
        <f>B71</f>
        <v>8286846</v>
      </c>
      <c r="F16" s="18" t="s">
        <v>42</v>
      </c>
      <c r="H16" s="26"/>
      <c r="I16" s="76" t="s">
        <v>44</v>
      </c>
      <c r="J16" s="78"/>
      <c r="K16" s="78"/>
      <c r="L16" s="78"/>
      <c r="M16" s="77"/>
    </row>
    <row r="17" spans="1:16" x14ac:dyDescent="0.25">
      <c r="A17" t="s">
        <v>45</v>
      </c>
      <c r="D17" s="36">
        <v>14280985</v>
      </c>
      <c r="F17" s="19" t="s">
        <v>46</v>
      </c>
      <c r="G17" s="12"/>
      <c r="H17" s="26"/>
      <c r="I17" s="79" t="s">
        <v>47</v>
      </c>
      <c r="J17" s="80"/>
      <c r="K17" s="80"/>
      <c r="L17" s="80"/>
      <c r="M17" s="81"/>
    </row>
    <row r="18" spans="1:16" x14ac:dyDescent="0.25">
      <c r="A18" t="s">
        <v>48</v>
      </c>
      <c r="D18" s="36">
        <v>1011284</v>
      </c>
      <c r="F18" s="19" t="s">
        <v>49</v>
      </c>
      <c r="G18" s="12"/>
      <c r="H18" s="26"/>
      <c r="I18" s="82"/>
      <c r="J18" s="49"/>
      <c r="K18" s="49"/>
      <c r="L18" s="49"/>
      <c r="M18" s="83"/>
    </row>
    <row r="19" spans="1:16" x14ac:dyDescent="0.25">
      <c r="A19" t="s">
        <v>50</v>
      </c>
      <c r="D19" s="36">
        <v>118825</v>
      </c>
      <c r="E19" s="4"/>
      <c r="F19" s="19" t="s">
        <v>51</v>
      </c>
      <c r="G19" s="12"/>
      <c r="H19" s="26"/>
      <c r="I19" s="82"/>
      <c r="J19" s="49"/>
      <c r="K19" s="49"/>
      <c r="L19" s="49"/>
      <c r="M19" s="83"/>
      <c r="P19" s="16"/>
    </row>
    <row r="20" spans="1:16" ht="15.75" thickBot="1" x14ac:dyDescent="0.3">
      <c r="A20" t="s">
        <v>52</v>
      </c>
      <c r="C20" s="20"/>
      <c r="D20" s="37">
        <f>B59/B42</f>
        <v>0.22737018817063959</v>
      </c>
      <c r="E20" s="27" t="s">
        <v>53</v>
      </c>
      <c r="F20" s="27"/>
      <c r="H20" s="26"/>
      <c r="I20" s="84"/>
      <c r="J20" s="85"/>
      <c r="K20" s="85"/>
      <c r="L20" s="85"/>
      <c r="M20" s="86"/>
    </row>
    <row r="21" spans="1:16" ht="15.75" thickBot="1" x14ac:dyDescent="0.3">
      <c r="A21" t="s">
        <v>54</v>
      </c>
      <c r="C21" s="14"/>
      <c r="D21" s="36">
        <f>B71/D20</f>
        <v>36446493.125038825</v>
      </c>
      <c r="E21" s="27" t="s">
        <v>55</v>
      </c>
      <c r="F21" s="27"/>
      <c r="H21" s="26"/>
      <c r="I21" s="1" t="s">
        <v>56</v>
      </c>
    </row>
    <row r="22" spans="1:16" x14ac:dyDescent="0.25">
      <c r="A22" t="s">
        <v>57</v>
      </c>
      <c r="C22" s="4"/>
      <c r="D22" s="38">
        <f>B5/D20</f>
        <v>13282304.176717807</v>
      </c>
      <c r="E22" s="27" t="s">
        <v>58</v>
      </c>
      <c r="F22" s="27"/>
      <c r="H22" s="26"/>
      <c r="I22" s="87" t="s">
        <v>59</v>
      </c>
      <c r="J22" s="88"/>
      <c r="K22" s="88"/>
      <c r="L22" s="88"/>
      <c r="M22" s="89"/>
    </row>
    <row r="23" spans="1:16" x14ac:dyDescent="0.25">
      <c r="A23" t="s">
        <v>60</v>
      </c>
      <c r="D23" s="39">
        <f>B42-D21</f>
        <v>-15050966.125038825</v>
      </c>
      <c r="E23" s="27" t="s">
        <v>61</v>
      </c>
      <c r="F23" s="27"/>
      <c r="H23" s="26"/>
      <c r="I23" s="90"/>
      <c r="J23" s="51"/>
      <c r="K23" s="51"/>
      <c r="L23" s="51"/>
      <c r="M23" s="91"/>
    </row>
    <row r="24" spans="1:16" x14ac:dyDescent="0.25">
      <c r="A24" t="s">
        <v>62</v>
      </c>
      <c r="D24" s="40">
        <f>E59/E72</f>
        <v>49.859402968136635</v>
      </c>
      <c r="E24" s="28" t="s">
        <v>63</v>
      </c>
      <c r="F24" s="28"/>
      <c r="H24" s="26"/>
      <c r="I24" s="90"/>
      <c r="J24" s="51"/>
      <c r="K24" s="51"/>
      <c r="L24" s="51"/>
      <c r="M24" s="91"/>
    </row>
    <row r="25" spans="1:16" ht="15" customHeight="1" thickBot="1" x14ac:dyDescent="0.3">
      <c r="A25" s="29" t="s">
        <v>64</v>
      </c>
      <c r="B25" s="29"/>
      <c r="C25" s="29"/>
      <c r="D25" s="30" t="s">
        <v>65</v>
      </c>
      <c r="E25" s="30"/>
      <c r="F25" s="30"/>
      <c r="G25" s="13"/>
      <c r="H25" s="26"/>
      <c r="I25" s="92"/>
      <c r="J25" s="93"/>
      <c r="K25" s="93"/>
      <c r="L25" s="93"/>
      <c r="M25" s="94"/>
    </row>
    <row r="26" spans="1:16" ht="15.75" thickBot="1" x14ac:dyDescent="0.3">
      <c r="A26" s="29"/>
      <c r="B26" s="29"/>
      <c r="C26" s="29"/>
      <c r="D26" s="30"/>
      <c r="E26" s="30"/>
      <c r="F26" s="30"/>
      <c r="G26" s="13"/>
      <c r="H26" s="26"/>
      <c r="I26" s="17"/>
      <c r="J26" s="17"/>
      <c r="K26" s="17"/>
      <c r="L26" s="17"/>
      <c r="M26" s="17"/>
    </row>
    <row r="27" spans="1:16" ht="15.75" thickBot="1" x14ac:dyDescent="0.3">
      <c r="A27" s="29"/>
      <c r="B27" s="29"/>
      <c r="C27" s="29"/>
      <c r="D27" s="30"/>
      <c r="E27" s="30"/>
      <c r="F27" s="30"/>
      <c r="G27" s="13"/>
      <c r="H27" s="26"/>
      <c r="I27" s="76" t="s">
        <v>66</v>
      </c>
      <c r="J27" s="78"/>
      <c r="K27" s="78"/>
      <c r="L27" s="78"/>
      <c r="M27" s="77"/>
    </row>
    <row r="28" spans="1:16" ht="15" customHeight="1" x14ac:dyDescent="0.25">
      <c r="A28" s="29"/>
      <c r="B28" s="29"/>
      <c r="C28" s="29"/>
      <c r="D28" s="31" t="s">
        <v>67</v>
      </c>
      <c r="E28" s="31"/>
      <c r="F28" s="31"/>
      <c r="G28" s="13"/>
      <c r="H28" s="26"/>
      <c r="I28" s="95" t="s">
        <v>26</v>
      </c>
      <c r="J28" s="96">
        <f>E42*20%</f>
        <v>5699427</v>
      </c>
      <c r="K28" s="97"/>
      <c r="L28" s="97"/>
      <c r="M28" s="98"/>
    </row>
    <row r="29" spans="1:16" x14ac:dyDescent="0.25">
      <c r="A29" s="29"/>
      <c r="B29" s="29"/>
      <c r="C29" s="29"/>
      <c r="D29" s="31"/>
      <c r="E29" s="31"/>
      <c r="F29" s="31"/>
      <c r="G29" s="13"/>
      <c r="H29" s="26"/>
      <c r="I29" s="54" t="s">
        <v>30</v>
      </c>
      <c r="J29" s="55">
        <f>C58/2</f>
        <v>1079755</v>
      </c>
      <c r="K29" s="56"/>
      <c r="L29" s="56"/>
      <c r="M29" s="99"/>
    </row>
    <row r="30" spans="1:16" x14ac:dyDescent="0.25">
      <c r="A30" s="29"/>
      <c r="B30" s="29"/>
      <c r="C30" s="29"/>
      <c r="D30" s="31"/>
      <c r="E30" s="31"/>
      <c r="F30" s="31"/>
      <c r="G30" s="13"/>
      <c r="H30" s="26"/>
      <c r="I30" s="54" t="s">
        <v>35</v>
      </c>
      <c r="J30" s="55">
        <f>C71/2</f>
        <v>583037</v>
      </c>
      <c r="K30" s="56"/>
      <c r="L30" s="56"/>
      <c r="M30" s="99"/>
    </row>
    <row r="31" spans="1:16" ht="15" customHeight="1" thickBot="1" x14ac:dyDescent="0.3">
      <c r="A31" s="29"/>
      <c r="B31" s="29"/>
      <c r="C31" s="29"/>
      <c r="D31" s="29" t="s">
        <v>68</v>
      </c>
      <c r="E31" s="29"/>
      <c r="F31" s="29"/>
      <c r="G31" s="13"/>
      <c r="H31" s="26"/>
      <c r="I31" s="74" t="s">
        <v>39</v>
      </c>
      <c r="J31" s="60">
        <f>J29+J30-J28</f>
        <v>-4036635</v>
      </c>
      <c r="K31" s="101"/>
      <c r="L31" s="101"/>
      <c r="M31" s="102"/>
    </row>
    <row r="32" spans="1:16" ht="15" customHeight="1" thickBot="1" x14ac:dyDescent="0.3">
      <c r="A32" s="29"/>
      <c r="B32" s="29"/>
      <c r="C32" s="29"/>
      <c r="D32" s="29"/>
      <c r="E32" s="29"/>
      <c r="F32" s="29"/>
      <c r="G32" s="13"/>
      <c r="H32" s="26"/>
      <c r="I32" s="1"/>
      <c r="J32" s="24"/>
    </row>
    <row r="33" spans="1:16" ht="15" customHeight="1" thickBot="1" x14ac:dyDescent="0.3">
      <c r="A33" s="29"/>
      <c r="B33" s="29"/>
      <c r="C33" s="29"/>
      <c r="D33" s="29"/>
      <c r="E33" s="29"/>
      <c r="F33" s="29"/>
      <c r="G33" s="13"/>
      <c r="H33" s="26"/>
      <c r="I33" s="76" t="s">
        <v>44</v>
      </c>
      <c r="J33" s="78"/>
      <c r="K33" s="78"/>
      <c r="L33" s="78"/>
      <c r="M33" s="77"/>
    </row>
    <row r="34" spans="1:16" ht="16.5" customHeight="1" x14ac:dyDescent="0.25">
      <c r="G34"/>
      <c r="H34" s="26"/>
      <c r="I34" s="79" t="s">
        <v>69</v>
      </c>
      <c r="J34" s="104"/>
      <c r="K34" s="104"/>
      <c r="L34" s="104"/>
      <c r="M34" s="105"/>
    </row>
    <row r="35" spans="1:16" ht="15.75" thickBot="1" x14ac:dyDescent="0.3">
      <c r="A35" s="23" t="s">
        <v>70</v>
      </c>
      <c r="B35" s="23"/>
      <c r="C35" s="23"/>
      <c r="D35" s="23"/>
      <c r="E35" s="23"/>
      <c r="F35" s="23"/>
      <c r="G35" s="23"/>
      <c r="H35" s="26"/>
      <c r="I35" s="106"/>
      <c r="J35" s="103"/>
      <c r="K35" s="103"/>
      <c r="L35" s="103"/>
      <c r="M35" s="107"/>
    </row>
    <row r="36" spans="1:16" ht="44.25" customHeight="1" thickBot="1" x14ac:dyDescent="0.3">
      <c r="A36" s="43" t="s">
        <v>71</v>
      </c>
      <c r="B36" s="44" t="s">
        <v>72</v>
      </c>
      <c r="C36" s="44" t="s">
        <v>73</v>
      </c>
      <c r="D36" s="44" t="s">
        <v>10</v>
      </c>
      <c r="E36" s="44" t="s">
        <v>74</v>
      </c>
      <c r="F36" s="45" t="s">
        <v>14</v>
      </c>
      <c r="G36" s="46" t="s">
        <v>75</v>
      </c>
      <c r="H36" s="26"/>
      <c r="I36" s="108"/>
      <c r="J36" s="109"/>
      <c r="K36" s="109"/>
      <c r="L36" s="109"/>
      <c r="M36" s="110"/>
    </row>
    <row r="37" spans="1:16" ht="15" customHeight="1" thickBot="1" x14ac:dyDescent="0.3">
      <c r="A37" s="43" t="s">
        <v>76</v>
      </c>
      <c r="B37" s="169"/>
      <c r="C37" s="169"/>
      <c r="D37" s="169"/>
      <c r="E37" s="169"/>
      <c r="F37" s="78"/>
      <c r="G37" s="168"/>
      <c r="H37" s="26"/>
      <c r="I37" s="1" t="s">
        <v>56</v>
      </c>
    </row>
    <row r="38" spans="1:16" ht="15" customHeight="1" x14ac:dyDescent="0.25">
      <c r="A38" s="54" t="s">
        <v>77</v>
      </c>
      <c r="B38" s="55"/>
      <c r="C38" s="56"/>
      <c r="D38" s="55">
        <v>7048419</v>
      </c>
      <c r="E38" s="55">
        <f>SUM(B38:D38)</f>
        <v>7048419</v>
      </c>
      <c r="F38" s="56" t="s">
        <v>78</v>
      </c>
      <c r="G38" s="57" t="s">
        <v>79</v>
      </c>
      <c r="H38" s="26"/>
      <c r="I38" s="87" t="s">
        <v>80</v>
      </c>
      <c r="J38" s="111"/>
      <c r="K38" s="111"/>
      <c r="L38" s="111"/>
      <c r="M38" s="112"/>
    </row>
    <row r="39" spans="1:16" ht="15" customHeight="1" x14ac:dyDescent="0.25">
      <c r="A39" s="54" t="s">
        <v>81</v>
      </c>
      <c r="B39" s="55">
        <v>20874650</v>
      </c>
      <c r="C39" s="55"/>
      <c r="D39" s="55"/>
      <c r="E39" s="55">
        <f>SUM(B39:D39)</f>
        <v>20874650</v>
      </c>
      <c r="F39" s="56" t="s">
        <v>82</v>
      </c>
      <c r="G39" s="57" t="s">
        <v>83</v>
      </c>
      <c r="H39" s="26"/>
      <c r="I39" s="113"/>
      <c r="J39" s="53"/>
      <c r="K39" s="53"/>
      <c r="L39" s="53"/>
      <c r="M39" s="114"/>
    </row>
    <row r="40" spans="1:16" ht="15" customHeight="1" x14ac:dyDescent="0.25">
      <c r="A40" s="54" t="s">
        <v>84</v>
      </c>
      <c r="B40" s="56"/>
      <c r="C40" s="55">
        <f>14765+38424</f>
        <v>53189</v>
      </c>
      <c r="D40" s="56"/>
      <c r="E40" s="55">
        <f>SUM(C40:D40)</f>
        <v>53189</v>
      </c>
      <c r="F40" s="56" t="s">
        <v>85</v>
      </c>
      <c r="G40" s="57" t="s">
        <v>86</v>
      </c>
      <c r="H40" s="26"/>
      <c r="I40" s="113"/>
      <c r="J40" s="53"/>
      <c r="K40" s="53"/>
      <c r="L40" s="53"/>
      <c r="M40" s="114"/>
    </row>
    <row r="41" spans="1:16" ht="15" customHeight="1" thickBot="1" x14ac:dyDescent="0.3">
      <c r="A41" s="54" t="s">
        <v>87</v>
      </c>
      <c r="B41" s="55">
        <f>199224-24229+345882</f>
        <v>520877</v>
      </c>
      <c r="C41" s="58"/>
      <c r="D41" s="55"/>
      <c r="E41" s="55">
        <f>SUM(B41:D41)</f>
        <v>520877</v>
      </c>
      <c r="F41" s="56" t="s">
        <v>88</v>
      </c>
      <c r="G41" s="57" t="s">
        <v>89</v>
      </c>
      <c r="H41" s="26"/>
      <c r="I41" s="115"/>
      <c r="J41" s="116"/>
      <c r="K41" s="116"/>
      <c r="L41" s="116"/>
      <c r="M41" s="117"/>
    </row>
    <row r="42" spans="1:16" ht="15.75" thickBot="1" x14ac:dyDescent="0.3">
      <c r="A42" s="59" t="s">
        <v>90</v>
      </c>
      <c r="B42" s="60">
        <f>SUM(B38:B41)</f>
        <v>21395527</v>
      </c>
      <c r="C42" s="60">
        <f>SUM(C38:C41)</f>
        <v>53189</v>
      </c>
      <c r="D42" s="60">
        <f>SUM(D38:D41)</f>
        <v>7048419</v>
      </c>
      <c r="E42" s="60">
        <f>SUM(E38:E41)</f>
        <v>28497135</v>
      </c>
      <c r="F42" s="61"/>
      <c r="G42" s="62"/>
      <c r="H42" s="26"/>
      <c r="I42" s="26"/>
      <c r="J42" s="26"/>
      <c r="K42" s="26"/>
      <c r="L42" s="26"/>
      <c r="M42" s="26"/>
    </row>
    <row r="43" spans="1:16" ht="15.75" thickBot="1" x14ac:dyDescent="0.3">
      <c r="A43" s="25"/>
      <c r="B43" s="25"/>
      <c r="C43" s="25"/>
      <c r="D43" s="25"/>
      <c r="E43" s="25"/>
      <c r="F43" s="25"/>
      <c r="G43" s="25"/>
      <c r="H43" s="26"/>
      <c r="I43" s="76" t="s">
        <v>91</v>
      </c>
      <c r="J43" s="78"/>
      <c r="K43" s="78"/>
      <c r="L43" s="78"/>
      <c r="M43" s="77"/>
    </row>
    <row r="44" spans="1:16" ht="15.75" thickBot="1" x14ac:dyDescent="0.3">
      <c r="A44" s="76" t="s">
        <v>92</v>
      </c>
      <c r="B44" s="78"/>
      <c r="C44" s="78"/>
      <c r="D44" s="78"/>
      <c r="E44" s="78"/>
      <c r="F44" s="78"/>
      <c r="G44" s="168"/>
      <c r="H44" s="26"/>
      <c r="I44" s="95" t="s">
        <v>26</v>
      </c>
      <c r="J44" s="96">
        <f>D42*15%</f>
        <v>1057262.8499999999</v>
      </c>
      <c r="K44" s="97"/>
      <c r="L44" s="97"/>
      <c r="M44" s="98"/>
      <c r="O44" s="1"/>
      <c r="P44" s="4"/>
    </row>
    <row r="45" spans="1:16" ht="15" customHeight="1" x14ac:dyDescent="0.25">
      <c r="A45" s="54" t="s">
        <v>93</v>
      </c>
      <c r="B45" s="63">
        <v>28359</v>
      </c>
      <c r="C45" s="64"/>
      <c r="D45" s="63"/>
      <c r="E45" s="63">
        <f t="shared" ref="E45:E57" si="0">SUM(B45:D45)</f>
        <v>28359</v>
      </c>
      <c r="F45" s="56" t="s">
        <v>94</v>
      </c>
      <c r="G45" s="57" t="s">
        <v>95</v>
      </c>
      <c r="H45" s="26"/>
      <c r="I45" s="54" t="s">
        <v>30</v>
      </c>
      <c r="J45" s="55">
        <f>D58/2</f>
        <v>70554.5</v>
      </c>
      <c r="K45" s="56"/>
      <c r="L45" s="56"/>
      <c r="M45" s="99"/>
      <c r="P45" s="4"/>
    </row>
    <row r="46" spans="1:16" ht="15" customHeight="1" x14ac:dyDescent="0.25">
      <c r="A46" s="54" t="s">
        <v>96</v>
      </c>
      <c r="B46" s="63">
        <v>4035</v>
      </c>
      <c r="C46" s="63"/>
      <c r="D46" s="63"/>
      <c r="E46" s="63">
        <f t="shared" si="0"/>
        <v>4035</v>
      </c>
      <c r="F46" s="56" t="s">
        <v>97</v>
      </c>
      <c r="G46" s="65" t="s">
        <v>95</v>
      </c>
      <c r="H46" s="26"/>
      <c r="I46" s="54" t="s">
        <v>35</v>
      </c>
      <c r="J46" s="55">
        <f>D71/2</f>
        <v>9457.5</v>
      </c>
      <c r="K46" s="56"/>
      <c r="L46" s="56"/>
      <c r="M46" s="99"/>
      <c r="O46" s="4"/>
      <c r="P46" s="4"/>
    </row>
    <row r="47" spans="1:16" ht="15" customHeight="1" thickBot="1" x14ac:dyDescent="0.3">
      <c r="A47" s="54" t="s">
        <v>98</v>
      </c>
      <c r="B47" s="63">
        <v>114538</v>
      </c>
      <c r="C47" s="63">
        <v>630925</v>
      </c>
      <c r="D47" s="63" t="s">
        <v>99</v>
      </c>
      <c r="E47" s="63">
        <f t="shared" si="0"/>
        <v>745463</v>
      </c>
      <c r="F47" s="56" t="s">
        <v>100</v>
      </c>
      <c r="G47" s="65" t="s">
        <v>101</v>
      </c>
      <c r="H47" s="26"/>
      <c r="I47" s="118" t="s">
        <v>39</v>
      </c>
      <c r="J47" s="119">
        <f>J45+J46-J44</f>
        <v>-977250.84999999986</v>
      </c>
      <c r="K47" s="120"/>
      <c r="L47" s="120"/>
      <c r="M47" s="121"/>
    </row>
    <row r="48" spans="1:16" ht="15" customHeight="1" x14ac:dyDescent="0.25">
      <c r="A48" s="54" t="s">
        <v>102</v>
      </c>
      <c r="B48" s="63">
        <v>12133721</v>
      </c>
      <c r="C48" s="66">
        <v>461933</v>
      </c>
      <c r="D48" s="66">
        <v>101517</v>
      </c>
      <c r="E48" s="63">
        <f t="shared" si="0"/>
        <v>12697171</v>
      </c>
      <c r="F48" s="56" t="s">
        <v>103</v>
      </c>
      <c r="G48" s="65" t="s">
        <v>101</v>
      </c>
      <c r="H48" s="26"/>
      <c r="I48" s="1"/>
      <c r="J48" s="24"/>
    </row>
    <row r="49" spans="1:15" ht="15" customHeight="1" thickBot="1" x14ac:dyDescent="0.3">
      <c r="A49" s="54" t="s">
        <v>104</v>
      </c>
      <c r="B49" s="63">
        <v>228906</v>
      </c>
      <c r="C49" s="66">
        <v>41794</v>
      </c>
      <c r="D49" s="66">
        <v>1879</v>
      </c>
      <c r="E49" s="63">
        <f t="shared" si="0"/>
        <v>272579</v>
      </c>
      <c r="F49" s="56" t="s">
        <v>105</v>
      </c>
      <c r="G49" s="67" t="s">
        <v>106</v>
      </c>
      <c r="H49" s="26"/>
      <c r="I49" s="1" t="s">
        <v>44</v>
      </c>
    </row>
    <row r="50" spans="1:15" ht="15" customHeight="1" x14ac:dyDescent="0.25">
      <c r="A50" s="54" t="s">
        <v>107</v>
      </c>
      <c r="B50" s="63">
        <v>1184348</v>
      </c>
      <c r="C50" s="63">
        <v>302695</v>
      </c>
      <c r="D50" s="63">
        <v>9536</v>
      </c>
      <c r="E50" s="63">
        <f t="shared" si="0"/>
        <v>1496579</v>
      </c>
      <c r="F50" s="56" t="s">
        <v>108</v>
      </c>
      <c r="G50" s="57" t="s">
        <v>109</v>
      </c>
      <c r="H50" s="26"/>
      <c r="I50" s="79" t="s">
        <v>110</v>
      </c>
      <c r="J50" s="104"/>
      <c r="K50" s="104"/>
      <c r="L50" s="104"/>
      <c r="M50" s="105"/>
    </row>
    <row r="51" spans="1:15" ht="15" customHeight="1" x14ac:dyDescent="0.25">
      <c r="A51" s="54" t="s">
        <v>111</v>
      </c>
      <c r="B51" s="63">
        <v>734010</v>
      </c>
      <c r="C51" s="63">
        <v>204862</v>
      </c>
      <c r="D51" s="63">
        <v>5893</v>
      </c>
      <c r="E51" s="63">
        <f t="shared" si="0"/>
        <v>944765</v>
      </c>
      <c r="F51" s="56" t="s">
        <v>112</v>
      </c>
      <c r="G51" s="68" t="s">
        <v>113</v>
      </c>
      <c r="H51" s="26"/>
      <c r="I51" s="106"/>
      <c r="J51" s="103"/>
      <c r="K51" s="103"/>
      <c r="L51" s="103"/>
      <c r="M51" s="107"/>
    </row>
    <row r="52" spans="1:15" ht="15" customHeight="1" thickBot="1" x14ac:dyDescent="0.3">
      <c r="A52" s="54" t="s">
        <v>114</v>
      </c>
      <c r="B52" s="63">
        <v>9960</v>
      </c>
      <c r="C52" s="63">
        <v>8638</v>
      </c>
      <c r="D52" s="63">
        <v>110</v>
      </c>
      <c r="E52" s="63">
        <f t="shared" si="0"/>
        <v>18708</v>
      </c>
      <c r="F52" s="56" t="s">
        <v>115</v>
      </c>
      <c r="G52" s="57" t="s">
        <v>116</v>
      </c>
      <c r="H52" s="26"/>
      <c r="I52" s="108"/>
      <c r="J52" s="109"/>
      <c r="K52" s="109"/>
      <c r="L52" s="109"/>
      <c r="M52" s="110"/>
    </row>
    <row r="53" spans="1:15" ht="15" customHeight="1" thickBot="1" x14ac:dyDescent="0.3">
      <c r="A53" s="54" t="s">
        <v>117</v>
      </c>
      <c r="B53" s="63">
        <v>41241</v>
      </c>
      <c r="C53" s="63">
        <v>35768</v>
      </c>
      <c r="D53" s="63">
        <v>454</v>
      </c>
      <c r="E53" s="63">
        <f t="shared" si="0"/>
        <v>77463</v>
      </c>
      <c r="F53" s="56" t="s">
        <v>118</v>
      </c>
      <c r="G53" s="57" t="s">
        <v>116</v>
      </c>
      <c r="H53" s="26"/>
      <c r="I53" s="1" t="s">
        <v>56</v>
      </c>
    </row>
    <row r="54" spans="1:15" ht="15" customHeight="1" x14ac:dyDescent="0.25">
      <c r="A54" s="54" t="s">
        <v>119</v>
      </c>
      <c r="B54" s="63">
        <v>1984475</v>
      </c>
      <c r="C54" s="63">
        <v>440708</v>
      </c>
      <c r="D54" s="63">
        <v>15777</v>
      </c>
      <c r="E54" s="63">
        <f t="shared" si="0"/>
        <v>2440960</v>
      </c>
      <c r="F54" s="56" t="s">
        <v>120</v>
      </c>
      <c r="G54" s="57" t="s">
        <v>116</v>
      </c>
      <c r="H54" s="26"/>
      <c r="I54" s="87" t="s">
        <v>80</v>
      </c>
      <c r="J54" s="122"/>
      <c r="K54" s="122"/>
      <c r="L54" s="122"/>
      <c r="M54" s="123"/>
    </row>
    <row r="55" spans="1:15" ht="15" customHeight="1" x14ac:dyDescent="0.25">
      <c r="A55" s="54" t="s">
        <v>121</v>
      </c>
      <c r="B55" s="63">
        <v>9383</v>
      </c>
      <c r="C55" s="63">
        <v>3347</v>
      </c>
      <c r="D55" s="63">
        <v>844</v>
      </c>
      <c r="E55" s="63">
        <f t="shared" si="0"/>
        <v>13574</v>
      </c>
      <c r="F55" s="56" t="s">
        <v>122</v>
      </c>
      <c r="G55" s="57" t="s">
        <v>123</v>
      </c>
      <c r="H55" s="26"/>
      <c r="I55" s="124"/>
      <c r="J55" s="52"/>
      <c r="K55" s="52"/>
      <c r="L55" s="52"/>
      <c r="M55" s="125"/>
    </row>
    <row r="56" spans="1:15" ht="15" customHeight="1" x14ac:dyDescent="0.25">
      <c r="A56" s="54" t="s">
        <v>124</v>
      </c>
      <c r="B56" s="63">
        <v>56295</v>
      </c>
      <c r="C56" s="63">
        <v>21558</v>
      </c>
      <c r="D56" s="63">
        <v>5055</v>
      </c>
      <c r="E56" s="63">
        <f t="shared" si="0"/>
        <v>82908</v>
      </c>
      <c r="F56" s="56" t="s">
        <v>125</v>
      </c>
      <c r="G56" s="57" t="s">
        <v>126</v>
      </c>
      <c r="H56" s="26"/>
      <c r="I56" s="124"/>
      <c r="J56" s="52"/>
      <c r="K56" s="52"/>
      <c r="L56" s="52"/>
      <c r="M56" s="125"/>
    </row>
    <row r="57" spans="1:15" ht="15" customHeight="1" thickBot="1" x14ac:dyDescent="0.3">
      <c r="A57" s="54" t="s">
        <v>127</v>
      </c>
      <c r="B57" s="63">
        <v>1551</v>
      </c>
      <c r="C57" s="63">
        <v>7282</v>
      </c>
      <c r="D57" s="63">
        <v>44</v>
      </c>
      <c r="E57" s="63">
        <f t="shared" si="0"/>
        <v>8877</v>
      </c>
      <c r="F57" s="56" t="s">
        <v>128</v>
      </c>
      <c r="G57" s="65" t="s">
        <v>129</v>
      </c>
      <c r="H57" s="26"/>
      <c r="I57" s="126"/>
      <c r="J57" s="127"/>
      <c r="K57" s="127"/>
      <c r="L57" s="127"/>
      <c r="M57" s="128"/>
    </row>
    <row r="58" spans="1:15" ht="15" customHeight="1" x14ac:dyDescent="0.25">
      <c r="A58" s="69" t="s">
        <v>130</v>
      </c>
      <c r="B58" s="32">
        <f>SUM(B45:B57)</f>
        <v>16530822</v>
      </c>
      <c r="C58" s="32">
        <f>SUM(C45:C57)</f>
        <v>2159510</v>
      </c>
      <c r="D58" s="32">
        <f>SUM(D45:D57)</f>
        <v>141109</v>
      </c>
      <c r="E58" s="32">
        <f>SUM(E45:E57)</f>
        <v>18831441</v>
      </c>
      <c r="F58" s="33"/>
      <c r="G58" s="70"/>
      <c r="H58" s="26"/>
    </row>
    <row r="59" spans="1:15" ht="24" customHeight="1" thickBot="1" x14ac:dyDescent="0.3">
      <c r="A59" s="59" t="s">
        <v>131</v>
      </c>
      <c r="B59" s="71">
        <f>B42-B58</f>
        <v>4864705</v>
      </c>
      <c r="C59" s="71">
        <f>C42-C58</f>
        <v>-2106321</v>
      </c>
      <c r="D59" s="71">
        <f>D42-D58</f>
        <v>6907310</v>
      </c>
      <c r="E59" s="71">
        <f>E42-E58</f>
        <v>9665694</v>
      </c>
      <c r="F59" s="61"/>
      <c r="G59" s="62"/>
      <c r="H59" s="26"/>
      <c r="I59" s="171" t="s">
        <v>132</v>
      </c>
      <c r="J59" s="171"/>
      <c r="K59" s="171"/>
      <c r="L59" s="171"/>
      <c r="M59" s="171"/>
    </row>
    <row r="60" spans="1:15" ht="15" customHeight="1" thickBot="1" x14ac:dyDescent="0.3">
      <c r="A60" s="25"/>
      <c r="B60" s="25"/>
      <c r="C60" s="25"/>
      <c r="D60" s="25"/>
      <c r="E60" s="25"/>
      <c r="F60" s="25"/>
      <c r="G60" s="25"/>
      <c r="H60" s="26"/>
      <c r="I60" s="129"/>
      <c r="J60" s="130" t="s">
        <v>133</v>
      </c>
      <c r="K60" s="130" t="s">
        <v>134</v>
      </c>
      <c r="L60" s="130" t="s">
        <v>135</v>
      </c>
      <c r="M60" s="131" t="s">
        <v>136</v>
      </c>
      <c r="O60" s="16"/>
    </row>
    <row r="61" spans="1:15" ht="15" customHeight="1" thickBot="1" x14ac:dyDescent="0.3">
      <c r="A61" s="76" t="s">
        <v>137</v>
      </c>
      <c r="B61" s="166"/>
      <c r="C61" s="166"/>
      <c r="D61" s="166"/>
      <c r="E61" s="166"/>
      <c r="F61" s="166"/>
      <c r="G61" s="167"/>
      <c r="H61" s="26"/>
      <c r="I61" s="132" t="s">
        <v>76</v>
      </c>
      <c r="J61" s="48"/>
      <c r="K61" s="48"/>
      <c r="L61" s="48"/>
      <c r="M61" s="133"/>
    </row>
    <row r="62" spans="1:15" ht="15" customHeight="1" x14ac:dyDescent="0.25">
      <c r="A62" s="54" t="s">
        <v>138</v>
      </c>
      <c r="B62" s="63">
        <v>295764</v>
      </c>
      <c r="C62" s="63">
        <v>126869</v>
      </c>
      <c r="D62" s="63">
        <v>14096</v>
      </c>
      <c r="E62" s="63">
        <f t="shared" ref="E62:E70" si="1">SUM(B62:D62)</f>
        <v>436729</v>
      </c>
      <c r="F62" s="56" t="s">
        <v>139</v>
      </c>
      <c r="G62" s="57" t="s">
        <v>140</v>
      </c>
      <c r="H62" s="26"/>
      <c r="I62" s="54" t="s">
        <v>77</v>
      </c>
      <c r="J62" s="66">
        <f>E38</f>
        <v>7048419</v>
      </c>
      <c r="K62" s="134">
        <f>J62-P13</f>
        <v>6804098.7564714188</v>
      </c>
      <c r="L62" s="66">
        <f>J62-(J62*20%)</f>
        <v>5638735.2000000002</v>
      </c>
      <c r="M62" s="135">
        <f>J62-(J62*15%)</f>
        <v>5991156.1500000004</v>
      </c>
    </row>
    <row r="63" spans="1:15" ht="15" customHeight="1" x14ac:dyDescent="0.25">
      <c r="A63" s="54" t="s">
        <v>141</v>
      </c>
      <c r="B63" s="63">
        <v>639039</v>
      </c>
      <c r="C63" s="63">
        <v>368761</v>
      </c>
      <c r="D63" s="63">
        <v>451</v>
      </c>
      <c r="E63" s="63">
        <f t="shared" si="1"/>
        <v>1008251</v>
      </c>
      <c r="F63" s="56" t="s">
        <v>142</v>
      </c>
      <c r="G63" s="57" t="s">
        <v>143</v>
      </c>
      <c r="H63" s="26"/>
      <c r="I63" s="54" t="s">
        <v>81</v>
      </c>
      <c r="J63" s="63">
        <f>E39</f>
        <v>20874650</v>
      </c>
      <c r="K63" s="63">
        <f>J63-P11</f>
        <v>20151069.354244705</v>
      </c>
      <c r="L63" s="66">
        <f>J63-(J63*20%)</f>
        <v>16699720</v>
      </c>
      <c r="M63" s="135">
        <f>J63</f>
        <v>20874650</v>
      </c>
    </row>
    <row r="64" spans="1:15" ht="15" customHeight="1" x14ac:dyDescent="0.25">
      <c r="A64" s="54" t="s">
        <v>144</v>
      </c>
      <c r="B64" s="63">
        <v>573517</v>
      </c>
      <c r="C64" s="63">
        <v>69553</v>
      </c>
      <c r="D64" s="63">
        <v>2078</v>
      </c>
      <c r="E64" s="63">
        <f t="shared" si="1"/>
        <v>645148</v>
      </c>
      <c r="F64" s="56" t="s">
        <v>145</v>
      </c>
      <c r="G64" s="57" t="s">
        <v>146</v>
      </c>
      <c r="H64" s="26"/>
      <c r="I64" s="54" t="s">
        <v>84</v>
      </c>
      <c r="J64" s="63">
        <f>E40</f>
        <v>53189</v>
      </c>
      <c r="K64" s="63">
        <f>J64</f>
        <v>53189</v>
      </c>
      <c r="L64" s="66">
        <f>J64-(J64*20%)</f>
        <v>42551.199999999997</v>
      </c>
      <c r="M64" s="135">
        <f>J64</f>
        <v>53189</v>
      </c>
    </row>
    <row r="65" spans="1:17" ht="15" customHeight="1" x14ac:dyDescent="0.25">
      <c r="A65" s="54" t="s">
        <v>147</v>
      </c>
      <c r="B65" s="63">
        <v>8227</v>
      </c>
      <c r="C65" s="63">
        <v>187794</v>
      </c>
      <c r="D65" s="63">
        <v>96</v>
      </c>
      <c r="E65" s="63">
        <f t="shared" si="1"/>
        <v>196117</v>
      </c>
      <c r="F65" s="56" t="s">
        <v>148</v>
      </c>
      <c r="G65" s="57" t="s">
        <v>149</v>
      </c>
      <c r="H65" s="26"/>
      <c r="I65" s="54" t="s">
        <v>87</v>
      </c>
      <c r="J65" s="63">
        <f>E41</f>
        <v>520877</v>
      </c>
      <c r="K65" s="63">
        <f>J65-P12</f>
        <v>502821.77435458411</v>
      </c>
      <c r="L65" s="66">
        <f>J65-(J65*20%)</f>
        <v>416701.6</v>
      </c>
      <c r="M65" s="135">
        <f>J65</f>
        <v>520877</v>
      </c>
    </row>
    <row r="66" spans="1:17" ht="15" customHeight="1" thickBot="1" x14ac:dyDescent="0.3">
      <c r="A66" s="54" t="s">
        <v>150</v>
      </c>
      <c r="B66" s="63">
        <v>6272028</v>
      </c>
      <c r="C66" s="63">
        <v>739</v>
      </c>
      <c r="D66" s="63"/>
      <c r="E66" s="63">
        <f t="shared" si="1"/>
        <v>6272767</v>
      </c>
      <c r="F66" s="56" t="s">
        <v>151</v>
      </c>
      <c r="G66" s="57" t="s">
        <v>152</v>
      </c>
      <c r="H66" s="26"/>
      <c r="I66" s="74" t="s">
        <v>90</v>
      </c>
      <c r="J66" s="72">
        <f>E42</f>
        <v>28497135</v>
      </c>
      <c r="K66" s="72">
        <f>SUM(K62:K65)</f>
        <v>27511178.885070708</v>
      </c>
      <c r="L66" s="72">
        <f>SUM(L62:L65)</f>
        <v>22797708</v>
      </c>
      <c r="M66" s="136">
        <f>SUM(M62:M65)</f>
        <v>27439872.149999999</v>
      </c>
      <c r="N66" s="16"/>
      <c r="O66" s="16"/>
    </row>
    <row r="67" spans="1:17" ht="15" customHeight="1" thickBot="1" x14ac:dyDescent="0.3">
      <c r="A67" s="54" t="s">
        <v>153</v>
      </c>
      <c r="B67" s="63">
        <v>416713</v>
      </c>
      <c r="C67" s="63"/>
      <c r="D67" s="63"/>
      <c r="E67" s="63">
        <f t="shared" si="1"/>
        <v>416713</v>
      </c>
      <c r="F67" s="56" t="s">
        <v>154</v>
      </c>
      <c r="G67" s="57" t="s">
        <v>155</v>
      </c>
      <c r="H67" s="26"/>
      <c r="I67" s="26"/>
      <c r="J67" s="26"/>
      <c r="K67" s="26"/>
      <c r="L67" s="26"/>
      <c r="M67" s="26"/>
      <c r="N67" s="16"/>
      <c r="O67" s="16"/>
    </row>
    <row r="68" spans="1:17" ht="15" customHeight="1" thickBot="1" x14ac:dyDescent="0.3">
      <c r="A68" s="54" t="s">
        <v>156</v>
      </c>
      <c r="B68" s="63">
        <v>18734</v>
      </c>
      <c r="C68" s="63">
        <v>288245</v>
      </c>
      <c r="D68" s="63">
        <v>1432</v>
      </c>
      <c r="E68" s="63">
        <f t="shared" si="1"/>
        <v>308411</v>
      </c>
      <c r="F68" s="56" t="s">
        <v>157</v>
      </c>
      <c r="G68" s="57" t="s">
        <v>158</v>
      </c>
      <c r="H68" s="26"/>
      <c r="I68" s="76" t="s">
        <v>159</v>
      </c>
      <c r="J68" s="137"/>
      <c r="K68" s="137"/>
      <c r="L68" s="137"/>
      <c r="M68" s="138"/>
    </row>
    <row r="69" spans="1:17" ht="15" customHeight="1" x14ac:dyDescent="0.25">
      <c r="A69" s="54" t="s">
        <v>160</v>
      </c>
      <c r="B69" s="63">
        <v>24930</v>
      </c>
      <c r="C69" s="63">
        <v>117020</v>
      </c>
      <c r="D69" s="63">
        <v>699</v>
      </c>
      <c r="E69" s="63">
        <f t="shared" si="1"/>
        <v>142649</v>
      </c>
      <c r="F69" s="56" t="s">
        <v>161</v>
      </c>
      <c r="G69" s="57" t="s">
        <v>162</v>
      </c>
      <c r="H69" s="26"/>
      <c r="I69" s="95" t="s">
        <v>163</v>
      </c>
      <c r="J69" s="139">
        <f>E45+E46</f>
        <v>32394</v>
      </c>
      <c r="K69" s="139">
        <f>J69</f>
        <v>32394</v>
      </c>
      <c r="L69" s="139">
        <f>J69</f>
        <v>32394</v>
      </c>
      <c r="M69" s="140">
        <f>J69</f>
        <v>32394</v>
      </c>
    </row>
    <row r="70" spans="1:17" ht="15" customHeight="1" x14ac:dyDescent="0.25">
      <c r="A70" s="54" t="s">
        <v>164</v>
      </c>
      <c r="B70" s="63">
        <v>37894</v>
      </c>
      <c r="C70" s="63">
        <v>7093</v>
      </c>
      <c r="D70" s="63">
        <v>63</v>
      </c>
      <c r="E70" s="63">
        <f t="shared" si="1"/>
        <v>45050</v>
      </c>
      <c r="F70" s="56" t="s">
        <v>165</v>
      </c>
      <c r="G70" s="57" t="s">
        <v>166</v>
      </c>
      <c r="H70" s="26"/>
      <c r="I70" s="54" t="s">
        <v>167</v>
      </c>
      <c r="J70" s="141">
        <v>0</v>
      </c>
      <c r="K70" s="141">
        <f>J70</f>
        <v>0</v>
      </c>
      <c r="L70" s="141">
        <f>J70</f>
        <v>0</v>
      </c>
      <c r="M70" s="73">
        <f>J70</f>
        <v>0</v>
      </c>
    </row>
    <row r="71" spans="1:17" x14ac:dyDescent="0.25">
      <c r="A71" s="69" t="s">
        <v>168</v>
      </c>
      <c r="B71" s="32">
        <f>SUM(B62:B70)</f>
        <v>8286846</v>
      </c>
      <c r="C71" s="32">
        <f>SUM(C62:C70)</f>
        <v>1166074</v>
      </c>
      <c r="D71" s="32">
        <f>SUM(D62:D70)</f>
        <v>18915</v>
      </c>
      <c r="E71" s="32">
        <f>SUM(E62:E70)</f>
        <v>9471835</v>
      </c>
      <c r="F71" s="33"/>
      <c r="G71" s="70"/>
      <c r="H71" s="26"/>
      <c r="I71" s="54" t="s">
        <v>169</v>
      </c>
      <c r="J71" s="141">
        <v>16156557</v>
      </c>
      <c r="K71" s="100">
        <f>J71-P14</f>
        <v>15661533.402079955</v>
      </c>
      <c r="L71" s="141">
        <f>J71-(SUM(C47:C51)/2)</f>
        <v>15335452.5</v>
      </c>
      <c r="M71" s="73">
        <f>J71-(SUM(D48:D51)/2)</f>
        <v>16097144.5</v>
      </c>
      <c r="N71" s="16"/>
    </row>
    <row r="72" spans="1:17" ht="15.75" thickBot="1" x14ac:dyDescent="0.3">
      <c r="A72" s="59" t="s">
        <v>170</v>
      </c>
      <c r="B72" s="72">
        <f>B42-(B58+B71)</f>
        <v>-3422141</v>
      </c>
      <c r="C72" s="72">
        <f>C42-(C58+C71)</f>
        <v>-3272395</v>
      </c>
      <c r="D72" s="72">
        <f>D42-(D58+D71)</f>
        <v>6888395</v>
      </c>
      <c r="E72" s="72">
        <f>E42-(E58+E71)</f>
        <v>193859</v>
      </c>
      <c r="F72" s="61"/>
      <c r="G72" s="62"/>
      <c r="H72" s="26"/>
      <c r="I72" s="54" t="s">
        <v>171</v>
      </c>
      <c r="J72" s="141">
        <v>0</v>
      </c>
      <c r="K72" s="141">
        <f>J72</f>
        <v>0</v>
      </c>
      <c r="L72" s="141">
        <f>J72</f>
        <v>0</v>
      </c>
      <c r="M72" s="73">
        <f>J72</f>
        <v>0</v>
      </c>
    </row>
    <row r="73" spans="1:17" x14ac:dyDescent="0.25">
      <c r="G73"/>
      <c r="H73" s="26"/>
      <c r="I73" s="54" t="s">
        <v>172</v>
      </c>
      <c r="J73" s="141">
        <v>0</v>
      </c>
      <c r="K73" s="141">
        <f>J73</f>
        <v>0</v>
      </c>
      <c r="L73" s="141">
        <f>J73</f>
        <v>0</v>
      </c>
      <c r="M73" s="73">
        <f>J73</f>
        <v>0</v>
      </c>
    </row>
    <row r="74" spans="1:17" x14ac:dyDescent="0.25">
      <c r="B74" s="10"/>
      <c r="C74" s="10"/>
      <c r="D74" s="10"/>
      <c r="E74" s="6"/>
      <c r="H74" s="26"/>
      <c r="I74" s="54" t="s">
        <v>173</v>
      </c>
      <c r="J74" s="141">
        <v>12114325</v>
      </c>
      <c r="K74" s="141">
        <f>J74</f>
        <v>12114325</v>
      </c>
      <c r="L74" s="141">
        <f>J74-(SUM(C52:C57,C62:C70)/2)</f>
        <v>11272637.5</v>
      </c>
      <c r="M74" s="73">
        <f>J74-(SUM(D52:D57,D62:D70)/2)</f>
        <v>12093725.5</v>
      </c>
    </row>
    <row r="75" spans="1:17" x14ac:dyDescent="0.25">
      <c r="B75" s="6"/>
      <c r="C75" s="6"/>
      <c r="D75" s="10"/>
      <c r="E75" s="6"/>
      <c r="H75" s="26"/>
      <c r="I75" s="142" t="s">
        <v>174</v>
      </c>
      <c r="J75" s="47">
        <f>SUM(J69:J74)</f>
        <v>28303276</v>
      </c>
      <c r="K75" s="47">
        <f>SUM(K69:K74)</f>
        <v>27808252.402079955</v>
      </c>
      <c r="L75" s="47">
        <f>SUM(L69:L74)</f>
        <v>26640484</v>
      </c>
      <c r="M75" s="143">
        <f>SUM(M69:M74)</f>
        <v>28223264</v>
      </c>
      <c r="N75" s="8"/>
    </row>
    <row r="76" spans="1:17" ht="15.75" thickBot="1" x14ac:dyDescent="0.3">
      <c r="B76" s="6"/>
      <c r="C76" s="6"/>
      <c r="D76" s="6"/>
      <c r="E76" s="6"/>
      <c r="H76" s="26"/>
      <c r="I76" s="74" t="s">
        <v>175</v>
      </c>
      <c r="J76" s="144">
        <f>J66-J75</f>
        <v>193859</v>
      </c>
      <c r="K76" s="144">
        <f>K66-K75</f>
        <v>-297073.51700924709</v>
      </c>
      <c r="L76" s="144">
        <f>L66-L75</f>
        <v>-3842776</v>
      </c>
      <c r="M76" s="145">
        <f>M66-M75</f>
        <v>-783391.85000000149</v>
      </c>
      <c r="N76" s="4"/>
    </row>
    <row r="77" spans="1:17" ht="15" customHeight="1" x14ac:dyDescent="0.25">
      <c r="B77" s="6"/>
      <c r="C77" s="6"/>
      <c r="D77" s="6"/>
      <c r="E77" s="6"/>
      <c r="H77" s="26"/>
      <c r="I77" s="26"/>
      <c r="J77" s="26"/>
      <c r="K77" s="26"/>
      <c r="L77" s="26"/>
      <c r="M77" s="26"/>
      <c r="Q77" s="21"/>
    </row>
    <row r="78" spans="1:17" ht="24" customHeight="1" thickBot="1" x14ac:dyDescent="0.3">
      <c r="B78" s="6"/>
      <c r="C78" s="6"/>
      <c r="D78" s="6"/>
      <c r="E78" s="6"/>
      <c r="H78" s="26"/>
      <c r="I78" s="171" t="s">
        <v>176</v>
      </c>
      <c r="J78" s="171"/>
      <c r="K78" s="171"/>
      <c r="L78" s="171"/>
      <c r="M78" s="171"/>
      <c r="Q78" s="15"/>
    </row>
    <row r="79" spans="1:17" ht="15" customHeight="1" thickBot="1" x14ac:dyDescent="0.3">
      <c r="B79" s="6"/>
      <c r="C79" s="6"/>
      <c r="D79" s="6"/>
      <c r="E79" s="6"/>
      <c r="H79" s="26"/>
      <c r="I79" s="147" t="s">
        <v>177</v>
      </c>
      <c r="J79" s="78"/>
      <c r="K79" s="44" t="s">
        <v>178</v>
      </c>
      <c r="L79" s="44" t="s">
        <v>179</v>
      </c>
      <c r="M79" s="148" t="s">
        <v>75</v>
      </c>
      <c r="N79" s="148"/>
      <c r="O79" s="45" t="s">
        <v>56</v>
      </c>
      <c r="P79" s="149"/>
      <c r="Q79" s="15"/>
    </row>
    <row r="80" spans="1:17" ht="15" customHeight="1" x14ac:dyDescent="0.25">
      <c r="B80" s="6"/>
      <c r="C80" s="6"/>
      <c r="D80" s="6"/>
      <c r="E80" s="6"/>
      <c r="H80" s="26"/>
      <c r="I80" s="150" t="s">
        <v>180</v>
      </c>
      <c r="J80" s="151"/>
      <c r="K80" s="152" t="s">
        <v>181</v>
      </c>
      <c r="L80" s="152" t="s">
        <v>182</v>
      </c>
      <c r="M80" s="151" t="s">
        <v>183</v>
      </c>
      <c r="N80" s="151"/>
      <c r="O80" s="153" t="s">
        <v>184</v>
      </c>
      <c r="P80" s="154"/>
      <c r="Q80" s="15"/>
    </row>
    <row r="81" spans="1:17" ht="15" customHeight="1" x14ac:dyDescent="0.25">
      <c r="B81" s="6"/>
      <c r="C81" s="6"/>
      <c r="D81" s="6"/>
      <c r="E81" s="6"/>
      <c r="H81" s="26"/>
      <c r="I81" s="155" t="s">
        <v>185</v>
      </c>
      <c r="J81" s="146"/>
      <c r="K81" s="56" t="s">
        <v>186</v>
      </c>
      <c r="L81" s="56" t="s">
        <v>187</v>
      </c>
      <c r="M81" s="146" t="s">
        <v>188</v>
      </c>
      <c r="N81" s="146"/>
      <c r="O81" s="50" t="s">
        <v>184</v>
      </c>
      <c r="P81" s="156"/>
      <c r="Q81" s="15"/>
    </row>
    <row r="82" spans="1:17" ht="15" customHeight="1" x14ac:dyDescent="0.25">
      <c r="B82" s="6"/>
      <c r="C82" s="6"/>
      <c r="D82" s="6"/>
      <c r="E82" s="6"/>
      <c r="H82" s="26"/>
      <c r="I82" s="155" t="s">
        <v>189</v>
      </c>
      <c r="J82" s="146"/>
      <c r="K82" s="56" t="s">
        <v>186</v>
      </c>
      <c r="L82" s="56" t="s">
        <v>187</v>
      </c>
      <c r="M82" s="146" t="s">
        <v>190</v>
      </c>
      <c r="N82" s="146"/>
      <c r="O82" s="50" t="s">
        <v>191</v>
      </c>
      <c r="P82" s="156"/>
      <c r="Q82" s="15"/>
    </row>
    <row r="83" spans="1:17" ht="15" customHeight="1" x14ac:dyDescent="0.25">
      <c r="B83" s="6"/>
      <c r="C83" s="6"/>
      <c r="D83" s="6"/>
      <c r="E83" s="6"/>
      <c r="H83" s="26"/>
      <c r="I83" s="155" t="s">
        <v>192</v>
      </c>
      <c r="J83" s="146"/>
      <c r="K83" s="56" t="s">
        <v>181</v>
      </c>
      <c r="L83" s="56" t="s">
        <v>182</v>
      </c>
      <c r="M83" s="146" t="s">
        <v>193</v>
      </c>
      <c r="N83" s="146"/>
      <c r="O83" s="157" t="s">
        <v>194</v>
      </c>
      <c r="P83" s="158"/>
      <c r="Q83" s="15"/>
    </row>
    <row r="84" spans="1:17" ht="15" customHeight="1" x14ac:dyDescent="0.25">
      <c r="B84" s="6"/>
      <c r="C84" s="6"/>
      <c r="D84" s="6"/>
      <c r="E84" s="6"/>
      <c r="H84" s="26"/>
      <c r="I84" s="155" t="s">
        <v>195</v>
      </c>
      <c r="J84" s="146"/>
      <c r="K84" s="56" t="s">
        <v>181</v>
      </c>
      <c r="L84" s="56" t="s">
        <v>182</v>
      </c>
      <c r="M84" s="146" t="s">
        <v>196</v>
      </c>
      <c r="N84" s="146"/>
      <c r="O84" s="50" t="s">
        <v>191</v>
      </c>
      <c r="P84" s="156"/>
      <c r="Q84" s="15"/>
    </row>
    <row r="85" spans="1:17" ht="15" customHeight="1" x14ac:dyDescent="0.25">
      <c r="B85" s="6"/>
      <c r="C85" s="6"/>
      <c r="D85" s="6"/>
      <c r="E85" s="6"/>
      <c r="H85" s="26"/>
      <c r="I85" s="155" t="s">
        <v>197</v>
      </c>
      <c r="J85" s="146"/>
      <c r="K85" s="56" t="s">
        <v>181</v>
      </c>
      <c r="L85" s="56" t="s">
        <v>182</v>
      </c>
      <c r="M85" s="146" t="s">
        <v>198</v>
      </c>
      <c r="N85" s="146"/>
      <c r="O85" s="50" t="s">
        <v>191</v>
      </c>
      <c r="P85" s="156"/>
      <c r="Q85" s="9"/>
    </row>
    <row r="86" spans="1:17" x14ac:dyDescent="0.25">
      <c r="B86" s="6"/>
      <c r="C86" s="6"/>
      <c r="D86" s="6"/>
      <c r="E86" s="6"/>
      <c r="H86" s="26"/>
      <c r="I86" s="155" t="s">
        <v>199</v>
      </c>
      <c r="J86" s="146"/>
      <c r="K86" s="56" t="s">
        <v>186</v>
      </c>
      <c r="L86" s="56" t="s">
        <v>187</v>
      </c>
      <c r="M86" s="146" t="s">
        <v>200</v>
      </c>
      <c r="N86" s="146"/>
      <c r="O86" s="50" t="s">
        <v>191</v>
      </c>
      <c r="P86" s="156"/>
      <c r="Q86" s="9"/>
    </row>
    <row r="87" spans="1:17" ht="15.75" thickBot="1" x14ac:dyDescent="0.3">
      <c r="B87" s="6"/>
      <c r="C87" s="6"/>
      <c r="D87" s="6"/>
      <c r="E87" s="6"/>
      <c r="H87" s="26"/>
      <c r="I87" s="159" t="s">
        <v>201</v>
      </c>
      <c r="J87" s="160"/>
      <c r="K87" s="161" t="s">
        <v>181</v>
      </c>
      <c r="L87" s="161" t="s">
        <v>182</v>
      </c>
      <c r="M87" s="160" t="s">
        <v>202</v>
      </c>
      <c r="N87" s="160"/>
      <c r="O87" s="162" t="s">
        <v>191</v>
      </c>
      <c r="P87" s="163"/>
      <c r="Q87" s="9"/>
    </row>
    <row r="88" spans="1:17" x14ac:dyDescent="0.25">
      <c r="B88" s="6"/>
      <c r="C88" s="6"/>
      <c r="D88" s="6"/>
      <c r="E88" s="6"/>
      <c r="H88" s="26"/>
      <c r="O88" s="22"/>
      <c r="P88" s="22"/>
    </row>
    <row r="89" spans="1:17" x14ac:dyDescent="0.25">
      <c r="N89" s="9"/>
      <c r="O89" s="22"/>
      <c r="P89" s="22"/>
    </row>
    <row r="90" spans="1:17" x14ac:dyDescent="0.25">
      <c r="A90" s="1"/>
      <c r="N90" s="9"/>
      <c r="O90" s="9"/>
    </row>
    <row r="91" spans="1:17" x14ac:dyDescent="0.25">
      <c r="A91" s="1"/>
    </row>
  </sheetData>
  <mergeCells count="52">
    <mergeCell ref="K12:M12"/>
    <mergeCell ref="I86:J86"/>
    <mergeCell ref="O82:P82"/>
    <mergeCell ref="O81:P81"/>
    <mergeCell ref="O80:P80"/>
    <mergeCell ref="I80:J80"/>
    <mergeCell ref="I81:J81"/>
    <mergeCell ref="I82:J82"/>
    <mergeCell ref="O87:P87"/>
    <mergeCell ref="O86:P86"/>
    <mergeCell ref="O85:P85"/>
    <mergeCell ref="O84:P84"/>
    <mergeCell ref="O83:P83"/>
    <mergeCell ref="A25:C33"/>
    <mergeCell ref="D25:F27"/>
    <mergeCell ref="D28:F30"/>
    <mergeCell ref="D31:F33"/>
    <mergeCell ref="I38:M41"/>
    <mergeCell ref="H1:H88"/>
    <mergeCell ref="I87:J87"/>
    <mergeCell ref="M84:N84"/>
    <mergeCell ref="I42:M42"/>
    <mergeCell ref="I59:M59"/>
    <mergeCell ref="I78:M78"/>
    <mergeCell ref="I3:M3"/>
    <mergeCell ref="J61:M61"/>
    <mergeCell ref="J68:M68"/>
    <mergeCell ref="M80:N80"/>
    <mergeCell ref="M81:N81"/>
    <mergeCell ref="I17:M20"/>
    <mergeCell ref="E20:F20"/>
    <mergeCell ref="E21:F21"/>
    <mergeCell ref="I22:M25"/>
    <mergeCell ref="E22:F22"/>
    <mergeCell ref="E23:F23"/>
    <mergeCell ref="E24:F24"/>
    <mergeCell ref="I34:M36"/>
    <mergeCell ref="M86:N86"/>
    <mergeCell ref="M87:N87"/>
    <mergeCell ref="M83:N83"/>
    <mergeCell ref="A60:G60"/>
    <mergeCell ref="A43:G43"/>
    <mergeCell ref="I54:M57"/>
    <mergeCell ref="I50:M52"/>
    <mergeCell ref="I67:M67"/>
    <mergeCell ref="M82:N82"/>
    <mergeCell ref="M79:N79"/>
    <mergeCell ref="M85:N85"/>
    <mergeCell ref="I77:M77"/>
    <mergeCell ref="I83:J83"/>
    <mergeCell ref="I84:J84"/>
    <mergeCell ref="I85:J85"/>
  </mergeCells>
  <hyperlinks>
    <hyperlink ref="O82" r:id="rId1" xr:uid="{5F950131-A39F-1F41-9FBB-F9CF3242732C}"/>
    <hyperlink ref="O84" r:id="rId2" xr:uid="{8CC77FCF-520F-FC49-9F47-965625C02DF0}"/>
    <hyperlink ref="O85" r:id="rId3" xr:uid="{A8A10F70-71D7-7B40-B679-A16025A2AD04}"/>
    <hyperlink ref="O86" r:id="rId4" xr:uid="{9675F219-304F-7A43-8D7A-63A78425F9CA}"/>
    <hyperlink ref="O87" r:id="rId5" xr:uid="{0CA81A1D-1958-3E4C-9A3C-56B450775427}"/>
    <hyperlink ref="O83" r:id="rId6" xr:uid="{C1C3FBE1-9C4C-4C80-B325-F6AEDC2AE1F3}"/>
    <hyperlink ref="O80:P80" r:id="rId7" display="https://seattleu.instructure.com/courses/1599102/files/67462667?wrap=1" xr:uid="{6E8C5ABE-90B0-460C-9B67-20C922D9D00E}"/>
    <hyperlink ref="O81:P81" r:id="rId8" display="https://seattleu.instructure.com/courses/1599102/files/67462667?wrap=1" xr:uid="{823C40A8-646D-4E42-A285-0E2DC51E5F91}"/>
    <hyperlink ref="I22:M25" r:id="rId9" location=":~:text=Management%20and%20general%20expenses%20are,outlays%20for%20equipment%20and%20supplies" display="https://cdchc.org/, https://citeseerx.ist.psu.edu/viewdoc/download?doi=10.1.1.586.1522&amp;rep=rep1&amp;type=pdf#:~:text=Management%20and%20general%20expenses%20are,outlays%20for%20equipment%20and%20supplies." xr:uid="{60B470D8-5489-46E5-AFBF-96958869323C}"/>
    <hyperlink ref="I38:M41" r:id="rId10" location=":~:text=Management%20and%20general%20expenses%20are,outlays%20for%20equipment%20and%20supplies" display="https://citeseerx.ist.psu.edu/viewdoc/download?doi=10.1.1.586.1522&amp;rep=rep1&amp;type=pdf#:~:text=Management%20and%20general%20expenses%20are,outlays%20for%20equipment%20and%20supplies." xr:uid="{06C260AE-0EE8-4DF4-B1B1-77EDA394874B}"/>
    <hyperlink ref="I54:M57" r:id="rId11" location=":~:text=Management%20and%20general%20expenses%20are,outlays%20for%20equipment%20and%20supplies" display="https://citeseerx.ist.psu.edu/viewdoc/download?doi=10.1.1.586.1522&amp;rep=rep1&amp;type=pdf#:~:text=Management%20and%20general%20expenses%20are,outlays%20for%20equipment%20and%20supplies." xr:uid="{40E292C2-43CA-4604-81C8-2E9F6E8FACDD}"/>
  </hyperlinks>
  <pageMargins left="0.7" right="0.7" top="0.75" bottom="0.75" header="0.3" footer="0.3"/>
  <pageSetup orientation="portrait" horizontalDpi="300" verticalDpi="300" r:id="rId1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E1FCCBCA78DD84C9884D22A0EE5990C" ma:contentTypeVersion="12" ma:contentTypeDescription="Create a new document." ma:contentTypeScope="" ma:versionID="279ee292d0c2f807482532ecbdc2c502">
  <xsd:schema xmlns:xsd="http://www.w3.org/2001/XMLSchema" xmlns:xs="http://www.w3.org/2001/XMLSchema" xmlns:p="http://schemas.microsoft.com/office/2006/metadata/properties" xmlns:ns3="20e36fbb-27d9-453e-8566-e105ea8df6d3" xmlns:ns4="059529b8-6227-4587-b5ab-5134fb79ae0e" targetNamespace="http://schemas.microsoft.com/office/2006/metadata/properties" ma:root="true" ma:fieldsID="376aed41ff861fb4b6139e25a62db9e8" ns3:_="" ns4:_="">
    <xsd:import namespace="20e36fbb-27d9-453e-8566-e105ea8df6d3"/>
    <xsd:import namespace="059529b8-6227-4587-b5ab-5134fb79ae0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e36fbb-27d9-453e-8566-e105ea8df6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LengthInSeconds" ma:index="16"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59529b8-6227-4587-b5ab-5134fb79ae0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763A69-6F7B-4318-B2F9-5848144B0418}">
  <ds:schemaRefs>
    <ds:schemaRef ds:uri="http://schemas.microsoft.com/sharepoint/v3/contenttype/forms"/>
  </ds:schemaRefs>
</ds:datastoreItem>
</file>

<file path=customXml/itemProps2.xml><?xml version="1.0" encoding="utf-8"?>
<ds:datastoreItem xmlns:ds="http://schemas.openxmlformats.org/officeDocument/2006/customXml" ds:itemID="{7B36D5FA-DAFE-4A45-9118-1F076EDA9F2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5E1CAED5-D605-4070-8152-C6449510F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e36fbb-27d9-453e-8566-e105ea8df6d3"/>
    <ds:schemaRef ds:uri="059529b8-6227-4587-b5ab-5134fb79ae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Country Doctor Community Clinic</vt:lpstr>
    </vt:vector>
  </TitlesOfParts>
  <Manager/>
  <Company>Seattle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Zamora, Valentina</dc:creator>
  <cp:keywords/>
  <dc:description/>
  <cp:lastModifiedBy>Anhan</cp:lastModifiedBy>
  <cp:revision/>
  <dcterms:created xsi:type="dcterms:W3CDTF">2020-10-22T18:06:54Z</dcterms:created>
  <dcterms:modified xsi:type="dcterms:W3CDTF">2023-04-13T05:31:27Z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0x0101003E1FCCBCA78DD84C9884D22A0EE5990C</vt:lpwstr>
  </property>
</Properties>
</file>