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\Documents\GitHub\dsc640\data-master\airline-safety\"/>
    </mc:Choice>
  </mc:AlternateContent>
  <xr:revisionPtr revIDLastSave="0" documentId="13_ncr:1_{91A1AE8F-AA67-4169-8C96-66D0A20B9544}" xr6:coauthVersionLast="46" xr6:coauthVersionMax="46" xr10:uidLastSave="{00000000-0000-0000-0000-000000000000}"/>
  <bookViews>
    <workbookView xWindow="-108" yWindow="-108" windowWidth="23256" windowHeight="12576" activeTab="1" xr2:uid="{56655B5C-D272-43C3-92BB-2A33FF65E594}"/>
  </bookViews>
  <sheets>
    <sheet name="Profits" sheetId="1" r:id="rId1"/>
    <sheet name="Safety Investm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  <c r="B5" i="2"/>
  <c r="E13" i="1"/>
  <c r="E12" i="1"/>
  <c r="E11" i="1"/>
  <c r="E10" i="1"/>
  <c r="E9" i="1"/>
  <c r="E8" i="1"/>
  <c r="E7" i="1"/>
  <c r="E6" i="1"/>
  <c r="E5" i="1"/>
  <c r="E4" i="1"/>
  <c r="E3" i="1"/>
  <c r="E2" i="1"/>
  <c r="C13" i="1"/>
  <c r="C12" i="1"/>
  <c r="C11" i="1"/>
  <c r="C10" i="1"/>
  <c r="C9" i="1"/>
  <c r="C8" i="1"/>
  <c r="C7" i="1"/>
  <c r="C6" i="1"/>
  <c r="C5" i="1"/>
  <c r="C4" i="1"/>
  <c r="C3" i="1"/>
  <c r="C2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<sst xmlns="http://schemas.openxmlformats.org/spreadsheetml/2006/main" count="11" uniqueCount="11">
  <si>
    <t>Year</t>
  </si>
  <si>
    <t>Operating Revenues (mils)</t>
  </si>
  <si>
    <t>Operating Profit (mils)</t>
  </si>
  <si>
    <t>NetMargin</t>
  </si>
  <si>
    <t>NetProfit (mils)</t>
  </si>
  <si>
    <t>Area</t>
  </si>
  <si>
    <t>Revenue invested</t>
  </si>
  <si>
    <t>Ground Crew</t>
  </si>
  <si>
    <t>Security</t>
  </si>
  <si>
    <t>Aircraft</t>
  </si>
  <si>
    <t xml:space="preserve">Pilot/Cabin Crew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</si>
</sst>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04C1-0448-46D5-9131-E731325E1852}">
  <dimension ref="A1:E13"/>
  <sheetViews>
    <sheetView workbookViewId="0">
      <selection activeCell="E14" sqref="E14"/>
    </sheetView>
  </sheetViews>
  <sheetFormatPr defaultRowHeight="14.4" x14ac:dyDescent="0.3"/>
  <cols>
    <col min="2" max="2" width="22.33203125" bestFit="1" customWidth="1"/>
    <col min="3" max="3" width="19" bestFit="1" customWidth="1"/>
    <col min="4" max="4" width="9.6640625" bestFit="1" customWidth="1"/>
    <col min="5" max="5" width="13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2019</v>
      </c>
      <c r="B2" s="1">
        <f>841300*0.007</f>
        <v>5889.1</v>
      </c>
      <c r="C2" s="1">
        <f>45000*0.007</f>
        <v>315</v>
      </c>
      <c r="D2" s="2">
        <v>3.7999999999999999E-2</v>
      </c>
      <c r="E2" s="1">
        <f>31900*0.007</f>
        <v>223.3</v>
      </c>
    </row>
    <row r="3" spans="1:5" x14ac:dyDescent="0.3">
      <c r="A3">
        <v>2018</v>
      </c>
      <c r="B3" s="1">
        <f>814200*0.007</f>
        <v>5699.4000000000005</v>
      </c>
      <c r="C3" s="1">
        <f>50900*0.007</f>
        <v>356.3</v>
      </c>
      <c r="D3" s="2">
        <v>4.1000000000000002E-2</v>
      </c>
      <c r="E3" s="1">
        <f>33400*0.007</f>
        <v>233.8</v>
      </c>
    </row>
    <row r="4" spans="1:5" x14ac:dyDescent="0.3">
      <c r="A4">
        <v>2017</v>
      </c>
      <c r="B4" s="1">
        <f>757600*0.007</f>
        <v>5303.2</v>
      </c>
      <c r="C4" s="1">
        <f>59700*0.007</f>
        <v>417.90000000000003</v>
      </c>
      <c r="D4" s="2">
        <v>5.2999999999999999E-2</v>
      </c>
      <c r="E4" s="1">
        <f>40100*0.007</f>
        <v>280.7</v>
      </c>
    </row>
    <row r="5" spans="1:5" x14ac:dyDescent="0.3">
      <c r="A5">
        <v>2016</v>
      </c>
      <c r="B5" s="1">
        <f>709000*0.007</f>
        <v>4963</v>
      </c>
      <c r="C5" s="1">
        <f>65200*0.007</f>
        <v>456.40000000000003</v>
      </c>
      <c r="D5" s="2">
        <v>0.05</v>
      </c>
      <c r="E5" s="1">
        <f>35600*0.007</f>
        <v>249.20000000000002</v>
      </c>
    </row>
    <row r="6" spans="1:5" x14ac:dyDescent="0.3">
      <c r="A6">
        <v>2015</v>
      </c>
      <c r="B6" s="1">
        <f>720500*0.007</f>
        <v>5043.5</v>
      </c>
      <c r="C6" s="1">
        <f>59800*0.007</f>
        <v>418.6</v>
      </c>
      <c r="D6" s="2">
        <v>5.1999999999999998E-2</v>
      </c>
      <c r="E6" s="1">
        <f>37500*0.007</f>
        <v>262.5</v>
      </c>
    </row>
    <row r="7" spans="1:5" x14ac:dyDescent="0.3">
      <c r="A7">
        <v>2014</v>
      </c>
      <c r="B7" s="1">
        <f>766900*0.007</f>
        <v>5368.3</v>
      </c>
      <c r="C7" s="1">
        <f>41700*0.007</f>
        <v>291.90000000000003</v>
      </c>
      <c r="D7" s="2">
        <v>2.3E-2</v>
      </c>
      <c r="E7" s="1">
        <f>17300*0.007</f>
        <v>121.10000000000001</v>
      </c>
    </row>
    <row r="8" spans="1:5" x14ac:dyDescent="0.3">
      <c r="A8">
        <v>2013</v>
      </c>
      <c r="B8" s="1">
        <f>720200*0.007</f>
        <v>5041.4000000000005</v>
      </c>
      <c r="C8" s="1">
        <f>25300*0.007</f>
        <v>177.1</v>
      </c>
      <c r="D8" s="2">
        <v>2.5000000000000001E-2</v>
      </c>
      <c r="E8" s="1">
        <f>18100*0.007</f>
        <v>126.7</v>
      </c>
    </row>
    <row r="9" spans="1:5" x14ac:dyDescent="0.3">
      <c r="A9">
        <v>2012</v>
      </c>
      <c r="B9" s="1">
        <f>705500*0.007</f>
        <v>4938.5</v>
      </c>
      <c r="C9" s="1">
        <f>18400*0.007</f>
        <v>128.80000000000001</v>
      </c>
      <c r="D9" s="2">
        <v>1.2999999999999999E-2</v>
      </c>
      <c r="E9" s="1">
        <f>9200*0.007</f>
        <v>64.400000000000006</v>
      </c>
    </row>
    <row r="10" spans="1:5" x14ac:dyDescent="0.3">
      <c r="A10">
        <v>2011</v>
      </c>
      <c r="B10" s="1">
        <f>642300*0.007</f>
        <v>4496.1000000000004</v>
      </c>
      <c r="C10" s="1">
        <f>19800*0.007</f>
        <v>138.6</v>
      </c>
      <c r="D10" s="2">
        <v>1.2999999999999999E-2</v>
      </c>
      <c r="E10" s="1">
        <f>8300*0.007</f>
        <v>58.1</v>
      </c>
    </row>
    <row r="11" spans="1:5" x14ac:dyDescent="0.3">
      <c r="A11">
        <v>2010</v>
      </c>
      <c r="B11" s="1">
        <f>563500*0.007</f>
        <v>3944.5</v>
      </c>
      <c r="C11" s="1">
        <f>27600*0.007</f>
        <v>193.20000000000002</v>
      </c>
      <c r="D11" s="2">
        <v>3.1E-2</v>
      </c>
      <c r="E11" s="1">
        <f>17300*0.007</f>
        <v>121.10000000000001</v>
      </c>
    </row>
    <row r="12" spans="1:5" x14ac:dyDescent="0.3">
      <c r="A12">
        <v>2009</v>
      </c>
      <c r="B12" s="1">
        <f>475800*0.007</f>
        <v>3330.6</v>
      </c>
      <c r="C12" s="1">
        <f>1900*0.007</f>
        <v>13.3</v>
      </c>
      <c r="D12" s="2">
        <v>-0.01</v>
      </c>
      <c r="E12" s="1">
        <f>-4600*0.007</f>
        <v>-32.200000000000003</v>
      </c>
    </row>
    <row r="13" spans="1:5" x14ac:dyDescent="0.3">
      <c r="A13">
        <v>2008</v>
      </c>
      <c r="B13" s="1">
        <f>569500*0.007</f>
        <v>3986.5</v>
      </c>
      <c r="C13" s="1">
        <f>-1100*0.007</f>
        <v>-7.7</v>
      </c>
      <c r="D13" s="2">
        <v>-4.5999999999999999E-2</v>
      </c>
      <c r="E13" s="1">
        <f>-26100*0.007</f>
        <v>-182.70000000000002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87EC7-C3C8-4E15-9E49-FA47B932DF0C}">
  <dimension ref="A1:B5"/>
  <sheetViews>
    <sheetView tabSelected="1" workbookViewId="0">
      <selection activeCell="H15" sqref="H15"/>
    </sheetView>
  </sheetViews>
  <sheetFormatPr defaultRowHeight="14.4" x14ac:dyDescent="0.3"/>
  <cols>
    <col min="1" max="1" width="17.33203125" bestFit="1" customWidth="1"/>
    <col min="2" max="2" width="11" bestFit="1" customWidth="1"/>
    <col min="4" max="4" width="11" bestFit="1" customWidth="1"/>
    <col min="6" max="6" width="11" bestFit="1" customWidth="1"/>
  </cols>
  <sheetData>
    <row r="1" spans="1:2" x14ac:dyDescent="0.3">
      <c r="A1" t="s">
        <v>5</v>
      </c>
      <c r="B1" t="s">
        <v>6</v>
      </c>
    </row>
    <row r="2" spans="1:2" x14ac:dyDescent="0.3">
      <c r="A2" t="s">
        <v>9</v>
      </c>
      <c r="B2">
        <f>8400000000/4</f>
        <v>2100000000</v>
      </c>
    </row>
    <row r="3" spans="1:2" x14ac:dyDescent="0.3">
      <c r="A3" t="s">
        <v>7</v>
      </c>
      <c r="B3">
        <f>40000*35000</f>
        <v>1400000000</v>
      </c>
    </row>
    <row r="4" spans="1:2" x14ac:dyDescent="0.3">
      <c r="A4" t="s">
        <v>8</v>
      </c>
      <c r="B4">
        <f>7512000000*0.007</f>
        <v>52584000</v>
      </c>
    </row>
    <row r="5" spans="1:2" x14ac:dyDescent="0.3">
      <c r="A5" t="s">
        <v>10</v>
      </c>
      <c r="B5">
        <f>(14954+25000)*68000</f>
        <v>2716872000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Profits</vt:lpstr>
      <vt:lpstr>Safety Investments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2021-01-25T03:28:56Z</dcterms:created>
  <dcterms:modified xsi:type="dcterms:W3CDTF">2021-01-25T03:58:06Z</dcterms:modified>
</cp:coreProperties>
</file>