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i55\Downloads\"/>
    </mc:Choice>
  </mc:AlternateContent>
  <xr:revisionPtr revIDLastSave="0" documentId="13_ncr:1_{C981075E-6E4A-4049-B435-86ADB15B33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end" sheetId="1" r:id="rId1"/>
    <sheet name="KPIs" sheetId="2" r:id="rId2"/>
    <sheet name="Supplier by Category Spend" sheetId="3" r:id="rId3"/>
    <sheet name="Spend Summary by Category" sheetId="15" r:id="rId4"/>
    <sheet name="Strategic Supplier Analysis" sheetId="4" r:id="rId5"/>
    <sheet name="Monthly Trend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N2" i="1"/>
  <c r="D3" i="4"/>
  <c r="D4" i="4"/>
  <c r="D5" i="4"/>
  <c r="D6" i="4"/>
  <c r="D2" i="4"/>
  <c r="C3" i="4"/>
  <c r="C4" i="4"/>
  <c r="C5" i="4"/>
  <c r="C6" i="4"/>
  <c r="C2" i="4"/>
  <c r="E3" i="3"/>
  <c r="E11" i="3"/>
  <c r="E20" i="3"/>
  <c r="E31" i="3"/>
  <c r="E13" i="3"/>
  <c r="E26" i="3"/>
  <c r="E35" i="3"/>
  <c r="E6" i="3"/>
  <c r="E9" i="3"/>
  <c r="E21" i="3"/>
  <c r="E28" i="3"/>
  <c r="E22" i="3"/>
  <c r="E24" i="3"/>
  <c r="E7" i="3"/>
  <c r="E32" i="3"/>
  <c r="E4" i="3"/>
  <c r="E8" i="3"/>
  <c r="E18" i="3"/>
  <c r="E27" i="3"/>
  <c r="E16" i="3"/>
  <c r="E25" i="3"/>
  <c r="E30" i="3"/>
  <c r="E15" i="3"/>
  <c r="E34" i="3"/>
  <c r="E2" i="3"/>
  <c r="E29" i="3"/>
  <c r="E14" i="3"/>
  <c r="E10" i="3"/>
  <c r="E12" i="3"/>
  <c r="E23" i="3"/>
  <c r="E36" i="3"/>
  <c r="E19" i="3"/>
  <c r="E33" i="3"/>
  <c r="E17" i="3"/>
  <c r="E5" i="3"/>
  <c r="D3" i="3"/>
  <c r="D11" i="3"/>
  <c r="D20" i="3"/>
  <c r="D31" i="3"/>
  <c r="D13" i="3"/>
  <c r="D26" i="3"/>
  <c r="D35" i="3"/>
  <c r="D6" i="3"/>
  <c r="D9" i="3"/>
  <c r="D21" i="3"/>
  <c r="D28" i="3"/>
  <c r="D22" i="3"/>
  <c r="D24" i="3"/>
  <c r="D7" i="3"/>
  <c r="D32" i="3"/>
  <c r="D4" i="3"/>
  <c r="D8" i="3"/>
  <c r="D18" i="3"/>
  <c r="D27" i="3"/>
  <c r="D16" i="3"/>
  <c r="D25" i="3"/>
  <c r="D30" i="3"/>
  <c r="D15" i="3"/>
  <c r="D34" i="3"/>
  <c r="D2" i="3"/>
  <c r="D29" i="3"/>
  <c r="D14" i="3"/>
  <c r="D10" i="3"/>
  <c r="D12" i="3"/>
  <c r="D23" i="3"/>
  <c r="D36" i="3"/>
  <c r="D19" i="3"/>
  <c r="D33" i="3"/>
  <c r="D17" i="3"/>
  <c r="D5" i="3"/>
  <c r="B5" i="2"/>
  <c r="B4" i="2"/>
  <c r="B3" i="2"/>
  <c r="J2" i="1"/>
  <c r="M7" i="1"/>
  <c r="M8" i="1"/>
  <c r="M9" i="1"/>
  <c r="M16" i="1"/>
  <c r="M17" i="1"/>
  <c r="M23" i="1"/>
  <c r="M25" i="1"/>
  <c r="M31" i="1"/>
  <c r="M32" i="1"/>
  <c r="M41" i="1"/>
  <c r="M47" i="1"/>
  <c r="M48" i="1"/>
  <c r="M49" i="1"/>
  <c r="M55" i="1"/>
  <c r="M56" i="1"/>
  <c r="M57" i="1"/>
  <c r="M64" i="1"/>
  <c r="M65" i="1"/>
  <c r="M71" i="1"/>
  <c r="M73" i="1"/>
  <c r="M79" i="1"/>
  <c r="M80" i="1"/>
  <c r="M81" i="1"/>
  <c r="M87" i="1"/>
  <c r="M89" i="1"/>
  <c r="M97" i="1"/>
  <c r="M104" i="1"/>
  <c r="M105" i="1"/>
  <c r="M111" i="1"/>
  <c r="M112" i="1"/>
  <c r="M119" i="1"/>
  <c r="M120" i="1"/>
  <c r="M121" i="1"/>
  <c r="M129" i="1"/>
  <c r="M135" i="1"/>
  <c r="M136" i="1"/>
  <c r="M137" i="1"/>
  <c r="M143" i="1"/>
  <c r="M144" i="1"/>
  <c r="M145" i="1"/>
  <c r="M153" i="1"/>
  <c r="M160" i="1"/>
  <c r="M167" i="1"/>
  <c r="M168" i="1"/>
  <c r="M169" i="1"/>
  <c r="M176" i="1"/>
  <c r="M177" i="1"/>
  <c r="M184" i="1"/>
  <c r="M185" i="1"/>
  <c r="M191" i="1"/>
  <c r="M192" i="1"/>
  <c r="M193" i="1"/>
  <c r="M199" i="1"/>
  <c r="M200" i="1"/>
  <c r="M201" i="1"/>
  <c r="M3" i="1"/>
  <c r="M5" i="1"/>
  <c r="M10" i="1"/>
  <c r="M18" i="1"/>
  <c r="M20" i="1"/>
  <c r="M21" i="1"/>
  <c r="M24" i="1"/>
  <c r="M26" i="1"/>
  <c r="M29" i="1"/>
  <c r="M30" i="1"/>
  <c r="M34" i="1"/>
  <c r="M35" i="1"/>
  <c r="M36" i="1"/>
  <c r="M40" i="1"/>
  <c r="M42" i="1"/>
  <c r="M45" i="1"/>
  <c r="M50" i="1"/>
  <c r="M51" i="1"/>
  <c r="M52" i="1"/>
  <c r="M53" i="1"/>
  <c r="M58" i="1"/>
  <c r="M59" i="1"/>
  <c r="M60" i="1"/>
  <c r="M61" i="1"/>
  <c r="M66" i="1"/>
  <c r="M68" i="1"/>
  <c r="M69" i="1"/>
  <c r="M72" i="1"/>
  <c r="M74" i="1"/>
  <c r="M75" i="1"/>
  <c r="M77" i="1"/>
  <c r="M82" i="1"/>
  <c r="M83" i="1"/>
  <c r="M85" i="1"/>
  <c r="M88" i="1"/>
  <c r="M90" i="1"/>
  <c r="M91" i="1"/>
  <c r="M92" i="1"/>
  <c r="M93" i="1"/>
  <c r="M98" i="1"/>
  <c r="M99" i="1"/>
  <c r="M100" i="1"/>
  <c r="M101" i="1"/>
  <c r="M106" i="1"/>
  <c r="M109" i="1"/>
  <c r="M110" i="1"/>
  <c r="M114" i="1"/>
  <c r="M115" i="1"/>
  <c r="M116" i="1"/>
  <c r="M117" i="1"/>
  <c r="M122" i="1"/>
  <c r="M123" i="1"/>
  <c r="M124" i="1"/>
  <c r="M125" i="1"/>
  <c r="M128" i="1"/>
  <c r="M130" i="1"/>
  <c r="M132" i="1"/>
  <c r="M133" i="1"/>
  <c r="M138" i="1"/>
  <c r="M139" i="1"/>
  <c r="M140" i="1"/>
  <c r="M141" i="1"/>
  <c r="M142" i="1"/>
  <c r="M146" i="1"/>
  <c r="M148" i="1"/>
  <c r="M149" i="1"/>
  <c r="M150" i="1"/>
  <c r="M151" i="1"/>
  <c r="M152" i="1"/>
  <c r="M154" i="1"/>
  <c r="M155" i="1"/>
  <c r="M156" i="1"/>
  <c r="M157" i="1"/>
  <c r="M158" i="1"/>
  <c r="M162" i="1"/>
  <c r="M163" i="1"/>
  <c r="M164" i="1"/>
  <c r="M165" i="1"/>
  <c r="M166" i="1"/>
  <c r="M170" i="1"/>
  <c r="M172" i="1"/>
  <c r="M173" i="1"/>
  <c r="M174" i="1"/>
  <c r="M175" i="1"/>
  <c r="M178" i="1"/>
  <c r="M179" i="1"/>
  <c r="M180" i="1"/>
  <c r="M181" i="1"/>
  <c r="M186" i="1"/>
  <c r="M188" i="1"/>
  <c r="M189" i="1"/>
  <c r="M190" i="1"/>
  <c r="M194" i="1"/>
  <c r="M195" i="1"/>
  <c r="M196" i="1"/>
  <c r="M197" i="1"/>
  <c r="M198" i="1"/>
  <c r="M13" i="1"/>
  <c r="M22" i="1"/>
  <c r="M33" i="1"/>
  <c r="M70" i="1"/>
  <c r="M78" i="1"/>
  <c r="M86" i="1"/>
  <c r="M94" i="1"/>
  <c r="M102" i="1"/>
  <c r="M113" i="1"/>
  <c r="M126" i="1"/>
  <c r="M159" i="1"/>
  <c r="M161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/>
  <c r="M4" i="1"/>
  <c r="M6" i="1"/>
  <c r="M11" i="1"/>
  <c r="M12" i="1"/>
  <c r="M14" i="1"/>
  <c r="M15" i="1"/>
  <c r="M19" i="1"/>
  <c r="M27" i="1"/>
  <c r="M28" i="1"/>
  <c r="M37" i="1"/>
  <c r="M38" i="1"/>
  <c r="M39" i="1"/>
  <c r="M43" i="1"/>
  <c r="M44" i="1"/>
  <c r="M46" i="1"/>
  <c r="C14" i="3" s="1"/>
  <c r="M54" i="1"/>
  <c r="M62" i="1"/>
  <c r="M63" i="1"/>
  <c r="M67" i="1"/>
  <c r="M76" i="1"/>
  <c r="M84" i="1"/>
  <c r="M95" i="1"/>
  <c r="M96" i="1"/>
  <c r="M103" i="1"/>
  <c r="M107" i="1"/>
  <c r="M108" i="1"/>
  <c r="M118" i="1"/>
  <c r="M127" i="1"/>
  <c r="M131" i="1"/>
  <c r="M134" i="1"/>
  <c r="M147" i="1"/>
  <c r="M171" i="1"/>
  <c r="M182" i="1"/>
  <c r="M183" i="1"/>
  <c r="M1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C17" i="3" l="1"/>
  <c r="F17" i="3" s="1"/>
  <c r="C32" i="3"/>
  <c r="C6" i="3"/>
  <c r="F6" i="3" s="1"/>
  <c r="C36" i="3"/>
  <c r="C19" i="3"/>
  <c r="C9" i="3"/>
  <c r="F9" i="3" s="1"/>
  <c r="C3" i="3"/>
  <c r="F3" i="3" s="1"/>
  <c r="C34" i="3"/>
  <c r="F34" i="3" s="1"/>
  <c r="C7" i="3"/>
  <c r="F7" i="3" s="1"/>
  <c r="C25" i="3"/>
  <c r="F25" i="3" s="1"/>
  <c r="C27" i="3"/>
  <c r="F27" i="3" s="1"/>
  <c r="C11" i="3"/>
  <c r="C18" i="3"/>
  <c r="F18" i="3" s="1"/>
  <c r="C29" i="3"/>
  <c r="F29" i="3" s="1"/>
  <c r="C21" i="3"/>
  <c r="F21" i="3" s="1"/>
  <c r="C26" i="3"/>
  <c r="F26" i="3" s="1"/>
  <c r="B6" i="2"/>
  <c r="C33" i="3"/>
  <c r="F33" i="3" s="1"/>
  <c r="C23" i="3"/>
  <c r="F23" i="3" s="1"/>
  <c r="C30" i="3"/>
  <c r="F30" i="3" s="1"/>
  <c r="C10" i="3"/>
  <c r="F10" i="3" s="1"/>
  <c r="B6" i="4"/>
  <c r="E6" i="4" s="1"/>
  <c r="C15" i="3"/>
  <c r="F15" i="3" s="1"/>
  <c r="C16" i="3"/>
  <c r="F16" i="3" s="1"/>
  <c r="C22" i="3"/>
  <c r="F22" i="3" s="1"/>
  <c r="F14" i="3"/>
  <c r="C5" i="3"/>
  <c r="F5" i="3" s="1"/>
  <c r="C35" i="3"/>
  <c r="F35" i="3" s="1"/>
  <c r="C31" i="3"/>
  <c r="F31" i="3" s="1"/>
  <c r="B5" i="4"/>
  <c r="E5" i="4" s="1"/>
  <c r="B7" i="2"/>
  <c r="B4" i="4"/>
  <c r="E4" i="4" s="1"/>
  <c r="C24" i="3"/>
  <c r="F24" i="3" s="1"/>
  <c r="B2" i="2"/>
  <c r="F36" i="3"/>
  <c r="C8" i="3"/>
  <c r="F8" i="3" s="1"/>
  <c r="F19" i="3"/>
  <c r="C2" i="3"/>
  <c r="F2" i="3" s="1"/>
  <c r="B2" i="4"/>
  <c r="E2" i="4" s="1"/>
  <c r="C4" i="3"/>
  <c r="F4" i="3" s="1"/>
  <c r="C12" i="3"/>
  <c r="F12" i="3" s="1"/>
  <c r="C13" i="3"/>
  <c r="F13" i="3" s="1"/>
  <c r="C28" i="3"/>
  <c r="F28" i="3" s="1"/>
  <c r="C20" i="3"/>
  <c r="F20" i="3" s="1"/>
  <c r="F11" i="3"/>
  <c r="F32" i="3"/>
  <c r="B3" i="4"/>
  <c r="E3" i="4" s="1"/>
  <c r="N184" i="1"/>
  <c r="O184" i="1" s="1"/>
  <c r="N120" i="1"/>
  <c r="O120" i="1" s="1"/>
  <c r="N80" i="1"/>
  <c r="O80" i="1" s="1"/>
  <c r="N56" i="1"/>
  <c r="O56" i="1" s="1"/>
  <c r="N16" i="1"/>
  <c r="O16" i="1" s="1"/>
  <c r="N176" i="1"/>
  <c r="O176" i="1" s="1"/>
  <c r="N112" i="1"/>
  <c r="O112" i="1" s="1"/>
  <c r="N48" i="1"/>
  <c r="O48" i="1" s="1"/>
  <c r="N168" i="1"/>
  <c r="O168" i="1" s="1"/>
  <c r="N104" i="1"/>
  <c r="O104" i="1" s="1"/>
  <c r="N40" i="1"/>
  <c r="O40" i="1" s="1"/>
  <c r="N160" i="1"/>
  <c r="O160" i="1" s="1"/>
  <c r="N96" i="1"/>
  <c r="O96" i="1" s="1"/>
  <c r="N32" i="1"/>
  <c r="O32" i="1" s="1"/>
  <c r="N152" i="1"/>
  <c r="O152" i="1" s="1"/>
  <c r="N88" i="1"/>
  <c r="O88" i="1" s="1"/>
  <c r="N24" i="1"/>
  <c r="O24" i="1" s="1"/>
  <c r="N144" i="1"/>
  <c r="O144" i="1" s="1"/>
  <c r="N200" i="1"/>
  <c r="O200" i="1" s="1"/>
  <c r="N136" i="1"/>
  <c r="O136" i="1" s="1"/>
  <c r="N72" i="1"/>
  <c r="O72" i="1" s="1"/>
  <c r="N8" i="1"/>
  <c r="O8" i="1" s="1"/>
  <c r="N192" i="1"/>
  <c r="O192" i="1" s="1"/>
  <c r="N128" i="1"/>
  <c r="O128" i="1" s="1"/>
  <c r="N64" i="1"/>
  <c r="O64" i="1" s="1"/>
  <c r="N194" i="1"/>
  <c r="O194" i="1" s="1"/>
  <c r="N186" i="1"/>
  <c r="O186" i="1" s="1"/>
  <c r="N178" i="1"/>
  <c r="O178" i="1" s="1"/>
  <c r="N170" i="1"/>
  <c r="O170" i="1" s="1"/>
  <c r="N162" i="1"/>
  <c r="O162" i="1" s="1"/>
  <c r="N154" i="1"/>
  <c r="O154" i="1" s="1"/>
  <c r="N146" i="1"/>
  <c r="O146" i="1" s="1"/>
  <c r="N138" i="1"/>
  <c r="O138" i="1" s="1"/>
  <c r="N130" i="1"/>
  <c r="O130" i="1" s="1"/>
  <c r="N122" i="1"/>
  <c r="O122" i="1" s="1"/>
  <c r="N114" i="1"/>
  <c r="O114" i="1" s="1"/>
  <c r="N106" i="1"/>
  <c r="O106" i="1" s="1"/>
  <c r="N98" i="1"/>
  <c r="O98" i="1" s="1"/>
  <c r="N90" i="1"/>
  <c r="O90" i="1" s="1"/>
  <c r="N82" i="1"/>
  <c r="O82" i="1" s="1"/>
  <c r="N74" i="1"/>
  <c r="O74" i="1" s="1"/>
  <c r="N66" i="1"/>
  <c r="O66" i="1" s="1"/>
  <c r="N58" i="1"/>
  <c r="O58" i="1" s="1"/>
  <c r="N50" i="1"/>
  <c r="O50" i="1" s="1"/>
  <c r="N42" i="1"/>
  <c r="O42" i="1" s="1"/>
  <c r="N34" i="1"/>
  <c r="O34" i="1" s="1"/>
  <c r="N26" i="1"/>
  <c r="O26" i="1" s="1"/>
  <c r="N18" i="1"/>
  <c r="O18" i="1" s="1"/>
  <c r="N10" i="1"/>
  <c r="O10" i="1" s="1"/>
  <c r="N201" i="1"/>
  <c r="O201" i="1" s="1"/>
  <c r="N193" i="1"/>
  <c r="O193" i="1" s="1"/>
  <c r="N185" i="1"/>
  <c r="O185" i="1" s="1"/>
  <c r="N177" i="1"/>
  <c r="O177" i="1" s="1"/>
  <c r="N169" i="1"/>
  <c r="O169" i="1" s="1"/>
  <c r="N161" i="1"/>
  <c r="O161" i="1" s="1"/>
  <c r="N153" i="1"/>
  <c r="O153" i="1" s="1"/>
  <c r="N145" i="1"/>
  <c r="O145" i="1" s="1"/>
  <c r="N137" i="1"/>
  <c r="O137" i="1" s="1"/>
  <c r="N129" i="1"/>
  <c r="O129" i="1" s="1"/>
  <c r="N121" i="1"/>
  <c r="O121" i="1" s="1"/>
  <c r="N113" i="1"/>
  <c r="O113" i="1" s="1"/>
  <c r="N105" i="1"/>
  <c r="O105" i="1" s="1"/>
  <c r="N97" i="1"/>
  <c r="O97" i="1" s="1"/>
  <c r="N89" i="1"/>
  <c r="O89" i="1" s="1"/>
  <c r="N81" i="1"/>
  <c r="O81" i="1" s="1"/>
  <c r="N73" i="1"/>
  <c r="O73" i="1" s="1"/>
  <c r="N65" i="1"/>
  <c r="O65" i="1" s="1"/>
  <c r="N57" i="1"/>
  <c r="O57" i="1" s="1"/>
  <c r="N49" i="1"/>
  <c r="O49" i="1" s="1"/>
  <c r="N41" i="1"/>
  <c r="O41" i="1" s="1"/>
  <c r="N33" i="1"/>
  <c r="O33" i="1" s="1"/>
  <c r="N25" i="1"/>
  <c r="O25" i="1" s="1"/>
  <c r="N17" i="1"/>
  <c r="O17" i="1" s="1"/>
  <c r="N9" i="1"/>
  <c r="O9" i="1" s="1"/>
  <c r="N199" i="1"/>
  <c r="O199" i="1" s="1"/>
  <c r="N191" i="1"/>
  <c r="O191" i="1" s="1"/>
  <c r="N183" i="1"/>
  <c r="O183" i="1" s="1"/>
  <c r="N175" i="1"/>
  <c r="O175" i="1" s="1"/>
  <c r="N167" i="1"/>
  <c r="O167" i="1" s="1"/>
  <c r="N159" i="1"/>
  <c r="O159" i="1" s="1"/>
  <c r="N151" i="1"/>
  <c r="O151" i="1" s="1"/>
  <c r="N143" i="1"/>
  <c r="O143" i="1" s="1"/>
  <c r="N135" i="1"/>
  <c r="O135" i="1" s="1"/>
  <c r="N127" i="1"/>
  <c r="O127" i="1" s="1"/>
  <c r="N119" i="1"/>
  <c r="O119" i="1" s="1"/>
  <c r="N111" i="1"/>
  <c r="O111" i="1" s="1"/>
  <c r="N103" i="1"/>
  <c r="O103" i="1" s="1"/>
  <c r="N95" i="1"/>
  <c r="O95" i="1" s="1"/>
  <c r="N87" i="1"/>
  <c r="O87" i="1" s="1"/>
  <c r="N79" i="1"/>
  <c r="O79" i="1" s="1"/>
  <c r="N71" i="1"/>
  <c r="O71" i="1" s="1"/>
  <c r="N63" i="1"/>
  <c r="O63" i="1" s="1"/>
  <c r="N55" i="1"/>
  <c r="O55" i="1" s="1"/>
  <c r="N47" i="1"/>
  <c r="O47" i="1" s="1"/>
  <c r="N39" i="1"/>
  <c r="O39" i="1" s="1"/>
  <c r="N31" i="1"/>
  <c r="O31" i="1" s="1"/>
  <c r="N23" i="1"/>
  <c r="O23" i="1" s="1"/>
  <c r="N15" i="1"/>
  <c r="O15" i="1" s="1"/>
  <c r="N7" i="1"/>
  <c r="O7" i="1" s="1"/>
  <c r="N198" i="1"/>
  <c r="O198" i="1" s="1"/>
  <c r="N190" i="1"/>
  <c r="O190" i="1" s="1"/>
  <c r="N182" i="1"/>
  <c r="O182" i="1" s="1"/>
  <c r="N174" i="1"/>
  <c r="O174" i="1" s="1"/>
  <c r="N166" i="1"/>
  <c r="O166" i="1" s="1"/>
  <c r="N158" i="1"/>
  <c r="O158" i="1" s="1"/>
  <c r="N150" i="1"/>
  <c r="O150" i="1" s="1"/>
  <c r="N142" i="1"/>
  <c r="O142" i="1" s="1"/>
  <c r="N134" i="1"/>
  <c r="O134" i="1" s="1"/>
  <c r="N126" i="1"/>
  <c r="O126" i="1" s="1"/>
  <c r="N118" i="1"/>
  <c r="O118" i="1" s="1"/>
  <c r="N110" i="1"/>
  <c r="O110" i="1" s="1"/>
  <c r="N102" i="1"/>
  <c r="O102" i="1" s="1"/>
  <c r="N94" i="1"/>
  <c r="O94" i="1" s="1"/>
  <c r="N86" i="1"/>
  <c r="O86" i="1" s="1"/>
  <c r="N78" i="1"/>
  <c r="O78" i="1" s="1"/>
  <c r="N70" i="1"/>
  <c r="O70" i="1" s="1"/>
  <c r="N62" i="1"/>
  <c r="O62" i="1" s="1"/>
  <c r="N54" i="1"/>
  <c r="O54" i="1" s="1"/>
  <c r="N46" i="1"/>
  <c r="O46" i="1" s="1"/>
  <c r="N38" i="1"/>
  <c r="O38" i="1" s="1"/>
  <c r="N30" i="1"/>
  <c r="O30" i="1" s="1"/>
  <c r="N22" i="1"/>
  <c r="O22" i="1" s="1"/>
  <c r="N14" i="1"/>
  <c r="O14" i="1" s="1"/>
  <c r="N6" i="1"/>
  <c r="O6" i="1" s="1"/>
  <c r="N197" i="1"/>
  <c r="O197" i="1" s="1"/>
  <c r="N189" i="1"/>
  <c r="O189" i="1" s="1"/>
  <c r="N181" i="1"/>
  <c r="O181" i="1" s="1"/>
  <c r="N173" i="1"/>
  <c r="O173" i="1" s="1"/>
  <c r="N165" i="1"/>
  <c r="O165" i="1" s="1"/>
  <c r="N157" i="1"/>
  <c r="O157" i="1" s="1"/>
  <c r="N149" i="1"/>
  <c r="O149" i="1" s="1"/>
  <c r="N141" i="1"/>
  <c r="O141" i="1" s="1"/>
  <c r="N133" i="1"/>
  <c r="O133" i="1" s="1"/>
  <c r="N125" i="1"/>
  <c r="O125" i="1" s="1"/>
  <c r="N117" i="1"/>
  <c r="O117" i="1" s="1"/>
  <c r="N109" i="1"/>
  <c r="O109" i="1" s="1"/>
  <c r="N101" i="1"/>
  <c r="O101" i="1" s="1"/>
  <c r="N93" i="1"/>
  <c r="O93" i="1" s="1"/>
  <c r="N85" i="1"/>
  <c r="O85" i="1" s="1"/>
  <c r="N77" i="1"/>
  <c r="O77" i="1" s="1"/>
  <c r="N69" i="1"/>
  <c r="O69" i="1" s="1"/>
  <c r="N61" i="1"/>
  <c r="O61" i="1" s="1"/>
  <c r="N53" i="1"/>
  <c r="O53" i="1" s="1"/>
  <c r="N45" i="1"/>
  <c r="O45" i="1" s="1"/>
  <c r="N37" i="1"/>
  <c r="O37" i="1" s="1"/>
  <c r="N29" i="1"/>
  <c r="O29" i="1" s="1"/>
  <c r="N21" i="1"/>
  <c r="O21" i="1" s="1"/>
  <c r="N13" i="1"/>
  <c r="O13" i="1" s="1"/>
  <c r="N5" i="1"/>
  <c r="O5" i="1" s="1"/>
  <c r="N196" i="1"/>
  <c r="O196" i="1" s="1"/>
  <c r="N188" i="1"/>
  <c r="O188" i="1" s="1"/>
  <c r="N180" i="1"/>
  <c r="O180" i="1" s="1"/>
  <c r="N172" i="1"/>
  <c r="O172" i="1" s="1"/>
  <c r="N164" i="1"/>
  <c r="O164" i="1" s="1"/>
  <c r="N156" i="1"/>
  <c r="O156" i="1" s="1"/>
  <c r="N148" i="1"/>
  <c r="O148" i="1" s="1"/>
  <c r="N140" i="1"/>
  <c r="O140" i="1" s="1"/>
  <c r="N132" i="1"/>
  <c r="O132" i="1" s="1"/>
  <c r="N124" i="1"/>
  <c r="O124" i="1" s="1"/>
  <c r="N116" i="1"/>
  <c r="O116" i="1" s="1"/>
  <c r="N108" i="1"/>
  <c r="O108" i="1" s="1"/>
  <c r="N100" i="1"/>
  <c r="O100" i="1" s="1"/>
  <c r="N92" i="1"/>
  <c r="O92" i="1" s="1"/>
  <c r="N84" i="1"/>
  <c r="O84" i="1" s="1"/>
  <c r="N76" i="1"/>
  <c r="O76" i="1" s="1"/>
  <c r="N68" i="1"/>
  <c r="O68" i="1" s="1"/>
  <c r="N60" i="1"/>
  <c r="O60" i="1" s="1"/>
  <c r="N52" i="1"/>
  <c r="O52" i="1" s="1"/>
  <c r="N44" i="1"/>
  <c r="O44" i="1" s="1"/>
  <c r="N36" i="1"/>
  <c r="O36" i="1" s="1"/>
  <c r="N28" i="1"/>
  <c r="O28" i="1" s="1"/>
  <c r="N20" i="1"/>
  <c r="O20" i="1" s="1"/>
  <c r="N12" i="1"/>
  <c r="O12" i="1" s="1"/>
  <c r="N4" i="1"/>
  <c r="O4" i="1" s="1"/>
  <c r="N195" i="1"/>
  <c r="O195" i="1" s="1"/>
  <c r="N187" i="1"/>
  <c r="O187" i="1" s="1"/>
  <c r="N179" i="1"/>
  <c r="O179" i="1" s="1"/>
  <c r="N171" i="1"/>
  <c r="O171" i="1" s="1"/>
  <c r="N163" i="1"/>
  <c r="O163" i="1" s="1"/>
  <c r="N155" i="1"/>
  <c r="O155" i="1" s="1"/>
  <c r="N147" i="1"/>
  <c r="O147" i="1" s="1"/>
  <c r="N139" i="1"/>
  <c r="O139" i="1" s="1"/>
  <c r="N131" i="1"/>
  <c r="O131" i="1" s="1"/>
  <c r="N123" i="1"/>
  <c r="O123" i="1" s="1"/>
  <c r="N115" i="1"/>
  <c r="O115" i="1" s="1"/>
  <c r="N107" i="1"/>
  <c r="O107" i="1" s="1"/>
  <c r="N99" i="1"/>
  <c r="O99" i="1" s="1"/>
  <c r="N91" i="1"/>
  <c r="O91" i="1" s="1"/>
  <c r="N83" i="1"/>
  <c r="O83" i="1" s="1"/>
  <c r="N75" i="1"/>
  <c r="O75" i="1" s="1"/>
  <c r="N67" i="1"/>
  <c r="O67" i="1" s="1"/>
  <c r="N59" i="1"/>
  <c r="O59" i="1" s="1"/>
  <c r="N51" i="1"/>
  <c r="O51" i="1" s="1"/>
  <c r="N43" i="1"/>
  <c r="O43" i="1" s="1"/>
  <c r="N35" i="1"/>
  <c r="O35" i="1" s="1"/>
  <c r="N27" i="1"/>
  <c r="O27" i="1" s="1"/>
  <c r="N19" i="1"/>
  <c r="O19" i="1" s="1"/>
  <c r="N11" i="1"/>
  <c r="O11" i="1" s="1"/>
  <c r="N3" i="1"/>
  <c r="O3" i="1" s="1"/>
  <c r="O2" i="1" l="1"/>
  <c r="B8" i="2"/>
  <c r="B9" i="2" s="1"/>
</calcChain>
</file>

<file path=xl/sharedStrings.xml><?xml version="1.0" encoding="utf-8"?>
<sst xmlns="http://schemas.openxmlformats.org/spreadsheetml/2006/main" count="951" uniqueCount="272">
  <si>
    <t>Invoice No</t>
  </si>
  <si>
    <t>Date</t>
  </si>
  <si>
    <t>Supplier</t>
  </si>
  <si>
    <t>Category</t>
  </si>
  <si>
    <t>Item</t>
  </si>
  <si>
    <t>Quantity</t>
  </si>
  <si>
    <t>Spend Amount</t>
  </si>
  <si>
    <t>Target Saving</t>
  </si>
  <si>
    <t>Actual Saving</t>
  </si>
  <si>
    <t>% Achievement</t>
  </si>
  <si>
    <t>INV0001</t>
  </si>
  <si>
    <t>INV0002</t>
  </si>
  <si>
    <t>INV0003</t>
  </si>
  <si>
    <t>INV0004</t>
  </si>
  <si>
    <t>INV0005</t>
  </si>
  <si>
    <t>INV0006</t>
  </si>
  <si>
    <t>INV0007</t>
  </si>
  <si>
    <t>INV0008</t>
  </si>
  <si>
    <t>INV0009</t>
  </si>
  <si>
    <t>INV0010</t>
  </si>
  <si>
    <t>INV0011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</si>
  <si>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</si>
  <si>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</si>
  <si>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</si>
  <si>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</si>
  <si>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</si>
  <si>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</si>
  <si>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</si>
  <si>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</si>
  <si>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</si>
  <si>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</si>
  <si>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</si>
  <si>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</si>
  <si>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</si>
  <si>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INV0025</t>
  </si>
  <si>
    <t>INV0026</t>
  </si>
  <si>
    <t>INV0027</t>
  </si>
  <si>
    <t>INV0028</t>
  </si>
  <si>
    <t>INV0029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</si>
  <si>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</si>
  <si>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</si>
  <si>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</si>
  <si>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</si>
  <si>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</si>
  <si>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</si>
  <si>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</si>
  <si>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</si>
  <si>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INV0038</t>
  </si>
  <si>
    <t>INV0039</t>
  </si>
  <si>
    <t>INV0040</t>
  </si>
  <si>
    <t>INV0041</t>
  </si>
  <si>
    <t>INV0042</t>
  </si>
  <si>
    <t>INV0043</t>
  </si>
  <si>
    <t>INV0044</t>
  </si>
  <si>
    <t>INV0045</t>
  </si>
  <si>
    <t>INV0046</t>
  </si>
  <si>
    <t>INV0047</t>
  </si>
  <si>
    <t>INV0048</t>
  </si>
  <si>
    <t>INV0049</t>
  </si>
  <si>
    <t>INV0050</t>
  </si>
  <si>
    <t>INV0051</t>
  </si>
  <si>
    <t>INV0052</t>
  </si>
  <si>
    <t>INV0053</t>
  </si>
  <si>
    <t>INV0054</t>
  </si>
  <si>
    <t>INV0055</t>
  </si>
  <si>
    <t>INV0056</t>
  </si>
  <si>
    <t>INV0057</t>
  </si>
  <si>
    <t>INV0058</t>
  </si>
  <si>
    <t>INV0059</t>
  </si>
  <si>
    <t>INV0060</t>
  </si>
  <si>
    <t>INV0061</t>
  </si>
  <si>
    <t>INV0062</t>
  </si>
  <si>
    <t>INV0063</t>
  </si>
  <si>
    <t>INV0064</t>
  </si>
  <si>
    <t>INV0065</t>
  </si>
  <si>
    <t>INV0066</t>
  </si>
  <si>
    <t>INV0067</t>
  </si>
  <si>
    <t>INV0068</t>
  </si>
  <si>
    <t>INV0069</t>
  </si>
  <si>
    <t>INV0070</t>
  </si>
  <si>
    <t>INV0071</t>
  </si>
  <si>
    <t>INV0072</t>
  </si>
  <si>
    <t>INV0073</t>
  </si>
  <si>
    <t>INV0074</t>
  </si>
  <si>
    <t>INV0075</t>
  </si>
  <si>
    <t>INV0076</t>
  </si>
  <si>
    <t>INV0077</t>
  </si>
  <si>
    <t>INV0078</t>
  </si>
  <si>
    <t>INV0079</t>
  </si>
  <si>
    <t>INV0080</t>
  </si>
  <si>
    <t>INV0081</t>
  </si>
  <si>
    <t>INV0082</t>
  </si>
  <si>
    <t>INV0083</t>
  </si>
  <si>
    <t>INV0084</t>
  </si>
  <si>
    <t>INV0085</t>
  </si>
  <si>
    <t>INV0086</t>
  </si>
  <si>
    <t>INV0087</t>
  </si>
  <si>
    <t>INV0088</t>
  </si>
  <si>
    <t>INV0089</t>
  </si>
  <si>
    <t>INV0090</t>
  </si>
  <si>
    <t>INV0091</t>
  </si>
  <si>
    <t>INV0092</t>
  </si>
  <si>
    <t>INV0093</t>
  </si>
  <si>
    <t>INV0094</t>
  </si>
  <si>
    <t>INV0095</t>
  </si>
  <si>
    <t>INV0096</t>
  </si>
  <si>
    <t>INV0097</t>
  </si>
  <si>
    <t>INV0098</t>
  </si>
  <si>
    <t>INV0099</t>
  </si>
  <si>
    <t>INV0100</t>
  </si>
  <si>
    <t>INV0101</t>
  </si>
  <si>
    <t>INV0102</t>
  </si>
  <si>
    <t>INV0103</t>
  </si>
  <si>
    <t>INV0104</t>
  </si>
  <si>
    <t>INV0105</t>
  </si>
  <si>
    <t>INV0106</t>
  </si>
  <si>
    <t>INV0107</t>
  </si>
  <si>
    <t>INV0108</t>
  </si>
  <si>
    <t>INV0109</t>
  </si>
  <si>
    <t>INV0110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</si>
  <si>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</si>
  <si>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</si>
  <si>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</si>
  <si>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</si>
  <si>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</si>
  <si>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</si>
  <si>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</si>
  <si>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</si>
  <si>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INV0119</t>
  </si>
  <si>
    <t>INV0120</t>
  </si>
  <si>
    <t>INV0121</t>
  </si>
  <si>
    <t>INV0122</t>
  </si>
  <si>
    <t>INV0123</t>
  </si>
  <si>
    <t>INV0124</t>
  </si>
  <si>
    <t>INV0125</t>
  </si>
  <si>
    <t>INV0126</t>
  </si>
  <si>
    <t>INV0127</t>
  </si>
  <si>
    <t>INV0128</t>
  </si>
  <si>
    <t>INV0129</t>
  </si>
  <si>
    <t>INV0130</t>
  </si>
  <si>
    <t>INV0131</t>
  </si>
  <si>
    <t>INV0132</t>
  </si>
  <si>
    <t>INV0133</t>
  </si>
  <si>
    <t>INV0134</t>
  </si>
  <si>
    <t>INV0135</t>
  </si>
  <si>
    <t>INV0136</t>
  </si>
  <si>
    <t>INV0137</t>
  </si>
  <si>
    <t>INV0138</t>
  </si>
  <si>
    <t>INV0139</t>
  </si>
  <si>
    <t>INV0140</t>
  </si>
  <si>
    <t>INV0141</t>
  </si>
  <si>
    <t>INV0142</t>
  </si>
  <si>
    <t>INV0143</t>
  </si>
  <si>
    <t>INV0144</t>
  </si>
  <si>
    <t>INV0145</t>
  </si>
  <si>
    <t>INV0146</t>
  </si>
  <si>
    <t>INV0147</t>
  </si>
  <si>
    <t>INV0148</t>
  </si>
  <si>
    <t>INV0149</t>
  </si>
  <si>
    <t>INV0150</t>
  </si>
  <si>
    <t>INV0151</t>
  </si>
  <si>
    <t>INV0152</t>
  </si>
  <si>
    <t>INV0153</t>
  </si>
  <si>
    <t>INV0154</t>
  </si>
  <si>
    <t>INV0155</t>
  </si>
  <si>
    <t>INV0156</t>
  </si>
  <si>
    <t>INV0157</t>
  </si>
  <si>
    <t>INV0158</t>
  </si>
  <si>
    <t>INV0159</t>
  </si>
  <si>
    <t>INV0160</t>
  </si>
  <si>
    <t>INV0161</t>
  </si>
  <si>
    <t>INV0162</t>
  </si>
  <si>
    <t>INV0163</t>
  </si>
  <si>
    <t>INV0164</t>
  </si>
  <si>
    <t>INV0165</t>
  </si>
  <si>
    <t>INV0166</t>
  </si>
  <si>
    <t>INV0167</t>
  </si>
  <si>
    <t>INV0168</t>
  </si>
  <si>
    <t>INV0169</t>
  </si>
  <si>
    <t>INV0170</t>
  </si>
  <si>
    <t>INV0171</t>
  </si>
  <si>
    <t>INV0172</t>
  </si>
  <si>
    <t>INV0173</t>
  </si>
  <si>
    <t>INV0174</t>
  </si>
  <si>
    <t>INV0175</t>
  </si>
  <si>
    <t>INV0176</t>
  </si>
  <si>
    <t>INV0177</t>
  </si>
  <si>
    <t>INV0178</t>
  </si>
  <si>
    <t>INV0179</t>
  </si>
  <si>
    <t>INV0180</t>
  </si>
  <si>
    <t>INV0181</t>
  </si>
  <si>
    <t>INV0182</t>
  </si>
  <si>
    <t>INV0183</t>
  </si>
  <si>
    <t>INV0184</t>
  </si>
  <si>
    <t>INV0185</t>
  </si>
  <si>
    <t>INV0186</t>
  </si>
  <si>
    <t>INV0187</t>
  </si>
  <si>
    <t>INV0188</t>
  </si>
  <si>
    <t>INV0189</t>
  </si>
  <si>
    <t>INV0190</t>
  </si>
  <si>
    <t>INV0191</t>
  </si>
  <si>
    <t>INV0192</t>
  </si>
  <si>
    <t>INV0193</t>
  </si>
  <si>
    <t>INV0194</t>
  </si>
  <si>
    <t>INV0195</t>
  </si>
  <si>
    <t>INV0196</t>
  </si>
  <si>
    <t>INV0197</t>
  </si>
  <si>
    <t>INV0198</t>
  </si>
  <si>
    <t>INV0199</t>
  </si>
  <si>
    <t>INV0200</t>
  </si>
  <si>
    <t>Julphar Gulf Pharmaceutical</t>
  </si>
  <si>
    <t>Pharco Pharmaceuticals</t>
  </si>
  <si>
    <t>Jamjoom Pharma</t>
  </si>
  <si>
    <t>SPIMACO</t>
  </si>
  <si>
    <t>Tabuk Pharmaceuticals</t>
  </si>
  <si>
    <t>Analgesics</t>
  </si>
  <si>
    <t>Antibiotics</t>
  </si>
  <si>
    <t>Antiulcer</t>
  </si>
  <si>
    <t>Lipid-modifying agents</t>
  </si>
  <si>
    <t>Antidiabetics</t>
  </si>
  <si>
    <t>Cardiovascular</t>
  </si>
  <si>
    <t>Vitamins</t>
  </si>
  <si>
    <t>Paracetamol 500mg</t>
  </si>
  <si>
    <t>Ibuprofen 200mg</t>
  </si>
  <si>
    <t>Amoxicillin 500mg</t>
  </si>
  <si>
    <t>Omeprazole 20mg</t>
  </si>
  <si>
    <t>Atorvastatin 10mg</t>
  </si>
  <si>
    <t>Metformin 500mg</t>
  </si>
  <si>
    <t>Amlodipine 5mg</t>
  </si>
  <si>
    <t>Losartan 50mg</t>
  </si>
  <si>
    <t>Ciprofloxacin 500mg</t>
  </si>
  <si>
    <t>Vitamin D 1000IU</t>
  </si>
  <si>
    <t>Metric</t>
  </si>
  <si>
    <t>Value</t>
  </si>
  <si>
    <t>Total Spend</t>
  </si>
  <si>
    <t>Total Suppliers</t>
  </si>
  <si>
    <t>Total Transactions</t>
  </si>
  <si>
    <t>Average Spend per Transaction</t>
  </si>
  <si>
    <t>Total Target Saving</t>
  </si>
  <si>
    <t>Total Actual Saving</t>
  </si>
  <si>
    <t>Saving Achievement %</t>
  </si>
  <si>
    <t>May</t>
  </si>
  <si>
    <t>Total Cost</t>
  </si>
  <si>
    <t xml:space="preserve">Total quantity </t>
  </si>
  <si>
    <t xml:space="preserve">Total Spend </t>
  </si>
  <si>
    <t>No. of items</t>
  </si>
  <si>
    <t xml:space="preserve">Avg. unit cost </t>
  </si>
  <si>
    <t xml:space="preserve">% of category spend </t>
  </si>
  <si>
    <t>No. of item</t>
  </si>
  <si>
    <t>Avg. Unit Cost</t>
  </si>
  <si>
    <t>% of total spend</t>
  </si>
  <si>
    <t>Grand Total</t>
  </si>
  <si>
    <t>Jan</t>
  </si>
  <si>
    <t>Feb</t>
  </si>
  <si>
    <t>Mar</t>
  </si>
  <si>
    <t>Apr</t>
  </si>
  <si>
    <t>Jun</t>
  </si>
  <si>
    <t>Jul</t>
  </si>
  <si>
    <t>Months</t>
  </si>
  <si>
    <t>Total</t>
  </si>
  <si>
    <t xml:space="preserve">Saving </t>
  </si>
  <si>
    <t>Old Unit Cost</t>
  </si>
  <si>
    <t xml:space="preserve">Target New price </t>
  </si>
  <si>
    <t xml:space="preserve">Actual New price </t>
  </si>
  <si>
    <t>Supplier Name</t>
  </si>
  <si>
    <t xml:space="preserve">Total Actual Saving </t>
  </si>
  <si>
    <t>Avg % Achievement</t>
  </si>
  <si>
    <t>Supplier Saving Summary</t>
  </si>
  <si>
    <t xml:space="preserve">Category  Performance Summary </t>
  </si>
  <si>
    <t xml:space="preserve"> Total</t>
  </si>
  <si>
    <t xml:space="preserve">MoM % Change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</si>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</sst>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.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0" fontId="1" fillId="0" borderId="2" xfId="0" applyNumberFormat="1" applyFont="1" applyBorder="1" applyAlignment="1">
      <alignment horizontal="center" vertical="top"/>
    </xf>
    <xf numFmtId="0" fontId="1" fillId="0" borderId="0" xfId="0" applyFont="1"/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0" fontId="0" fillId="2" borderId="3" xfId="0" applyFill="1" applyBorder="1"/>
    <xf numFmtId="0" fontId="0" fillId="2" borderId="11" xfId="0" applyFill="1" applyBorder="1"/>
    <xf numFmtId="0" fontId="0" fillId="2" borderId="10" xfId="0" applyFill="1" applyBorder="1"/>
    <xf numFmtId="164" fontId="0" fillId="0" borderId="4" xfId="0" applyNumberFormat="1" applyBorder="1"/>
    <xf numFmtId="164" fontId="0" fillId="0" borderId="12" xfId="0" applyNumberFormat="1" applyBorder="1"/>
    <xf numFmtId="0" fontId="0" fillId="0" borderId="4" xfId="0" applyBorder="1"/>
    <xf numFmtId="164" fontId="0" fillId="0" borderId="0" xfId="1" applyNumberFormat="1" applyFont="1"/>
    <xf numFmtId="0" fontId="1" fillId="0" borderId="10" xfId="0" applyFont="1" applyBorder="1" applyAlignment="1">
      <alignment horizontal="center" vertical="top"/>
    </xf>
    <xf numFmtId="0" fontId="1" fillId="0" borderId="2" xfId="0" applyFont="1" applyBorder="1"/>
    <xf numFmtId="164" fontId="1" fillId="0" borderId="2" xfId="1" applyNumberFormat="1" applyFont="1" applyBorder="1"/>
    <xf numFmtId="0" fontId="1" fillId="0" borderId="13" xfId="0" applyFont="1" applyBorder="1"/>
    <xf numFmtId="0" fontId="0" fillId="0" borderId="3" xfId="0" applyBorder="1"/>
    <xf numFmtId="16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9" fontId="0" fillId="0" borderId="14" xfId="2" applyFont="1" applyBorder="1"/>
    <xf numFmtId="0" fontId="0" fillId="0" borderId="7" xfId="0" applyBorder="1"/>
    <xf numFmtId="164" fontId="0" fillId="0" borderId="6" xfId="0" applyNumberFormat="1" applyBorder="1"/>
    <xf numFmtId="0" fontId="0" fillId="0" borderId="6" xfId="0" applyBorder="1"/>
    <xf numFmtId="164" fontId="0" fillId="0" borderId="6" xfId="1" applyNumberFormat="1" applyFont="1" applyBorder="1"/>
    <xf numFmtId="9" fontId="0" fillId="0" borderId="15" xfId="2" applyFont="1" applyBorder="1"/>
    <xf numFmtId="14" fontId="0" fillId="0" borderId="0" xfId="0" applyNumberFormat="1"/>
    <xf numFmtId="9" fontId="0" fillId="0" borderId="0" xfId="0" applyNumberFormat="1"/>
    <xf numFmtId="0" fontId="1" fillId="2" borderId="3" xfId="0" applyFont="1" applyFill="1" applyBorder="1"/>
    <xf numFmtId="0" fontId="1" fillId="2" borderId="11" xfId="0" applyFont="1" applyFill="1" applyBorder="1"/>
    <xf numFmtId="0" fontId="1" fillId="2" borderId="10" xfId="0" applyFont="1" applyFill="1" applyBorder="1"/>
    <xf numFmtId="164" fontId="3" fillId="3" borderId="14" xfId="0" applyNumberFormat="1" applyFont="1" applyFill="1" applyBorder="1"/>
    <xf numFmtId="0" fontId="3" fillId="0" borderId="14" xfId="0" applyFont="1" applyBorder="1"/>
    <xf numFmtId="0" fontId="3" fillId="0" borderId="16" xfId="0" applyFont="1" applyBorder="1"/>
    <xf numFmtId="166" fontId="3" fillId="0" borderId="13" xfId="0" applyNumberFormat="1" applyFont="1" applyBorder="1"/>
    <xf numFmtId="165" fontId="3" fillId="0" borderId="14" xfId="0" applyNumberFormat="1" applyFont="1" applyBorder="1"/>
    <xf numFmtId="164" fontId="3" fillId="0" borderId="14" xfId="0" applyNumberFormat="1" applyFont="1" applyBorder="1"/>
    <xf numFmtId="0" fontId="1" fillId="2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2" borderId="7" xfId="0" applyFont="1" applyFill="1" applyBorder="1"/>
    <xf numFmtId="10" fontId="1" fillId="0" borderId="15" xfId="0" applyNumberFormat="1" applyFont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11" xfId="0" applyFill="1" applyBorder="1"/>
    <xf numFmtId="0" fontId="1" fillId="4" borderId="10" xfId="0" applyFont="1" applyFill="1" applyBorder="1"/>
    <xf numFmtId="10" fontId="0" fillId="0" borderId="0" xfId="0" applyNumberFormat="1" applyBorder="1"/>
    <xf numFmtId="10" fontId="0" fillId="0" borderId="17" xfId="0" applyNumberFormat="1" applyBorder="1"/>
    <xf numFmtId="0" fontId="1" fillId="0" borderId="8" xfId="0" applyFont="1" applyBorder="1"/>
    <xf numFmtId="0" fontId="1" fillId="0" borderId="4" xfId="0" applyFont="1" applyBorder="1"/>
    <xf numFmtId="0" fontId="1" fillId="0" borderId="0" xfId="0" applyFont="1" applyBorder="1"/>
    <xf numFmtId="0" fontId="0" fillId="2" borderId="7" xfId="0" applyFill="1" applyBorder="1"/>
    <xf numFmtId="0" fontId="0" fillId="5" borderId="3" xfId="0" applyFill="1" applyBorder="1"/>
    <xf numFmtId="0" fontId="0" fillId="5" borderId="10" xfId="0" applyFill="1" applyBorder="1"/>
    <xf numFmtId="44" fontId="0" fillId="5" borderId="2" xfId="1" applyFont="1" applyFill="1" applyBorder="1"/>
    <xf numFmtId="44" fontId="0" fillId="4" borderId="1" xfId="1" applyFont="1" applyFill="1" applyBorder="1"/>
    <xf numFmtId="44" fontId="0" fillId="4" borderId="14" xfId="1" applyFont="1" applyFill="1" applyBorder="1"/>
    <xf numFmtId="44" fontId="0" fillId="0" borderId="0" xfId="1" applyFont="1"/>
    <xf numFmtId="44" fontId="0" fillId="4" borderId="6" xfId="1" applyFont="1" applyFill="1" applyBorder="1"/>
    <xf numFmtId="44" fontId="0" fillId="4" borderId="5" xfId="1" applyFont="1" applyFill="1" applyBorder="1"/>
    <xf numFmtId="9" fontId="0" fillId="0" borderId="0" xfId="2" applyFont="1"/>
    <xf numFmtId="0" fontId="4" fillId="0" borderId="0" xfId="0" applyFont="1" applyAlignment="1">
      <alignment horizontal="center"/>
    </xf>
    <xf numFmtId="2" fontId="3" fillId="0" borderId="14" xfId="0" applyNumberFormat="1" applyFont="1" applyBorder="1"/>
    <xf numFmtId="9" fontId="0" fillId="5" borderId="2" xfId="2" applyFont="1" applyFill="1" applyBorder="1"/>
    <xf numFmtId="9" fontId="0" fillId="4" borderId="2" xfId="2" applyFont="1" applyFill="1" applyBorder="1"/>
    <xf numFmtId="9" fontId="0" fillId="4" borderId="1" xfId="2" applyFont="1" applyFill="1" applyBorder="1"/>
    <xf numFmtId="9" fontId="0" fillId="6" borderId="6" xfId="2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49"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numFmt numFmtId="14" formatCode="0.00%"/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rgb="FFF2F2F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2F2F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2F2F2"/>
      <color rgb="FFFFA07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69CBF-3F61-47C6-B33A-81CF2CCA3EB2}" name="Table1" displayName="Table1" ref="A1:O201" totalsRowShown="0" headerRowDxfId="48" headerRowBorderDxfId="47" tableBorderDxfId="46">
  <autoFilter ref="A1:O201" xr:uid="{AED69CBF-3F61-47C6-B33A-81CF2CCA3EB2}"/>
  <tableColumns count="15">
    <tableColumn id="1" xr3:uid="{F6B44DD6-7B4B-4ED7-9AE8-EA1482944F88}" name="Invoice No"/>
    <tableColumn id="2" xr3:uid="{75EDB978-BE99-4899-9B0E-B14CDAC7F9BE}" name="Date" dataDxfId="45"/>
    <tableColumn id="3" xr3:uid="{10A11DB4-1DEB-48EF-B5C0-B3E92DE2DA85}" name="Supplier"/>
    <tableColumn id="4" xr3:uid="{79817C58-337F-45DF-BF75-E8911E84F2F1}" name="Category"/>
    <tableColumn id="5" xr3:uid="{5BDA09C0-F382-4A51-B4C8-EC30512952B9}" name="Item"/>
    <tableColumn id="6" xr3:uid="{954CC040-25AD-48E1-963F-550A73343640}" name="Quantity"/>
    <tableColumn id="7" xr3:uid="{CE75897F-6F0B-4675-B5D3-FDB1FCCF9E4D}" name="Old Unit Cost" dataDxfId="44"/>
    <tableColumn id="14" xr3:uid="{988C3759-5E65-42F0-8A47-4BD9CEFCB334}" name="Total Cost" dataDxfId="43">
      <calculatedColumnFormula>Table1[[#This Row],[Old Unit Cost]]*Table1[[#This Row],[Quantity]]</calculatedColumnFormula>
    </tableColumn>
    <tableColumn id="16" xr3:uid="{E88E8984-C2A2-41F6-ACD0-236817F1CFF5}" name="Saving " dataDxfId="42"/>
    <tableColumn id="11" xr3:uid="{5247D89D-5C23-4C85-AB6A-42C703BB15AC}" name="Target Saving" dataDxfId="41">
      <calculatedColumnFormula>Table1[[#This Row],[Quantity]]*Table1[[#This Row],[Old Unit Cost]]*0.2</calculatedColumnFormula>
    </tableColumn>
    <tableColumn id="9" xr3:uid="{71761048-DA36-4A02-AD4C-07FDC8E5C8C1}" name="Target New price " dataDxfId="40">
      <calculatedColumnFormula>Table1[[#This Row],[Old Unit Cost]]*(1-0.2)</calculatedColumnFormula>
    </tableColumn>
    <tableColumn id="8" xr3:uid="{9C699B67-28CA-45EC-B50F-9062C8BC2A27}" name="Actual New price " dataDxfId="39"/>
    <tableColumn id="10" xr3:uid="{B52271FF-64F3-4C7F-9716-AC955D7C76BF}" name="Spend Amount" dataDxfId="38">
      <calculatedColumnFormula>Table1[[#This Row],[Quantity]]*Table1[[#This Row],[Actual New price ]]</calculatedColumnFormula>
    </tableColumn>
    <tableColumn id="12" xr3:uid="{940914B6-4ECE-40A3-A79F-112589815EE8}" name="Actual Saving" dataDxfId="37">
      <calculatedColumnFormula>(Table1[[#This Row],[Old Unit Cost]]-Table1[[#This Row],[Actual New price ]])*Table1[[#This Row],[Quantity]]</calculatedColumnFormula>
    </tableColumn>
    <tableColumn id="13" xr3:uid="{3AE93F60-441F-42E2-AC3A-F62D883D5AE7}" name="% Achievement" dataDxfId="36">
      <calculatedColumnFormula>Table1[[#This Row],[Actual Saving]]/Table1[[#This Row],[Target Saving]]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305542-4B96-49AD-B881-1D0FC95E642F}" name="Table3" displayName="Table3" ref="A1:B9" totalsRowShown="0" headerRowBorderDxfId="25" tableBorderDxfId="26">
  <autoFilter ref="A1:B9" xr:uid="{2F305542-4B96-49AD-B881-1D0FC95E642F}"/>
  <tableColumns count="2">
    <tableColumn id="1" xr3:uid="{496B2A9A-6DE6-4A3D-84BF-6274AE3B8A97}" name="Metric" dataDxfId="24"/>
    <tableColumn id="2" xr3:uid="{08F9401C-D648-433A-B54F-2625ADCD4209}" name="Valu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672F5D-3E73-48DF-9BA8-09E3C3BF51CD}" name="Table4" displayName="Table4" ref="A1:F36" totalsRowShown="0" tableBorderDxfId="23">
  <autoFilter ref="A1:F36" xr:uid="{5D672F5D-3E73-48DF-9BA8-09E3C3BF51CD}"/>
  <tableColumns count="6">
    <tableColumn id="1" xr3:uid="{2DA734E9-E80E-471F-B6A7-3C139C876972}" name="Supplier" dataDxfId="22"/>
    <tableColumn id="2" xr3:uid="{88BABCAB-535C-4D36-A5BE-E2A2277082B0}" name="Category" dataDxfId="21"/>
    <tableColumn id="3" xr3:uid="{6EF8A7A3-4322-4251-BE6B-BCF12002C5DF}" name="Total Spend " dataDxfId="20"/>
    <tableColumn id="4" xr3:uid="{86147998-B302-4CF0-AECC-76D7B7BFFCC8}" name="No. of items" dataDxfId="19"/>
    <tableColumn id="5" xr3:uid="{9933DEC7-264C-49D1-8FBF-424AC5D996E3}" name="Avg. unit cost " dataDxfId="18"/>
    <tableColumn id="6" xr3:uid="{6D3EBE64-C1D1-4878-B4A6-252C32190491}" name="% of category spend " dataDxfId="17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F2A0E1-62EE-4682-97A1-DCF12C645DCD}" name="Table8" displayName="Table8" ref="A11:D19" totalsRowShown="0">
  <autoFilter ref="A11:D19" xr:uid="{ACF2A0E1-62EE-4682-97A1-DCF12C645DCD}"/>
  <tableColumns count="4">
    <tableColumn id="1" xr3:uid="{CFCAD874-EB8D-4471-B297-EBD333F728A6}" name="Category"/>
    <tableColumn id="2" xr3:uid="{ADDF15DA-0EA4-4203-8D63-D2DCE381CBF6}" name="Total Target Saving" dataDxfId="5" dataCellStyle="Currency"/>
    <tableColumn id="3" xr3:uid="{D24B3AA7-C1F8-4A77-A0AD-13EBED37C0DD}" name="Total Actual Saving" dataDxfId="4" dataCellStyle="Currency"/>
    <tableColumn id="4" xr3:uid="{B3F81253-08BC-4368-9B88-431620A50B91}" name="Avg % Achievement" dataDxfId="3" dataCellStyle="Percen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EC599C-A66A-4350-9D6F-9F6D761ABE64}" name="Table7" displayName="Table7" ref="A2:C8" totalsRowShown="0">
  <autoFilter ref="A2:C8" xr:uid="{55EC599C-A66A-4350-9D6F-9F6D761ABE64}"/>
  <tableColumns count="3">
    <tableColumn id="1" xr3:uid="{C53DB543-62FB-498F-AEAD-2A3FAC4AF778}" name="Supplier Name"/>
    <tableColumn id="2" xr3:uid="{EA99D565-326F-499E-A9CE-FFFC0F3E4057}" name="Total Actual Saving " dataDxfId="2" dataCellStyle="Currency"/>
    <tableColumn id="3" xr3:uid="{AF788BA6-1186-4382-BFBE-257C1684B564}" name="Avg % Achievement" dataDxfId="1" dataCellStyle="Percen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992FC-245F-4CF0-9EA3-E57E3F3F014E}" name="Table2" displayName="Table2" ref="A1:E6" totalsRowShown="0" headerRowDxfId="35" headerRowBorderDxfId="34" tableBorderDxfId="33" totalsRowBorderDxfId="32">
  <autoFilter ref="A1:E6" xr:uid="{73D992FC-245F-4CF0-9EA3-E57E3F3F014E}"/>
  <tableColumns count="5">
    <tableColumn id="1" xr3:uid="{B5870CA2-9FB4-4687-9DA2-CAC9A3312472}" name="Supplier" dataDxfId="31"/>
    <tableColumn id="2" xr3:uid="{E41894D7-A9DC-4D33-A38F-31FB4CA81EB1}" name="Total Spend" dataDxfId="30">
      <calculatedColumnFormula>SUMIFS(Table1[Spend Amount],Table1[Supplier],'Strategic Supplier Analysis'!A2)</calculatedColumnFormula>
    </tableColumn>
    <tableColumn id="3" xr3:uid="{3CE3E276-3FAB-499D-AB85-737CB5AF02ED}" name="No. of item" dataDxfId="29">
      <calculatedColumnFormula>COUNTIFS(Table1[Supplier],'Strategic Supplier Analysis'!A2)</calculatedColumnFormula>
    </tableColumn>
    <tableColumn id="4" xr3:uid="{C7FBECCE-64CE-4BB1-9191-1A3B16657599}" name="Avg. Unit Cost" dataDxfId="28" dataCellStyle="Currency">
      <calculatedColumnFormula>AVERAGEIFS(Table1[Old Unit Cost],Table1[Supplier],'Strategic Supplier Analysis'!A2)</calculatedColumnFormula>
    </tableColumn>
    <tableColumn id="5" xr3:uid="{F6A75B80-8281-4C29-B960-952D84D7E18A}" name="% of total spend" dataDxfId="27" dataCellStyle="Percent">
      <calculatedColumnFormula>'Strategic Supplier Analysis'!B2 / SUM(Table1[Spend Amount])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2AAE8B-D455-43A5-820E-5756136E255A}" name="Table5" displayName="Table5" ref="A1:H9" totalsRowShown="0" headerRowDxfId="6" dataDxfId="7" headerRowBorderDxfId="15" tableBorderDxfId="16">
  <autoFilter ref="A1:H9" xr:uid="{FA2AAE8B-D455-43A5-820E-5756136E255A}"/>
  <tableColumns count="8">
    <tableColumn id="1" xr3:uid="{AF7048B4-0232-47DB-85C5-6275313D19CC}" name="Months" dataDxfId="14"/>
    <tableColumn id="2" xr3:uid="{D03E1E5C-9A0C-483E-9FCA-031EF789D0BF}" name="Jamjoom Pharma" dataDxfId="13" dataCellStyle="Currency"/>
    <tableColumn id="3" xr3:uid="{B05B702B-062A-44C8-B6E3-42CD4276BC0D}" name="Julphar Gulf Pharmaceutical" dataDxfId="12" dataCellStyle="Currency"/>
    <tableColumn id="4" xr3:uid="{9E48230C-2EC6-4CFF-AC0F-64116C45A6DD}" name="Pharco Pharmaceuticals" dataDxfId="11" dataCellStyle="Currency"/>
    <tableColumn id="5" xr3:uid="{1833E1C2-9188-4128-99E4-A72C3A45E671}" name="SPIMACO" dataDxfId="10" dataCellStyle="Currency"/>
    <tableColumn id="6" xr3:uid="{40514FB8-A12B-4BBA-A82C-23AFC2DFC594}" name="Tabuk Pharmaceuticals" dataDxfId="9" dataCellStyle="Currency"/>
    <tableColumn id="7" xr3:uid="{D322039C-A684-4C78-8347-6C8DB266E4ED}" name=" Total" dataDxfId="8" dataCellStyle="Currency"/>
    <tableColumn id="8" xr3:uid="{9B003C2E-1ACD-4E54-8E66-F33A0B8D892A}" name="MoM % Change " dataDxfId="0" dataCellStyle="Percent">
      <calculatedColumnFormula>(Table5[[#This Row],[ Total]] - G1) / G1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F1" zoomScale="88" workbookViewId="0">
      <selection activeCell="D14" sqref="D14"/>
    </sheetView>
  </sheetViews>
  <sheetFormatPr defaultRowHeight="14.5" x14ac:dyDescent="0.35"/>
  <cols>
    <col min="1" max="1" width="11.54296875" customWidth="1"/>
    <col min="2" max="2" width="10" bestFit="1" customWidth="1"/>
    <col min="3" max="3" width="24.26953125" bestFit="1" customWidth="1"/>
    <col min="4" max="4" width="19.7265625" bestFit="1" customWidth="1"/>
    <col min="5" max="5" width="17.90625" bestFit="1" customWidth="1"/>
    <col min="6" max="6" width="12.7265625" bestFit="1" customWidth="1"/>
    <col min="7" max="7" width="24" style="4" bestFit="1" customWidth="1"/>
    <col min="8" max="8" width="13.81640625" style="4" bestFit="1" customWidth="1"/>
    <col min="9" max="9" width="13.81640625" style="4" customWidth="1"/>
    <col min="10" max="10" width="17.90625" bestFit="1" customWidth="1"/>
    <col min="11" max="11" width="20.6328125" bestFit="1" customWidth="1"/>
    <col min="12" max="12" width="19.7265625" style="4" bestFit="1" customWidth="1"/>
    <col min="13" max="13" width="17.90625" bestFit="1" customWidth="1"/>
    <col min="14" max="14" width="16.36328125" bestFit="1" customWidth="1"/>
    <col min="15" max="15" width="18.26953125" style="2" bestFit="1" customWidth="1"/>
    <col min="18" max="18" width="16.453125" bestFit="1" customWidth="1"/>
    <col min="19" max="19" width="17.7265625" style="4" customWidth="1"/>
    <col min="20" max="20" width="16.36328125" bestFit="1" customWidth="1"/>
    <col min="21" max="21" width="15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261</v>
      </c>
      <c r="H1" s="3" t="s">
        <v>242</v>
      </c>
      <c r="I1" s="3" t="s">
        <v>260</v>
      </c>
      <c r="J1" s="1" t="s">
        <v>7</v>
      </c>
      <c r="K1" s="3" t="s">
        <v>262</v>
      </c>
      <c r="L1" s="3" t="s">
        <v>263</v>
      </c>
      <c r="M1" s="1" t="s">
        <v>6</v>
      </c>
      <c r="N1" s="1" t="s">
        <v>8</v>
      </c>
      <c r="O1" s="6" t="s">
        <v>9</v>
      </c>
      <c r="S1"/>
    </row>
    <row r="2" spans="1:19" x14ac:dyDescent="0.35">
      <c r="A2" t="s">
        <v>10</v>
      </c>
      <c r="B2" s="32">
        <v>45292</v>
      </c>
      <c r="C2" t="s">
        <v>210</v>
      </c>
      <c r="D2" t="s">
        <v>215</v>
      </c>
      <c r="E2" t="s">
        <v>222</v>
      </c>
      <c r="F2">
        <v>147</v>
      </c>
      <c r="G2" s="4">
        <v>54.5</v>
      </c>
      <c r="H2" s="4">
        <f>Table1[[#This Row],[Old Unit Cost]]*Table1[[#This Row],[Quantity]]</f>
        <v>8011.5</v>
      </c>
      <c r="I2" s="33">
        <v>0.2</v>
      </c>
      <c r="J2" s="5">
        <f>Table1[[#This Row],[Quantity]]*Table1[[#This Row],[Old Unit Cost]]*0.2</f>
        <v>1602.3000000000002</v>
      </c>
      <c r="K2" s="4">
        <f>Table1[[#This Row],[Old Unit Cost]]*(1-0.2)</f>
        <v>43.6</v>
      </c>
      <c r="L2" s="4">
        <v>49.617495692907106</v>
      </c>
      <c r="M2" s="4">
        <f>Table1[[#This Row],[Quantity]]*Table1[[#This Row],[Actual New price ]]</f>
        <v>7293.7718668573443</v>
      </c>
      <c r="N2" s="4">
        <f>(Table1[[#This Row],[Old Unit Cost]]-Table1[[#This Row],[Actual New price ]])*Table1[[#This Row],[Quantity]]</f>
        <v>717.72813314265545</v>
      </c>
      <c r="O2" s="2">
        <f>Table1[[#This Row],[Actual Saving]]/Table1[[#This Row],[Target Saving]]</f>
        <v>0.44793617496265081</v>
      </c>
      <c r="S2"/>
    </row>
    <row r="3" spans="1:19" x14ac:dyDescent="0.35">
      <c r="A3" t="s">
        <v>11</v>
      </c>
      <c r="B3" s="32">
        <v>45293</v>
      </c>
      <c r="C3" t="s">
        <v>211</v>
      </c>
      <c r="D3" t="s">
        <v>215</v>
      </c>
      <c r="E3" t="s">
        <v>223</v>
      </c>
      <c r="F3">
        <v>247</v>
      </c>
      <c r="G3" s="4">
        <v>26.9</v>
      </c>
      <c r="H3" s="4">
        <f>Table1[[#This Row],[Old Unit Cost]]*Table1[[#This Row],[Quantity]]</f>
        <v>6644.2999999999993</v>
      </c>
      <c r="I3" s="33">
        <v>0.2</v>
      </c>
      <c r="J3" s="5">
        <f>Table1[[#This Row],[Quantity]]*Table1[[#This Row],[Old Unit Cost]]*0.2</f>
        <v>1328.86</v>
      </c>
      <c r="K3" s="4">
        <f>Table1[[#This Row],[Old Unit Cost]]*(1-0.2)</f>
        <v>21.52</v>
      </c>
      <c r="L3" s="4">
        <v>24.850506469480415</v>
      </c>
      <c r="M3" s="4">
        <f>Table1[[#This Row],[Quantity]]*Table1[[#This Row],[Actual New price ]]</f>
        <v>6138.0750979616623</v>
      </c>
      <c r="N3" s="4">
        <f>(Table1[[#This Row],[Old Unit Cost]]-Table1[[#This Row],[Actual New price ]])*Table1[[#This Row],[Quantity]]</f>
        <v>506.22490203833718</v>
      </c>
      <c r="O3" s="2">
        <f>Table1[[#This Row],[Actual Saving]]/Table1[[#This Row],[Target Saving]]</f>
        <v>0.38094675288468099</v>
      </c>
      <c r="S3"/>
    </row>
    <row r="4" spans="1:19" x14ac:dyDescent="0.35">
      <c r="A4" t="s">
        <v>12</v>
      </c>
      <c r="B4" s="32">
        <v>45294</v>
      </c>
      <c r="C4" t="s">
        <v>212</v>
      </c>
      <c r="D4" t="s">
        <v>216</v>
      </c>
      <c r="E4" t="s">
        <v>224</v>
      </c>
      <c r="F4">
        <v>444</v>
      </c>
      <c r="G4" s="4">
        <v>28.78</v>
      </c>
      <c r="H4" s="4">
        <f>Table1[[#This Row],[Old Unit Cost]]*Table1[[#This Row],[Quantity]]</f>
        <v>12778.32</v>
      </c>
      <c r="I4" s="33">
        <v>0.2</v>
      </c>
      <c r="J4" s="5">
        <f>Table1[[#This Row],[Quantity]]*Table1[[#This Row],[Old Unit Cost]]*0.2</f>
        <v>2555.6640000000002</v>
      </c>
      <c r="K4" s="4">
        <f>Table1[[#This Row],[Old Unit Cost]]*(1-0.2)</f>
        <v>23.024000000000001</v>
      </c>
      <c r="L4" s="4">
        <v>29.759914729052806</v>
      </c>
      <c r="M4" s="4">
        <f>Table1[[#This Row],[Quantity]]*Table1[[#This Row],[Actual New price ]]</f>
        <v>13213.402139699447</v>
      </c>
      <c r="N4" s="4">
        <f>(Table1[[#This Row],[Old Unit Cost]]-Table1[[#This Row],[Actual New price ]])*Table1[[#This Row],[Quantity]]</f>
        <v>-435.08213969944529</v>
      </c>
      <c r="O4" s="2">
        <f>Table1[[#This Row],[Actual Saving]]/Table1[[#This Row],[Target Saving]]</f>
        <v>-0.17024230873050811</v>
      </c>
      <c r="S4"/>
    </row>
    <row r="5" spans="1:19" x14ac:dyDescent="0.35">
      <c r="A5" t="s">
        <v>13</v>
      </c>
      <c r="B5" s="32">
        <v>45295</v>
      </c>
      <c r="C5" t="s">
        <v>211</v>
      </c>
      <c r="D5" t="s">
        <v>217</v>
      </c>
      <c r="E5" t="s">
        <v>225</v>
      </c>
      <c r="F5">
        <v>289</v>
      </c>
      <c r="G5" s="4">
        <v>14.7</v>
      </c>
      <c r="H5" s="4">
        <f>Table1[[#This Row],[Old Unit Cost]]*Table1[[#This Row],[Quantity]]</f>
        <v>4248.3</v>
      </c>
      <c r="I5" s="33">
        <v>0.2</v>
      </c>
      <c r="J5" s="5">
        <f>Table1[[#This Row],[Quantity]]*Table1[[#This Row],[Old Unit Cost]]*0.2</f>
        <v>849.66000000000008</v>
      </c>
      <c r="K5" s="4">
        <f>Table1[[#This Row],[Old Unit Cost]]*(1-0.2)</f>
        <v>11.76</v>
      </c>
      <c r="L5" s="4">
        <v>14.502087873303246</v>
      </c>
      <c r="M5" s="4">
        <f>Table1[[#This Row],[Quantity]]*Table1[[#This Row],[Actual New price ]]</f>
        <v>4191.1033953846381</v>
      </c>
      <c r="N5" s="4">
        <f>(Table1[[#This Row],[Old Unit Cost]]-Table1[[#This Row],[Actual New price ]])*Table1[[#This Row],[Quantity]]</f>
        <v>57.196604615361665</v>
      </c>
      <c r="O5" s="2">
        <f>Table1[[#This Row],[Actual Saving]]/Table1[[#This Row],[Target Saving]]</f>
        <v>6.7317049896854816E-2</v>
      </c>
      <c r="S5"/>
    </row>
    <row r="6" spans="1:19" x14ac:dyDescent="0.35">
      <c r="A6" t="s">
        <v>14</v>
      </c>
      <c r="B6" s="32">
        <v>45296</v>
      </c>
      <c r="C6" t="s">
        <v>211</v>
      </c>
      <c r="D6" t="s">
        <v>218</v>
      </c>
      <c r="E6" t="s">
        <v>226</v>
      </c>
      <c r="F6">
        <v>193</v>
      </c>
      <c r="G6" s="4">
        <v>38.909999999999997</v>
      </c>
      <c r="H6" s="4">
        <f>Table1[[#This Row],[Old Unit Cost]]*Table1[[#This Row],[Quantity]]</f>
        <v>7509.6299999999992</v>
      </c>
      <c r="I6" s="33">
        <v>0.2</v>
      </c>
      <c r="J6" s="5">
        <f>Table1[[#This Row],[Quantity]]*Table1[[#This Row],[Old Unit Cost]]*0.2</f>
        <v>1501.9259999999999</v>
      </c>
      <c r="K6" s="4">
        <f>Table1[[#This Row],[Old Unit Cost]]*(1-0.2)</f>
        <v>31.128</v>
      </c>
      <c r="L6" s="4">
        <v>40.65089943249798</v>
      </c>
      <c r="M6" s="4">
        <f>Table1[[#This Row],[Quantity]]*Table1[[#This Row],[Actual New price ]]</f>
        <v>7845.6235904721098</v>
      </c>
      <c r="N6" s="4">
        <f>(Table1[[#This Row],[Old Unit Cost]]-Table1[[#This Row],[Actual New price ]])*Table1[[#This Row],[Quantity]]</f>
        <v>-335.99359047211072</v>
      </c>
      <c r="O6" s="2">
        <f>Table1[[#This Row],[Actual Saving]]/Table1[[#This Row],[Target Saving]]</f>
        <v>-0.22370848528629955</v>
      </c>
      <c r="S6"/>
    </row>
    <row r="7" spans="1:19" x14ac:dyDescent="0.35">
      <c r="A7" t="s">
        <v>15</v>
      </c>
      <c r="B7" s="32">
        <v>45297</v>
      </c>
      <c r="C7" t="s">
        <v>213</v>
      </c>
      <c r="D7" t="s">
        <v>219</v>
      </c>
      <c r="E7" t="s">
        <v>227</v>
      </c>
      <c r="F7">
        <v>146</v>
      </c>
      <c r="G7" s="4">
        <v>11.8</v>
      </c>
      <c r="H7" s="4">
        <f>Table1[[#This Row],[Old Unit Cost]]*Table1[[#This Row],[Quantity]]</f>
        <v>1722.8000000000002</v>
      </c>
      <c r="I7" s="33">
        <v>0.2</v>
      </c>
      <c r="J7" s="5">
        <f>Table1[[#This Row],[Quantity]]*Table1[[#This Row],[Old Unit Cost]]*0.2</f>
        <v>344.56000000000006</v>
      </c>
      <c r="K7" s="4">
        <f>Table1[[#This Row],[Old Unit Cost]]*(1-0.2)</f>
        <v>9.4400000000000013</v>
      </c>
      <c r="L7" s="4">
        <v>10.898558304792262</v>
      </c>
      <c r="M7" s="4">
        <f>Table1[[#This Row],[Quantity]]*Table1[[#This Row],[Actual New price ]]</f>
        <v>1591.1895124996702</v>
      </c>
      <c r="N7" s="4">
        <f>(Table1[[#This Row],[Old Unit Cost]]-Table1[[#This Row],[Actual New price ]])*Table1[[#This Row],[Quantity]]</f>
        <v>131.61048750032984</v>
      </c>
      <c r="O7" s="2">
        <f>Table1[[#This Row],[Actual Saving]]/Table1[[#This Row],[Target Saving]]</f>
        <v>0.38196682000327903</v>
      </c>
      <c r="S7"/>
    </row>
    <row r="8" spans="1:19" x14ac:dyDescent="0.35">
      <c r="A8" t="s">
        <v>16</v>
      </c>
      <c r="B8" s="32">
        <v>45298</v>
      </c>
      <c r="C8" t="s">
        <v>212</v>
      </c>
      <c r="D8" t="s">
        <v>220</v>
      </c>
      <c r="E8" t="s">
        <v>228</v>
      </c>
      <c r="F8">
        <v>250</v>
      </c>
      <c r="G8" s="4">
        <v>33.28</v>
      </c>
      <c r="H8" s="4">
        <f>Table1[[#This Row],[Old Unit Cost]]*Table1[[#This Row],[Quantity]]</f>
        <v>8320</v>
      </c>
      <c r="I8" s="33">
        <v>0.2</v>
      </c>
      <c r="J8" s="5">
        <f>Table1[[#This Row],[Quantity]]*Table1[[#This Row],[Old Unit Cost]]*0.2</f>
        <v>1664</v>
      </c>
      <c r="K8" s="4">
        <f>Table1[[#This Row],[Old Unit Cost]]*(1-0.2)</f>
        <v>26.624000000000002</v>
      </c>
      <c r="L8" s="4">
        <v>33.280441566096961</v>
      </c>
      <c r="M8" s="4">
        <f>Table1[[#This Row],[Quantity]]*Table1[[#This Row],[Actual New price ]]</f>
        <v>8320.1103915242402</v>
      </c>
      <c r="N8" s="4">
        <f>(Table1[[#This Row],[Old Unit Cost]]-Table1[[#This Row],[Actual New price ]])*Table1[[#This Row],[Quantity]]</f>
        <v>-0.11039152423997223</v>
      </c>
      <c r="O8" s="2">
        <f>Table1[[#This Row],[Actual Saving]]/Table1[[#This Row],[Target Saving]]</f>
        <v>-6.6341060240367931E-5</v>
      </c>
      <c r="S8"/>
    </row>
    <row r="9" spans="1:19" x14ac:dyDescent="0.35">
      <c r="A9" t="s">
        <v>17</v>
      </c>
      <c r="B9" s="32">
        <v>45299</v>
      </c>
      <c r="C9" t="s">
        <v>212</v>
      </c>
      <c r="D9" t="s">
        <v>220</v>
      </c>
      <c r="E9" t="s">
        <v>229</v>
      </c>
      <c r="F9">
        <v>173</v>
      </c>
      <c r="G9" s="4">
        <v>37.130000000000003</v>
      </c>
      <c r="H9" s="4">
        <f>Table1[[#This Row],[Old Unit Cost]]*Table1[[#This Row],[Quantity]]</f>
        <v>6423.4900000000007</v>
      </c>
      <c r="I9" s="33">
        <v>0.2</v>
      </c>
      <c r="J9" s="5">
        <f>Table1[[#This Row],[Quantity]]*Table1[[#This Row],[Old Unit Cost]]*0.2</f>
        <v>1284.6980000000003</v>
      </c>
      <c r="K9" s="4">
        <f>Table1[[#This Row],[Old Unit Cost]]*(1-0.2)</f>
        <v>29.704000000000004</v>
      </c>
      <c r="L9" s="4">
        <v>33.968945955430947</v>
      </c>
      <c r="M9" s="4">
        <f>Table1[[#This Row],[Quantity]]*Table1[[#This Row],[Actual New price ]]</f>
        <v>5876.6276502895535</v>
      </c>
      <c r="N9" s="4">
        <f>(Table1[[#This Row],[Old Unit Cost]]-Table1[[#This Row],[Actual New price ]])*Table1[[#This Row],[Quantity]]</f>
        <v>546.86234971044667</v>
      </c>
      <c r="O9" s="2">
        <f>Table1[[#This Row],[Actual Saving]]/Table1[[#This Row],[Target Saving]]</f>
        <v>0.42567385464167184</v>
      </c>
      <c r="S9"/>
    </row>
    <row r="10" spans="1:19" x14ac:dyDescent="0.35">
      <c r="A10" t="s">
        <v>18</v>
      </c>
      <c r="B10" s="32">
        <v>45300</v>
      </c>
      <c r="C10" t="s">
        <v>212</v>
      </c>
      <c r="D10" t="s">
        <v>216</v>
      </c>
      <c r="E10" t="s">
        <v>230</v>
      </c>
      <c r="F10">
        <v>236</v>
      </c>
      <c r="G10" s="4">
        <v>24.33</v>
      </c>
      <c r="H10" s="4">
        <f>Table1[[#This Row],[Old Unit Cost]]*Table1[[#This Row],[Quantity]]</f>
        <v>5741.8799999999992</v>
      </c>
      <c r="I10" s="33">
        <v>0.2</v>
      </c>
      <c r="J10" s="5">
        <f>Table1[[#This Row],[Quantity]]*Table1[[#This Row],[Old Unit Cost]]*0.2</f>
        <v>1148.376</v>
      </c>
      <c r="K10" s="4">
        <f>Table1[[#This Row],[Old Unit Cost]]*(1-0.2)</f>
        <v>19.463999999999999</v>
      </c>
      <c r="L10" s="4">
        <v>22.586648417553832</v>
      </c>
      <c r="M10" s="4">
        <f>Table1[[#This Row],[Quantity]]*Table1[[#This Row],[Actual New price ]]</f>
        <v>5330.4490265427039</v>
      </c>
      <c r="N10" s="4">
        <f>(Table1[[#This Row],[Old Unit Cost]]-Table1[[#This Row],[Actual New price ]])*Table1[[#This Row],[Quantity]]</f>
        <v>411.43097345729529</v>
      </c>
      <c r="O10" s="2">
        <f>Table1[[#This Row],[Actual Saving]]/Table1[[#This Row],[Target Saving]]</f>
        <v>0.35827200625691874</v>
      </c>
      <c r="S10"/>
    </row>
    <row r="11" spans="1:19" x14ac:dyDescent="0.35">
      <c r="A11" t="s">
        <v>19</v>
      </c>
      <c r="B11" s="32">
        <v>45301</v>
      </c>
      <c r="C11" t="s">
        <v>211</v>
      </c>
      <c r="D11" t="s">
        <v>221</v>
      </c>
      <c r="E11" t="s">
        <v>231</v>
      </c>
      <c r="F11">
        <v>375</v>
      </c>
      <c r="G11" s="4">
        <v>39.54</v>
      </c>
      <c r="H11" s="4">
        <f>Table1[[#This Row],[Old Unit Cost]]*Table1[[#This Row],[Quantity]]</f>
        <v>14827.5</v>
      </c>
      <c r="I11" s="33">
        <v>0.2</v>
      </c>
      <c r="J11" s="5">
        <f>Table1[[#This Row],[Quantity]]*Table1[[#This Row],[Old Unit Cost]]*0.2</f>
        <v>2965.5</v>
      </c>
      <c r="K11" s="4">
        <f>Table1[[#This Row],[Old Unit Cost]]*(1-0.2)</f>
        <v>31.632000000000001</v>
      </c>
      <c r="L11" s="4">
        <v>38.948197505848583</v>
      </c>
      <c r="M11" s="4">
        <f>Table1[[#This Row],[Quantity]]*Table1[[#This Row],[Actual New price ]]</f>
        <v>14605.574064693219</v>
      </c>
      <c r="N11" s="4">
        <f>(Table1[[#This Row],[Old Unit Cost]]-Table1[[#This Row],[Actual New price ]])*Table1[[#This Row],[Quantity]]</f>
        <v>221.92593530678107</v>
      </c>
      <c r="O11" s="2">
        <f>Table1[[#This Row],[Actual Saving]]/Table1[[#This Row],[Target Saving]]</f>
        <v>7.4835924905338413E-2</v>
      </c>
      <c r="S11"/>
    </row>
    <row r="12" spans="1:19" x14ac:dyDescent="0.35">
      <c r="A12" t="s">
        <v>20</v>
      </c>
      <c r="B12" s="32">
        <v>45302</v>
      </c>
      <c r="C12" t="s">
        <v>210</v>
      </c>
      <c r="D12" t="s">
        <v>215</v>
      </c>
      <c r="E12" t="s">
        <v>222</v>
      </c>
      <c r="F12">
        <v>398</v>
      </c>
      <c r="G12" s="4">
        <v>11.53</v>
      </c>
      <c r="H12" s="4">
        <f>Table1[[#This Row],[Old Unit Cost]]*Table1[[#This Row],[Quantity]]</f>
        <v>4588.9399999999996</v>
      </c>
      <c r="I12" s="33">
        <v>0.2</v>
      </c>
      <c r="J12" s="5">
        <f>Table1[[#This Row],[Quantity]]*Table1[[#This Row],[Old Unit Cost]]*0.2</f>
        <v>917.78800000000001</v>
      </c>
      <c r="K12" s="4">
        <f>Table1[[#This Row],[Old Unit Cost]]*(1-0.2)</f>
        <v>9.2240000000000002</v>
      </c>
      <c r="L12" s="4">
        <v>10.987670137760222</v>
      </c>
      <c r="M12" s="4">
        <f>Table1[[#This Row],[Quantity]]*Table1[[#This Row],[Actual New price ]]</f>
        <v>4373.0927148285682</v>
      </c>
      <c r="N12" s="4">
        <f>(Table1[[#This Row],[Old Unit Cost]]-Table1[[#This Row],[Actual New price ]])*Table1[[#This Row],[Quantity]]</f>
        <v>215.84728517143122</v>
      </c>
      <c r="O12" s="2">
        <f>Table1[[#This Row],[Actual Saving]]/Table1[[#This Row],[Target Saving]]</f>
        <v>0.23518207382470813</v>
      </c>
      <c r="S12"/>
    </row>
    <row r="13" spans="1:19" x14ac:dyDescent="0.35">
      <c r="A13" t="s">
        <v>21</v>
      </c>
      <c r="B13" s="32">
        <v>45303</v>
      </c>
      <c r="C13" t="s">
        <v>212</v>
      </c>
      <c r="D13" t="s">
        <v>215</v>
      </c>
      <c r="E13" t="s">
        <v>223</v>
      </c>
      <c r="F13">
        <v>308</v>
      </c>
      <c r="G13" s="4">
        <v>11.87</v>
      </c>
      <c r="H13" s="4">
        <f>Table1[[#This Row],[Old Unit Cost]]*Table1[[#This Row],[Quantity]]</f>
        <v>3655.9599999999996</v>
      </c>
      <c r="I13" s="33">
        <v>0.2</v>
      </c>
      <c r="J13" s="5">
        <f>Table1[[#This Row],[Quantity]]*Table1[[#This Row],[Old Unit Cost]]*0.2</f>
        <v>731.19200000000001</v>
      </c>
      <c r="K13" s="4">
        <f>Table1[[#This Row],[Old Unit Cost]]*(1-0.2)</f>
        <v>9.4960000000000004</v>
      </c>
      <c r="L13" s="4">
        <v>11.539156546185879</v>
      </c>
      <c r="M13" s="4">
        <f>Table1[[#This Row],[Quantity]]*Table1[[#This Row],[Actual New price ]]</f>
        <v>3554.0602162252508</v>
      </c>
      <c r="N13" s="4">
        <f>(Table1[[#This Row],[Old Unit Cost]]-Table1[[#This Row],[Actual New price ]])*Table1[[#This Row],[Quantity]]</f>
        <v>101.89978377474904</v>
      </c>
      <c r="O13" s="2">
        <f>Table1[[#This Row],[Actual Saving]]/Table1[[#This Row],[Target Saving]]</f>
        <v>0.13936118526289817</v>
      </c>
      <c r="S13"/>
    </row>
    <row r="14" spans="1:19" x14ac:dyDescent="0.35">
      <c r="A14" t="s">
        <v>22</v>
      </c>
      <c r="B14" s="32">
        <v>45304</v>
      </c>
      <c r="C14" t="s">
        <v>211</v>
      </c>
      <c r="D14" t="s">
        <v>216</v>
      </c>
      <c r="E14" t="s">
        <v>224</v>
      </c>
      <c r="F14">
        <v>197</v>
      </c>
      <c r="G14" s="4">
        <v>51.13</v>
      </c>
      <c r="H14" s="4">
        <f>Table1[[#This Row],[Old Unit Cost]]*Table1[[#This Row],[Quantity]]</f>
        <v>10072.61</v>
      </c>
      <c r="I14" s="33">
        <v>0.2</v>
      </c>
      <c r="J14" s="5">
        <f>Table1[[#This Row],[Quantity]]*Table1[[#This Row],[Old Unit Cost]]*0.2</f>
        <v>2014.5220000000002</v>
      </c>
      <c r="K14" s="4">
        <f>Table1[[#This Row],[Old Unit Cost]]*(1-0.2)</f>
        <v>40.904000000000003</v>
      </c>
      <c r="L14" s="4">
        <v>46.874217876257497</v>
      </c>
      <c r="M14" s="4">
        <f>Table1[[#This Row],[Quantity]]*Table1[[#This Row],[Actual New price ]]</f>
        <v>9234.2209216227275</v>
      </c>
      <c r="N14" s="4">
        <f>(Table1[[#This Row],[Old Unit Cost]]-Table1[[#This Row],[Actual New price ]])*Table1[[#This Row],[Quantity]]</f>
        <v>838.38907837727368</v>
      </c>
      <c r="O14" s="2">
        <f>Table1[[#This Row],[Actual Saving]]/Table1[[#This Row],[Target Saving]]</f>
        <v>0.4161727091475167</v>
      </c>
      <c r="S14"/>
    </row>
    <row r="15" spans="1:19" x14ac:dyDescent="0.35">
      <c r="A15" t="s">
        <v>23</v>
      </c>
      <c r="B15" s="32">
        <v>45305</v>
      </c>
      <c r="C15" t="s">
        <v>213</v>
      </c>
      <c r="D15" t="s">
        <v>217</v>
      </c>
      <c r="E15" t="s">
        <v>225</v>
      </c>
      <c r="F15">
        <v>301</v>
      </c>
      <c r="G15" s="4">
        <v>28.01</v>
      </c>
      <c r="H15" s="4">
        <f>Table1[[#This Row],[Old Unit Cost]]*Table1[[#This Row],[Quantity]]</f>
        <v>8431.01</v>
      </c>
      <c r="I15" s="33">
        <v>0.2</v>
      </c>
      <c r="J15" s="5">
        <f>Table1[[#This Row],[Quantity]]*Table1[[#This Row],[Old Unit Cost]]*0.2</f>
        <v>1686.2020000000002</v>
      </c>
      <c r="K15" s="4">
        <f>Table1[[#This Row],[Old Unit Cost]]*(1-0.2)</f>
        <v>22.408000000000001</v>
      </c>
      <c r="L15" s="4">
        <v>27.188027708991367</v>
      </c>
      <c r="M15" s="4">
        <f>Table1[[#This Row],[Quantity]]*Table1[[#This Row],[Actual New price ]]</f>
        <v>8183.5963404064014</v>
      </c>
      <c r="N15" s="4">
        <f>(Table1[[#This Row],[Old Unit Cost]]-Table1[[#This Row],[Actual New price ]])*Table1[[#This Row],[Quantity]]</f>
        <v>247.41365959359905</v>
      </c>
      <c r="O15" s="2">
        <f>Table1[[#This Row],[Actual Saving]]/Table1[[#This Row],[Target Saving]]</f>
        <v>0.14672836326466165</v>
      </c>
      <c r="S15"/>
    </row>
    <row r="16" spans="1:19" x14ac:dyDescent="0.35">
      <c r="A16" t="s">
        <v>24</v>
      </c>
      <c r="B16" s="32">
        <v>45306</v>
      </c>
      <c r="C16" t="s">
        <v>210</v>
      </c>
      <c r="D16" t="s">
        <v>218</v>
      </c>
      <c r="E16" t="s">
        <v>226</v>
      </c>
      <c r="F16">
        <v>492</v>
      </c>
      <c r="G16" s="4">
        <v>16.350000000000001</v>
      </c>
      <c r="H16" s="4">
        <f>Table1[[#This Row],[Old Unit Cost]]*Table1[[#This Row],[Quantity]]</f>
        <v>8044.2000000000007</v>
      </c>
      <c r="I16" s="33">
        <v>0.2</v>
      </c>
      <c r="J16" s="5">
        <f>Table1[[#This Row],[Quantity]]*Table1[[#This Row],[Old Unit Cost]]*0.2</f>
        <v>1608.8400000000001</v>
      </c>
      <c r="K16" s="4">
        <f>Table1[[#This Row],[Old Unit Cost]]*(1-0.2)</f>
        <v>13.080000000000002</v>
      </c>
      <c r="L16" s="4">
        <v>15.468707821432435</v>
      </c>
      <c r="M16" s="4">
        <f>Table1[[#This Row],[Quantity]]*Table1[[#This Row],[Actual New price ]]</f>
        <v>7610.6042481447585</v>
      </c>
      <c r="N16" s="4">
        <f>(Table1[[#This Row],[Old Unit Cost]]-Table1[[#This Row],[Actual New price ]])*Table1[[#This Row],[Quantity]]</f>
        <v>433.59575185524261</v>
      </c>
      <c r="O16" s="2">
        <f>Table1[[#This Row],[Actual Saving]]/Table1[[#This Row],[Target Saving]]</f>
        <v>0.26950831148855237</v>
      </c>
      <c r="S16"/>
    </row>
    <row r="17" spans="1:19" x14ac:dyDescent="0.35">
      <c r="A17" t="s">
        <v>25</v>
      </c>
      <c r="B17" s="32">
        <v>45307</v>
      </c>
      <c r="C17" t="s">
        <v>213</v>
      </c>
      <c r="D17" t="s">
        <v>219</v>
      </c>
      <c r="E17" t="s">
        <v>227</v>
      </c>
      <c r="F17">
        <v>469</v>
      </c>
      <c r="G17" s="4">
        <v>36.11</v>
      </c>
      <c r="H17" s="4">
        <f>Table1[[#This Row],[Old Unit Cost]]*Table1[[#This Row],[Quantity]]</f>
        <v>16935.59</v>
      </c>
      <c r="I17" s="33">
        <v>0.2</v>
      </c>
      <c r="J17" s="5">
        <f>Table1[[#This Row],[Quantity]]*Table1[[#This Row],[Old Unit Cost]]*0.2</f>
        <v>3387.1180000000004</v>
      </c>
      <c r="K17" s="4">
        <f>Table1[[#This Row],[Old Unit Cost]]*(1-0.2)</f>
        <v>28.888000000000002</v>
      </c>
      <c r="L17" s="4">
        <v>35.173326400426987</v>
      </c>
      <c r="M17" s="4">
        <f>Table1[[#This Row],[Quantity]]*Table1[[#This Row],[Actual New price ]]</f>
        <v>16496.290081800256</v>
      </c>
      <c r="N17" s="4">
        <f>(Table1[[#This Row],[Old Unit Cost]]-Table1[[#This Row],[Actual New price ]])*Table1[[#This Row],[Quantity]]</f>
        <v>439.29991819974282</v>
      </c>
      <c r="O17" s="2">
        <f>Table1[[#This Row],[Actual Saving]]/Table1[[#This Row],[Target Saving]]</f>
        <v>0.12969725831805765</v>
      </c>
      <c r="S17"/>
    </row>
    <row r="18" spans="1:19" x14ac:dyDescent="0.35">
      <c r="A18" t="s">
        <v>26</v>
      </c>
      <c r="B18" s="32">
        <v>45308</v>
      </c>
      <c r="C18" t="s">
        <v>210</v>
      </c>
      <c r="D18" t="s">
        <v>220</v>
      </c>
      <c r="E18" t="s">
        <v>228</v>
      </c>
      <c r="F18">
        <v>452</v>
      </c>
      <c r="G18" s="4">
        <v>48.5</v>
      </c>
      <c r="H18" s="4">
        <f>Table1[[#This Row],[Old Unit Cost]]*Table1[[#This Row],[Quantity]]</f>
        <v>21922</v>
      </c>
      <c r="I18" s="33">
        <v>0.2</v>
      </c>
      <c r="J18" s="5">
        <f>Table1[[#This Row],[Quantity]]*Table1[[#This Row],[Old Unit Cost]]*0.2</f>
        <v>4384.4000000000005</v>
      </c>
      <c r="K18" s="4">
        <f>Table1[[#This Row],[Old Unit Cost]]*(1-0.2)</f>
        <v>38.800000000000004</v>
      </c>
      <c r="L18" s="4">
        <v>49.183083156104402</v>
      </c>
      <c r="M18" s="4">
        <f>Table1[[#This Row],[Quantity]]*Table1[[#This Row],[Actual New price ]]</f>
        <v>22230.753586559189</v>
      </c>
      <c r="N18" s="4">
        <f>(Table1[[#This Row],[Old Unit Cost]]-Table1[[#This Row],[Actual New price ]])*Table1[[#This Row],[Quantity]]</f>
        <v>-308.75358655918978</v>
      </c>
      <c r="O18" s="2">
        <f>Table1[[#This Row],[Actual Saving]]/Table1[[#This Row],[Target Saving]]</f>
        <v>-7.0420943928288876E-2</v>
      </c>
      <c r="S18"/>
    </row>
    <row r="19" spans="1:19" x14ac:dyDescent="0.35">
      <c r="A19" t="s">
        <v>27</v>
      </c>
      <c r="B19" s="32">
        <v>45309</v>
      </c>
      <c r="C19" t="s">
        <v>211</v>
      </c>
      <c r="D19" t="s">
        <v>220</v>
      </c>
      <c r="E19" t="s">
        <v>229</v>
      </c>
      <c r="F19">
        <v>395</v>
      </c>
      <c r="G19" s="4">
        <v>20.79</v>
      </c>
      <c r="H19" s="4">
        <f>Table1[[#This Row],[Old Unit Cost]]*Table1[[#This Row],[Quantity]]</f>
        <v>8212.0499999999993</v>
      </c>
      <c r="I19" s="33">
        <v>0.2</v>
      </c>
      <c r="J19" s="5">
        <f>Table1[[#This Row],[Quantity]]*Table1[[#This Row],[Old Unit Cost]]*0.2</f>
        <v>1642.4099999999999</v>
      </c>
      <c r="K19" s="4">
        <f>Table1[[#This Row],[Old Unit Cost]]*(1-0.2)</f>
        <v>16.632000000000001</v>
      </c>
      <c r="L19" s="4">
        <v>19.919612739888883</v>
      </c>
      <c r="M19" s="4">
        <f>Table1[[#This Row],[Quantity]]*Table1[[#This Row],[Actual New price ]]</f>
        <v>7868.2470322561094</v>
      </c>
      <c r="N19" s="4">
        <f>(Table1[[#This Row],[Old Unit Cost]]-Table1[[#This Row],[Actual New price ]])*Table1[[#This Row],[Quantity]]</f>
        <v>343.80296774389075</v>
      </c>
      <c r="O19" s="2">
        <f>Table1[[#This Row],[Actual Saving]]/Table1[[#This Row],[Target Saving]]</f>
        <v>0.20932834538506875</v>
      </c>
      <c r="S19"/>
    </row>
    <row r="20" spans="1:19" x14ac:dyDescent="0.35">
      <c r="A20" t="s">
        <v>28</v>
      </c>
      <c r="B20" s="32">
        <v>45310</v>
      </c>
      <c r="C20" t="s">
        <v>214</v>
      </c>
      <c r="D20" t="s">
        <v>216</v>
      </c>
      <c r="E20" t="s">
        <v>230</v>
      </c>
      <c r="F20">
        <v>196</v>
      </c>
      <c r="G20" s="4">
        <v>41.14</v>
      </c>
      <c r="H20" s="4">
        <f>Table1[[#This Row],[Old Unit Cost]]*Table1[[#This Row],[Quantity]]</f>
        <v>8063.4400000000005</v>
      </c>
      <c r="I20" s="33">
        <v>0.2</v>
      </c>
      <c r="J20" s="5">
        <f>Table1[[#This Row],[Quantity]]*Table1[[#This Row],[Old Unit Cost]]*0.2</f>
        <v>1612.6880000000001</v>
      </c>
      <c r="K20" s="4">
        <f>Table1[[#This Row],[Old Unit Cost]]*(1-0.2)</f>
        <v>32.911999999999999</v>
      </c>
      <c r="L20" s="4">
        <v>37.710233768641231</v>
      </c>
      <c r="M20" s="4">
        <f>Table1[[#This Row],[Quantity]]*Table1[[#This Row],[Actual New price ]]</f>
        <v>7391.2058186536815</v>
      </c>
      <c r="N20" s="4">
        <f>(Table1[[#This Row],[Old Unit Cost]]-Table1[[#This Row],[Actual New price ]])*Table1[[#This Row],[Quantity]]</f>
        <v>672.23418134631879</v>
      </c>
      <c r="O20" s="2">
        <f>Table1[[#This Row],[Actual Saving]]/Table1[[#This Row],[Target Saving]]</f>
        <v>0.41684081567316106</v>
      </c>
      <c r="S20"/>
    </row>
    <row r="21" spans="1:19" x14ac:dyDescent="0.35">
      <c r="A21" t="s">
        <v>29</v>
      </c>
      <c r="B21" s="32">
        <v>45311</v>
      </c>
      <c r="C21" t="s">
        <v>210</v>
      </c>
      <c r="D21" t="s">
        <v>221</v>
      </c>
      <c r="E21" t="s">
        <v>231</v>
      </c>
      <c r="F21">
        <v>197</v>
      </c>
      <c r="G21" s="4">
        <v>14.27</v>
      </c>
      <c r="H21" s="4">
        <f>Table1[[#This Row],[Old Unit Cost]]*Table1[[#This Row],[Quantity]]</f>
        <v>2811.19</v>
      </c>
      <c r="I21" s="33">
        <v>0.2</v>
      </c>
      <c r="J21" s="5">
        <f>Table1[[#This Row],[Quantity]]*Table1[[#This Row],[Old Unit Cost]]*0.2</f>
        <v>562.23800000000006</v>
      </c>
      <c r="K21" s="4">
        <f>Table1[[#This Row],[Old Unit Cost]]*(1-0.2)</f>
        <v>11.416</v>
      </c>
      <c r="L21" s="4">
        <v>13.745279630701363</v>
      </c>
      <c r="M21" s="4">
        <f>Table1[[#This Row],[Quantity]]*Table1[[#This Row],[Actual New price ]]</f>
        <v>2707.8200872481684</v>
      </c>
      <c r="N21" s="4">
        <f>(Table1[[#This Row],[Old Unit Cost]]-Table1[[#This Row],[Actual New price ]])*Table1[[#This Row],[Quantity]]</f>
        <v>103.36991275183138</v>
      </c>
      <c r="O21" s="2">
        <f>Table1[[#This Row],[Actual Saving]]/Table1[[#This Row],[Target Saving]]</f>
        <v>0.18385436906048927</v>
      </c>
      <c r="S21"/>
    </row>
    <row r="22" spans="1:19" x14ac:dyDescent="0.35">
      <c r="A22" t="s">
        <v>30</v>
      </c>
      <c r="B22" s="32">
        <v>45312</v>
      </c>
      <c r="C22" t="s">
        <v>213</v>
      </c>
      <c r="D22" t="s">
        <v>215</v>
      </c>
      <c r="E22" t="s">
        <v>222</v>
      </c>
      <c r="F22">
        <v>401</v>
      </c>
      <c r="G22" s="4">
        <v>12.58</v>
      </c>
      <c r="H22" s="4">
        <f>Table1[[#This Row],[Old Unit Cost]]*Table1[[#This Row],[Quantity]]</f>
        <v>5044.58</v>
      </c>
      <c r="I22" s="33">
        <v>0.2</v>
      </c>
      <c r="J22" s="5">
        <f>Table1[[#This Row],[Quantity]]*Table1[[#This Row],[Old Unit Cost]]*0.2</f>
        <v>1008.9160000000001</v>
      </c>
      <c r="K22" s="4">
        <f>Table1[[#This Row],[Old Unit Cost]]*(1-0.2)</f>
        <v>10.064</v>
      </c>
      <c r="L22" s="4">
        <v>11.739969425597822</v>
      </c>
      <c r="M22" s="4">
        <f>Table1[[#This Row],[Quantity]]*Table1[[#This Row],[Actual New price ]]</f>
        <v>4707.7277396647269</v>
      </c>
      <c r="N22" s="4">
        <f>(Table1[[#This Row],[Old Unit Cost]]-Table1[[#This Row],[Actual New price ]])*Table1[[#This Row],[Quantity]]</f>
        <v>336.85226033527334</v>
      </c>
      <c r="O22" s="2">
        <f>Table1[[#This Row],[Actual Saving]]/Table1[[#This Row],[Target Saving]]</f>
        <v>0.33387542702789264</v>
      </c>
      <c r="S22"/>
    </row>
    <row r="23" spans="1:19" x14ac:dyDescent="0.35">
      <c r="A23" t="s">
        <v>31</v>
      </c>
      <c r="B23" s="32">
        <v>45313</v>
      </c>
      <c r="C23" t="s">
        <v>211</v>
      </c>
      <c r="D23" t="s">
        <v>215</v>
      </c>
      <c r="E23" t="s">
        <v>223</v>
      </c>
      <c r="F23">
        <v>248</v>
      </c>
      <c r="G23" s="4">
        <v>36.57</v>
      </c>
      <c r="H23" s="4">
        <f>Table1[[#This Row],[Old Unit Cost]]*Table1[[#This Row],[Quantity]]</f>
        <v>9069.36</v>
      </c>
      <c r="I23" s="33">
        <v>0.2</v>
      </c>
      <c r="J23" s="5">
        <f>Table1[[#This Row],[Quantity]]*Table1[[#This Row],[Old Unit Cost]]*0.2</f>
        <v>1813.8720000000003</v>
      </c>
      <c r="K23" s="4">
        <f>Table1[[#This Row],[Old Unit Cost]]*(1-0.2)</f>
        <v>29.256</v>
      </c>
      <c r="L23" s="4">
        <v>35.06373838834665</v>
      </c>
      <c r="M23" s="4">
        <f>Table1[[#This Row],[Quantity]]*Table1[[#This Row],[Actual New price ]]</f>
        <v>8695.8071203099698</v>
      </c>
      <c r="N23" s="4">
        <f>(Table1[[#This Row],[Old Unit Cost]]-Table1[[#This Row],[Actual New price ]])*Table1[[#This Row],[Quantity]]</f>
        <v>373.55287969003092</v>
      </c>
      <c r="O23" s="2">
        <f>Table1[[#This Row],[Actual Saving]]/Table1[[#This Row],[Target Saving]]</f>
        <v>0.20594224933734623</v>
      </c>
      <c r="S23"/>
    </row>
    <row r="24" spans="1:19" x14ac:dyDescent="0.35">
      <c r="A24" t="s">
        <v>32</v>
      </c>
      <c r="B24" s="32">
        <v>45314</v>
      </c>
      <c r="C24" t="s">
        <v>210</v>
      </c>
      <c r="D24" t="s">
        <v>216</v>
      </c>
      <c r="E24" t="s">
        <v>224</v>
      </c>
      <c r="F24">
        <v>357</v>
      </c>
      <c r="G24" s="4">
        <v>37.03</v>
      </c>
      <c r="H24" s="4">
        <f>Table1[[#This Row],[Old Unit Cost]]*Table1[[#This Row],[Quantity]]</f>
        <v>13219.710000000001</v>
      </c>
      <c r="I24" s="33">
        <v>0.2</v>
      </c>
      <c r="J24" s="5">
        <f>Table1[[#This Row],[Quantity]]*Table1[[#This Row],[Old Unit Cost]]*0.2</f>
        <v>2643.9420000000005</v>
      </c>
      <c r="K24" s="4">
        <f>Table1[[#This Row],[Old Unit Cost]]*(1-0.2)</f>
        <v>29.624000000000002</v>
      </c>
      <c r="L24" s="4">
        <v>34.349917269443132</v>
      </c>
      <c r="M24" s="4">
        <f>Table1[[#This Row],[Quantity]]*Table1[[#This Row],[Actual New price ]]</f>
        <v>12262.920465191199</v>
      </c>
      <c r="N24" s="4">
        <f>(Table1[[#This Row],[Old Unit Cost]]-Table1[[#This Row],[Actual New price ]])*Table1[[#This Row],[Quantity]]</f>
        <v>956.78953480880216</v>
      </c>
      <c r="O24" s="2">
        <f>Table1[[#This Row],[Actual Saving]]/Table1[[#This Row],[Target Saving]]</f>
        <v>0.3618799258110813</v>
      </c>
      <c r="S24"/>
    </row>
    <row r="25" spans="1:19" x14ac:dyDescent="0.35">
      <c r="A25" t="s">
        <v>33</v>
      </c>
      <c r="B25" s="32">
        <v>45315</v>
      </c>
      <c r="C25" t="s">
        <v>214</v>
      </c>
      <c r="D25" t="s">
        <v>217</v>
      </c>
      <c r="E25" t="s">
        <v>225</v>
      </c>
      <c r="F25">
        <v>466</v>
      </c>
      <c r="G25" s="4">
        <v>41.87</v>
      </c>
      <c r="H25" s="4">
        <f>Table1[[#This Row],[Old Unit Cost]]*Table1[[#This Row],[Quantity]]</f>
        <v>19511.419999999998</v>
      </c>
      <c r="I25" s="33">
        <v>0.2</v>
      </c>
      <c r="J25" s="5">
        <f>Table1[[#This Row],[Quantity]]*Table1[[#This Row],[Old Unit Cost]]*0.2</f>
        <v>3902.2839999999997</v>
      </c>
      <c r="K25" s="4">
        <f>Table1[[#This Row],[Old Unit Cost]]*(1-0.2)</f>
        <v>33.496000000000002</v>
      </c>
      <c r="L25" s="4">
        <v>39.977748807596235</v>
      </c>
      <c r="M25" s="4">
        <f>Table1[[#This Row],[Quantity]]*Table1[[#This Row],[Actual New price ]]</f>
        <v>18629.630944339846</v>
      </c>
      <c r="N25" s="4">
        <f>(Table1[[#This Row],[Old Unit Cost]]-Table1[[#This Row],[Actual New price ]])*Table1[[#This Row],[Quantity]]</f>
        <v>881.78905566015317</v>
      </c>
      <c r="O25" s="2">
        <f>Table1[[#This Row],[Actual Saving]]/Table1[[#This Row],[Target Saving]]</f>
        <v>0.22596742206875595</v>
      </c>
      <c r="S25"/>
    </row>
    <row r="26" spans="1:19" x14ac:dyDescent="0.35">
      <c r="A26" t="s">
        <v>34</v>
      </c>
      <c r="B26" s="32">
        <v>45316</v>
      </c>
      <c r="C26" t="s">
        <v>214</v>
      </c>
      <c r="D26" t="s">
        <v>218</v>
      </c>
      <c r="E26" t="s">
        <v>226</v>
      </c>
      <c r="F26">
        <v>473</v>
      </c>
      <c r="G26" s="4">
        <v>46.3</v>
      </c>
      <c r="H26" s="4">
        <f>Table1[[#This Row],[Old Unit Cost]]*Table1[[#This Row],[Quantity]]</f>
        <v>21899.899999999998</v>
      </c>
      <c r="I26" s="33">
        <v>0.2</v>
      </c>
      <c r="J26" s="5">
        <f>Table1[[#This Row],[Quantity]]*Table1[[#This Row],[Old Unit Cost]]*0.2</f>
        <v>4379.9799999999996</v>
      </c>
      <c r="K26" s="4">
        <f>Table1[[#This Row],[Old Unit Cost]]*(1-0.2)</f>
        <v>37.04</v>
      </c>
      <c r="L26" s="4">
        <v>42.706093686496224</v>
      </c>
      <c r="M26" s="4">
        <f>Table1[[#This Row],[Quantity]]*Table1[[#This Row],[Actual New price ]]</f>
        <v>20199.982313712713</v>
      </c>
      <c r="N26" s="4">
        <f>(Table1[[#This Row],[Old Unit Cost]]-Table1[[#This Row],[Actual New price ]])*Table1[[#This Row],[Quantity]]</f>
        <v>1699.9176862872846</v>
      </c>
      <c r="O26" s="2">
        <f>Table1[[#This Row],[Actual Saving]]/Table1[[#This Row],[Target Saving]]</f>
        <v>0.38811083299176818</v>
      </c>
      <c r="S26"/>
    </row>
    <row r="27" spans="1:19" x14ac:dyDescent="0.35">
      <c r="A27" t="s">
        <v>35</v>
      </c>
      <c r="B27" s="32">
        <v>45317</v>
      </c>
      <c r="C27" t="s">
        <v>212</v>
      </c>
      <c r="D27" t="s">
        <v>219</v>
      </c>
      <c r="E27" t="s">
        <v>227</v>
      </c>
      <c r="F27">
        <v>177</v>
      </c>
      <c r="G27" s="4">
        <v>58.79</v>
      </c>
      <c r="H27" s="4">
        <f>Table1[[#This Row],[Old Unit Cost]]*Table1[[#This Row],[Quantity]]</f>
        <v>10405.83</v>
      </c>
      <c r="I27" s="33">
        <v>0.2</v>
      </c>
      <c r="J27" s="5">
        <f>Table1[[#This Row],[Quantity]]*Table1[[#This Row],[Old Unit Cost]]*0.2</f>
        <v>2081.1660000000002</v>
      </c>
      <c r="K27" s="4">
        <f>Table1[[#This Row],[Old Unit Cost]]*(1-0.2)</f>
        <v>47.032000000000004</v>
      </c>
      <c r="L27" s="4">
        <v>59.549837362808468</v>
      </c>
      <c r="M27" s="4">
        <f>Table1[[#This Row],[Quantity]]*Table1[[#This Row],[Actual New price ]]</f>
        <v>10540.321213217099</v>
      </c>
      <c r="N27" s="4">
        <f>(Table1[[#This Row],[Old Unit Cost]]-Table1[[#This Row],[Actual New price ]])*Table1[[#This Row],[Quantity]]</f>
        <v>-134.49121321709896</v>
      </c>
      <c r="O27" s="2">
        <f>Table1[[#This Row],[Actual Saving]]/Table1[[#This Row],[Target Saving]]</f>
        <v>-6.4623010954964158E-2</v>
      </c>
      <c r="S27"/>
    </row>
    <row r="28" spans="1:19" x14ac:dyDescent="0.35">
      <c r="A28" t="s">
        <v>36</v>
      </c>
      <c r="B28" s="32">
        <v>45318</v>
      </c>
      <c r="C28" t="s">
        <v>212</v>
      </c>
      <c r="D28" t="s">
        <v>220</v>
      </c>
      <c r="E28" t="s">
        <v>228</v>
      </c>
      <c r="F28">
        <v>88</v>
      </c>
      <c r="G28" s="4">
        <v>35.82</v>
      </c>
      <c r="H28" s="4">
        <f>Table1[[#This Row],[Old Unit Cost]]*Table1[[#This Row],[Quantity]]</f>
        <v>3152.16</v>
      </c>
      <c r="I28" s="33">
        <v>0.2</v>
      </c>
      <c r="J28" s="5">
        <f>Table1[[#This Row],[Quantity]]*Table1[[#This Row],[Old Unit Cost]]*0.2</f>
        <v>630.43200000000002</v>
      </c>
      <c r="K28" s="4">
        <f>Table1[[#This Row],[Old Unit Cost]]*(1-0.2)</f>
        <v>28.656000000000002</v>
      </c>
      <c r="L28" s="4">
        <v>36.661723846727419</v>
      </c>
      <c r="M28" s="4">
        <f>Table1[[#This Row],[Quantity]]*Table1[[#This Row],[Actual New price ]]</f>
        <v>3226.2316985120128</v>
      </c>
      <c r="N28" s="4">
        <f>(Table1[[#This Row],[Old Unit Cost]]-Table1[[#This Row],[Actual New price ]])*Table1[[#This Row],[Quantity]]</f>
        <v>-74.071698512012858</v>
      </c>
      <c r="O28" s="2">
        <f>Table1[[#This Row],[Actual Saving]]/Table1[[#This Row],[Target Saving]]</f>
        <v>-0.11749355761130915</v>
      </c>
      <c r="S28"/>
    </row>
    <row r="29" spans="1:19" x14ac:dyDescent="0.35">
      <c r="A29" t="s">
        <v>37</v>
      </c>
      <c r="B29" s="32">
        <v>45319</v>
      </c>
      <c r="C29" t="s">
        <v>213</v>
      </c>
      <c r="D29" t="s">
        <v>220</v>
      </c>
      <c r="E29" t="s">
        <v>229</v>
      </c>
      <c r="F29">
        <v>387</v>
      </c>
      <c r="G29" s="4">
        <v>26.15</v>
      </c>
      <c r="H29" s="4">
        <f>Table1[[#This Row],[Old Unit Cost]]*Table1[[#This Row],[Quantity]]</f>
        <v>10120.049999999999</v>
      </c>
      <c r="I29" s="33">
        <v>0.2</v>
      </c>
      <c r="J29" s="5">
        <f>Table1[[#This Row],[Quantity]]*Table1[[#This Row],[Old Unit Cost]]*0.2</f>
        <v>2024.01</v>
      </c>
      <c r="K29" s="4">
        <f>Table1[[#This Row],[Old Unit Cost]]*(1-0.2)</f>
        <v>20.92</v>
      </c>
      <c r="L29" s="4">
        <v>24.41279731586646</v>
      </c>
      <c r="M29" s="4">
        <f>Table1[[#This Row],[Quantity]]*Table1[[#This Row],[Actual New price ]]</f>
        <v>9447.7525612403206</v>
      </c>
      <c r="N29" s="4">
        <f>(Table1[[#This Row],[Old Unit Cost]]-Table1[[#This Row],[Actual New price ]])*Table1[[#This Row],[Quantity]]</f>
        <v>672.29743875967961</v>
      </c>
      <c r="O29" s="2">
        <f>Table1[[#This Row],[Actual Saving]]/Table1[[#This Row],[Target Saving]]</f>
        <v>0.33216112507333445</v>
      </c>
      <c r="S29"/>
    </row>
    <row r="30" spans="1:19" x14ac:dyDescent="0.35">
      <c r="A30" t="s">
        <v>38</v>
      </c>
      <c r="B30" s="32">
        <v>45320</v>
      </c>
      <c r="C30" t="s">
        <v>210</v>
      </c>
      <c r="D30" t="s">
        <v>216</v>
      </c>
      <c r="E30" t="s">
        <v>230</v>
      </c>
      <c r="F30">
        <v>409</v>
      </c>
      <c r="G30" s="4">
        <v>49.76</v>
      </c>
      <c r="H30" s="4">
        <f>Table1[[#This Row],[Old Unit Cost]]*Table1[[#This Row],[Quantity]]</f>
        <v>20351.84</v>
      </c>
      <c r="I30" s="33">
        <v>0.2</v>
      </c>
      <c r="J30" s="5">
        <f>Table1[[#This Row],[Quantity]]*Table1[[#This Row],[Old Unit Cost]]*0.2</f>
        <v>4070.3680000000004</v>
      </c>
      <c r="K30" s="4">
        <f>Table1[[#This Row],[Old Unit Cost]]*(1-0.2)</f>
        <v>39.808</v>
      </c>
      <c r="L30" s="4">
        <v>48.328865452846742</v>
      </c>
      <c r="M30" s="4">
        <f>Table1[[#This Row],[Quantity]]*Table1[[#This Row],[Actual New price ]]</f>
        <v>19766.505970214319</v>
      </c>
      <c r="N30" s="4">
        <f>(Table1[[#This Row],[Old Unit Cost]]-Table1[[#This Row],[Actual New price ]])*Table1[[#This Row],[Quantity]]</f>
        <v>585.33402978568176</v>
      </c>
      <c r="O30" s="2">
        <f>Table1[[#This Row],[Actual Saving]]/Table1[[#This Row],[Target Saving]]</f>
        <v>0.14380371253549598</v>
      </c>
      <c r="S30"/>
    </row>
    <row r="31" spans="1:19" x14ac:dyDescent="0.35">
      <c r="A31" t="s">
        <v>39</v>
      </c>
      <c r="B31" s="32">
        <v>45321</v>
      </c>
      <c r="C31" t="s">
        <v>210</v>
      </c>
      <c r="D31" t="s">
        <v>221</v>
      </c>
      <c r="E31" t="s">
        <v>231</v>
      </c>
      <c r="F31">
        <v>178</v>
      </c>
      <c r="G31" s="4">
        <v>23.54</v>
      </c>
      <c r="H31" s="4">
        <f>Table1[[#This Row],[Old Unit Cost]]*Table1[[#This Row],[Quantity]]</f>
        <v>4190.12</v>
      </c>
      <c r="I31" s="33">
        <v>0.2</v>
      </c>
      <c r="J31" s="5">
        <f>Table1[[#This Row],[Quantity]]*Table1[[#This Row],[Old Unit Cost]]*0.2</f>
        <v>838.024</v>
      </c>
      <c r="K31" s="4">
        <f>Table1[[#This Row],[Old Unit Cost]]*(1-0.2)</f>
        <v>18.832000000000001</v>
      </c>
      <c r="L31" s="4">
        <v>24.670709211968667</v>
      </c>
      <c r="M31" s="4">
        <f>Table1[[#This Row],[Quantity]]*Table1[[#This Row],[Actual New price ]]</f>
        <v>4391.3862397304229</v>
      </c>
      <c r="N31" s="4">
        <f>(Table1[[#This Row],[Old Unit Cost]]-Table1[[#This Row],[Actual New price ]])*Table1[[#This Row],[Quantity]]</f>
        <v>-201.26623973042288</v>
      </c>
      <c r="O31" s="2">
        <f>Table1[[#This Row],[Actual Saving]]/Table1[[#This Row],[Target Saving]]</f>
        <v>-0.24016763210889291</v>
      </c>
      <c r="S31"/>
    </row>
    <row r="32" spans="1:19" x14ac:dyDescent="0.35">
      <c r="A32" t="s">
        <v>40</v>
      </c>
      <c r="B32" s="32">
        <v>45322</v>
      </c>
      <c r="C32" t="s">
        <v>212</v>
      </c>
      <c r="D32" t="s">
        <v>215</v>
      </c>
      <c r="E32" t="s">
        <v>222</v>
      </c>
      <c r="F32">
        <v>316</v>
      </c>
      <c r="G32" s="4">
        <v>31.95</v>
      </c>
      <c r="H32" s="4">
        <f>Table1[[#This Row],[Old Unit Cost]]*Table1[[#This Row],[Quantity]]</f>
        <v>10096.199999999999</v>
      </c>
      <c r="I32" s="33">
        <v>0.2</v>
      </c>
      <c r="J32" s="5">
        <f>Table1[[#This Row],[Quantity]]*Table1[[#This Row],[Old Unit Cost]]*0.2</f>
        <v>2019.2399999999998</v>
      </c>
      <c r="K32" s="4">
        <f>Table1[[#This Row],[Old Unit Cost]]*(1-0.2)</f>
        <v>25.560000000000002</v>
      </c>
      <c r="L32" s="4">
        <v>31.175305335604051</v>
      </c>
      <c r="M32" s="4">
        <f>Table1[[#This Row],[Quantity]]*Table1[[#This Row],[Actual New price ]]</f>
        <v>9851.3964860508804</v>
      </c>
      <c r="N32" s="4">
        <f>(Table1[[#This Row],[Old Unit Cost]]-Table1[[#This Row],[Actual New price ]])*Table1[[#This Row],[Quantity]]</f>
        <v>244.80351394911963</v>
      </c>
      <c r="O32" s="2">
        <f>Table1[[#This Row],[Actual Saving]]/Table1[[#This Row],[Target Saving]]</f>
        <v>0.12123547173645513</v>
      </c>
      <c r="S32"/>
    </row>
    <row r="33" spans="1:19" x14ac:dyDescent="0.35">
      <c r="A33" t="s">
        <v>41</v>
      </c>
      <c r="B33" s="32">
        <v>45323</v>
      </c>
      <c r="C33" t="s">
        <v>210</v>
      </c>
      <c r="D33" t="s">
        <v>215</v>
      </c>
      <c r="E33" t="s">
        <v>223</v>
      </c>
      <c r="F33">
        <v>490</v>
      </c>
      <c r="G33" s="4">
        <v>13.92</v>
      </c>
      <c r="H33" s="4">
        <f>Table1[[#This Row],[Old Unit Cost]]*Table1[[#This Row],[Quantity]]</f>
        <v>6820.8</v>
      </c>
      <c r="I33" s="33">
        <v>0.2</v>
      </c>
      <c r="J33" s="5">
        <f>Table1[[#This Row],[Quantity]]*Table1[[#This Row],[Old Unit Cost]]*0.2</f>
        <v>1364.16</v>
      </c>
      <c r="K33" s="4">
        <f>Table1[[#This Row],[Old Unit Cost]]*(1-0.2)</f>
        <v>11.136000000000001</v>
      </c>
      <c r="L33" s="4">
        <v>14.497364613941087</v>
      </c>
      <c r="M33" s="4">
        <f>Table1[[#This Row],[Quantity]]*Table1[[#This Row],[Actual New price ]]</f>
        <v>7103.7086608311329</v>
      </c>
      <c r="N33" s="4">
        <f>(Table1[[#This Row],[Old Unit Cost]]-Table1[[#This Row],[Actual New price ]])*Table1[[#This Row],[Quantity]]</f>
        <v>-282.90866083113286</v>
      </c>
      <c r="O33" s="2">
        <f>Table1[[#This Row],[Actual Saving]]/Table1[[#This Row],[Target Saving]]</f>
        <v>-0.20738671477768947</v>
      </c>
      <c r="S33"/>
    </row>
    <row r="34" spans="1:19" x14ac:dyDescent="0.35">
      <c r="A34" t="s">
        <v>42</v>
      </c>
      <c r="B34" s="32">
        <v>45324</v>
      </c>
      <c r="C34" t="s">
        <v>210</v>
      </c>
      <c r="D34" t="s">
        <v>216</v>
      </c>
      <c r="E34" t="s">
        <v>224</v>
      </c>
      <c r="F34">
        <v>483</v>
      </c>
      <c r="G34" s="4">
        <v>11.27</v>
      </c>
      <c r="H34" s="4">
        <f>Table1[[#This Row],[Old Unit Cost]]*Table1[[#This Row],[Quantity]]</f>
        <v>5443.41</v>
      </c>
      <c r="I34" s="33">
        <v>0.2</v>
      </c>
      <c r="J34" s="5">
        <f>Table1[[#This Row],[Quantity]]*Table1[[#This Row],[Old Unit Cost]]*0.2</f>
        <v>1088.682</v>
      </c>
      <c r="K34" s="4">
        <f>Table1[[#This Row],[Old Unit Cost]]*(1-0.2)</f>
        <v>9.016</v>
      </c>
      <c r="L34" s="4">
        <v>11.119419977799414</v>
      </c>
      <c r="M34" s="4">
        <f>Table1[[#This Row],[Quantity]]*Table1[[#This Row],[Actual New price ]]</f>
        <v>5370.6798492771168</v>
      </c>
      <c r="N34" s="4">
        <f>(Table1[[#This Row],[Old Unit Cost]]-Table1[[#This Row],[Actual New price ]])*Table1[[#This Row],[Quantity]]</f>
        <v>72.730150722883025</v>
      </c>
      <c r="O34" s="2">
        <f>Table1[[#This Row],[Actual Saving]]/Table1[[#This Row],[Target Saving]]</f>
        <v>6.6805688642673458E-2</v>
      </c>
      <c r="S34"/>
    </row>
    <row r="35" spans="1:19" x14ac:dyDescent="0.35">
      <c r="A35" t="s">
        <v>43</v>
      </c>
      <c r="B35" s="32">
        <v>45325</v>
      </c>
      <c r="C35" t="s">
        <v>214</v>
      </c>
      <c r="D35" t="s">
        <v>217</v>
      </c>
      <c r="E35" t="s">
        <v>225</v>
      </c>
      <c r="F35">
        <v>200</v>
      </c>
      <c r="G35" s="4">
        <v>58.13</v>
      </c>
      <c r="H35" s="4">
        <f>Table1[[#This Row],[Old Unit Cost]]*Table1[[#This Row],[Quantity]]</f>
        <v>11626</v>
      </c>
      <c r="I35" s="33">
        <v>0.2</v>
      </c>
      <c r="J35" s="5">
        <f>Table1[[#This Row],[Quantity]]*Table1[[#This Row],[Old Unit Cost]]*0.2</f>
        <v>2325.2000000000003</v>
      </c>
      <c r="K35" s="4">
        <f>Table1[[#This Row],[Old Unit Cost]]*(1-0.2)</f>
        <v>46.504000000000005</v>
      </c>
      <c r="L35" s="4">
        <v>57.634827184221322</v>
      </c>
      <c r="M35" s="4">
        <f>Table1[[#This Row],[Quantity]]*Table1[[#This Row],[Actual New price ]]</f>
        <v>11526.965436844264</v>
      </c>
      <c r="N35" s="4">
        <f>(Table1[[#This Row],[Old Unit Cost]]-Table1[[#This Row],[Actual New price ]])*Table1[[#This Row],[Quantity]]</f>
        <v>99.034563155736066</v>
      </c>
      <c r="O35" s="2">
        <f>Table1[[#This Row],[Actual Saving]]/Table1[[#This Row],[Target Saving]]</f>
        <v>4.2591847219910571E-2</v>
      </c>
      <c r="S35"/>
    </row>
    <row r="36" spans="1:19" x14ac:dyDescent="0.35">
      <c r="A36" t="s">
        <v>44</v>
      </c>
      <c r="B36" s="32">
        <v>45326</v>
      </c>
      <c r="C36" t="s">
        <v>212</v>
      </c>
      <c r="D36" t="s">
        <v>218</v>
      </c>
      <c r="E36" t="s">
        <v>226</v>
      </c>
      <c r="F36">
        <v>464</v>
      </c>
      <c r="G36" s="4">
        <v>51.8</v>
      </c>
      <c r="H36" s="4">
        <f>Table1[[#This Row],[Old Unit Cost]]*Table1[[#This Row],[Quantity]]</f>
        <v>24035.199999999997</v>
      </c>
      <c r="I36" s="33">
        <v>0.2</v>
      </c>
      <c r="J36" s="5">
        <f>Table1[[#This Row],[Quantity]]*Table1[[#This Row],[Old Unit Cost]]*0.2</f>
        <v>4807.04</v>
      </c>
      <c r="K36" s="4">
        <f>Table1[[#This Row],[Old Unit Cost]]*(1-0.2)</f>
        <v>41.44</v>
      </c>
      <c r="L36" s="4">
        <v>52.346828408235965</v>
      </c>
      <c r="M36" s="4">
        <f>Table1[[#This Row],[Quantity]]*Table1[[#This Row],[Actual New price ]]</f>
        <v>24288.928381421487</v>
      </c>
      <c r="N36" s="4">
        <f>(Table1[[#This Row],[Old Unit Cost]]-Table1[[#This Row],[Actual New price ]])*Table1[[#This Row],[Quantity]]</f>
        <v>-253.72838142148885</v>
      </c>
      <c r="O36" s="2">
        <f>Table1[[#This Row],[Actual Saving]]/Table1[[#This Row],[Target Saving]]</f>
        <v>-5.2782664887641634E-2</v>
      </c>
      <c r="S36"/>
    </row>
    <row r="37" spans="1:19" x14ac:dyDescent="0.35">
      <c r="A37" t="s">
        <v>45</v>
      </c>
      <c r="B37" s="32">
        <v>45327</v>
      </c>
      <c r="C37" t="s">
        <v>211</v>
      </c>
      <c r="D37" t="s">
        <v>219</v>
      </c>
      <c r="E37" t="s">
        <v>227</v>
      </c>
      <c r="F37">
        <v>347</v>
      </c>
      <c r="G37" s="4">
        <v>44.8</v>
      </c>
      <c r="H37" s="4">
        <f>Table1[[#This Row],[Old Unit Cost]]*Table1[[#This Row],[Quantity]]</f>
        <v>15545.599999999999</v>
      </c>
      <c r="I37" s="33">
        <v>0.2</v>
      </c>
      <c r="J37" s="5">
        <f>Table1[[#This Row],[Quantity]]*Table1[[#This Row],[Old Unit Cost]]*0.2</f>
        <v>3109.12</v>
      </c>
      <c r="K37" s="4">
        <f>Table1[[#This Row],[Old Unit Cost]]*(1-0.2)</f>
        <v>35.839999999999996</v>
      </c>
      <c r="L37" s="4">
        <v>44.506660496265901</v>
      </c>
      <c r="M37" s="4">
        <f>Table1[[#This Row],[Quantity]]*Table1[[#This Row],[Actual New price ]]</f>
        <v>15443.811192204268</v>
      </c>
      <c r="N37" s="4">
        <f>(Table1[[#This Row],[Old Unit Cost]]-Table1[[#This Row],[Actual New price ]])*Table1[[#This Row],[Quantity]]</f>
        <v>101.78880779573123</v>
      </c>
      <c r="O37" s="2">
        <f>Table1[[#This Row],[Actual Saving]]/Table1[[#This Row],[Target Saving]]</f>
        <v>3.2738783898894619E-2</v>
      </c>
      <c r="S37"/>
    </row>
    <row r="38" spans="1:19" x14ac:dyDescent="0.35">
      <c r="A38" t="s">
        <v>46</v>
      </c>
      <c r="B38" s="32">
        <v>45328</v>
      </c>
      <c r="C38" t="s">
        <v>212</v>
      </c>
      <c r="D38" t="s">
        <v>220</v>
      </c>
      <c r="E38" t="s">
        <v>228</v>
      </c>
      <c r="F38">
        <v>148</v>
      </c>
      <c r="G38" s="4">
        <v>30.45</v>
      </c>
      <c r="H38" s="4">
        <f>Table1[[#This Row],[Old Unit Cost]]*Table1[[#This Row],[Quantity]]</f>
        <v>4506.5999999999995</v>
      </c>
      <c r="I38" s="33">
        <v>0.2</v>
      </c>
      <c r="J38" s="5">
        <f>Table1[[#This Row],[Quantity]]*Table1[[#This Row],[Old Unit Cost]]*0.2</f>
        <v>901.31999999999994</v>
      </c>
      <c r="K38" s="4">
        <f>Table1[[#This Row],[Old Unit Cost]]*(1-0.2)</f>
        <v>24.36</v>
      </c>
      <c r="L38" s="4">
        <v>30.060326215511921</v>
      </c>
      <c r="M38" s="4">
        <f>Table1[[#This Row],[Quantity]]*Table1[[#This Row],[Actual New price ]]</f>
        <v>4448.9282798957647</v>
      </c>
      <c r="N38" s="4">
        <f>(Table1[[#This Row],[Old Unit Cost]]-Table1[[#This Row],[Actual New price ]])*Table1[[#This Row],[Quantity]]</f>
        <v>57.671720104235575</v>
      </c>
      <c r="O38" s="2">
        <f>Table1[[#This Row],[Actual Saving]]/Table1[[#This Row],[Target Saving]]</f>
        <v>6.3985843101490678E-2</v>
      </c>
      <c r="S38"/>
    </row>
    <row r="39" spans="1:19" x14ac:dyDescent="0.35">
      <c r="A39" t="s">
        <v>47</v>
      </c>
      <c r="B39" s="32">
        <v>45329</v>
      </c>
      <c r="C39" t="s">
        <v>211</v>
      </c>
      <c r="D39" t="s">
        <v>220</v>
      </c>
      <c r="E39" t="s">
        <v>229</v>
      </c>
      <c r="F39">
        <v>312</v>
      </c>
      <c r="G39" s="4">
        <v>18.66</v>
      </c>
      <c r="H39" s="4">
        <f>Table1[[#This Row],[Old Unit Cost]]*Table1[[#This Row],[Quantity]]</f>
        <v>5821.92</v>
      </c>
      <c r="I39" s="33">
        <v>0.2</v>
      </c>
      <c r="J39" s="5">
        <f>Table1[[#This Row],[Quantity]]*Table1[[#This Row],[Old Unit Cost]]*0.2</f>
        <v>1164.384</v>
      </c>
      <c r="K39" s="4">
        <f>Table1[[#This Row],[Old Unit Cost]]*(1-0.2)</f>
        <v>14.928000000000001</v>
      </c>
      <c r="L39" s="4">
        <v>18.239255670927566</v>
      </c>
      <c r="M39" s="4">
        <f>Table1[[#This Row],[Quantity]]*Table1[[#This Row],[Actual New price ]]</f>
        <v>5690.6477693294009</v>
      </c>
      <c r="N39" s="4">
        <f>(Table1[[#This Row],[Old Unit Cost]]-Table1[[#This Row],[Actual New price ]])*Table1[[#This Row],[Quantity]]</f>
        <v>131.27223067059947</v>
      </c>
      <c r="O39" s="2">
        <f>Table1[[#This Row],[Actual Saving]]/Table1[[#This Row],[Target Saving]]</f>
        <v>0.1127396380151217</v>
      </c>
      <c r="S39"/>
    </row>
    <row r="40" spans="1:19" x14ac:dyDescent="0.35">
      <c r="A40" t="s">
        <v>48</v>
      </c>
      <c r="B40" s="32">
        <v>45330</v>
      </c>
      <c r="C40" t="s">
        <v>214</v>
      </c>
      <c r="D40" t="s">
        <v>216</v>
      </c>
      <c r="E40" t="s">
        <v>230</v>
      </c>
      <c r="F40">
        <v>301</v>
      </c>
      <c r="G40" s="4">
        <v>17.82</v>
      </c>
      <c r="H40" s="4">
        <f>Table1[[#This Row],[Old Unit Cost]]*Table1[[#This Row],[Quantity]]</f>
        <v>5363.82</v>
      </c>
      <c r="I40" s="33">
        <v>0.2</v>
      </c>
      <c r="J40" s="5">
        <f>Table1[[#This Row],[Quantity]]*Table1[[#This Row],[Old Unit Cost]]*0.2</f>
        <v>1072.7639999999999</v>
      </c>
      <c r="K40" s="4">
        <f>Table1[[#This Row],[Old Unit Cost]]*(1-0.2)</f>
        <v>14.256</v>
      </c>
      <c r="L40" s="4">
        <v>17.834970807762154</v>
      </c>
      <c r="M40" s="4">
        <f>Table1[[#This Row],[Quantity]]*Table1[[#This Row],[Actual New price ]]</f>
        <v>5368.3262131364081</v>
      </c>
      <c r="N40" s="4">
        <f>(Table1[[#This Row],[Old Unit Cost]]-Table1[[#This Row],[Actual New price ]])*Table1[[#This Row],[Quantity]]</f>
        <v>-4.5062131364083484</v>
      </c>
      <c r="O40" s="2">
        <f>Table1[[#This Row],[Actual Saving]]/Table1[[#This Row],[Target Saving]]</f>
        <v>-4.20056334516105E-3</v>
      </c>
      <c r="S40"/>
    </row>
    <row r="41" spans="1:19" x14ac:dyDescent="0.35">
      <c r="A41" t="s">
        <v>49</v>
      </c>
      <c r="B41" s="32">
        <v>45331</v>
      </c>
      <c r="C41" t="s">
        <v>213</v>
      </c>
      <c r="D41" t="s">
        <v>221</v>
      </c>
      <c r="E41" t="s">
        <v>231</v>
      </c>
      <c r="F41">
        <v>193</v>
      </c>
      <c r="G41" s="4">
        <v>22.51</v>
      </c>
      <c r="H41" s="4">
        <f>Table1[[#This Row],[Old Unit Cost]]*Table1[[#This Row],[Quantity]]</f>
        <v>4344.43</v>
      </c>
      <c r="I41" s="33">
        <v>0.2</v>
      </c>
      <c r="J41" s="5">
        <f>Table1[[#This Row],[Quantity]]*Table1[[#This Row],[Old Unit Cost]]*0.2</f>
        <v>868.88600000000008</v>
      </c>
      <c r="K41" s="4">
        <f>Table1[[#This Row],[Old Unit Cost]]*(1-0.2)</f>
        <v>18.008000000000003</v>
      </c>
      <c r="L41" s="4">
        <v>22.920936524452717</v>
      </c>
      <c r="M41" s="4">
        <f>Table1[[#This Row],[Quantity]]*Table1[[#This Row],[Actual New price ]]</f>
        <v>4423.7407492193743</v>
      </c>
      <c r="N41" s="4">
        <f>(Table1[[#This Row],[Old Unit Cost]]-Table1[[#This Row],[Actual New price ]])*Table1[[#This Row],[Quantity]]</f>
        <v>-79.310749219374088</v>
      </c>
      <c r="O41" s="2">
        <f>Table1[[#This Row],[Actual Saving]]/Table1[[#This Row],[Target Saving]]</f>
        <v>-9.1278659363108722E-2</v>
      </c>
      <c r="S41"/>
    </row>
    <row r="42" spans="1:19" x14ac:dyDescent="0.35">
      <c r="A42" t="s">
        <v>50</v>
      </c>
      <c r="B42" s="32">
        <v>45332</v>
      </c>
      <c r="C42" t="s">
        <v>210</v>
      </c>
      <c r="D42" t="s">
        <v>215</v>
      </c>
      <c r="E42" t="s">
        <v>222</v>
      </c>
      <c r="F42">
        <v>395</v>
      </c>
      <c r="G42" s="4">
        <v>37.46</v>
      </c>
      <c r="H42" s="4">
        <f>Table1[[#This Row],[Old Unit Cost]]*Table1[[#This Row],[Quantity]]</f>
        <v>14796.7</v>
      </c>
      <c r="I42" s="33">
        <v>0.2</v>
      </c>
      <c r="J42" s="5">
        <f>Table1[[#This Row],[Quantity]]*Table1[[#This Row],[Old Unit Cost]]*0.2</f>
        <v>2959.34</v>
      </c>
      <c r="K42" s="4">
        <f>Table1[[#This Row],[Old Unit Cost]]*(1-0.2)</f>
        <v>29.968000000000004</v>
      </c>
      <c r="L42" s="4">
        <v>36.111470630279683</v>
      </c>
      <c r="M42" s="4">
        <f>Table1[[#This Row],[Quantity]]*Table1[[#This Row],[Actual New price ]]</f>
        <v>14264.030898960475</v>
      </c>
      <c r="N42" s="4">
        <f>(Table1[[#This Row],[Old Unit Cost]]-Table1[[#This Row],[Actual New price ]])*Table1[[#This Row],[Quantity]]</f>
        <v>532.66910103952546</v>
      </c>
      <c r="O42" s="2">
        <f>Table1[[#This Row],[Actual Saving]]/Table1[[#This Row],[Target Saving]]</f>
        <v>0.17999591160175088</v>
      </c>
      <c r="S42"/>
    </row>
    <row r="43" spans="1:19" x14ac:dyDescent="0.35">
      <c r="A43" t="s">
        <v>51</v>
      </c>
      <c r="B43" s="32">
        <v>45333</v>
      </c>
      <c r="C43" t="s">
        <v>214</v>
      </c>
      <c r="D43" t="s">
        <v>215</v>
      </c>
      <c r="E43" t="s">
        <v>223</v>
      </c>
      <c r="F43">
        <v>161</v>
      </c>
      <c r="G43" s="4">
        <v>45.73</v>
      </c>
      <c r="H43" s="4">
        <f>Table1[[#This Row],[Old Unit Cost]]*Table1[[#This Row],[Quantity]]</f>
        <v>7362.53</v>
      </c>
      <c r="I43" s="33">
        <v>0.2</v>
      </c>
      <c r="J43" s="5">
        <f>Table1[[#This Row],[Quantity]]*Table1[[#This Row],[Old Unit Cost]]*0.2</f>
        <v>1472.5060000000001</v>
      </c>
      <c r="K43" s="4">
        <f>Table1[[#This Row],[Old Unit Cost]]*(1-0.2)</f>
        <v>36.583999999999996</v>
      </c>
      <c r="L43" s="4">
        <v>43.649283439356132</v>
      </c>
      <c r="M43" s="4">
        <f>Table1[[#This Row],[Quantity]]*Table1[[#This Row],[Actual New price ]]</f>
        <v>7027.5346337363371</v>
      </c>
      <c r="N43" s="4">
        <f>(Table1[[#This Row],[Old Unit Cost]]-Table1[[#This Row],[Actual New price ]])*Table1[[#This Row],[Quantity]]</f>
        <v>334.99536626366216</v>
      </c>
      <c r="O43" s="2">
        <f>Table1[[#This Row],[Actual Saving]]/Table1[[#This Row],[Target Saving]]</f>
        <v>0.22750017063676625</v>
      </c>
      <c r="S43"/>
    </row>
    <row r="44" spans="1:19" x14ac:dyDescent="0.35">
      <c r="A44" t="s">
        <v>52</v>
      </c>
      <c r="B44" s="32">
        <v>45334</v>
      </c>
      <c r="C44" t="s">
        <v>210</v>
      </c>
      <c r="D44" t="s">
        <v>216</v>
      </c>
      <c r="E44" t="s">
        <v>224</v>
      </c>
      <c r="F44">
        <v>109</v>
      </c>
      <c r="G44" s="4">
        <v>43.01</v>
      </c>
      <c r="H44" s="4">
        <f>Table1[[#This Row],[Old Unit Cost]]*Table1[[#This Row],[Quantity]]</f>
        <v>4688.09</v>
      </c>
      <c r="I44" s="33">
        <v>0.2</v>
      </c>
      <c r="J44" s="5">
        <f>Table1[[#This Row],[Quantity]]*Table1[[#This Row],[Old Unit Cost]]*0.2</f>
        <v>937.61800000000005</v>
      </c>
      <c r="K44" s="4">
        <f>Table1[[#This Row],[Old Unit Cost]]*(1-0.2)</f>
        <v>34.408000000000001</v>
      </c>
      <c r="L44" s="4">
        <v>40.675632619075991</v>
      </c>
      <c r="M44" s="4">
        <f>Table1[[#This Row],[Quantity]]*Table1[[#This Row],[Actual New price ]]</f>
        <v>4433.6439554792832</v>
      </c>
      <c r="N44" s="4">
        <f>(Table1[[#This Row],[Old Unit Cost]]-Table1[[#This Row],[Actual New price ]])*Table1[[#This Row],[Quantity]]</f>
        <v>254.44604452071678</v>
      </c>
      <c r="O44" s="2">
        <f>Table1[[#This Row],[Actual Saving]]/Table1[[#This Row],[Target Saving]]</f>
        <v>0.27137495709416498</v>
      </c>
      <c r="S44"/>
    </row>
    <row r="45" spans="1:19" x14ac:dyDescent="0.35">
      <c r="A45" t="s">
        <v>53</v>
      </c>
      <c r="B45" s="32">
        <v>45335</v>
      </c>
      <c r="C45" t="s">
        <v>213</v>
      </c>
      <c r="D45" t="s">
        <v>217</v>
      </c>
      <c r="E45" t="s">
        <v>225</v>
      </c>
      <c r="F45">
        <v>418</v>
      </c>
      <c r="G45" s="4">
        <v>24</v>
      </c>
      <c r="H45" s="4">
        <f>Table1[[#This Row],[Old Unit Cost]]*Table1[[#This Row],[Quantity]]</f>
        <v>10032</v>
      </c>
      <c r="I45" s="33">
        <v>0.2</v>
      </c>
      <c r="J45" s="5">
        <f>Table1[[#This Row],[Quantity]]*Table1[[#This Row],[Old Unit Cost]]*0.2</f>
        <v>2006.4</v>
      </c>
      <c r="K45" s="4">
        <f>Table1[[#This Row],[Old Unit Cost]]*(1-0.2)</f>
        <v>19.200000000000003</v>
      </c>
      <c r="L45" s="4">
        <v>23.532260542183312</v>
      </c>
      <c r="M45" s="4">
        <f>Table1[[#This Row],[Quantity]]*Table1[[#This Row],[Actual New price ]]</f>
        <v>9836.4849066326242</v>
      </c>
      <c r="N45" s="4">
        <f>(Table1[[#This Row],[Old Unit Cost]]-Table1[[#This Row],[Actual New price ]])*Table1[[#This Row],[Quantity]]</f>
        <v>195.51509336737541</v>
      </c>
      <c r="O45" s="2">
        <f>Table1[[#This Row],[Actual Saving]]/Table1[[#This Row],[Target Saving]]</f>
        <v>9.7445720378476583E-2</v>
      </c>
      <c r="S45"/>
    </row>
    <row r="46" spans="1:19" x14ac:dyDescent="0.35">
      <c r="A46" t="s">
        <v>54</v>
      </c>
      <c r="B46" s="32">
        <v>45336</v>
      </c>
      <c r="C46" t="s">
        <v>213</v>
      </c>
      <c r="D46" t="s">
        <v>218</v>
      </c>
      <c r="E46" t="s">
        <v>226</v>
      </c>
      <c r="F46">
        <v>51</v>
      </c>
      <c r="G46" s="4">
        <v>57.74</v>
      </c>
      <c r="H46" s="4">
        <f>Table1[[#This Row],[Old Unit Cost]]*Table1[[#This Row],[Quantity]]</f>
        <v>2944.7400000000002</v>
      </c>
      <c r="I46" s="33">
        <v>0.2</v>
      </c>
      <c r="J46" s="5">
        <f>Table1[[#This Row],[Quantity]]*Table1[[#This Row],[Old Unit Cost]]*0.2</f>
        <v>588.94800000000009</v>
      </c>
      <c r="K46" s="4">
        <f>Table1[[#This Row],[Old Unit Cost]]*(1-0.2)</f>
        <v>46.192000000000007</v>
      </c>
      <c r="L46" s="4">
        <v>59.91498640350342</v>
      </c>
      <c r="M46" s="4">
        <f>Table1[[#This Row],[Quantity]]*Table1[[#This Row],[Actual New price ]]</f>
        <v>3055.6643065786743</v>
      </c>
      <c r="N46" s="4">
        <f>(Table1[[#This Row],[Old Unit Cost]]-Table1[[#This Row],[Actual New price ]])*Table1[[#This Row],[Quantity]]</f>
        <v>-110.9243065786743</v>
      </c>
      <c r="O46" s="2">
        <f>Table1[[#This Row],[Actual Saving]]/Table1[[#This Row],[Target Saving]]</f>
        <v>-0.18834312465391562</v>
      </c>
      <c r="S46"/>
    </row>
    <row r="47" spans="1:19" x14ac:dyDescent="0.35">
      <c r="A47" t="s">
        <v>55</v>
      </c>
      <c r="B47" s="32">
        <v>45337</v>
      </c>
      <c r="C47" t="s">
        <v>214</v>
      </c>
      <c r="D47" t="s">
        <v>219</v>
      </c>
      <c r="E47" t="s">
        <v>227</v>
      </c>
      <c r="F47">
        <v>434</v>
      </c>
      <c r="G47" s="4">
        <v>46.89</v>
      </c>
      <c r="H47" s="4">
        <f>Table1[[#This Row],[Old Unit Cost]]*Table1[[#This Row],[Quantity]]</f>
        <v>20350.260000000002</v>
      </c>
      <c r="I47" s="33">
        <v>0.2</v>
      </c>
      <c r="J47" s="5">
        <f>Table1[[#This Row],[Quantity]]*Table1[[#This Row],[Old Unit Cost]]*0.2</f>
        <v>4070.0520000000006</v>
      </c>
      <c r="K47" s="4">
        <f>Table1[[#This Row],[Old Unit Cost]]*(1-0.2)</f>
        <v>37.512</v>
      </c>
      <c r="L47" s="4">
        <v>45.346430228763467</v>
      </c>
      <c r="M47" s="4">
        <f>Table1[[#This Row],[Quantity]]*Table1[[#This Row],[Actual New price ]]</f>
        <v>19680.350719283346</v>
      </c>
      <c r="N47" s="4">
        <f>(Table1[[#This Row],[Old Unit Cost]]-Table1[[#This Row],[Actual New price ]])*Table1[[#This Row],[Quantity]]</f>
        <v>669.90928071665576</v>
      </c>
      <c r="O47" s="2">
        <f>Table1[[#This Row],[Actual Saving]]/Table1[[#This Row],[Target Saving]]</f>
        <v>0.16459477193821004</v>
      </c>
      <c r="S47"/>
    </row>
    <row r="48" spans="1:19" x14ac:dyDescent="0.35">
      <c r="A48" t="s">
        <v>56</v>
      </c>
      <c r="B48" s="32">
        <v>45338</v>
      </c>
      <c r="C48" t="s">
        <v>213</v>
      </c>
      <c r="D48" t="s">
        <v>220</v>
      </c>
      <c r="E48" t="s">
        <v>228</v>
      </c>
      <c r="F48">
        <v>353</v>
      </c>
      <c r="G48" s="4">
        <v>37.72</v>
      </c>
      <c r="H48" s="4">
        <f>Table1[[#This Row],[Old Unit Cost]]*Table1[[#This Row],[Quantity]]</f>
        <v>13315.16</v>
      </c>
      <c r="I48" s="33">
        <v>0.2</v>
      </c>
      <c r="J48" s="5">
        <f>Table1[[#This Row],[Quantity]]*Table1[[#This Row],[Old Unit Cost]]*0.2</f>
        <v>2663.0320000000002</v>
      </c>
      <c r="K48" s="4">
        <f>Table1[[#This Row],[Old Unit Cost]]*(1-0.2)</f>
        <v>30.176000000000002</v>
      </c>
      <c r="L48" s="4">
        <v>35.682238484463632</v>
      </c>
      <c r="M48" s="4">
        <f>Table1[[#This Row],[Quantity]]*Table1[[#This Row],[Actual New price ]]</f>
        <v>12595.830185015662</v>
      </c>
      <c r="N48" s="4">
        <f>(Table1[[#This Row],[Old Unit Cost]]-Table1[[#This Row],[Actual New price ]])*Table1[[#This Row],[Quantity]]</f>
        <v>719.32981498433753</v>
      </c>
      <c r="O48" s="2">
        <f>Table1[[#This Row],[Actual Saving]]/Table1[[#This Row],[Target Saving]]</f>
        <v>0.27011684988552054</v>
      </c>
      <c r="S48"/>
    </row>
    <row r="49" spans="1:19" x14ac:dyDescent="0.35">
      <c r="A49" t="s">
        <v>57</v>
      </c>
      <c r="B49" s="32">
        <v>45339</v>
      </c>
      <c r="C49" t="s">
        <v>211</v>
      </c>
      <c r="D49" t="s">
        <v>220</v>
      </c>
      <c r="E49" t="s">
        <v>229</v>
      </c>
      <c r="F49">
        <v>303</v>
      </c>
      <c r="G49" s="4">
        <v>40.590000000000003</v>
      </c>
      <c r="H49" s="4">
        <f>Table1[[#This Row],[Old Unit Cost]]*Table1[[#This Row],[Quantity]]</f>
        <v>12298.77</v>
      </c>
      <c r="I49" s="33">
        <v>0.2</v>
      </c>
      <c r="J49" s="5">
        <f>Table1[[#This Row],[Quantity]]*Table1[[#This Row],[Old Unit Cost]]*0.2</f>
        <v>2459.7540000000004</v>
      </c>
      <c r="K49" s="4">
        <f>Table1[[#This Row],[Old Unit Cost]]*(1-0.2)</f>
        <v>32.472000000000001</v>
      </c>
      <c r="L49" s="4">
        <v>37.327788484891649</v>
      </c>
      <c r="M49" s="4">
        <f>Table1[[#This Row],[Quantity]]*Table1[[#This Row],[Actual New price ]]</f>
        <v>11310.31991092217</v>
      </c>
      <c r="N49" s="4">
        <f>(Table1[[#This Row],[Old Unit Cost]]-Table1[[#This Row],[Actual New price ]])*Table1[[#This Row],[Quantity]]</f>
        <v>988.45008907783154</v>
      </c>
      <c r="O49" s="2">
        <f>Table1[[#This Row],[Actual Saving]]/Table1[[#This Row],[Target Saving]]</f>
        <v>0.40184916421635308</v>
      </c>
      <c r="S49"/>
    </row>
    <row r="50" spans="1:19" x14ac:dyDescent="0.35">
      <c r="A50" t="s">
        <v>58</v>
      </c>
      <c r="B50" s="32">
        <v>45340</v>
      </c>
      <c r="C50" t="s">
        <v>213</v>
      </c>
      <c r="D50" t="s">
        <v>216</v>
      </c>
      <c r="E50" t="s">
        <v>230</v>
      </c>
      <c r="F50">
        <v>189</v>
      </c>
      <c r="G50" s="4">
        <v>30.98</v>
      </c>
      <c r="H50" s="4">
        <f>Table1[[#This Row],[Old Unit Cost]]*Table1[[#This Row],[Quantity]]</f>
        <v>5855.22</v>
      </c>
      <c r="I50" s="33">
        <v>0.2</v>
      </c>
      <c r="J50" s="5">
        <f>Table1[[#This Row],[Quantity]]*Table1[[#This Row],[Old Unit Cost]]*0.2</f>
        <v>1171.0440000000001</v>
      </c>
      <c r="K50" s="4">
        <f>Table1[[#This Row],[Old Unit Cost]]*(1-0.2)</f>
        <v>24.784000000000002</v>
      </c>
      <c r="L50" s="4">
        <v>32.230225510776464</v>
      </c>
      <c r="M50" s="4">
        <f>Table1[[#This Row],[Quantity]]*Table1[[#This Row],[Actual New price ]]</f>
        <v>6091.5126215367518</v>
      </c>
      <c r="N50" s="4">
        <f>(Table1[[#This Row],[Old Unit Cost]]-Table1[[#This Row],[Actual New price ]])*Table1[[#This Row],[Quantity]]</f>
        <v>-236.29262153675157</v>
      </c>
      <c r="O50" s="2">
        <f>Table1[[#This Row],[Actual Saving]]/Table1[[#This Row],[Target Saving]]</f>
        <v>-0.201779456226027</v>
      </c>
      <c r="S50"/>
    </row>
    <row r="51" spans="1:19" x14ac:dyDescent="0.35">
      <c r="A51" t="s">
        <v>59</v>
      </c>
      <c r="B51" s="32">
        <v>45341</v>
      </c>
      <c r="C51" t="s">
        <v>210</v>
      </c>
      <c r="D51" t="s">
        <v>221</v>
      </c>
      <c r="E51" t="s">
        <v>231</v>
      </c>
      <c r="F51">
        <v>86</v>
      </c>
      <c r="G51" s="4">
        <v>22.39</v>
      </c>
      <c r="H51" s="4">
        <f>Table1[[#This Row],[Old Unit Cost]]*Table1[[#This Row],[Quantity]]</f>
        <v>1925.54</v>
      </c>
      <c r="I51" s="33">
        <v>0.2</v>
      </c>
      <c r="J51" s="5">
        <f>Table1[[#This Row],[Quantity]]*Table1[[#This Row],[Old Unit Cost]]*0.2</f>
        <v>385.108</v>
      </c>
      <c r="K51" s="4">
        <f>Table1[[#This Row],[Old Unit Cost]]*(1-0.2)</f>
        <v>17.912000000000003</v>
      </c>
      <c r="L51" s="4">
        <v>21.007307675198867</v>
      </c>
      <c r="M51" s="4">
        <f>Table1[[#This Row],[Quantity]]*Table1[[#This Row],[Actual New price ]]</f>
        <v>1806.6284600671024</v>
      </c>
      <c r="N51" s="4">
        <f>(Table1[[#This Row],[Old Unit Cost]]-Table1[[#This Row],[Actual New price ]])*Table1[[#This Row],[Quantity]]</f>
        <v>118.91153993289753</v>
      </c>
      <c r="O51" s="2">
        <f>Table1[[#This Row],[Actual Saving]]/Table1[[#This Row],[Target Saving]]</f>
        <v>0.30877452541338413</v>
      </c>
      <c r="S51"/>
    </row>
    <row r="52" spans="1:19" x14ac:dyDescent="0.35">
      <c r="A52" t="s">
        <v>60</v>
      </c>
      <c r="B52" s="32">
        <v>45342</v>
      </c>
      <c r="C52" t="s">
        <v>210</v>
      </c>
      <c r="D52" t="s">
        <v>215</v>
      </c>
      <c r="E52" t="s">
        <v>222</v>
      </c>
      <c r="F52">
        <v>209</v>
      </c>
      <c r="G52" s="4">
        <v>27.8</v>
      </c>
      <c r="H52" s="4">
        <f>Table1[[#This Row],[Old Unit Cost]]*Table1[[#This Row],[Quantity]]</f>
        <v>5810.2</v>
      </c>
      <c r="I52" s="33">
        <v>0.2</v>
      </c>
      <c r="J52" s="5">
        <f>Table1[[#This Row],[Quantity]]*Table1[[#This Row],[Old Unit Cost]]*0.2</f>
        <v>1162.04</v>
      </c>
      <c r="K52" s="4">
        <f>Table1[[#This Row],[Old Unit Cost]]*(1-0.2)</f>
        <v>22.240000000000002</v>
      </c>
      <c r="L52" s="4">
        <v>25.108210454211598</v>
      </c>
      <c r="M52" s="4">
        <f>Table1[[#This Row],[Quantity]]*Table1[[#This Row],[Actual New price ]]</f>
        <v>5247.6159849302239</v>
      </c>
      <c r="N52" s="4">
        <f>(Table1[[#This Row],[Old Unit Cost]]-Table1[[#This Row],[Actual New price ]])*Table1[[#This Row],[Quantity]]</f>
        <v>562.58401506977623</v>
      </c>
      <c r="O52" s="2">
        <f>Table1[[#This Row],[Actual Saving]]/Table1[[#This Row],[Target Saving]]</f>
        <v>0.48413481039359768</v>
      </c>
      <c r="S52"/>
    </row>
    <row r="53" spans="1:19" x14ac:dyDescent="0.35">
      <c r="A53" t="s">
        <v>61</v>
      </c>
      <c r="B53" s="32">
        <v>45343</v>
      </c>
      <c r="C53" t="s">
        <v>210</v>
      </c>
      <c r="D53" t="s">
        <v>215</v>
      </c>
      <c r="E53" t="s">
        <v>223</v>
      </c>
      <c r="F53">
        <v>58</v>
      </c>
      <c r="G53" s="4">
        <v>47.89</v>
      </c>
      <c r="H53" s="4">
        <f>Table1[[#This Row],[Old Unit Cost]]*Table1[[#This Row],[Quantity]]</f>
        <v>2777.62</v>
      </c>
      <c r="I53" s="33">
        <v>0.2</v>
      </c>
      <c r="J53" s="5">
        <f>Table1[[#This Row],[Quantity]]*Table1[[#This Row],[Old Unit Cost]]*0.2</f>
        <v>555.524</v>
      </c>
      <c r="K53" s="4">
        <f>Table1[[#This Row],[Old Unit Cost]]*(1-0.2)</f>
        <v>38.312000000000005</v>
      </c>
      <c r="L53" s="4">
        <v>46.193250767725672</v>
      </c>
      <c r="M53" s="4">
        <f>Table1[[#This Row],[Quantity]]*Table1[[#This Row],[Actual New price ]]</f>
        <v>2679.2085445280891</v>
      </c>
      <c r="N53" s="4">
        <f>(Table1[[#This Row],[Old Unit Cost]]-Table1[[#This Row],[Actual New price ]])*Table1[[#This Row],[Quantity]]</f>
        <v>98.41145547191104</v>
      </c>
      <c r="O53" s="2">
        <f>Table1[[#This Row],[Actual Saving]]/Table1[[#This Row],[Target Saving]]</f>
        <v>0.17715068200817793</v>
      </c>
      <c r="S53"/>
    </row>
    <row r="54" spans="1:19" x14ac:dyDescent="0.35">
      <c r="A54" t="s">
        <v>62</v>
      </c>
      <c r="B54" s="32">
        <v>45344</v>
      </c>
      <c r="C54" t="s">
        <v>210</v>
      </c>
      <c r="D54" t="s">
        <v>216</v>
      </c>
      <c r="E54" t="s">
        <v>224</v>
      </c>
      <c r="F54">
        <v>282</v>
      </c>
      <c r="G54" s="4">
        <v>10.72</v>
      </c>
      <c r="H54" s="4">
        <f>Table1[[#This Row],[Old Unit Cost]]*Table1[[#This Row],[Quantity]]</f>
        <v>3023.04</v>
      </c>
      <c r="I54" s="33">
        <v>0.2</v>
      </c>
      <c r="J54" s="5">
        <f>Table1[[#This Row],[Quantity]]*Table1[[#This Row],[Old Unit Cost]]*0.2</f>
        <v>604.60800000000006</v>
      </c>
      <c r="K54" s="4">
        <f>Table1[[#This Row],[Old Unit Cost]]*(1-0.2)</f>
        <v>8.5760000000000005</v>
      </c>
      <c r="L54" s="4">
        <v>9.7188634792543613</v>
      </c>
      <c r="M54" s="4">
        <f>Table1[[#This Row],[Quantity]]*Table1[[#This Row],[Actual New price ]]</f>
        <v>2740.7195011497297</v>
      </c>
      <c r="N54" s="4">
        <f>(Table1[[#This Row],[Old Unit Cost]]-Table1[[#This Row],[Actual New price ]])*Table1[[#This Row],[Quantity]]</f>
        <v>282.32049885027027</v>
      </c>
      <c r="O54" s="2">
        <f>Table1[[#This Row],[Actual Saving]]/Table1[[#This Row],[Target Saving]]</f>
        <v>0.46694800407912274</v>
      </c>
      <c r="S54"/>
    </row>
    <row r="55" spans="1:19" x14ac:dyDescent="0.35">
      <c r="A55" t="s">
        <v>63</v>
      </c>
      <c r="B55" s="32">
        <v>45345</v>
      </c>
      <c r="C55" t="s">
        <v>211</v>
      </c>
      <c r="D55" t="s">
        <v>217</v>
      </c>
      <c r="E55" t="s">
        <v>225</v>
      </c>
      <c r="F55">
        <v>148</v>
      </c>
      <c r="G55" s="4">
        <v>15.8</v>
      </c>
      <c r="H55" s="4">
        <f>Table1[[#This Row],[Old Unit Cost]]*Table1[[#This Row],[Quantity]]</f>
        <v>2338.4</v>
      </c>
      <c r="I55" s="33">
        <v>0.2</v>
      </c>
      <c r="J55" s="5">
        <f>Table1[[#This Row],[Quantity]]*Table1[[#This Row],[Old Unit Cost]]*0.2</f>
        <v>467.68000000000006</v>
      </c>
      <c r="K55" s="4">
        <f>Table1[[#This Row],[Old Unit Cost]]*(1-0.2)</f>
        <v>12.64</v>
      </c>
      <c r="L55" s="4">
        <v>14.568077547314877</v>
      </c>
      <c r="M55" s="4">
        <f>Table1[[#This Row],[Quantity]]*Table1[[#This Row],[Actual New price ]]</f>
        <v>2156.0754770026019</v>
      </c>
      <c r="N55" s="4">
        <f>(Table1[[#This Row],[Old Unit Cost]]-Table1[[#This Row],[Actual New price ]])*Table1[[#This Row],[Quantity]]</f>
        <v>182.32452299739836</v>
      </c>
      <c r="O55" s="2">
        <f>Table1[[#This Row],[Actual Saving]]/Table1[[#This Row],[Target Saving]]</f>
        <v>0.38984887743200125</v>
      </c>
      <c r="S55"/>
    </row>
    <row r="56" spans="1:19" x14ac:dyDescent="0.35">
      <c r="A56" t="s">
        <v>64</v>
      </c>
      <c r="B56" s="32">
        <v>45346</v>
      </c>
      <c r="C56" t="s">
        <v>212</v>
      </c>
      <c r="D56" t="s">
        <v>218</v>
      </c>
      <c r="E56" t="s">
        <v>226</v>
      </c>
      <c r="F56">
        <v>196</v>
      </c>
      <c r="G56" s="4">
        <v>12.3</v>
      </c>
      <c r="H56" s="4">
        <f>Table1[[#This Row],[Old Unit Cost]]*Table1[[#This Row],[Quantity]]</f>
        <v>2410.8000000000002</v>
      </c>
      <c r="I56" s="33">
        <v>0.2</v>
      </c>
      <c r="J56" s="5">
        <f>Table1[[#This Row],[Quantity]]*Table1[[#This Row],[Old Unit Cost]]*0.2</f>
        <v>482.16000000000008</v>
      </c>
      <c r="K56" s="4">
        <f>Table1[[#This Row],[Old Unit Cost]]*(1-0.2)</f>
        <v>9.8400000000000016</v>
      </c>
      <c r="L56" s="4">
        <v>12.84787027092846</v>
      </c>
      <c r="M56" s="4">
        <f>Table1[[#This Row],[Quantity]]*Table1[[#This Row],[Actual New price ]]</f>
        <v>2518.1825731019781</v>
      </c>
      <c r="N56" s="4">
        <f>(Table1[[#This Row],[Old Unit Cost]]-Table1[[#This Row],[Actual New price ]])*Table1[[#This Row],[Quantity]]</f>
        <v>-107.38257310197811</v>
      </c>
      <c r="O56" s="2">
        <f>Table1[[#This Row],[Actual Saving]]/Table1[[#This Row],[Target Saving]]</f>
        <v>-0.22271149224734132</v>
      </c>
      <c r="S56"/>
    </row>
    <row r="57" spans="1:19" x14ac:dyDescent="0.35">
      <c r="A57" t="s">
        <v>65</v>
      </c>
      <c r="B57" s="32">
        <v>45347</v>
      </c>
      <c r="C57" t="s">
        <v>214</v>
      </c>
      <c r="D57" t="s">
        <v>219</v>
      </c>
      <c r="E57" t="s">
        <v>227</v>
      </c>
      <c r="F57">
        <v>353</v>
      </c>
      <c r="G57" s="4">
        <v>12.04</v>
      </c>
      <c r="H57" s="4">
        <f>Table1[[#This Row],[Old Unit Cost]]*Table1[[#This Row],[Quantity]]</f>
        <v>4250.12</v>
      </c>
      <c r="I57" s="33">
        <v>0.2</v>
      </c>
      <c r="J57" s="5">
        <f>Table1[[#This Row],[Quantity]]*Table1[[#This Row],[Old Unit Cost]]*0.2</f>
        <v>850.024</v>
      </c>
      <c r="K57" s="4">
        <f>Table1[[#This Row],[Old Unit Cost]]*(1-0.2)</f>
        <v>9.6319999999999997</v>
      </c>
      <c r="L57" s="4">
        <v>11.276665590090435</v>
      </c>
      <c r="M57" s="4">
        <f>Table1[[#This Row],[Quantity]]*Table1[[#This Row],[Actual New price ]]</f>
        <v>3980.6629533019236</v>
      </c>
      <c r="N57" s="4">
        <f>(Table1[[#This Row],[Old Unit Cost]]-Table1[[#This Row],[Actual New price ]])*Table1[[#This Row],[Quantity]]</f>
        <v>269.45704669807628</v>
      </c>
      <c r="O57" s="2">
        <f>Table1[[#This Row],[Actual Saving]]/Table1[[#This Row],[Target Saving]]</f>
        <v>0.3169993396634404</v>
      </c>
      <c r="S57"/>
    </row>
    <row r="58" spans="1:19" x14ac:dyDescent="0.35">
      <c r="A58" t="s">
        <v>66</v>
      </c>
      <c r="B58" s="32">
        <v>45348</v>
      </c>
      <c r="C58" t="s">
        <v>210</v>
      </c>
      <c r="D58" t="s">
        <v>220</v>
      </c>
      <c r="E58" t="s">
        <v>228</v>
      </c>
      <c r="F58">
        <v>257</v>
      </c>
      <c r="G58" s="4">
        <v>52.77</v>
      </c>
      <c r="H58" s="4">
        <f>Table1[[#This Row],[Old Unit Cost]]*Table1[[#This Row],[Quantity]]</f>
        <v>13561.890000000001</v>
      </c>
      <c r="I58" s="33">
        <v>0.2</v>
      </c>
      <c r="J58" s="5">
        <f>Table1[[#This Row],[Quantity]]*Table1[[#This Row],[Old Unit Cost]]*0.2</f>
        <v>2712.3780000000006</v>
      </c>
      <c r="K58" s="4">
        <f>Table1[[#This Row],[Old Unit Cost]]*(1-0.2)</f>
        <v>42.216000000000008</v>
      </c>
      <c r="L58" s="4">
        <v>50.47287158622585</v>
      </c>
      <c r="M58" s="4">
        <f>Table1[[#This Row],[Quantity]]*Table1[[#This Row],[Actual New price ]]</f>
        <v>12971.527997660043</v>
      </c>
      <c r="N58" s="4">
        <f>(Table1[[#This Row],[Old Unit Cost]]-Table1[[#This Row],[Actual New price ]])*Table1[[#This Row],[Quantity]]</f>
        <v>590.36200233995748</v>
      </c>
      <c r="O58" s="2">
        <f>Table1[[#This Row],[Actual Saving]]/Table1[[#This Row],[Target Saving]]</f>
        <v>0.2176547672706228</v>
      </c>
      <c r="S58"/>
    </row>
    <row r="59" spans="1:19" x14ac:dyDescent="0.35">
      <c r="A59" t="s">
        <v>67</v>
      </c>
      <c r="B59" s="32">
        <v>45349</v>
      </c>
      <c r="C59" t="s">
        <v>213</v>
      </c>
      <c r="D59" t="s">
        <v>220</v>
      </c>
      <c r="E59" t="s">
        <v>229</v>
      </c>
      <c r="F59">
        <v>180</v>
      </c>
      <c r="G59" s="4">
        <v>45.18</v>
      </c>
      <c r="H59" s="4">
        <f>Table1[[#This Row],[Old Unit Cost]]*Table1[[#This Row],[Quantity]]</f>
        <v>8132.4</v>
      </c>
      <c r="I59" s="33">
        <v>0.2</v>
      </c>
      <c r="J59" s="5">
        <f>Table1[[#This Row],[Quantity]]*Table1[[#This Row],[Old Unit Cost]]*0.2</f>
        <v>1626.48</v>
      </c>
      <c r="K59" s="4">
        <f>Table1[[#This Row],[Old Unit Cost]]*(1-0.2)</f>
        <v>36.143999999999998</v>
      </c>
      <c r="L59" s="4">
        <v>44.953842806978386</v>
      </c>
      <c r="M59" s="4">
        <f>Table1[[#This Row],[Quantity]]*Table1[[#This Row],[Actual New price ]]</f>
        <v>8091.6917052561093</v>
      </c>
      <c r="N59" s="4">
        <f>(Table1[[#This Row],[Old Unit Cost]]-Table1[[#This Row],[Actual New price ]])*Table1[[#This Row],[Quantity]]</f>
        <v>40.708294743890434</v>
      </c>
      <c r="O59" s="2">
        <f>Table1[[#This Row],[Actual Saving]]/Table1[[#This Row],[Target Saving]]</f>
        <v>2.5028463149802293E-2</v>
      </c>
      <c r="S59"/>
    </row>
    <row r="60" spans="1:19" x14ac:dyDescent="0.35">
      <c r="A60" t="s">
        <v>68</v>
      </c>
      <c r="B60" s="32">
        <v>45350</v>
      </c>
      <c r="C60" t="s">
        <v>210</v>
      </c>
      <c r="D60" t="s">
        <v>216</v>
      </c>
      <c r="E60" t="s">
        <v>230</v>
      </c>
      <c r="F60">
        <v>453</v>
      </c>
      <c r="G60" s="4">
        <v>33.71</v>
      </c>
      <c r="H60" s="4">
        <f>Table1[[#This Row],[Old Unit Cost]]*Table1[[#This Row],[Quantity]]</f>
        <v>15270.630000000001</v>
      </c>
      <c r="I60" s="33">
        <v>0.2</v>
      </c>
      <c r="J60" s="5">
        <f>Table1[[#This Row],[Quantity]]*Table1[[#This Row],[Old Unit Cost]]*0.2</f>
        <v>3054.1260000000002</v>
      </c>
      <c r="K60" s="4">
        <f>Table1[[#This Row],[Old Unit Cost]]*(1-0.2)</f>
        <v>26.968000000000004</v>
      </c>
      <c r="L60" s="4">
        <v>34.547770456387205</v>
      </c>
      <c r="M60" s="4">
        <f>Table1[[#This Row],[Quantity]]*Table1[[#This Row],[Actual New price ]]</f>
        <v>15650.140016743404</v>
      </c>
      <c r="N60" s="4">
        <f>(Table1[[#This Row],[Old Unit Cost]]-Table1[[#This Row],[Actual New price ]])*Table1[[#This Row],[Quantity]]</f>
        <v>-379.51001674340358</v>
      </c>
      <c r="O60" s="2">
        <f>Table1[[#This Row],[Actual Saving]]/Table1[[#This Row],[Target Saving]]</f>
        <v>-0.12426141447451859</v>
      </c>
      <c r="S60"/>
    </row>
    <row r="61" spans="1:19" x14ac:dyDescent="0.35">
      <c r="A61" t="s">
        <v>69</v>
      </c>
      <c r="B61" s="32">
        <v>45351</v>
      </c>
      <c r="C61" t="s">
        <v>213</v>
      </c>
      <c r="D61" t="s">
        <v>221</v>
      </c>
      <c r="E61" t="s">
        <v>231</v>
      </c>
      <c r="F61">
        <v>201</v>
      </c>
      <c r="G61" s="4">
        <v>14.89</v>
      </c>
      <c r="H61" s="4">
        <f>Table1[[#This Row],[Old Unit Cost]]*Table1[[#This Row],[Quantity]]</f>
        <v>2992.8900000000003</v>
      </c>
      <c r="I61" s="33">
        <v>0.2</v>
      </c>
      <c r="J61" s="5">
        <f>Table1[[#This Row],[Quantity]]*Table1[[#This Row],[Old Unit Cost]]*0.2</f>
        <v>598.57800000000009</v>
      </c>
      <c r="K61" s="4">
        <f>Table1[[#This Row],[Old Unit Cost]]*(1-0.2)</f>
        <v>11.912000000000001</v>
      </c>
      <c r="L61" s="4">
        <v>13.962004295770141</v>
      </c>
      <c r="M61" s="4">
        <f>Table1[[#This Row],[Quantity]]*Table1[[#This Row],[Actual New price ]]</f>
        <v>2806.3628634497982</v>
      </c>
      <c r="N61" s="4">
        <f>(Table1[[#This Row],[Old Unit Cost]]-Table1[[#This Row],[Actual New price ]])*Table1[[#This Row],[Quantity]]</f>
        <v>186.52713655020176</v>
      </c>
      <c r="O61" s="2">
        <f>Table1[[#This Row],[Actual Saving]]/Table1[[#This Row],[Target Saving]]</f>
        <v>0.31161709342842825</v>
      </c>
      <c r="S61"/>
    </row>
    <row r="62" spans="1:19" x14ac:dyDescent="0.35">
      <c r="A62" t="s">
        <v>70</v>
      </c>
      <c r="B62" s="32">
        <v>45352</v>
      </c>
      <c r="C62" t="s">
        <v>213</v>
      </c>
      <c r="D62" t="s">
        <v>215</v>
      </c>
      <c r="E62" t="s">
        <v>222</v>
      </c>
      <c r="F62">
        <v>103</v>
      </c>
      <c r="G62" s="4">
        <v>34.58</v>
      </c>
      <c r="H62" s="4">
        <f>Table1[[#This Row],[Old Unit Cost]]*Table1[[#This Row],[Quantity]]</f>
        <v>3561.74</v>
      </c>
      <c r="I62" s="33">
        <v>0.2</v>
      </c>
      <c r="J62" s="5">
        <f>Table1[[#This Row],[Quantity]]*Table1[[#This Row],[Old Unit Cost]]*0.2</f>
        <v>712.34799999999996</v>
      </c>
      <c r="K62" s="4">
        <f>Table1[[#This Row],[Old Unit Cost]]*(1-0.2)</f>
        <v>27.664000000000001</v>
      </c>
      <c r="L62" s="4">
        <v>35.400776324865653</v>
      </c>
      <c r="M62" s="4">
        <f>Table1[[#This Row],[Quantity]]*Table1[[#This Row],[Actual New price ]]</f>
        <v>3646.2799614611622</v>
      </c>
      <c r="N62" s="4">
        <f>(Table1[[#This Row],[Old Unit Cost]]-Table1[[#This Row],[Actual New price ]])*Table1[[#This Row],[Quantity]]</f>
        <v>-84.539961461162449</v>
      </c>
      <c r="O62" s="2">
        <f>Table1[[#This Row],[Actual Saving]]/Table1[[#This Row],[Target Saving]]</f>
        <v>-0.11867789544037809</v>
      </c>
      <c r="S62"/>
    </row>
    <row r="63" spans="1:19" x14ac:dyDescent="0.35">
      <c r="A63" t="s">
        <v>71</v>
      </c>
      <c r="B63" s="32">
        <v>45353</v>
      </c>
      <c r="C63" t="s">
        <v>210</v>
      </c>
      <c r="D63" t="s">
        <v>215</v>
      </c>
      <c r="E63" t="s">
        <v>223</v>
      </c>
      <c r="F63">
        <v>169</v>
      </c>
      <c r="G63" s="4">
        <v>33.67</v>
      </c>
      <c r="H63" s="4">
        <f>Table1[[#This Row],[Old Unit Cost]]*Table1[[#This Row],[Quantity]]</f>
        <v>5690.2300000000005</v>
      </c>
      <c r="I63" s="33">
        <v>0.2</v>
      </c>
      <c r="J63" s="5">
        <f>Table1[[#This Row],[Quantity]]*Table1[[#This Row],[Old Unit Cost]]*0.2</f>
        <v>1138.046</v>
      </c>
      <c r="K63" s="4">
        <f>Table1[[#This Row],[Old Unit Cost]]*(1-0.2)</f>
        <v>26.936000000000003</v>
      </c>
      <c r="L63" s="4">
        <v>33.702132942509614</v>
      </c>
      <c r="M63" s="4">
        <f>Table1[[#This Row],[Quantity]]*Table1[[#This Row],[Actual New price ]]</f>
        <v>5695.6604672841249</v>
      </c>
      <c r="N63" s="4">
        <f>(Table1[[#This Row],[Old Unit Cost]]-Table1[[#This Row],[Actual New price ]])*Table1[[#This Row],[Quantity]]</f>
        <v>-5.4304672841244965</v>
      </c>
      <c r="O63" s="2">
        <f>Table1[[#This Row],[Actual Saving]]/Table1[[#This Row],[Target Saving]]</f>
        <v>-4.7717467344241763E-3</v>
      </c>
      <c r="S63"/>
    </row>
    <row r="64" spans="1:19" x14ac:dyDescent="0.35">
      <c r="A64" t="s">
        <v>72</v>
      </c>
      <c r="B64" s="32">
        <v>45354</v>
      </c>
      <c r="C64" t="s">
        <v>211</v>
      </c>
      <c r="D64" t="s">
        <v>216</v>
      </c>
      <c r="E64" t="s">
        <v>224</v>
      </c>
      <c r="F64">
        <v>210</v>
      </c>
      <c r="G64" s="4">
        <v>18.66</v>
      </c>
      <c r="H64" s="4">
        <f>Table1[[#This Row],[Old Unit Cost]]*Table1[[#This Row],[Quantity]]</f>
        <v>3918.6</v>
      </c>
      <c r="I64" s="33">
        <v>0.2</v>
      </c>
      <c r="J64" s="5">
        <f>Table1[[#This Row],[Quantity]]*Table1[[#This Row],[Old Unit Cost]]*0.2</f>
        <v>783.72</v>
      </c>
      <c r="K64" s="4">
        <f>Table1[[#This Row],[Old Unit Cost]]*(1-0.2)</f>
        <v>14.928000000000001</v>
      </c>
      <c r="L64" s="4">
        <v>17.015737943967068</v>
      </c>
      <c r="M64" s="4">
        <f>Table1[[#This Row],[Quantity]]*Table1[[#This Row],[Actual New price ]]</f>
        <v>3573.3049682330843</v>
      </c>
      <c r="N64" s="4">
        <f>(Table1[[#This Row],[Old Unit Cost]]-Table1[[#This Row],[Actual New price ]])*Table1[[#This Row],[Quantity]]</f>
        <v>345.29503176691583</v>
      </c>
      <c r="O64" s="2">
        <f>Table1[[#This Row],[Actual Saving]]/Table1[[#This Row],[Target Saving]]</f>
        <v>0.44058468811171825</v>
      </c>
      <c r="S64"/>
    </row>
    <row r="65" spans="1:19" x14ac:dyDescent="0.35">
      <c r="A65" t="s">
        <v>73</v>
      </c>
      <c r="B65" s="32">
        <v>45355</v>
      </c>
      <c r="C65" t="s">
        <v>213</v>
      </c>
      <c r="D65" t="s">
        <v>217</v>
      </c>
      <c r="E65" t="s">
        <v>225</v>
      </c>
      <c r="F65">
        <v>457</v>
      </c>
      <c r="G65" s="4">
        <v>31.69</v>
      </c>
      <c r="H65" s="4">
        <f>Table1[[#This Row],[Old Unit Cost]]*Table1[[#This Row],[Quantity]]</f>
        <v>14482.33</v>
      </c>
      <c r="I65" s="33">
        <v>0.2</v>
      </c>
      <c r="J65" s="5">
        <f>Table1[[#This Row],[Quantity]]*Table1[[#This Row],[Old Unit Cost]]*0.2</f>
        <v>2896.4660000000003</v>
      </c>
      <c r="K65" s="4">
        <f>Table1[[#This Row],[Old Unit Cost]]*(1-0.2)</f>
        <v>25.352000000000004</v>
      </c>
      <c r="L65" s="4">
        <v>28.524062450296032</v>
      </c>
      <c r="M65" s="4">
        <f>Table1[[#This Row],[Quantity]]*Table1[[#This Row],[Actual New price ]]</f>
        <v>13035.496539785287</v>
      </c>
      <c r="N65" s="4">
        <f>(Table1[[#This Row],[Old Unit Cost]]-Table1[[#This Row],[Actual New price ]])*Table1[[#This Row],[Quantity]]</f>
        <v>1446.8334602147138</v>
      </c>
      <c r="O65" s="2">
        <f>Table1[[#This Row],[Actual Saving]]/Table1[[#This Row],[Target Saving]]</f>
        <v>0.49951681125023173</v>
      </c>
      <c r="S65"/>
    </row>
    <row r="66" spans="1:19" x14ac:dyDescent="0.35">
      <c r="A66" t="s">
        <v>74</v>
      </c>
      <c r="B66" s="32">
        <v>45356</v>
      </c>
      <c r="C66" t="s">
        <v>213</v>
      </c>
      <c r="D66" t="s">
        <v>218</v>
      </c>
      <c r="E66" t="s">
        <v>226</v>
      </c>
      <c r="F66">
        <v>165</v>
      </c>
      <c r="G66" s="4">
        <v>29.93</v>
      </c>
      <c r="H66" s="4">
        <f>Table1[[#This Row],[Old Unit Cost]]*Table1[[#This Row],[Quantity]]</f>
        <v>4938.45</v>
      </c>
      <c r="I66" s="33">
        <v>0.2</v>
      </c>
      <c r="J66" s="5">
        <f>Table1[[#This Row],[Quantity]]*Table1[[#This Row],[Old Unit Cost]]*0.2</f>
        <v>987.69</v>
      </c>
      <c r="K66" s="4">
        <f>Table1[[#This Row],[Old Unit Cost]]*(1-0.2)</f>
        <v>23.944000000000003</v>
      </c>
      <c r="L66" s="4">
        <v>28.160522378487144</v>
      </c>
      <c r="M66" s="4">
        <f>Table1[[#This Row],[Quantity]]*Table1[[#This Row],[Actual New price ]]</f>
        <v>4646.4861924503784</v>
      </c>
      <c r="N66" s="4">
        <f>(Table1[[#This Row],[Old Unit Cost]]-Table1[[#This Row],[Actual New price ]])*Table1[[#This Row],[Quantity]]</f>
        <v>291.96380754962115</v>
      </c>
      <c r="O66" s="2">
        <f>Table1[[#This Row],[Actual Saving]]/Table1[[#This Row],[Target Saving]]</f>
        <v>0.29560267649730293</v>
      </c>
      <c r="S66"/>
    </row>
    <row r="67" spans="1:19" x14ac:dyDescent="0.35">
      <c r="A67" t="s">
        <v>75</v>
      </c>
      <c r="B67" s="32">
        <v>45357</v>
      </c>
      <c r="C67" t="s">
        <v>210</v>
      </c>
      <c r="D67" t="s">
        <v>219</v>
      </c>
      <c r="E67" t="s">
        <v>227</v>
      </c>
      <c r="F67">
        <v>124</v>
      </c>
      <c r="G67" s="4">
        <v>40.79</v>
      </c>
      <c r="H67" s="4">
        <f>Table1[[#This Row],[Old Unit Cost]]*Table1[[#This Row],[Quantity]]</f>
        <v>5057.96</v>
      </c>
      <c r="I67" s="33">
        <v>0.2</v>
      </c>
      <c r="J67" s="5">
        <f>Table1[[#This Row],[Quantity]]*Table1[[#This Row],[Old Unit Cost]]*0.2</f>
        <v>1011.5920000000001</v>
      </c>
      <c r="K67" s="4">
        <f>Table1[[#This Row],[Old Unit Cost]]*(1-0.2)</f>
        <v>32.631999999999998</v>
      </c>
      <c r="L67" s="4">
        <v>39.946800356694318</v>
      </c>
      <c r="M67" s="4">
        <f>Table1[[#This Row],[Quantity]]*Table1[[#This Row],[Actual New price ]]</f>
        <v>4953.4032442300959</v>
      </c>
      <c r="N67" s="4">
        <f>(Table1[[#This Row],[Old Unit Cost]]-Table1[[#This Row],[Actual New price ]])*Table1[[#This Row],[Quantity]]</f>
        <v>104.55675576990444</v>
      </c>
      <c r="O67" s="2">
        <f>Table1[[#This Row],[Actual Saving]]/Table1[[#This Row],[Target Saving]]</f>
        <v>0.10335862261653357</v>
      </c>
      <c r="S67"/>
    </row>
    <row r="68" spans="1:19" x14ac:dyDescent="0.35">
      <c r="A68" t="s">
        <v>76</v>
      </c>
      <c r="B68" s="32">
        <v>45358</v>
      </c>
      <c r="C68" t="s">
        <v>213</v>
      </c>
      <c r="D68" t="s">
        <v>220</v>
      </c>
      <c r="E68" t="s">
        <v>228</v>
      </c>
      <c r="F68">
        <v>162</v>
      </c>
      <c r="G68" s="4">
        <v>41.75</v>
      </c>
      <c r="H68" s="4">
        <f>Table1[[#This Row],[Old Unit Cost]]*Table1[[#This Row],[Quantity]]</f>
        <v>6763.5</v>
      </c>
      <c r="I68" s="33">
        <v>0.2</v>
      </c>
      <c r="J68" s="5">
        <f>Table1[[#This Row],[Quantity]]*Table1[[#This Row],[Old Unit Cost]]*0.2</f>
        <v>1352.7</v>
      </c>
      <c r="K68" s="4">
        <f>Table1[[#This Row],[Old Unit Cost]]*(1-0.2)</f>
        <v>33.4</v>
      </c>
      <c r="L68" s="4">
        <v>39.051030616306569</v>
      </c>
      <c r="M68" s="4">
        <f>Table1[[#This Row],[Quantity]]*Table1[[#This Row],[Actual New price ]]</f>
        <v>6326.2669598416642</v>
      </c>
      <c r="N68" s="4">
        <f>(Table1[[#This Row],[Old Unit Cost]]-Table1[[#This Row],[Actual New price ]])*Table1[[#This Row],[Quantity]]</f>
        <v>437.23304015833577</v>
      </c>
      <c r="O68" s="2">
        <f>Table1[[#This Row],[Actual Saving]]/Table1[[#This Row],[Target Saving]]</f>
        <v>0.32322986631059047</v>
      </c>
      <c r="S68"/>
    </row>
    <row r="69" spans="1:19" x14ac:dyDescent="0.35">
      <c r="A69" t="s">
        <v>77</v>
      </c>
      <c r="B69" s="32">
        <v>45359</v>
      </c>
      <c r="C69" t="s">
        <v>213</v>
      </c>
      <c r="D69" t="s">
        <v>220</v>
      </c>
      <c r="E69" t="s">
        <v>229</v>
      </c>
      <c r="F69">
        <v>469</v>
      </c>
      <c r="G69" s="4">
        <v>12.27</v>
      </c>
      <c r="H69" s="4">
        <f>Table1[[#This Row],[Old Unit Cost]]*Table1[[#This Row],[Quantity]]</f>
        <v>5754.63</v>
      </c>
      <c r="I69" s="33">
        <v>0.2</v>
      </c>
      <c r="J69" s="5">
        <f>Table1[[#This Row],[Quantity]]*Table1[[#This Row],[Old Unit Cost]]*0.2</f>
        <v>1150.9260000000002</v>
      </c>
      <c r="K69" s="4">
        <f>Table1[[#This Row],[Old Unit Cost]]*(1-0.2)</f>
        <v>9.8160000000000007</v>
      </c>
      <c r="L69" s="4">
        <v>12.446891614068003</v>
      </c>
      <c r="M69" s="4">
        <f>Table1[[#This Row],[Quantity]]*Table1[[#This Row],[Actual New price ]]</f>
        <v>5837.5921669978934</v>
      </c>
      <c r="N69" s="4">
        <f>(Table1[[#This Row],[Old Unit Cost]]-Table1[[#This Row],[Actual New price ]])*Table1[[#This Row],[Quantity]]</f>
        <v>-82.962166997893419</v>
      </c>
      <c r="O69" s="2">
        <f>Table1[[#This Row],[Actual Saving]]/Table1[[#This Row],[Target Saving]]</f>
        <v>-7.2082972317849631E-2</v>
      </c>
      <c r="S69"/>
    </row>
    <row r="70" spans="1:19" x14ac:dyDescent="0.35">
      <c r="A70" t="s">
        <v>78</v>
      </c>
      <c r="B70" s="32">
        <v>45360</v>
      </c>
      <c r="C70" t="s">
        <v>210</v>
      </c>
      <c r="D70" t="s">
        <v>216</v>
      </c>
      <c r="E70" t="s">
        <v>230</v>
      </c>
      <c r="F70">
        <v>471</v>
      </c>
      <c r="G70" s="4">
        <v>28.73</v>
      </c>
      <c r="H70" s="4">
        <f>Table1[[#This Row],[Old Unit Cost]]*Table1[[#This Row],[Quantity]]</f>
        <v>13531.83</v>
      </c>
      <c r="I70" s="33">
        <v>0.2</v>
      </c>
      <c r="J70" s="5">
        <f>Table1[[#This Row],[Quantity]]*Table1[[#This Row],[Old Unit Cost]]*0.2</f>
        <v>2706.366</v>
      </c>
      <c r="K70" s="4">
        <f>Table1[[#This Row],[Old Unit Cost]]*(1-0.2)</f>
        <v>22.984000000000002</v>
      </c>
      <c r="L70" s="4">
        <v>28.06184269179197</v>
      </c>
      <c r="M70" s="4">
        <f>Table1[[#This Row],[Quantity]]*Table1[[#This Row],[Actual New price ]]</f>
        <v>13217.127907834018</v>
      </c>
      <c r="N70" s="4">
        <f>(Table1[[#This Row],[Old Unit Cost]]-Table1[[#This Row],[Actual New price ]])*Table1[[#This Row],[Quantity]]</f>
        <v>314.70209216598238</v>
      </c>
      <c r="O70" s="2">
        <f>Table1[[#This Row],[Actual Saving]]/Table1[[#This Row],[Target Saving]]</f>
        <v>0.116282162932132</v>
      </c>
      <c r="S70"/>
    </row>
    <row r="71" spans="1:19" x14ac:dyDescent="0.35">
      <c r="A71" t="s">
        <v>79</v>
      </c>
      <c r="B71" s="32">
        <v>45361</v>
      </c>
      <c r="C71" t="s">
        <v>210</v>
      </c>
      <c r="D71" t="s">
        <v>221</v>
      </c>
      <c r="E71" t="s">
        <v>231</v>
      </c>
      <c r="F71">
        <v>153</v>
      </c>
      <c r="G71" s="4">
        <v>41.29</v>
      </c>
      <c r="H71" s="4">
        <f>Table1[[#This Row],[Old Unit Cost]]*Table1[[#This Row],[Quantity]]</f>
        <v>6317.37</v>
      </c>
      <c r="I71" s="33">
        <v>0.2</v>
      </c>
      <c r="J71" s="5">
        <f>Table1[[#This Row],[Quantity]]*Table1[[#This Row],[Old Unit Cost]]*0.2</f>
        <v>1263.4740000000002</v>
      </c>
      <c r="K71" s="4">
        <f>Table1[[#This Row],[Old Unit Cost]]*(1-0.2)</f>
        <v>33.032000000000004</v>
      </c>
      <c r="L71" s="4">
        <v>40.462347054970358</v>
      </c>
      <c r="M71" s="4">
        <f>Table1[[#This Row],[Quantity]]*Table1[[#This Row],[Actual New price ]]</f>
        <v>6190.7390994104644</v>
      </c>
      <c r="N71" s="4">
        <f>(Table1[[#This Row],[Old Unit Cost]]-Table1[[#This Row],[Actual New price ]])*Table1[[#This Row],[Quantity]]</f>
        <v>126.63090058953505</v>
      </c>
      <c r="O71" s="2">
        <f>Table1[[#This Row],[Actual Saving]]/Table1[[#This Row],[Target Saving]]</f>
        <v>0.10022438181516599</v>
      </c>
      <c r="S71"/>
    </row>
    <row r="72" spans="1:19" x14ac:dyDescent="0.35">
      <c r="A72" t="s">
        <v>80</v>
      </c>
      <c r="B72" s="32">
        <v>45362</v>
      </c>
      <c r="C72" t="s">
        <v>214</v>
      </c>
      <c r="D72" t="s">
        <v>215</v>
      </c>
      <c r="E72" t="s">
        <v>222</v>
      </c>
      <c r="F72">
        <v>389</v>
      </c>
      <c r="G72" s="4">
        <v>35.159999999999997</v>
      </c>
      <c r="H72" s="4">
        <f>Table1[[#This Row],[Old Unit Cost]]*Table1[[#This Row],[Quantity]]</f>
        <v>13677.239999999998</v>
      </c>
      <c r="I72" s="33">
        <v>0.2</v>
      </c>
      <c r="J72" s="5">
        <f>Table1[[#This Row],[Quantity]]*Table1[[#This Row],[Old Unit Cost]]*0.2</f>
        <v>2735.4479999999999</v>
      </c>
      <c r="K72" s="4">
        <f>Table1[[#This Row],[Old Unit Cost]]*(1-0.2)</f>
        <v>28.128</v>
      </c>
      <c r="L72" s="4">
        <v>32.29160510292224</v>
      </c>
      <c r="M72" s="4">
        <f>Table1[[#This Row],[Quantity]]*Table1[[#This Row],[Actual New price ]]</f>
        <v>12561.434385036751</v>
      </c>
      <c r="N72" s="4">
        <f>(Table1[[#This Row],[Old Unit Cost]]-Table1[[#This Row],[Actual New price ]])*Table1[[#This Row],[Quantity]]</f>
        <v>1115.8056149632473</v>
      </c>
      <c r="O72" s="2">
        <f>Table1[[#This Row],[Actual Saving]]/Table1[[#This Row],[Target Saving]]</f>
        <v>0.40790598650138749</v>
      </c>
      <c r="S72"/>
    </row>
    <row r="73" spans="1:19" x14ac:dyDescent="0.35">
      <c r="A73" t="s">
        <v>81</v>
      </c>
      <c r="B73" s="32">
        <v>45363</v>
      </c>
      <c r="C73" t="s">
        <v>211</v>
      </c>
      <c r="D73" t="s">
        <v>215</v>
      </c>
      <c r="E73" t="s">
        <v>223</v>
      </c>
      <c r="F73">
        <v>303</v>
      </c>
      <c r="G73" s="4">
        <v>52.82</v>
      </c>
      <c r="H73" s="4">
        <f>Table1[[#This Row],[Old Unit Cost]]*Table1[[#This Row],[Quantity]]</f>
        <v>16004.460000000001</v>
      </c>
      <c r="I73" s="33">
        <v>0.2</v>
      </c>
      <c r="J73" s="5">
        <f>Table1[[#This Row],[Quantity]]*Table1[[#This Row],[Old Unit Cost]]*0.2</f>
        <v>3200.8920000000003</v>
      </c>
      <c r="K73" s="4">
        <f>Table1[[#This Row],[Old Unit Cost]]*(1-0.2)</f>
        <v>42.256</v>
      </c>
      <c r="L73" s="4">
        <v>51.252443670091949</v>
      </c>
      <c r="M73" s="4">
        <f>Table1[[#This Row],[Quantity]]*Table1[[#This Row],[Actual New price ]]</f>
        <v>15529.490432037861</v>
      </c>
      <c r="N73" s="4">
        <f>(Table1[[#This Row],[Old Unit Cost]]-Table1[[#This Row],[Actual New price ]])*Table1[[#This Row],[Quantity]]</f>
        <v>474.96956796213942</v>
      </c>
      <c r="O73" s="2">
        <f>Table1[[#This Row],[Actual Saving]]/Table1[[#This Row],[Target Saving]]</f>
        <v>0.14838662721583215</v>
      </c>
      <c r="S73"/>
    </row>
    <row r="74" spans="1:19" x14ac:dyDescent="0.35">
      <c r="A74" t="s">
        <v>82</v>
      </c>
      <c r="B74" s="32">
        <v>45364</v>
      </c>
      <c r="C74" t="s">
        <v>211</v>
      </c>
      <c r="D74" t="s">
        <v>216</v>
      </c>
      <c r="E74" t="s">
        <v>224</v>
      </c>
      <c r="F74">
        <v>276</v>
      </c>
      <c r="G74" s="4">
        <v>42.93</v>
      </c>
      <c r="H74" s="4">
        <f>Table1[[#This Row],[Old Unit Cost]]*Table1[[#This Row],[Quantity]]</f>
        <v>11848.68</v>
      </c>
      <c r="I74" s="33">
        <v>0.2</v>
      </c>
      <c r="J74" s="5">
        <f>Table1[[#This Row],[Quantity]]*Table1[[#This Row],[Old Unit Cost]]*0.2</f>
        <v>2369.7360000000003</v>
      </c>
      <c r="K74" s="4">
        <f>Table1[[#This Row],[Old Unit Cost]]*(1-0.2)</f>
        <v>34.344000000000001</v>
      </c>
      <c r="L74" s="4">
        <v>44.447110649864705</v>
      </c>
      <c r="M74" s="4">
        <f>Table1[[#This Row],[Quantity]]*Table1[[#This Row],[Actual New price ]]</f>
        <v>12267.402539362658</v>
      </c>
      <c r="N74" s="4">
        <f>(Table1[[#This Row],[Old Unit Cost]]-Table1[[#This Row],[Actual New price ]])*Table1[[#This Row],[Quantity]]</f>
        <v>-418.72253936265855</v>
      </c>
      <c r="O74" s="2">
        <f>Table1[[#This Row],[Actual Saving]]/Table1[[#This Row],[Target Saving]]</f>
        <v>-0.17669585952302641</v>
      </c>
      <c r="S74"/>
    </row>
    <row r="75" spans="1:19" x14ac:dyDescent="0.35">
      <c r="A75" t="s">
        <v>83</v>
      </c>
      <c r="B75" s="32">
        <v>45365</v>
      </c>
      <c r="C75" t="s">
        <v>213</v>
      </c>
      <c r="D75" t="s">
        <v>217</v>
      </c>
      <c r="E75" t="s">
        <v>225</v>
      </c>
      <c r="F75">
        <v>161</v>
      </c>
      <c r="G75" s="4">
        <v>18.149999999999999</v>
      </c>
      <c r="H75" s="4">
        <f>Table1[[#This Row],[Old Unit Cost]]*Table1[[#This Row],[Quantity]]</f>
        <v>2922.1499999999996</v>
      </c>
      <c r="I75" s="33">
        <v>0.2</v>
      </c>
      <c r="J75" s="5">
        <f>Table1[[#This Row],[Quantity]]*Table1[[#This Row],[Old Unit Cost]]*0.2</f>
        <v>584.42999999999995</v>
      </c>
      <c r="K75" s="4">
        <f>Table1[[#This Row],[Old Unit Cost]]*(1-0.2)</f>
        <v>14.52</v>
      </c>
      <c r="L75" s="4">
        <v>16.482271565178952</v>
      </c>
      <c r="M75" s="4">
        <f>Table1[[#This Row],[Quantity]]*Table1[[#This Row],[Actual New price ]]</f>
        <v>2653.6457219938111</v>
      </c>
      <c r="N75" s="4">
        <f>(Table1[[#This Row],[Old Unit Cost]]-Table1[[#This Row],[Actual New price ]])*Table1[[#This Row],[Quantity]]</f>
        <v>268.5042780061886</v>
      </c>
      <c r="O75" s="2">
        <f>Table1[[#This Row],[Actual Saving]]/Table1[[#This Row],[Target Saving]]</f>
        <v>0.45942932088734084</v>
      </c>
      <c r="S75"/>
    </row>
    <row r="76" spans="1:19" x14ac:dyDescent="0.35">
      <c r="A76" t="s">
        <v>84</v>
      </c>
      <c r="B76" s="32">
        <v>45366</v>
      </c>
      <c r="C76" t="s">
        <v>211</v>
      </c>
      <c r="D76" t="s">
        <v>218</v>
      </c>
      <c r="E76" t="s">
        <v>226</v>
      </c>
      <c r="F76">
        <v>148</v>
      </c>
      <c r="G76" s="4">
        <v>13.53</v>
      </c>
      <c r="H76" s="4">
        <f>Table1[[#This Row],[Old Unit Cost]]*Table1[[#This Row],[Quantity]]</f>
        <v>2002.4399999999998</v>
      </c>
      <c r="I76" s="33">
        <v>0.2</v>
      </c>
      <c r="J76" s="5">
        <f>Table1[[#This Row],[Quantity]]*Table1[[#This Row],[Old Unit Cost]]*0.2</f>
        <v>400.488</v>
      </c>
      <c r="K76" s="4">
        <f>Table1[[#This Row],[Old Unit Cost]]*(1-0.2)</f>
        <v>10.824</v>
      </c>
      <c r="L76" s="4">
        <v>12.919203222167168</v>
      </c>
      <c r="M76" s="4">
        <f>Table1[[#This Row],[Quantity]]*Table1[[#This Row],[Actual New price ]]</f>
        <v>1912.0420768807408</v>
      </c>
      <c r="N76" s="4">
        <f>(Table1[[#This Row],[Old Unit Cost]]-Table1[[#This Row],[Actual New price ]])*Table1[[#This Row],[Quantity]]</f>
        <v>90.397923119259076</v>
      </c>
      <c r="O76" s="2">
        <f>Table1[[#This Row],[Actual Saving]]/Table1[[#This Row],[Target Saving]]</f>
        <v>0.2257194300934337</v>
      </c>
      <c r="S76"/>
    </row>
    <row r="77" spans="1:19" x14ac:dyDescent="0.35">
      <c r="A77" t="s">
        <v>85</v>
      </c>
      <c r="B77" s="32">
        <v>45367</v>
      </c>
      <c r="C77" t="s">
        <v>213</v>
      </c>
      <c r="D77" t="s">
        <v>219</v>
      </c>
      <c r="E77" t="s">
        <v>227</v>
      </c>
      <c r="F77">
        <v>202</v>
      </c>
      <c r="G77" s="4">
        <v>42.12</v>
      </c>
      <c r="H77" s="4">
        <f>Table1[[#This Row],[Old Unit Cost]]*Table1[[#This Row],[Quantity]]</f>
        <v>8508.24</v>
      </c>
      <c r="I77" s="33">
        <v>0.2</v>
      </c>
      <c r="J77" s="5">
        <f>Table1[[#This Row],[Quantity]]*Table1[[#This Row],[Old Unit Cost]]*0.2</f>
        <v>1701.6480000000001</v>
      </c>
      <c r="K77" s="4">
        <f>Table1[[#This Row],[Old Unit Cost]]*(1-0.2)</f>
        <v>33.695999999999998</v>
      </c>
      <c r="L77" s="4">
        <v>41.131125328493219</v>
      </c>
      <c r="M77" s="4">
        <f>Table1[[#This Row],[Quantity]]*Table1[[#This Row],[Actual New price ]]</f>
        <v>8308.4873163556294</v>
      </c>
      <c r="N77" s="4">
        <f>(Table1[[#This Row],[Old Unit Cost]]-Table1[[#This Row],[Actual New price ]])*Table1[[#This Row],[Quantity]]</f>
        <v>199.7526836443692</v>
      </c>
      <c r="O77" s="2">
        <f>Table1[[#This Row],[Actual Saving]]/Table1[[#This Row],[Target Saving]]</f>
        <v>0.11738778151789864</v>
      </c>
      <c r="S77"/>
    </row>
    <row r="78" spans="1:19" x14ac:dyDescent="0.35">
      <c r="A78" t="s">
        <v>86</v>
      </c>
      <c r="B78" s="32">
        <v>45368</v>
      </c>
      <c r="C78" t="s">
        <v>214</v>
      </c>
      <c r="D78" t="s">
        <v>220</v>
      </c>
      <c r="E78" t="s">
        <v>228</v>
      </c>
      <c r="F78">
        <v>398</v>
      </c>
      <c r="G78" s="4">
        <v>11.33</v>
      </c>
      <c r="H78" s="4">
        <f>Table1[[#This Row],[Old Unit Cost]]*Table1[[#This Row],[Quantity]]</f>
        <v>4509.34</v>
      </c>
      <c r="I78" s="33">
        <v>0.2</v>
      </c>
      <c r="J78" s="5">
        <f>Table1[[#This Row],[Quantity]]*Table1[[#This Row],[Old Unit Cost]]*0.2</f>
        <v>901.86800000000005</v>
      </c>
      <c r="K78" s="4">
        <f>Table1[[#This Row],[Old Unit Cost]]*(1-0.2)</f>
        <v>9.0640000000000001</v>
      </c>
      <c r="L78" s="4">
        <v>11.656286651492671</v>
      </c>
      <c r="M78" s="4">
        <f>Table1[[#This Row],[Quantity]]*Table1[[#This Row],[Actual New price ]]</f>
        <v>4639.202087294083</v>
      </c>
      <c r="N78" s="4">
        <f>(Table1[[#This Row],[Old Unit Cost]]-Table1[[#This Row],[Actual New price ]])*Table1[[#This Row],[Quantity]]</f>
        <v>-129.86208729408307</v>
      </c>
      <c r="O78" s="2">
        <f>Table1[[#This Row],[Actual Saving]]/Table1[[#This Row],[Target Saving]]</f>
        <v>-0.14399234399500044</v>
      </c>
      <c r="S78"/>
    </row>
    <row r="79" spans="1:19" x14ac:dyDescent="0.35">
      <c r="A79" t="s">
        <v>87</v>
      </c>
      <c r="B79" s="32">
        <v>45369</v>
      </c>
      <c r="C79" t="s">
        <v>210</v>
      </c>
      <c r="D79" t="s">
        <v>220</v>
      </c>
      <c r="E79" t="s">
        <v>229</v>
      </c>
      <c r="F79">
        <v>451</v>
      </c>
      <c r="G79" s="4">
        <v>39.29</v>
      </c>
      <c r="H79" s="4">
        <f>Table1[[#This Row],[Old Unit Cost]]*Table1[[#This Row],[Quantity]]</f>
        <v>17719.79</v>
      </c>
      <c r="I79" s="33">
        <v>0.2</v>
      </c>
      <c r="J79" s="5">
        <f>Table1[[#This Row],[Quantity]]*Table1[[#This Row],[Old Unit Cost]]*0.2</f>
        <v>3543.9580000000005</v>
      </c>
      <c r="K79" s="4">
        <f>Table1[[#This Row],[Old Unit Cost]]*(1-0.2)</f>
        <v>31.432000000000002</v>
      </c>
      <c r="L79" s="4">
        <v>36.525562106819272</v>
      </c>
      <c r="M79" s="4">
        <f>Table1[[#This Row],[Quantity]]*Table1[[#This Row],[Actual New price ]]</f>
        <v>16473.028510175493</v>
      </c>
      <c r="N79" s="4">
        <f>(Table1[[#This Row],[Old Unit Cost]]-Table1[[#This Row],[Actual New price ]])*Table1[[#This Row],[Quantity]]</f>
        <v>1246.7614898245079</v>
      </c>
      <c r="O79" s="2">
        <f>Table1[[#This Row],[Actual Saving]]/Table1[[#This Row],[Target Saving]]</f>
        <v>0.35179917194969795</v>
      </c>
      <c r="S79"/>
    </row>
    <row r="80" spans="1:19" x14ac:dyDescent="0.35">
      <c r="A80" t="s">
        <v>88</v>
      </c>
      <c r="B80" s="32">
        <v>45370</v>
      </c>
      <c r="C80" t="s">
        <v>210</v>
      </c>
      <c r="D80" t="s">
        <v>216</v>
      </c>
      <c r="E80" t="s">
        <v>230</v>
      </c>
      <c r="F80">
        <v>433</v>
      </c>
      <c r="G80" s="4">
        <v>57.01</v>
      </c>
      <c r="H80" s="4">
        <f>Table1[[#This Row],[Old Unit Cost]]*Table1[[#This Row],[Quantity]]</f>
        <v>24685.329999999998</v>
      </c>
      <c r="I80" s="33">
        <v>0.2</v>
      </c>
      <c r="J80" s="5">
        <f>Table1[[#This Row],[Quantity]]*Table1[[#This Row],[Old Unit Cost]]*0.2</f>
        <v>4937.0659999999998</v>
      </c>
      <c r="K80" s="4">
        <f>Table1[[#This Row],[Old Unit Cost]]*(1-0.2)</f>
        <v>45.608000000000004</v>
      </c>
      <c r="L80" s="4">
        <v>53.185273449665154</v>
      </c>
      <c r="M80" s="4">
        <f>Table1[[#This Row],[Quantity]]*Table1[[#This Row],[Actual New price ]]</f>
        <v>23029.223403705011</v>
      </c>
      <c r="N80" s="4">
        <f>(Table1[[#This Row],[Old Unit Cost]]-Table1[[#This Row],[Actual New price ]])*Table1[[#This Row],[Quantity]]</f>
        <v>1656.1065962949876</v>
      </c>
      <c r="O80" s="2">
        <f>Table1[[#This Row],[Actual Saving]]/Table1[[#This Row],[Target Saving]]</f>
        <v>0.33544347924354012</v>
      </c>
      <c r="S80"/>
    </row>
    <row r="81" spans="1:19" x14ac:dyDescent="0.35">
      <c r="A81" t="s">
        <v>89</v>
      </c>
      <c r="B81" s="32">
        <v>45371</v>
      </c>
      <c r="C81" t="s">
        <v>210</v>
      </c>
      <c r="D81" t="s">
        <v>221</v>
      </c>
      <c r="E81" t="s">
        <v>231</v>
      </c>
      <c r="F81">
        <v>415</v>
      </c>
      <c r="G81" s="4">
        <v>38.770000000000003</v>
      </c>
      <c r="H81" s="4">
        <f>Table1[[#This Row],[Old Unit Cost]]*Table1[[#This Row],[Quantity]]</f>
        <v>16089.550000000001</v>
      </c>
      <c r="I81" s="33">
        <v>0.2</v>
      </c>
      <c r="J81" s="5">
        <f>Table1[[#This Row],[Quantity]]*Table1[[#This Row],[Old Unit Cost]]*0.2</f>
        <v>3217.9100000000003</v>
      </c>
      <c r="K81" s="4">
        <f>Table1[[#This Row],[Old Unit Cost]]*(1-0.2)</f>
        <v>31.016000000000005</v>
      </c>
      <c r="L81" s="4">
        <v>36.435824908127572</v>
      </c>
      <c r="M81" s="4">
        <f>Table1[[#This Row],[Quantity]]*Table1[[#This Row],[Actual New price ]]</f>
        <v>15120.867336872941</v>
      </c>
      <c r="N81" s="4">
        <f>(Table1[[#This Row],[Old Unit Cost]]-Table1[[#This Row],[Actual New price ]])*Table1[[#This Row],[Quantity]]</f>
        <v>968.68266312705907</v>
      </c>
      <c r="O81" s="2">
        <f>Table1[[#This Row],[Actual Saving]]/Table1[[#This Row],[Target Saving]]</f>
        <v>0.30102851326701463</v>
      </c>
      <c r="S81"/>
    </row>
    <row r="82" spans="1:19" x14ac:dyDescent="0.35">
      <c r="A82" t="s">
        <v>90</v>
      </c>
      <c r="B82" s="32">
        <v>45372</v>
      </c>
      <c r="C82" t="s">
        <v>211</v>
      </c>
      <c r="D82" t="s">
        <v>215</v>
      </c>
      <c r="E82" t="s">
        <v>222</v>
      </c>
      <c r="F82">
        <v>387</v>
      </c>
      <c r="G82" s="4">
        <v>29.41</v>
      </c>
      <c r="H82" s="4">
        <f>Table1[[#This Row],[Old Unit Cost]]*Table1[[#This Row],[Quantity]]</f>
        <v>11381.67</v>
      </c>
      <c r="I82" s="33">
        <v>0.2</v>
      </c>
      <c r="J82" s="5">
        <f>Table1[[#This Row],[Quantity]]*Table1[[#This Row],[Old Unit Cost]]*0.2</f>
        <v>2276.3340000000003</v>
      </c>
      <c r="K82" s="4">
        <f>Table1[[#This Row],[Old Unit Cost]]*(1-0.2)</f>
        <v>23.528000000000002</v>
      </c>
      <c r="L82" s="4">
        <v>28.2722628622736</v>
      </c>
      <c r="M82" s="4">
        <f>Table1[[#This Row],[Quantity]]*Table1[[#This Row],[Actual New price ]]</f>
        <v>10941.365727699884</v>
      </c>
      <c r="N82" s="4">
        <f>(Table1[[#This Row],[Old Unit Cost]]-Table1[[#This Row],[Actual New price ]])*Table1[[#This Row],[Quantity]]</f>
        <v>440.30427230011702</v>
      </c>
      <c r="O82" s="2">
        <f>Table1[[#This Row],[Actual Saving]]/Table1[[#This Row],[Target Saving]]</f>
        <v>0.1934269190286298</v>
      </c>
      <c r="S82"/>
    </row>
    <row r="83" spans="1:19" x14ac:dyDescent="0.35">
      <c r="A83" t="s">
        <v>91</v>
      </c>
      <c r="B83" s="32">
        <v>45373</v>
      </c>
      <c r="C83" t="s">
        <v>214</v>
      </c>
      <c r="D83" t="s">
        <v>215</v>
      </c>
      <c r="E83" t="s">
        <v>223</v>
      </c>
      <c r="F83">
        <v>243</v>
      </c>
      <c r="G83" s="4">
        <v>42.16</v>
      </c>
      <c r="H83" s="4">
        <f>Table1[[#This Row],[Old Unit Cost]]*Table1[[#This Row],[Quantity]]</f>
        <v>10244.879999999999</v>
      </c>
      <c r="I83" s="33">
        <v>0.2</v>
      </c>
      <c r="J83" s="5">
        <f>Table1[[#This Row],[Quantity]]*Table1[[#This Row],[Old Unit Cost]]*0.2</f>
        <v>2048.9760000000001</v>
      </c>
      <c r="K83" s="4">
        <f>Table1[[#This Row],[Old Unit Cost]]*(1-0.2)</f>
        <v>33.728000000000002</v>
      </c>
      <c r="L83" s="4">
        <v>43.419288847667836</v>
      </c>
      <c r="M83" s="4">
        <f>Table1[[#This Row],[Quantity]]*Table1[[#This Row],[Actual New price ]]</f>
        <v>10550.887189983285</v>
      </c>
      <c r="N83" s="4">
        <f>(Table1[[#This Row],[Old Unit Cost]]-Table1[[#This Row],[Actual New price ]])*Table1[[#This Row],[Quantity]]</f>
        <v>-306.00718998328506</v>
      </c>
      <c r="O83" s="2">
        <f>Table1[[#This Row],[Actual Saving]]/Table1[[#This Row],[Target Saving]]</f>
        <v>-0.14934640034011382</v>
      </c>
      <c r="S83"/>
    </row>
    <row r="84" spans="1:19" x14ac:dyDescent="0.35">
      <c r="A84" t="s">
        <v>92</v>
      </c>
      <c r="B84" s="32">
        <v>45374</v>
      </c>
      <c r="C84" t="s">
        <v>211</v>
      </c>
      <c r="D84" t="s">
        <v>216</v>
      </c>
      <c r="E84" t="s">
        <v>224</v>
      </c>
      <c r="F84">
        <v>359</v>
      </c>
      <c r="G84" s="4">
        <v>32.909999999999997</v>
      </c>
      <c r="H84" s="4">
        <f>Table1[[#This Row],[Old Unit Cost]]*Table1[[#This Row],[Quantity]]</f>
        <v>11814.689999999999</v>
      </c>
      <c r="I84" s="33">
        <v>0.2</v>
      </c>
      <c r="J84" s="5">
        <f>Table1[[#This Row],[Quantity]]*Table1[[#This Row],[Old Unit Cost]]*0.2</f>
        <v>2362.9379999999996</v>
      </c>
      <c r="K84" s="4">
        <f>Table1[[#This Row],[Old Unit Cost]]*(1-0.2)</f>
        <v>26.327999999999999</v>
      </c>
      <c r="L84" s="4">
        <v>31.792078227358648</v>
      </c>
      <c r="M84" s="4">
        <f>Table1[[#This Row],[Quantity]]*Table1[[#This Row],[Actual New price ]]</f>
        <v>11413.356083621755</v>
      </c>
      <c r="N84" s="4">
        <f>(Table1[[#This Row],[Old Unit Cost]]-Table1[[#This Row],[Actual New price ]])*Table1[[#This Row],[Quantity]]</f>
        <v>401.33391637824434</v>
      </c>
      <c r="O84" s="2">
        <f>Table1[[#This Row],[Actual Saving]]/Table1[[#This Row],[Target Saving]]</f>
        <v>0.1698453012217182</v>
      </c>
      <c r="S84"/>
    </row>
    <row r="85" spans="1:19" x14ac:dyDescent="0.35">
      <c r="A85" t="s">
        <v>93</v>
      </c>
      <c r="B85" s="32">
        <v>45375</v>
      </c>
      <c r="C85" t="s">
        <v>211</v>
      </c>
      <c r="D85" t="s">
        <v>217</v>
      </c>
      <c r="E85" t="s">
        <v>225</v>
      </c>
      <c r="F85">
        <v>212</v>
      </c>
      <c r="G85" s="4">
        <v>37.28</v>
      </c>
      <c r="H85" s="4">
        <f>Table1[[#This Row],[Old Unit Cost]]*Table1[[#This Row],[Quantity]]</f>
        <v>7903.3600000000006</v>
      </c>
      <c r="I85" s="33">
        <v>0.2</v>
      </c>
      <c r="J85" s="5">
        <f>Table1[[#This Row],[Quantity]]*Table1[[#This Row],[Old Unit Cost]]*0.2</f>
        <v>1580.6720000000003</v>
      </c>
      <c r="K85" s="4">
        <f>Table1[[#This Row],[Old Unit Cost]]*(1-0.2)</f>
        <v>29.824000000000002</v>
      </c>
      <c r="L85" s="4">
        <v>36.830855255723293</v>
      </c>
      <c r="M85" s="4">
        <f>Table1[[#This Row],[Quantity]]*Table1[[#This Row],[Actual New price ]]</f>
        <v>7808.1413142133379</v>
      </c>
      <c r="N85" s="4">
        <f>(Table1[[#This Row],[Old Unit Cost]]-Table1[[#This Row],[Actual New price ]])*Table1[[#This Row],[Quantity]]</f>
        <v>95.218685786662149</v>
      </c>
      <c r="O85" s="2">
        <f>Table1[[#This Row],[Actual Saving]]/Table1[[#This Row],[Target Saving]]</f>
        <v>6.0239370208785968E-2</v>
      </c>
      <c r="S85"/>
    </row>
    <row r="86" spans="1:19" x14ac:dyDescent="0.35">
      <c r="A86" t="s">
        <v>94</v>
      </c>
      <c r="B86" s="32">
        <v>45376</v>
      </c>
      <c r="C86" t="s">
        <v>214</v>
      </c>
      <c r="D86" t="s">
        <v>218</v>
      </c>
      <c r="E86" t="s">
        <v>226</v>
      </c>
      <c r="F86">
        <v>257</v>
      </c>
      <c r="G86" s="4">
        <v>57.07</v>
      </c>
      <c r="H86" s="4">
        <f>Table1[[#This Row],[Old Unit Cost]]*Table1[[#This Row],[Quantity]]</f>
        <v>14666.99</v>
      </c>
      <c r="I86" s="33">
        <v>0.2</v>
      </c>
      <c r="J86" s="5">
        <f>Table1[[#This Row],[Quantity]]*Table1[[#This Row],[Old Unit Cost]]*0.2</f>
        <v>2933.3980000000001</v>
      </c>
      <c r="K86" s="4">
        <f>Table1[[#This Row],[Old Unit Cost]]*(1-0.2)</f>
        <v>45.656000000000006</v>
      </c>
      <c r="L86" s="4">
        <v>53.811576372233205</v>
      </c>
      <c r="M86" s="4">
        <f>Table1[[#This Row],[Quantity]]*Table1[[#This Row],[Actual New price ]]</f>
        <v>13829.575127663933</v>
      </c>
      <c r="N86" s="4">
        <f>(Table1[[#This Row],[Old Unit Cost]]-Table1[[#This Row],[Actual New price ]])*Table1[[#This Row],[Quantity]]</f>
        <v>837.41487233606642</v>
      </c>
      <c r="O86" s="2">
        <f>Table1[[#This Row],[Actual Saving]]/Table1[[#This Row],[Target Saving]]</f>
        <v>0.2854760493925701</v>
      </c>
      <c r="S86"/>
    </row>
    <row r="87" spans="1:19" x14ac:dyDescent="0.35">
      <c r="A87" t="s">
        <v>95</v>
      </c>
      <c r="B87" s="32">
        <v>45377</v>
      </c>
      <c r="C87" t="s">
        <v>214</v>
      </c>
      <c r="D87" t="s">
        <v>219</v>
      </c>
      <c r="E87" t="s">
        <v>227</v>
      </c>
      <c r="F87">
        <v>494</v>
      </c>
      <c r="G87" s="4">
        <v>29.31</v>
      </c>
      <c r="H87" s="4">
        <f>Table1[[#This Row],[Old Unit Cost]]*Table1[[#This Row],[Quantity]]</f>
        <v>14479.14</v>
      </c>
      <c r="I87" s="33">
        <v>0.2</v>
      </c>
      <c r="J87" s="5">
        <f>Table1[[#This Row],[Quantity]]*Table1[[#This Row],[Old Unit Cost]]*0.2</f>
        <v>2895.828</v>
      </c>
      <c r="K87" s="4">
        <f>Table1[[#This Row],[Old Unit Cost]]*(1-0.2)</f>
        <v>23.448</v>
      </c>
      <c r="L87" s="4">
        <v>30.470420219773505</v>
      </c>
      <c r="M87" s="4">
        <f>Table1[[#This Row],[Quantity]]*Table1[[#This Row],[Actual New price ]]</f>
        <v>15052.387588568112</v>
      </c>
      <c r="N87" s="4">
        <f>(Table1[[#This Row],[Old Unit Cost]]-Table1[[#This Row],[Actual New price ]])*Table1[[#This Row],[Quantity]]</f>
        <v>-573.24758856811206</v>
      </c>
      <c r="O87" s="2">
        <f>Table1[[#This Row],[Actual Saving]]/Table1[[#This Row],[Target Saving]]</f>
        <v>-0.19795636638920269</v>
      </c>
      <c r="S87"/>
    </row>
    <row r="88" spans="1:19" x14ac:dyDescent="0.35">
      <c r="A88" t="s">
        <v>96</v>
      </c>
      <c r="B88" s="32">
        <v>45378</v>
      </c>
      <c r="C88" t="s">
        <v>214</v>
      </c>
      <c r="D88" t="s">
        <v>220</v>
      </c>
      <c r="E88" t="s">
        <v>228</v>
      </c>
      <c r="F88">
        <v>218</v>
      </c>
      <c r="G88" s="4">
        <v>58.06</v>
      </c>
      <c r="H88" s="4">
        <f>Table1[[#This Row],[Old Unit Cost]]*Table1[[#This Row],[Quantity]]</f>
        <v>12657.08</v>
      </c>
      <c r="I88" s="33">
        <v>0.2</v>
      </c>
      <c r="J88" s="5">
        <f>Table1[[#This Row],[Quantity]]*Table1[[#This Row],[Old Unit Cost]]*0.2</f>
        <v>2531.4160000000002</v>
      </c>
      <c r="K88" s="4">
        <f>Table1[[#This Row],[Old Unit Cost]]*(1-0.2)</f>
        <v>46.448000000000008</v>
      </c>
      <c r="L88" s="4">
        <v>52.768528137689032</v>
      </c>
      <c r="M88" s="4">
        <f>Table1[[#This Row],[Quantity]]*Table1[[#This Row],[Actual New price ]]</f>
        <v>11503.53913401621</v>
      </c>
      <c r="N88" s="4">
        <f>(Table1[[#This Row],[Old Unit Cost]]-Table1[[#This Row],[Actual New price ]])*Table1[[#This Row],[Quantity]]</f>
        <v>1153.5408659837917</v>
      </c>
      <c r="O88" s="2">
        <f>Table1[[#This Row],[Actual Saving]]/Table1[[#This Row],[Target Saving]]</f>
        <v>0.45568996402953588</v>
      </c>
      <c r="S88"/>
    </row>
    <row r="89" spans="1:19" x14ac:dyDescent="0.35">
      <c r="A89" t="s">
        <v>97</v>
      </c>
      <c r="B89" s="32">
        <v>45379</v>
      </c>
      <c r="C89" t="s">
        <v>214</v>
      </c>
      <c r="D89" t="s">
        <v>220</v>
      </c>
      <c r="E89" t="s">
        <v>229</v>
      </c>
      <c r="F89">
        <v>210</v>
      </c>
      <c r="G89" s="4">
        <v>55.27</v>
      </c>
      <c r="H89" s="4">
        <f>Table1[[#This Row],[Old Unit Cost]]*Table1[[#This Row],[Quantity]]</f>
        <v>11606.7</v>
      </c>
      <c r="I89" s="33">
        <v>0.2</v>
      </c>
      <c r="J89" s="5">
        <f>Table1[[#This Row],[Quantity]]*Table1[[#This Row],[Old Unit Cost]]*0.2</f>
        <v>2321.34</v>
      </c>
      <c r="K89" s="4">
        <f>Table1[[#This Row],[Old Unit Cost]]*(1-0.2)</f>
        <v>44.216000000000008</v>
      </c>
      <c r="L89" s="4">
        <v>55.904183138724221</v>
      </c>
      <c r="M89" s="4">
        <f>Table1[[#This Row],[Quantity]]*Table1[[#This Row],[Actual New price ]]</f>
        <v>11739.878459132087</v>
      </c>
      <c r="N89" s="4">
        <f>(Table1[[#This Row],[Old Unit Cost]]-Table1[[#This Row],[Actual New price ]])*Table1[[#This Row],[Quantity]]</f>
        <v>-133.17845913208578</v>
      </c>
      <c r="O89" s="2">
        <f>Table1[[#This Row],[Actual Saving]]/Table1[[#This Row],[Target Saving]]</f>
        <v>-5.7371371333835533E-2</v>
      </c>
      <c r="S89"/>
    </row>
    <row r="90" spans="1:19" x14ac:dyDescent="0.35">
      <c r="A90" t="s">
        <v>98</v>
      </c>
      <c r="B90" s="32">
        <v>45380</v>
      </c>
      <c r="C90" t="s">
        <v>210</v>
      </c>
      <c r="D90" t="s">
        <v>216</v>
      </c>
      <c r="E90" t="s">
        <v>230</v>
      </c>
      <c r="F90">
        <v>117</v>
      </c>
      <c r="G90" s="4">
        <v>19.79</v>
      </c>
      <c r="H90" s="4">
        <f>Table1[[#This Row],[Old Unit Cost]]*Table1[[#This Row],[Quantity]]</f>
        <v>2315.4299999999998</v>
      </c>
      <c r="I90" s="33">
        <v>0.2</v>
      </c>
      <c r="J90" s="5">
        <f>Table1[[#This Row],[Quantity]]*Table1[[#This Row],[Old Unit Cost]]*0.2</f>
        <v>463.08600000000001</v>
      </c>
      <c r="K90" s="4">
        <f>Table1[[#This Row],[Old Unit Cost]]*(1-0.2)</f>
        <v>15.832000000000001</v>
      </c>
      <c r="L90" s="4">
        <v>18.045168818119965</v>
      </c>
      <c r="M90" s="4">
        <f>Table1[[#This Row],[Quantity]]*Table1[[#This Row],[Actual New price ]]</f>
        <v>2111.2847517200357</v>
      </c>
      <c r="N90" s="4">
        <f>(Table1[[#This Row],[Old Unit Cost]]-Table1[[#This Row],[Actual New price ]])*Table1[[#This Row],[Quantity]]</f>
        <v>204.14524827996399</v>
      </c>
      <c r="O90" s="2">
        <f>Table1[[#This Row],[Actual Saving]]/Table1[[#This Row],[Target Saving]]</f>
        <v>0.44083657955533961</v>
      </c>
      <c r="S90"/>
    </row>
    <row r="91" spans="1:19" x14ac:dyDescent="0.35">
      <c r="A91" t="s">
        <v>99</v>
      </c>
      <c r="B91" s="32">
        <v>45381</v>
      </c>
      <c r="C91" t="s">
        <v>212</v>
      </c>
      <c r="D91" t="s">
        <v>221</v>
      </c>
      <c r="E91" t="s">
        <v>231</v>
      </c>
      <c r="F91">
        <v>338</v>
      </c>
      <c r="G91" s="4">
        <v>13.47</v>
      </c>
      <c r="H91" s="4">
        <f>Table1[[#This Row],[Old Unit Cost]]*Table1[[#This Row],[Quantity]]</f>
        <v>4552.8600000000006</v>
      </c>
      <c r="I91" s="33">
        <v>0.2</v>
      </c>
      <c r="J91" s="5">
        <f>Table1[[#This Row],[Quantity]]*Table1[[#This Row],[Old Unit Cost]]*0.2</f>
        <v>910.57200000000012</v>
      </c>
      <c r="K91" s="4">
        <f>Table1[[#This Row],[Old Unit Cost]]*(1-0.2)</f>
        <v>10.776000000000002</v>
      </c>
      <c r="L91" s="4">
        <v>12.575913911779882</v>
      </c>
      <c r="M91" s="4">
        <f>Table1[[#This Row],[Quantity]]*Table1[[#This Row],[Actual New price ]]</f>
        <v>4250.6589021815998</v>
      </c>
      <c r="N91" s="4">
        <f>(Table1[[#This Row],[Old Unit Cost]]-Table1[[#This Row],[Actual New price ]])*Table1[[#This Row],[Quantity]]</f>
        <v>302.20109781840017</v>
      </c>
      <c r="O91" s="2">
        <f>Table1[[#This Row],[Actual Saving]]/Table1[[#This Row],[Target Saving]]</f>
        <v>0.33188050787680723</v>
      </c>
      <c r="S91"/>
    </row>
    <row r="92" spans="1:19" x14ac:dyDescent="0.35">
      <c r="A92" t="s">
        <v>100</v>
      </c>
      <c r="B92" s="32">
        <v>45382</v>
      </c>
      <c r="C92" t="s">
        <v>212</v>
      </c>
      <c r="D92" t="s">
        <v>215</v>
      </c>
      <c r="E92" t="s">
        <v>222</v>
      </c>
      <c r="F92">
        <v>447</v>
      </c>
      <c r="G92" s="4">
        <v>15.04</v>
      </c>
      <c r="H92" s="4">
        <f>Table1[[#This Row],[Old Unit Cost]]*Table1[[#This Row],[Quantity]]</f>
        <v>6722.8799999999992</v>
      </c>
      <c r="I92" s="33">
        <v>0.2</v>
      </c>
      <c r="J92" s="5">
        <f>Table1[[#This Row],[Quantity]]*Table1[[#This Row],[Old Unit Cost]]*0.2</f>
        <v>1344.576</v>
      </c>
      <c r="K92" s="4">
        <f>Table1[[#This Row],[Old Unit Cost]]*(1-0.2)</f>
        <v>12.032</v>
      </c>
      <c r="L92" s="4">
        <v>14.618633794784694</v>
      </c>
      <c r="M92" s="4">
        <f>Table1[[#This Row],[Quantity]]*Table1[[#This Row],[Actual New price ]]</f>
        <v>6534.5293062687579</v>
      </c>
      <c r="N92" s="4">
        <f>(Table1[[#This Row],[Old Unit Cost]]-Table1[[#This Row],[Actual New price ]])*Table1[[#This Row],[Quantity]]</f>
        <v>188.35069373124139</v>
      </c>
      <c r="O92" s="2">
        <f>Table1[[#This Row],[Actual Saving]]/Table1[[#This Row],[Target Saving]]</f>
        <v>0.14008185013806687</v>
      </c>
      <c r="S92"/>
    </row>
    <row r="93" spans="1:19" x14ac:dyDescent="0.35">
      <c r="A93" t="s">
        <v>101</v>
      </c>
      <c r="B93" s="32">
        <v>45383</v>
      </c>
      <c r="C93" t="s">
        <v>214</v>
      </c>
      <c r="D93" t="s">
        <v>215</v>
      </c>
      <c r="E93" t="s">
        <v>223</v>
      </c>
      <c r="F93">
        <v>326</v>
      </c>
      <c r="G93" s="4">
        <v>10.91</v>
      </c>
      <c r="H93" s="4">
        <f>Table1[[#This Row],[Old Unit Cost]]*Table1[[#This Row],[Quantity]]</f>
        <v>3556.66</v>
      </c>
      <c r="I93" s="33">
        <v>0.2</v>
      </c>
      <c r="J93" s="5">
        <f>Table1[[#This Row],[Quantity]]*Table1[[#This Row],[Old Unit Cost]]*0.2</f>
        <v>711.33199999999999</v>
      </c>
      <c r="K93" s="4">
        <f>Table1[[#This Row],[Old Unit Cost]]*(1-0.2)</f>
        <v>8.7279999999999998</v>
      </c>
      <c r="L93" s="4">
        <v>10.066216691867346</v>
      </c>
      <c r="M93" s="4">
        <f>Table1[[#This Row],[Quantity]]*Table1[[#This Row],[Actual New price ]]</f>
        <v>3281.5866415487549</v>
      </c>
      <c r="N93" s="4">
        <f>(Table1[[#This Row],[Old Unit Cost]]-Table1[[#This Row],[Actual New price ]])*Table1[[#This Row],[Quantity]]</f>
        <v>275.07335845124516</v>
      </c>
      <c r="O93" s="2">
        <f>Table1[[#This Row],[Actual Saving]]/Table1[[#This Row],[Target Saving]]</f>
        <v>0.38670179107820984</v>
      </c>
      <c r="S93"/>
    </row>
    <row r="94" spans="1:19" x14ac:dyDescent="0.35">
      <c r="A94" t="s">
        <v>102</v>
      </c>
      <c r="B94" s="32">
        <v>45384</v>
      </c>
      <c r="C94" t="s">
        <v>212</v>
      </c>
      <c r="D94" t="s">
        <v>216</v>
      </c>
      <c r="E94" t="s">
        <v>224</v>
      </c>
      <c r="F94">
        <v>353</v>
      </c>
      <c r="G94" s="4">
        <v>14.72</v>
      </c>
      <c r="H94" s="4">
        <f>Table1[[#This Row],[Old Unit Cost]]*Table1[[#This Row],[Quantity]]</f>
        <v>5196.16</v>
      </c>
      <c r="I94" s="33">
        <v>0.2</v>
      </c>
      <c r="J94" s="5">
        <f>Table1[[#This Row],[Quantity]]*Table1[[#This Row],[Old Unit Cost]]*0.2</f>
        <v>1039.232</v>
      </c>
      <c r="K94" s="4">
        <f>Table1[[#This Row],[Old Unit Cost]]*(1-0.2)</f>
        <v>11.776000000000002</v>
      </c>
      <c r="L94" s="4">
        <v>15.365542717050273</v>
      </c>
      <c r="M94" s="4">
        <f>Table1[[#This Row],[Quantity]]*Table1[[#This Row],[Actual New price ]]</f>
        <v>5424.036579118746</v>
      </c>
      <c r="N94" s="4">
        <f>(Table1[[#This Row],[Old Unit Cost]]-Table1[[#This Row],[Actual New price ]])*Table1[[#This Row],[Quantity]]</f>
        <v>-227.87657911874612</v>
      </c>
      <c r="O94" s="2">
        <f>Table1[[#This Row],[Actual Saving]]/Table1[[#This Row],[Target Saving]]</f>
        <v>-0.21927402073718488</v>
      </c>
      <c r="S94"/>
    </row>
    <row r="95" spans="1:19" x14ac:dyDescent="0.35">
      <c r="A95" t="s">
        <v>103</v>
      </c>
      <c r="B95" s="32">
        <v>45385</v>
      </c>
      <c r="C95" t="s">
        <v>212</v>
      </c>
      <c r="D95" t="s">
        <v>217</v>
      </c>
      <c r="E95" t="s">
        <v>225</v>
      </c>
      <c r="F95">
        <v>453</v>
      </c>
      <c r="G95" s="4">
        <v>44.15</v>
      </c>
      <c r="H95" s="4">
        <f>Table1[[#This Row],[Old Unit Cost]]*Table1[[#This Row],[Quantity]]</f>
        <v>19999.95</v>
      </c>
      <c r="I95" s="33">
        <v>0.2</v>
      </c>
      <c r="J95" s="5">
        <f>Table1[[#This Row],[Quantity]]*Table1[[#This Row],[Old Unit Cost]]*0.2</f>
        <v>3999.9900000000002</v>
      </c>
      <c r="K95" s="4">
        <f>Table1[[#This Row],[Old Unit Cost]]*(1-0.2)</f>
        <v>35.32</v>
      </c>
      <c r="L95" s="4">
        <v>40.187361686272268</v>
      </c>
      <c r="M95" s="4">
        <f>Table1[[#This Row],[Quantity]]*Table1[[#This Row],[Actual New price ]]</f>
        <v>18204.874843881338</v>
      </c>
      <c r="N95" s="4">
        <f>(Table1[[#This Row],[Old Unit Cost]]-Table1[[#This Row],[Actual New price ]])*Table1[[#This Row],[Quantity]]</f>
        <v>1795.0751561186617</v>
      </c>
      <c r="O95" s="2">
        <f>Table1[[#This Row],[Actual Saving]]/Table1[[#This Row],[Target Saving]]</f>
        <v>0.4487699109544428</v>
      </c>
      <c r="S95"/>
    </row>
    <row r="96" spans="1:19" x14ac:dyDescent="0.35">
      <c r="A96" t="s">
        <v>104</v>
      </c>
      <c r="B96" s="32">
        <v>45386</v>
      </c>
      <c r="C96" t="s">
        <v>214</v>
      </c>
      <c r="D96" t="s">
        <v>218</v>
      </c>
      <c r="E96" t="s">
        <v>226</v>
      </c>
      <c r="F96">
        <v>433</v>
      </c>
      <c r="G96" s="4">
        <v>13.56</v>
      </c>
      <c r="H96" s="4">
        <f>Table1[[#This Row],[Old Unit Cost]]*Table1[[#This Row],[Quantity]]</f>
        <v>5871.4800000000005</v>
      </c>
      <c r="I96" s="33">
        <v>0.2</v>
      </c>
      <c r="J96" s="5">
        <f>Table1[[#This Row],[Quantity]]*Table1[[#This Row],[Old Unit Cost]]*0.2</f>
        <v>1174.296</v>
      </c>
      <c r="K96" s="4">
        <f>Table1[[#This Row],[Old Unit Cost]]*(1-0.2)</f>
        <v>10.848000000000001</v>
      </c>
      <c r="L96" s="4">
        <v>12.995817467243414</v>
      </c>
      <c r="M96" s="4">
        <f>Table1[[#This Row],[Quantity]]*Table1[[#This Row],[Actual New price ]]</f>
        <v>5627.1889633163983</v>
      </c>
      <c r="N96" s="4">
        <f>(Table1[[#This Row],[Old Unit Cost]]-Table1[[#This Row],[Actual New price ]])*Table1[[#This Row],[Quantity]]</f>
        <v>244.29103668360179</v>
      </c>
      <c r="O96" s="2">
        <f>Table1[[#This Row],[Actual Saving]]/Table1[[#This Row],[Target Saving]]</f>
        <v>0.2080319073586232</v>
      </c>
      <c r="S96"/>
    </row>
    <row r="97" spans="1:19" x14ac:dyDescent="0.35">
      <c r="A97" t="s">
        <v>105</v>
      </c>
      <c r="B97" s="32">
        <v>45387</v>
      </c>
      <c r="C97" t="s">
        <v>212</v>
      </c>
      <c r="D97" t="s">
        <v>219</v>
      </c>
      <c r="E97" t="s">
        <v>227</v>
      </c>
      <c r="F97">
        <v>441</v>
      </c>
      <c r="G97" s="4">
        <v>25.95</v>
      </c>
      <c r="H97" s="4">
        <f>Table1[[#This Row],[Old Unit Cost]]*Table1[[#This Row],[Quantity]]</f>
        <v>11443.949999999999</v>
      </c>
      <c r="I97" s="33">
        <v>0.2</v>
      </c>
      <c r="J97" s="5">
        <f>Table1[[#This Row],[Quantity]]*Table1[[#This Row],[Old Unit Cost]]*0.2</f>
        <v>2288.79</v>
      </c>
      <c r="K97" s="4">
        <f>Table1[[#This Row],[Old Unit Cost]]*(1-0.2)</f>
        <v>20.76</v>
      </c>
      <c r="L97" s="4">
        <v>24.148306298212415</v>
      </c>
      <c r="M97" s="4">
        <f>Table1[[#This Row],[Quantity]]*Table1[[#This Row],[Actual New price ]]</f>
        <v>10649.403077511675</v>
      </c>
      <c r="N97" s="4">
        <f>(Table1[[#This Row],[Old Unit Cost]]-Table1[[#This Row],[Actual New price ]])*Table1[[#This Row],[Quantity]]</f>
        <v>794.54692248832487</v>
      </c>
      <c r="O97" s="2">
        <f>Table1[[#This Row],[Actual Saving]]/Table1[[#This Row],[Target Saving]]</f>
        <v>0.34714714870666374</v>
      </c>
      <c r="S97"/>
    </row>
    <row r="98" spans="1:19" x14ac:dyDescent="0.35">
      <c r="A98" t="s">
        <v>106</v>
      </c>
      <c r="B98" s="32">
        <v>45388</v>
      </c>
      <c r="C98" t="s">
        <v>211</v>
      </c>
      <c r="D98" t="s">
        <v>220</v>
      </c>
      <c r="E98" t="s">
        <v>228</v>
      </c>
      <c r="F98">
        <v>184</v>
      </c>
      <c r="G98" s="4">
        <v>52.24</v>
      </c>
      <c r="H98" s="4">
        <f>Table1[[#This Row],[Old Unit Cost]]*Table1[[#This Row],[Quantity]]</f>
        <v>9612.16</v>
      </c>
      <c r="I98" s="33">
        <v>0.2</v>
      </c>
      <c r="J98" s="5">
        <f>Table1[[#This Row],[Quantity]]*Table1[[#This Row],[Old Unit Cost]]*0.2</f>
        <v>1922.432</v>
      </c>
      <c r="K98" s="4">
        <f>Table1[[#This Row],[Old Unit Cost]]*(1-0.2)</f>
        <v>41.792000000000002</v>
      </c>
      <c r="L98" s="4">
        <v>53.630314700437303</v>
      </c>
      <c r="M98" s="4">
        <f>Table1[[#This Row],[Quantity]]*Table1[[#This Row],[Actual New price ]]</f>
        <v>9867.977904880463</v>
      </c>
      <c r="N98" s="4">
        <f>(Table1[[#This Row],[Old Unit Cost]]-Table1[[#This Row],[Actual New price ]])*Table1[[#This Row],[Quantity]]</f>
        <v>-255.8179048804634</v>
      </c>
      <c r="O98" s="2">
        <f>Table1[[#This Row],[Actual Saving]]/Table1[[#This Row],[Target Saving]]</f>
        <v>-0.13306993687187033</v>
      </c>
      <c r="S98"/>
    </row>
    <row r="99" spans="1:19" x14ac:dyDescent="0.35">
      <c r="A99" t="s">
        <v>107</v>
      </c>
      <c r="B99" s="32">
        <v>45389</v>
      </c>
      <c r="C99" t="s">
        <v>213</v>
      </c>
      <c r="D99" t="s">
        <v>220</v>
      </c>
      <c r="E99" t="s">
        <v>229</v>
      </c>
      <c r="F99">
        <v>244</v>
      </c>
      <c r="G99" s="4">
        <v>11.16</v>
      </c>
      <c r="H99" s="4">
        <f>Table1[[#This Row],[Old Unit Cost]]*Table1[[#This Row],[Quantity]]</f>
        <v>2723.04</v>
      </c>
      <c r="I99" s="33">
        <v>0.2</v>
      </c>
      <c r="J99" s="5">
        <f>Table1[[#This Row],[Quantity]]*Table1[[#This Row],[Old Unit Cost]]*0.2</f>
        <v>544.60800000000006</v>
      </c>
      <c r="K99" s="4">
        <f>Table1[[#This Row],[Old Unit Cost]]*(1-0.2)</f>
        <v>8.9280000000000008</v>
      </c>
      <c r="L99" s="4">
        <v>10.707289837734622</v>
      </c>
      <c r="M99" s="4">
        <f>Table1[[#This Row],[Quantity]]*Table1[[#This Row],[Actual New price ]]</f>
        <v>2612.5787204072481</v>
      </c>
      <c r="N99" s="4">
        <f>(Table1[[#This Row],[Old Unit Cost]]-Table1[[#This Row],[Actual New price ]])*Table1[[#This Row],[Quantity]]</f>
        <v>110.46127959275216</v>
      </c>
      <c r="O99" s="2">
        <f>Table1[[#This Row],[Actual Saving]]/Table1[[#This Row],[Target Saving]]</f>
        <v>0.20282713363144161</v>
      </c>
      <c r="S99"/>
    </row>
    <row r="100" spans="1:19" x14ac:dyDescent="0.35">
      <c r="A100" t="s">
        <v>108</v>
      </c>
      <c r="B100" s="32">
        <v>45390</v>
      </c>
      <c r="C100" t="s">
        <v>213</v>
      </c>
      <c r="D100" t="s">
        <v>216</v>
      </c>
      <c r="E100" t="s">
        <v>230</v>
      </c>
      <c r="F100">
        <v>450</v>
      </c>
      <c r="G100" s="4">
        <v>50.72</v>
      </c>
      <c r="H100" s="4">
        <f>Table1[[#This Row],[Old Unit Cost]]*Table1[[#This Row],[Quantity]]</f>
        <v>22824</v>
      </c>
      <c r="I100" s="33">
        <v>0.2</v>
      </c>
      <c r="J100" s="5">
        <f>Table1[[#This Row],[Quantity]]*Table1[[#This Row],[Old Unit Cost]]*0.2</f>
        <v>4564.8</v>
      </c>
      <c r="K100" s="4">
        <f>Table1[[#This Row],[Old Unit Cost]]*(1-0.2)</f>
        <v>40.576000000000001</v>
      </c>
      <c r="L100" s="4">
        <v>50.974839861564419</v>
      </c>
      <c r="M100" s="4">
        <f>Table1[[#This Row],[Quantity]]*Table1[[#This Row],[Actual New price ]]</f>
        <v>22938.677937703989</v>
      </c>
      <c r="N100" s="4">
        <f>(Table1[[#This Row],[Old Unit Cost]]-Table1[[#This Row],[Actual New price ]])*Table1[[#This Row],[Quantity]]</f>
        <v>-114.67793770398913</v>
      </c>
      <c r="O100" s="2">
        <f>Table1[[#This Row],[Actual Saving]]/Table1[[#This Row],[Target Saving]]</f>
        <v>-2.5122226100593482E-2</v>
      </c>
      <c r="S100"/>
    </row>
    <row r="101" spans="1:19" x14ac:dyDescent="0.35">
      <c r="A101" t="s">
        <v>109</v>
      </c>
      <c r="B101" s="32">
        <v>45391</v>
      </c>
      <c r="C101" t="s">
        <v>214</v>
      </c>
      <c r="D101" t="s">
        <v>221</v>
      </c>
      <c r="E101" t="s">
        <v>231</v>
      </c>
      <c r="F101">
        <v>177</v>
      </c>
      <c r="G101" s="4">
        <v>24.09</v>
      </c>
      <c r="H101" s="4">
        <f>Table1[[#This Row],[Old Unit Cost]]*Table1[[#This Row],[Quantity]]</f>
        <v>4263.93</v>
      </c>
      <c r="I101" s="33">
        <v>0.2</v>
      </c>
      <c r="J101" s="5">
        <f>Table1[[#This Row],[Quantity]]*Table1[[#This Row],[Old Unit Cost]]*0.2</f>
        <v>852.78600000000006</v>
      </c>
      <c r="K101" s="4">
        <f>Table1[[#This Row],[Old Unit Cost]]*(1-0.2)</f>
        <v>19.272000000000002</v>
      </c>
      <c r="L101" s="4">
        <v>22.331205866074228</v>
      </c>
      <c r="M101" s="4">
        <f>Table1[[#This Row],[Quantity]]*Table1[[#This Row],[Actual New price ]]</f>
        <v>3952.6234382951384</v>
      </c>
      <c r="N101" s="4">
        <f>(Table1[[#This Row],[Old Unit Cost]]-Table1[[#This Row],[Actual New price ]])*Table1[[#This Row],[Quantity]]</f>
        <v>311.30656170486162</v>
      </c>
      <c r="O101" s="2">
        <f>Table1[[#This Row],[Actual Saving]]/Table1[[#This Row],[Target Saving]]</f>
        <v>0.36504652011742877</v>
      </c>
      <c r="S101"/>
    </row>
    <row r="102" spans="1:19" x14ac:dyDescent="0.35">
      <c r="A102" t="s">
        <v>110</v>
      </c>
      <c r="B102" s="32">
        <v>45392</v>
      </c>
      <c r="C102" t="s">
        <v>210</v>
      </c>
      <c r="D102" t="s">
        <v>215</v>
      </c>
      <c r="E102" t="s">
        <v>222</v>
      </c>
      <c r="F102">
        <v>82</v>
      </c>
      <c r="G102" s="4">
        <v>15.91</v>
      </c>
      <c r="H102" s="4">
        <f>Table1[[#This Row],[Old Unit Cost]]*Table1[[#This Row],[Quantity]]</f>
        <v>1304.6200000000001</v>
      </c>
      <c r="I102" s="33">
        <v>0.2</v>
      </c>
      <c r="J102" s="5">
        <f>Table1[[#This Row],[Quantity]]*Table1[[#This Row],[Old Unit Cost]]*0.2</f>
        <v>260.92400000000004</v>
      </c>
      <c r="K102" s="4">
        <f>Table1[[#This Row],[Old Unit Cost]]*(1-0.2)</f>
        <v>12.728000000000002</v>
      </c>
      <c r="L102" s="4">
        <v>16.36878560663213</v>
      </c>
      <c r="M102" s="4">
        <f>Table1[[#This Row],[Quantity]]*Table1[[#This Row],[Actual New price ]]</f>
        <v>1342.2404197438348</v>
      </c>
      <c r="N102" s="4">
        <f>(Table1[[#This Row],[Old Unit Cost]]-Table1[[#This Row],[Actual New price ]])*Table1[[#This Row],[Quantity]]</f>
        <v>-37.620419743834667</v>
      </c>
      <c r="O102" s="2">
        <f>Table1[[#This Row],[Actual Saving]]/Table1[[#This Row],[Target Saving]]</f>
        <v>-0.14418152314020427</v>
      </c>
      <c r="S102"/>
    </row>
    <row r="103" spans="1:19" x14ac:dyDescent="0.35">
      <c r="A103" t="s">
        <v>111</v>
      </c>
      <c r="B103" s="32">
        <v>45393</v>
      </c>
      <c r="C103" t="s">
        <v>214</v>
      </c>
      <c r="D103" t="s">
        <v>215</v>
      </c>
      <c r="E103" t="s">
        <v>223</v>
      </c>
      <c r="F103">
        <v>225</v>
      </c>
      <c r="G103" s="4">
        <v>44.84</v>
      </c>
      <c r="H103" s="4">
        <f>Table1[[#This Row],[Old Unit Cost]]*Table1[[#This Row],[Quantity]]</f>
        <v>10089</v>
      </c>
      <c r="I103" s="33">
        <v>0.2</v>
      </c>
      <c r="J103" s="5">
        <f>Table1[[#This Row],[Quantity]]*Table1[[#This Row],[Old Unit Cost]]*0.2</f>
        <v>2017.8000000000002</v>
      </c>
      <c r="K103" s="4">
        <f>Table1[[#This Row],[Old Unit Cost]]*(1-0.2)</f>
        <v>35.872000000000007</v>
      </c>
      <c r="L103" s="4">
        <v>43.963417201226733</v>
      </c>
      <c r="M103" s="4">
        <f>Table1[[#This Row],[Quantity]]*Table1[[#This Row],[Actual New price ]]</f>
        <v>9891.7688702760152</v>
      </c>
      <c r="N103" s="4">
        <f>(Table1[[#This Row],[Old Unit Cost]]-Table1[[#This Row],[Actual New price ]])*Table1[[#This Row],[Quantity]]</f>
        <v>197.23112972398587</v>
      </c>
      <c r="O103" s="2">
        <f>Table1[[#This Row],[Actual Saving]]/Table1[[#This Row],[Target Saving]]</f>
        <v>9.7745628765975742E-2</v>
      </c>
      <c r="S103"/>
    </row>
    <row r="104" spans="1:19" x14ac:dyDescent="0.35">
      <c r="A104" t="s">
        <v>112</v>
      </c>
      <c r="B104" s="32">
        <v>45394</v>
      </c>
      <c r="C104" t="s">
        <v>210</v>
      </c>
      <c r="D104" t="s">
        <v>216</v>
      </c>
      <c r="E104" t="s">
        <v>224</v>
      </c>
      <c r="F104">
        <v>492</v>
      </c>
      <c r="G104" s="4">
        <v>41.45</v>
      </c>
      <c r="H104" s="4">
        <f>Table1[[#This Row],[Old Unit Cost]]*Table1[[#This Row],[Quantity]]</f>
        <v>20393.400000000001</v>
      </c>
      <c r="I104" s="33">
        <v>0.2</v>
      </c>
      <c r="J104" s="5">
        <f>Table1[[#This Row],[Quantity]]*Table1[[#This Row],[Old Unit Cost]]*0.2</f>
        <v>4078.6800000000003</v>
      </c>
      <c r="K104" s="4">
        <f>Table1[[#This Row],[Old Unit Cost]]*(1-0.2)</f>
        <v>33.160000000000004</v>
      </c>
      <c r="L104" s="4">
        <v>41.723749786628183</v>
      </c>
      <c r="M104" s="4">
        <f>Table1[[#This Row],[Quantity]]*Table1[[#This Row],[Actual New price ]]</f>
        <v>20528.084895021067</v>
      </c>
      <c r="N104" s="4">
        <f>(Table1[[#This Row],[Old Unit Cost]]-Table1[[#This Row],[Actual New price ]])*Table1[[#This Row],[Quantity]]</f>
        <v>-134.68489502106453</v>
      </c>
      <c r="O104" s="2">
        <f>Table1[[#This Row],[Actual Saving]]/Table1[[#This Row],[Target Saving]]</f>
        <v>-3.3021687168658616E-2</v>
      </c>
      <c r="S104"/>
    </row>
    <row r="105" spans="1:19" x14ac:dyDescent="0.35">
      <c r="A105" t="s">
        <v>113</v>
      </c>
      <c r="B105" s="32">
        <v>45395</v>
      </c>
      <c r="C105" t="s">
        <v>213</v>
      </c>
      <c r="D105" t="s">
        <v>217</v>
      </c>
      <c r="E105" t="s">
        <v>225</v>
      </c>
      <c r="F105">
        <v>420</v>
      </c>
      <c r="G105" s="4">
        <v>53.87</v>
      </c>
      <c r="H105" s="4">
        <f>Table1[[#This Row],[Old Unit Cost]]*Table1[[#This Row],[Quantity]]</f>
        <v>22625.399999999998</v>
      </c>
      <c r="I105" s="33">
        <v>0.2</v>
      </c>
      <c r="J105" s="5">
        <f>Table1[[#This Row],[Quantity]]*Table1[[#This Row],[Old Unit Cost]]*0.2</f>
        <v>4525.08</v>
      </c>
      <c r="K105" s="4">
        <f>Table1[[#This Row],[Old Unit Cost]]*(1-0.2)</f>
        <v>43.096000000000004</v>
      </c>
      <c r="L105" s="4">
        <v>53.811559289360858</v>
      </c>
      <c r="M105" s="4">
        <f>Table1[[#This Row],[Quantity]]*Table1[[#This Row],[Actual New price ]]</f>
        <v>22600.854901531562</v>
      </c>
      <c r="N105" s="4">
        <f>(Table1[[#This Row],[Old Unit Cost]]-Table1[[#This Row],[Actual New price ]])*Table1[[#This Row],[Quantity]]</f>
        <v>24.545098468438624</v>
      </c>
      <c r="O105" s="2">
        <f>Table1[[#This Row],[Actual Saving]]/Table1[[#This Row],[Target Saving]]</f>
        <v>5.424235255164246E-3</v>
      </c>
      <c r="S105"/>
    </row>
    <row r="106" spans="1:19" x14ac:dyDescent="0.35">
      <c r="A106" t="s">
        <v>114</v>
      </c>
      <c r="B106" s="32">
        <v>45396</v>
      </c>
      <c r="C106" t="s">
        <v>214</v>
      </c>
      <c r="D106" t="s">
        <v>218</v>
      </c>
      <c r="E106" t="s">
        <v>226</v>
      </c>
      <c r="F106">
        <v>424</v>
      </c>
      <c r="G106" s="4">
        <v>46.75</v>
      </c>
      <c r="H106" s="4">
        <f>Table1[[#This Row],[Old Unit Cost]]*Table1[[#This Row],[Quantity]]</f>
        <v>19822</v>
      </c>
      <c r="I106" s="33">
        <v>0.2</v>
      </c>
      <c r="J106" s="5">
        <f>Table1[[#This Row],[Quantity]]*Table1[[#This Row],[Old Unit Cost]]*0.2</f>
        <v>3964.4</v>
      </c>
      <c r="K106" s="4">
        <f>Table1[[#This Row],[Old Unit Cost]]*(1-0.2)</f>
        <v>37.4</v>
      </c>
      <c r="L106" s="4">
        <v>43.289900734303401</v>
      </c>
      <c r="M106" s="4">
        <f>Table1[[#This Row],[Quantity]]*Table1[[#This Row],[Actual New price ]]</f>
        <v>18354.917911344641</v>
      </c>
      <c r="N106" s="4">
        <f>(Table1[[#This Row],[Old Unit Cost]]-Table1[[#This Row],[Actual New price ]])*Table1[[#This Row],[Quantity]]</f>
        <v>1467.0820886553579</v>
      </c>
      <c r="O106" s="2">
        <f>Table1[[#This Row],[Actual Saving]]/Table1[[#This Row],[Target Saving]]</f>
        <v>0.37006409258787154</v>
      </c>
      <c r="S106"/>
    </row>
    <row r="107" spans="1:19" x14ac:dyDescent="0.35">
      <c r="A107" t="s">
        <v>115</v>
      </c>
      <c r="B107" s="32">
        <v>45397</v>
      </c>
      <c r="C107" t="s">
        <v>211</v>
      </c>
      <c r="D107" t="s">
        <v>219</v>
      </c>
      <c r="E107" t="s">
        <v>227</v>
      </c>
      <c r="F107">
        <v>71</v>
      </c>
      <c r="G107" s="4">
        <v>50.17</v>
      </c>
      <c r="H107" s="4">
        <f>Table1[[#This Row],[Old Unit Cost]]*Table1[[#This Row],[Quantity]]</f>
        <v>3562.07</v>
      </c>
      <c r="I107" s="33">
        <v>0.2</v>
      </c>
      <c r="J107" s="5">
        <f>Table1[[#This Row],[Quantity]]*Table1[[#This Row],[Old Unit Cost]]*0.2</f>
        <v>712.4140000000001</v>
      </c>
      <c r="K107" s="4">
        <f>Table1[[#This Row],[Old Unit Cost]]*(1-0.2)</f>
        <v>40.136000000000003</v>
      </c>
      <c r="L107" s="4">
        <v>50.773523873267877</v>
      </c>
      <c r="M107" s="4">
        <f>Table1[[#This Row],[Quantity]]*Table1[[#This Row],[Actual New price ]]</f>
        <v>3604.9201950020192</v>
      </c>
      <c r="N107" s="4">
        <f>(Table1[[#This Row],[Old Unit Cost]]-Table1[[#This Row],[Actual New price ]])*Table1[[#This Row],[Quantity]]</f>
        <v>-42.85019500201912</v>
      </c>
      <c r="O107" s="2">
        <f>Table1[[#This Row],[Actual Saving]]/Table1[[#This Row],[Target Saving]]</f>
        <v>-6.0147884519421449E-2</v>
      </c>
      <c r="S107"/>
    </row>
    <row r="108" spans="1:19" x14ac:dyDescent="0.35">
      <c r="A108" t="s">
        <v>116</v>
      </c>
      <c r="B108" s="32">
        <v>45398</v>
      </c>
      <c r="C108" t="s">
        <v>212</v>
      </c>
      <c r="D108" t="s">
        <v>220</v>
      </c>
      <c r="E108" t="s">
        <v>228</v>
      </c>
      <c r="F108">
        <v>287</v>
      </c>
      <c r="G108" s="4">
        <v>24.1</v>
      </c>
      <c r="H108" s="4">
        <f>Table1[[#This Row],[Old Unit Cost]]*Table1[[#This Row],[Quantity]]</f>
        <v>6916.7000000000007</v>
      </c>
      <c r="I108" s="33">
        <v>0.2</v>
      </c>
      <c r="J108" s="5">
        <f>Table1[[#This Row],[Quantity]]*Table1[[#This Row],[Old Unit Cost]]*0.2</f>
        <v>1383.3400000000001</v>
      </c>
      <c r="K108" s="4">
        <f>Table1[[#This Row],[Old Unit Cost]]*(1-0.2)</f>
        <v>19.28</v>
      </c>
      <c r="L108" s="4">
        <v>21.722532800170498</v>
      </c>
      <c r="M108" s="4">
        <f>Table1[[#This Row],[Quantity]]*Table1[[#This Row],[Actual New price ]]</f>
        <v>6234.3669136489325</v>
      </c>
      <c r="N108" s="4">
        <f>(Table1[[#This Row],[Old Unit Cost]]-Table1[[#This Row],[Actual New price ]])*Table1[[#This Row],[Quantity]]</f>
        <v>682.33308635106744</v>
      </c>
      <c r="O108" s="2">
        <f>Table1[[#This Row],[Actual Saving]]/Table1[[#This Row],[Target Saving]]</f>
        <v>0.49325045639616244</v>
      </c>
      <c r="S108"/>
    </row>
    <row r="109" spans="1:19" x14ac:dyDescent="0.35">
      <c r="A109" t="s">
        <v>117</v>
      </c>
      <c r="B109" s="32">
        <v>45399</v>
      </c>
      <c r="C109" t="s">
        <v>210</v>
      </c>
      <c r="D109" t="s">
        <v>220</v>
      </c>
      <c r="E109" t="s">
        <v>229</v>
      </c>
      <c r="F109">
        <v>207</v>
      </c>
      <c r="G109" s="4">
        <v>18.87</v>
      </c>
      <c r="H109" s="4">
        <f>Table1[[#This Row],[Old Unit Cost]]*Table1[[#This Row],[Quantity]]</f>
        <v>3906.09</v>
      </c>
      <c r="I109" s="33">
        <v>0.2</v>
      </c>
      <c r="J109" s="5">
        <f>Table1[[#This Row],[Quantity]]*Table1[[#This Row],[Old Unit Cost]]*0.2</f>
        <v>781.21800000000007</v>
      </c>
      <c r="K109" s="4">
        <f>Table1[[#This Row],[Old Unit Cost]]*(1-0.2)</f>
        <v>15.096000000000002</v>
      </c>
      <c r="L109" s="4">
        <v>19.218735328778266</v>
      </c>
      <c r="M109" s="4">
        <f>Table1[[#This Row],[Quantity]]*Table1[[#This Row],[Actual New price ]]</f>
        <v>3978.2782130571009</v>
      </c>
      <c r="N109" s="4">
        <f>(Table1[[#This Row],[Old Unit Cost]]-Table1[[#This Row],[Actual New price ]])*Table1[[#This Row],[Quantity]]</f>
        <v>-72.188213057100782</v>
      </c>
      <c r="O109" s="2">
        <f>Table1[[#This Row],[Actual Saving]]/Table1[[#This Row],[Target Saving]]</f>
        <v>-9.2404697609503081E-2</v>
      </c>
      <c r="S109"/>
    </row>
    <row r="110" spans="1:19" x14ac:dyDescent="0.35">
      <c r="A110" t="s">
        <v>118</v>
      </c>
      <c r="B110" s="32">
        <v>45400</v>
      </c>
      <c r="C110" t="s">
        <v>212</v>
      </c>
      <c r="D110" t="s">
        <v>216</v>
      </c>
      <c r="E110" t="s">
        <v>230</v>
      </c>
      <c r="F110">
        <v>87</v>
      </c>
      <c r="G110" s="4">
        <v>47.53</v>
      </c>
      <c r="H110" s="4">
        <f>Table1[[#This Row],[Old Unit Cost]]*Table1[[#This Row],[Quantity]]</f>
        <v>4135.1099999999997</v>
      </c>
      <c r="I110" s="33">
        <v>0.2</v>
      </c>
      <c r="J110" s="5">
        <f>Table1[[#This Row],[Quantity]]*Table1[[#This Row],[Old Unit Cost]]*0.2</f>
        <v>827.02199999999993</v>
      </c>
      <c r="K110" s="4">
        <f>Table1[[#This Row],[Old Unit Cost]]*(1-0.2)</f>
        <v>38.024000000000001</v>
      </c>
      <c r="L110" s="4">
        <v>48.871828470955649</v>
      </c>
      <c r="M110" s="4">
        <f>Table1[[#This Row],[Quantity]]*Table1[[#This Row],[Actual New price ]]</f>
        <v>4251.8490769731416</v>
      </c>
      <c r="N110" s="4">
        <f>(Table1[[#This Row],[Old Unit Cost]]-Table1[[#This Row],[Actual New price ]])*Table1[[#This Row],[Quantity]]</f>
        <v>-116.73907697314132</v>
      </c>
      <c r="O110" s="2">
        <f>Table1[[#This Row],[Actual Saving]]/Table1[[#This Row],[Target Saving]]</f>
        <v>-0.14115595107886045</v>
      </c>
      <c r="S110"/>
    </row>
    <row r="111" spans="1:19" x14ac:dyDescent="0.35">
      <c r="A111" t="s">
        <v>119</v>
      </c>
      <c r="B111" s="32">
        <v>45401</v>
      </c>
      <c r="C111" t="s">
        <v>212</v>
      </c>
      <c r="D111" t="s">
        <v>221</v>
      </c>
      <c r="E111" t="s">
        <v>231</v>
      </c>
      <c r="F111">
        <v>279</v>
      </c>
      <c r="G111" s="4">
        <v>50.34</v>
      </c>
      <c r="H111" s="4">
        <f>Table1[[#This Row],[Old Unit Cost]]*Table1[[#This Row],[Quantity]]</f>
        <v>14044.86</v>
      </c>
      <c r="I111" s="33">
        <v>0.2</v>
      </c>
      <c r="J111" s="5">
        <f>Table1[[#This Row],[Quantity]]*Table1[[#This Row],[Old Unit Cost]]*0.2</f>
        <v>2808.9720000000002</v>
      </c>
      <c r="K111" s="4">
        <f>Table1[[#This Row],[Old Unit Cost]]*(1-0.2)</f>
        <v>40.272000000000006</v>
      </c>
      <c r="L111" s="4">
        <v>50.752436288057076</v>
      </c>
      <c r="M111" s="4">
        <f>Table1[[#This Row],[Quantity]]*Table1[[#This Row],[Actual New price ]]</f>
        <v>14159.929724367925</v>
      </c>
      <c r="N111" s="4">
        <f>(Table1[[#This Row],[Old Unit Cost]]-Table1[[#This Row],[Actual New price ]])*Table1[[#This Row],[Quantity]]</f>
        <v>-115.06972436792333</v>
      </c>
      <c r="O111" s="2">
        <f>Table1[[#This Row],[Actual Saving]]/Table1[[#This Row],[Target Saving]]</f>
        <v>-4.0965066354496704E-2</v>
      </c>
      <c r="S111"/>
    </row>
    <row r="112" spans="1:19" x14ac:dyDescent="0.35">
      <c r="A112" t="s">
        <v>120</v>
      </c>
      <c r="B112" s="32">
        <v>45402</v>
      </c>
      <c r="C112" t="s">
        <v>214</v>
      </c>
      <c r="D112" t="s">
        <v>215</v>
      </c>
      <c r="E112" t="s">
        <v>222</v>
      </c>
      <c r="F112">
        <v>414</v>
      </c>
      <c r="G112" s="4">
        <v>59.53</v>
      </c>
      <c r="H112" s="4">
        <f>Table1[[#This Row],[Old Unit Cost]]*Table1[[#This Row],[Quantity]]</f>
        <v>24645.420000000002</v>
      </c>
      <c r="I112" s="33">
        <v>0.2</v>
      </c>
      <c r="J112" s="5">
        <f>Table1[[#This Row],[Quantity]]*Table1[[#This Row],[Old Unit Cost]]*0.2</f>
        <v>4929.0840000000007</v>
      </c>
      <c r="K112" s="4">
        <f>Table1[[#This Row],[Old Unit Cost]]*(1-0.2)</f>
        <v>47.624000000000002</v>
      </c>
      <c r="L112" s="4">
        <v>56.779724353265181</v>
      </c>
      <c r="M112" s="4">
        <f>Table1[[#This Row],[Quantity]]*Table1[[#This Row],[Actual New price ]]</f>
        <v>23506.805882251785</v>
      </c>
      <c r="N112" s="4">
        <f>(Table1[[#This Row],[Old Unit Cost]]-Table1[[#This Row],[Actual New price ]])*Table1[[#This Row],[Quantity]]</f>
        <v>1138.6141177482157</v>
      </c>
      <c r="O112" s="2">
        <f>Table1[[#This Row],[Actual Saving]]/Table1[[#This Row],[Target Saving]]</f>
        <v>0.2309991304161616</v>
      </c>
      <c r="S112"/>
    </row>
    <row r="113" spans="1:19" x14ac:dyDescent="0.35">
      <c r="A113" t="s">
        <v>121</v>
      </c>
      <c r="B113" s="32">
        <v>45403</v>
      </c>
      <c r="C113" t="s">
        <v>212</v>
      </c>
      <c r="D113" t="s">
        <v>215</v>
      </c>
      <c r="E113" t="s">
        <v>223</v>
      </c>
      <c r="F113">
        <v>100</v>
      </c>
      <c r="G113" s="4">
        <v>30.63</v>
      </c>
      <c r="H113" s="4">
        <f>Table1[[#This Row],[Old Unit Cost]]*Table1[[#This Row],[Quantity]]</f>
        <v>3063</v>
      </c>
      <c r="I113" s="33">
        <v>0.2</v>
      </c>
      <c r="J113" s="5">
        <f>Table1[[#This Row],[Quantity]]*Table1[[#This Row],[Old Unit Cost]]*0.2</f>
        <v>612.6</v>
      </c>
      <c r="K113" s="4">
        <f>Table1[[#This Row],[Old Unit Cost]]*(1-0.2)</f>
        <v>24.504000000000001</v>
      </c>
      <c r="L113" s="4">
        <v>30.907797988594805</v>
      </c>
      <c r="M113" s="4">
        <f>Table1[[#This Row],[Quantity]]*Table1[[#This Row],[Actual New price ]]</f>
        <v>3090.7797988594803</v>
      </c>
      <c r="N113" s="4">
        <f>(Table1[[#This Row],[Old Unit Cost]]-Table1[[#This Row],[Actual New price ]])*Table1[[#This Row],[Quantity]]</f>
        <v>-27.779798859480564</v>
      </c>
      <c r="O113" s="2">
        <f>Table1[[#This Row],[Actual Saving]]/Table1[[#This Row],[Target Saving]]</f>
        <v>-4.5347369995887309E-2</v>
      </c>
      <c r="S113"/>
    </row>
    <row r="114" spans="1:19" x14ac:dyDescent="0.35">
      <c r="A114" t="s">
        <v>122</v>
      </c>
      <c r="B114" s="32">
        <v>45404</v>
      </c>
      <c r="C114" t="s">
        <v>211</v>
      </c>
      <c r="D114" t="s">
        <v>216</v>
      </c>
      <c r="E114" t="s">
        <v>224</v>
      </c>
      <c r="F114">
        <v>487</v>
      </c>
      <c r="G114" s="4">
        <v>28.6</v>
      </c>
      <c r="H114" s="4">
        <f>Table1[[#This Row],[Old Unit Cost]]*Table1[[#This Row],[Quantity]]</f>
        <v>13928.2</v>
      </c>
      <c r="I114" s="33">
        <v>0.2</v>
      </c>
      <c r="J114" s="5">
        <f>Table1[[#This Row],[Quantity]]*Table1[[#This Row],[Old Unit Cost]]*0.2</f>
        <v>2785.6400000000003</v>
      </c>
      <c r="K114" s="4">
        <f>Table1[[#This Row],[Old Unit Cost]]*(1-0.2)</f>
        <v>22.880000000000003</v>
      </c>
      <c r="L114" s="4">
        <v>26.795961183989053</v>
      </c>
      <c r="M114" s="4">
        <f>Table1[[#This Row],[Quantity]]*Table1[[#This Row],[Actual New price ]]</f>
        <v>13049.633096602669</v>
      </c>
      <c r="N114" s="4">
        <f>(Table1[[#This Row],[Old Unit Cost]]-Table1[[#This Row],[Actual New price ]])*Table1[[#This Row],[Quantity]]</f>
        <v>878.56690339733166</v>
      </c>
      <c r="O114" s="2">
        <f>Table1[[#This Row],[Actual Saving]]/Table1[[#This Row],[Target Saving]]</f>
        <v>0.31539140140051536</v>
      </c>
      <c r="S114"/>
    </row>
    <row r="115" spans="1:19" x14ac:dyDescent="0.35">
      <c r="A115" t="s">
        <v>123</v>
      </c>
      <c r="B115" s="32">
        <v>45405</v>
      </c>
      <c r="C115" t="s">
        <v>212</v>
      </c>
      <c r="D115" t="s">
        <v>217</v>
      </c>
      <c r="E115" t="s">
        <v>225</v>
      </c>
      <c r="F115">
        <v>313</v>
      </c>
      <c r="G115" s="4">
        <v>48.82</v>
      </c>
      <c r="H115" s="4">
        <f>Table1[[#This Row],[Old Unit Cost]]*Table1[[#This Row],[Quantity]]</f>
        <v>15280.66</v>
      </c>
      <c r="I115" s="33">
        <v>0.2</v>
      </c>
      <c r="J115" s="5">
        <f>Table1[[#This Row],[Quantity]]*Table1[[#This Row],[Old Unit Cost]]*0.2</f>
        <v>3056.1320000000001</v>
      </c>
      <c r="K115" s="4">
        <f>Table1[[#This Row],[Old Unit Cost]]*(1-0.2)</f>
        <v>39.056000000000004</v>
      </c>
      <c r="L115" s="4">
        <v>48.032217552661379</v>
      </c>
      <c r="M115" s="4">
        <f>Table1[[#This Row],[Quantity]]*Table1[[#This Row],[Actual New price ]]</f>
        <v>15034.084093983012</v>
      </c>
      <c r="N115" s="4">
        <f>(Table1[[#This Row],[Old Unit Cost]]-Table1[[#This Row],[Actual New price ]])*Table1[[#This Row],[Quantity]]</f>
        <v>246.57590601698845</v>
      </c>
      <c r="O115" s="2">
        <f>Table1[[#This Row],[Actual Saving]]/Table1[[#This Row],[Target Saving]]</f>
        <v>8.0682348150207014E-2</v>
      </c>
      <c r="S115"/>
    </row>
    <row r="116" spans="1:19" x14ac:dyDescent="0.35">
      <c r="A116" t="s">
        <v>124</v>
      </c>
      <c r="B116" s="32">
        <v>45406</v>
      </c>
      <c r="C116" t="s">
        <v>214</v>
      </c>
      <c r="D116" t="s">
        <v>218</v>
      </c>
      <c r="E116" t="s">
        <v>226</v>
      </c>
      <c r="F116">
        <v>332</v>
      </c>
      <c r="G116" s="4">
        <v>27.04</v>
      </c>
      <c r="H116" s="4">
        <f>Table1[[#This Row],[Old Unit Cost]]*Table1[[#This Row],[Quantity]]</f>
        <v>8977.2799999999988</v>
      </c>
      <c r="I116" s="33">
        <v>0.2</v>
      </c>
      <c r="J116" s="5">
        <f>Table1[[#This Row],[Quantity]]*Table1[[#This Row],[Old Unit Cost]]*0.2</f>
        <v>1795.4559999999999</v>
      </c>
      <c r="K116" s="4">
        <f>Table1[[#This Row],[Old Unit Cost]]*(1-0.2)</f>
        <v>21.632000000000001</v>
      </c>
      <c r="L116" s="4">
        <v>27.560707245879417</v>
      </c>
      <c r="M116" s="4">
        <f>Table1[[#This Row],[Quantity]]*Table1[[#This Row],[Actual New price ]]</f>
        <v>9150.1548056319662</v>
      </c>
      <c r="N116" s="4">
        <f>(Table1[[#This Row],[Old Unit Cost]]-Table1[[#This Row],[Actual New price ]])*Table1[[#This Row],[Quantity]]</f>
        <v>-172.87480563196675</v>
      </c>
      <c r="O116" s="2">
        <f>Table1[[#This Row],[Actual Saving]]/Table1[[#This Row],[Target Saving]]</f>
        <v>-9.6284623868235567E-2</v>
      </c>
      <c r="S116"/>
    </row>
    <row r="117" spans="1:19" x14ac:dyDescent="0.35">
      <c r="A117" t="s">
        <v>125</v>
      </c>
      <c r="B117" s="32">
        <v>45407</v>
      </c>
      <c r="C117" t="s">
        <v>211</v>
      </c>
      <c r="D117" t="s">
        <v>219</v>
      </c>
      <c r="E117" t="s">
        <v>227</v>
      </c>
      <c r="F117">
        <v>76</v>
      </c>
      <c r="G117" s="4">
        <v>56.54</v>
      </c>
      <c r="H117" s="4">
        <f>Table1[[#This Row],[Old Unit Cost]]*Table1[[#This Row],[Quantity]]</f>
        <v>4297.04</v>
      </c>
      <c r="I117" s="33">
        <v>0.2</v>
      </c>
      <c r="J117" s="5">
        <f>Table1[[#This Row],[Quantity]]*Table1[[#This Row],[Old Unit Cost]]*0.2</f>
        <v>859.40800000000002</v>
      </c>
      <c r="K117" s="4">
        <f>Table1[[#This Row],[Old Unit Cost]]*(1-0.2)</f>
        <v>45.231999999999999</v>
      </c>
      <c r="L117" s="4">
        <v>57.620533869039214</v>
      </c>
      <c r="M117" s="4">
        <f>Table1[[#This Row],[Quantity]]*Table1[[#This Row],[Actual New price ]]</f>
        <v>4379.1605740469804</v>
      </c>
      <c r="N117" s="4">
        <f>(Table1[[#This Row],[Old Unit Cost]]-Table1[[#This Row],[Actual New price ]])*Table1[[#This Row],[Quantity]]</f>
        <v>-82.120574046980323</v>
      </c>
      <c r="O117" s="2">
        <f>Table1[[#This Row],[Actual Saving]]/Table1[[#This Row],[Target Saving]]</f>
        <v>-9.5554816858791539E-2</v>
      </c>
      <c r="S117"/>
    </row>
    <row r="118" spans="1:19" x14ac:dyDescent="0.35">
      <c r="A118" t="s">
        <v>126</v>
      </c>
      <c r="B118" s="32">
        <v>45408</v>
      </c>
      <c r="C118" t="s">
        <v>213</v>
      </c>
      <c r="D118" t="s">
        <v>220</v>
      </c>
      <c r="E118" t="s">
        <v>228</v>
      </c>
      <c r="F118">
        <v>275</v>
      </c>
      <c r="G118" s="4">
        <v>52.92</v>
      </c>
      <c r="H118" s="4">
        <f>Table1[[#This Row],[Old Unit Cost]]*Table1[[#This Row],[Quantity]]</f>
        <v>14553</v>
      </c>
      <c r="I118" s="33">
        <v>0.2</v>
      </c>
      <c r="J118" s="5">
        <f>Table1[[#This Row],[Quantity]]*Table1[[#This Row],[Old Unit Cost]]*0.2</f>
        <v>2910.6000000000004</v>
      </c>
      <c r="K118" s="4">
        <f>Table1[[#This Row],[Old Unit Cost]]*(1-0.2)</f>
        <v>42.336000000000006</v>
      </c>
      <c r="L118" s="4">
        <v>47.866184860933487</v>
      </c>
      <c r="M118" s="4">
        <f>Table1[[#This Row],[Quantity]]*Table1[[#This Row],[Actual New price ]]</f>
        <v>13163.200836756709</v>
      </c>
      <c r="N118" s="4">
        <f>(Table1[[#This Row],[Old Unit Cost]]-Table1[[#This Row],[Actual New price ]])*Table1[[#This Row],[Quantity]]</f>
        <v>1389.7991632432916</v>
      </c>
      <c r="O118" s="2">
        <f>Table1[[#This Row],[Actual Saving]]/Table1[[#This Row],[Target Saving]]</f>
        <v>0.47749576143863515</v>
      </c>
      <c r="S118"/>
    </row>
    <row r="119" spans="1:19" x14ac:dyDescent="0.35">
      <c r="A119" t="s">
        <v>127</v>
      </c>
      <c r="B119" s="32">
        <v>45409</v>
      </c>
      <c r="C119" t="s">
        <v>212</v>
      </c>
      <c r="D119" t="s">
        <v>220</v>
      </c>
      <c r="E119" t="s">
        <v>229</v>
      </c>
      <c r="F119">
        <v>326</v>
      </c>
      <c r="G119" s="4">
        <v>31.45</v>
      </c>
      <c r="H119" s="4">
        <f>Table1[[#This Row],[Old Unit Cost]]*Table1[[#This Row],[Quantity]]</f>
        <v>10252.699999999999</v>
      </c>
      <c r="I119" s="33">
        <v>0.2</v>
      </c>
      <c r="J119" s="5">
        <f>Table1[[#This Row],[Quantity]]*Table1[[#This Row],[Old Unit Cost]]*0.2</f>
        <v>2050.54</v>
      </c>
      <c r="K119" s="4">
        <f>Table1[[#This Row],[Old Unit Cost]]*(1-0.2)</f>
        <v>25.16</v>
      </c>
      <c r="L119" s="4">
        <v>30.34291115327423</v>
      </c>
      <c r="M119" s="4">
        <f>Table1[[#This Row],[Quantity]]*Table1[[#This Row],[Actual New price ]]</f>
        <v>9891.7890359673984</v>
      </c>
      <c r="N119" s="4">
        <f>(Table1[[#This Row],[Old Unit Cost]]-Table1[[#This Row],[Actual New price ]])*Table1[[#This Row],[Quantity]]</f>
        <v>360.91096403260087</v>
      </c>
      <c r="O119" s="2">
        <f>Table1[[#This Row],[Actual Saving]]/Table1[[#This Row],[Target Saving]]</f>
        <v>0.17600776577516208</v>
      </c>
      <c r="S119"/>
    </row>
    <row r="120" spans="1:19" x14ac:dyDescent="0.35">
      <c r="A120" t="s">
        <v>128</v>
      </c>
      <c r="B120" s="32">
        <v>45410</v>
      </c>
      <c r="C120" t="s">
        <v>214</v>
      </c>
      <c r="D120" t="s">
        <v>216</v>
      </c>
      <c r="E120" t="s">
        <v>230</v>
      </c>
      <c r="F120">
        <v>335</v>
      </c>
      <c r="G120" s="4">
        <v>47.54</v>
      </c>
      <c r="H120" s="4">
        <f>Table1[[#This Row],[Old Unit Cost]]*Table1[[#This Row],[Quantity]]</f>
        <v>15925.9</v>
      </c>
      <c r="I120" s="33">
        <v>0.2</v>
      </c>
      <c r="J120" s="5">
        <f>Table1[[#This Row],[Quantity]]*Table1[[#This Row],[Old Unit Cost]]*0.2</f>
        <v>3185.1800000000003</v>
      </c>
      <c r="K120" s="4">
        <f>Table1[[#This Row],[Old Unit Cost]]*(1-0.2)</f>
        <v>38.032000000000004</v>
      </c>
      <c r="L120" s="4">
        <v>43.188010742858054</v>
      </c>
      <c r="M120" s="4">
        <f>Table1[[#This Row],[Quantity]]*Table1[[#This Row],[Actual New price ]]</f>
        <v>14467.983598857449</v>
      </c>
      <c r="N120" s="4">
        <f>(Table1[[#This Row],[Old Unit Cost]]-Table1[[#This Row],[Actual New price ]])*Table1[[#This Row],[Quantity]]</f>
        <v>1457.9164011425514</v>
      </c>
      <c r="O120" s="2">
        <f>Table1[[#This Row],[Actual Saving]]/Table1[[#This Row],[Target Saving]]</f>
        <v>0.45771868501703239</v>
      </c>
      <c r="S120"/>
    </row>
    <row r="121" spans="1:19" x14ac:dyDescent="0.35">
      <c r="A121" t="s">
        <v>129</v>
      </c>
      <c r="B121" s="32">
        <v>45411</v>
      </c>
      <c r="C121" t="s">
        <v>213</v>
      </c>
      <c r="D121" t="s">
        <v>221</v>
      </c>
      <c r="E121" t="s">
        <v>231</v>
      </c>
      <c r="F121">
        <v>146</v>
      </c>
      <c r="G121" s="4">
        <v>47.73</v>
      </c>
      <c r="H121" s="4">
        <f>Table1[[#This Row],[Old Unit Cost]]*Table1[[#This Row],[Quantity]]</f>
        <v>6968.58</v>
      </c>
      <c r="I121" s="33">
        <v>0.2</v>
      </c>
      <c r="J121" s="5">
        <f>Table1[[#This Row],[Quantity]]*Table1[[#This Row],[Old Unit Cost]]*0.2</f>
        <v>1393.7160000000001</v>
      </c>
      <c r="K121" s="4">
        <f>Table1[[#This Row],[Old Unit Cost]]*(1-0.2)</f>
        <v>38.183999999999997</v>
      </c>
      <c r="L121" s="4">
        <v>43.327339541599351</v>
      </c>
      <c r="M121" s="4">
        <f>Table1[[#This Row],[Quantity]]*Table1[[#This Row],[Actual New price ]]</f>
        <v>6325.7915730735049</v>
      </c>
      <c r="N121" s="4">
        <f>(Table1[[#This Row],[Old Unit Cost]]-Table1[[#This Row],[Actual New price ]])*Table1[[#This Row],[Quantity]]</f>
        <v>642.78842692649437</v>
      </c>
      <c r="O121" s="2">
        <f>Table1[[#This Row],[Actual Saving]]/Table1[[#This Row],[Target Saving]]</f>
        <v>0.46120474108533899</v>
      </c>
      <c r="S121"/>
    </row>
    <row r="122" spans="1:19" x14ac:dyDescent="0.35">
      <c r="A122" t="s">
        <v>130</v>
      </c>
      <c r="B122" s="32">
        <v>45412</v>
      </c>
      <c r="C122" t="s">
        <v>213</v>
      </c>
      <c r="D122" t="s">
        <v>215</v>
      </c>
      <c r="E122" t="s">
        <v>222</v>
      </c>
      <c r="F122">
        <v>333</v>
      </c>
      <c r="G122" s="4">
        <v>15.16</v>
      </c>
      <c r="H122" s="4">
        <f>Table1[[#This Row],[Old Unit Cost]]*Table1[[#This Row],[Quantity]]</f>
        <v>5048.28</v>
      </c>
      <c r="I122" s="33">
        <v>0.2</v>
      </c>
      <c r="J122" s="5">
        <f>Table1[[#This Row],[Quantity]]*Table1[[#This Row],[Old Unit Cost]]*0.2</f>
        <v>1009.6559999999999</v>
      </c>
      <c r="K122" s="4">
        <f>Table1[[#This Row],[Old Unit Cost]]*(1-0.2)</f>
        <v>12.128</v>
      </c>
      <c r="L122" s="4">
        <v>13.735509211047631</v>
      </c>
      <c r="M122" s="4">
        <f>Table1[[#This Row],[Quantity]]*Table1[[#This Row],[Actual New price ]]</f>
        <v>4573.9245672788611</v>
      </c>
      <c r="N122" s="4">
        <f>(Table1[[#This Row],[Old Unit Cost]]-Table1[[#This Row],[Actual New price ]])*Table1[[#This Row],[Quantity]]</f>
        <v>474.35543272113881</v>
      </c>
      <c r="O122" s="2">
        <f>Table1[[#This Row],[Actual Saving]]/Table1[[#This Row],[Target Saving]]</f>
        <v>0.46981886179167837</v>
      </c>
      <c r="S122"/>
    </row>
    <row r="123" spans="1:19" x14ac:dyDescent="0.35">
      <c r="A123" t="s">
        <v>131</v>
      </c>
      <c r="B123" s="32">
        <v>45413</v>
      </c>
      <c r="C123" t="s">
        <v>210</v>
      </c>
      <c r="D123" t="s">
        <v>215</v>
      </c>
      <c r="E123" t="s">
        <v>223</v>
      </c>
      <c r="F123">
        <v>416</v>
      </c>
      <c r="G123" s="4">
        <v>55.13</v>
      </c>
      <c r="H123" s="4">
        <f>Table1[[#This Row],[Old Unit Cost]]*Table1[[#This Row],[Quantity]]</f>
        <v>22934.080000000002</v>
      </c>
      <c r="I123" s="33">
        <v>0.2</v>
      </c>
      <c r="J123" s="5">
        <f>Table1[[#This Row],[Quantity]]*Table1[[#This Row],[Old Unit Cost]]*0.2</f>
        <v>4586.8160000000007</v>
      </c>
      <c r="K123" s="4">
        <f>Table1[[#This Row],[Old Unit Cost]]*(1-0.2)</f>
        <v>44.104000000000006</v>
      </c>
      <c r="L123" s="4">
        <v>56.717579316196826</v>
      </c>
      <c r="M123" s="4">
        <f>Table1[[#This Row],[Quantity]]*Table1[[#This Row],[Actual New price ]]</f>
        <v>23594.51299553788</v>
      </c>
      <c r="N123" s="4">
        <f>(Table1[[#This Row],[Old Unit Cost]]-Table1[[#This Row],[Actual New price ]])*Table1[[#This Row],[Quantity]]</f>
        <v>-660.43299553787847</v>
      </c>
      <c r="O123" s="2">
        <f>Table1[[#This Row],[Actual Saving]]/Table1[[#This Row],[Target Saving]]</f>
        <v>-0.14398506404832423</v>
      </c>
      <c r="S123"/>
    </row>
    <row r="124" spans="1:19" x14ac:dyDescent="0.35">
      <c r="A124" t="s">
        <v>132</v>
      </c>
      <c r="B124" s="32">
        <v>45414</v>
      </c>
      <c r="C124" t="s">
        <v>211</v>
      </c>
      <c r="D124" t="s">
        <v>216</v>
      </c>
      <c r="E124" t="s">
        <v>224</v>
      </c>
      <c r="F124">
        <v>497</v>
      </c>
      <c r="G124" s="4">
        <v>35.26</v>
      </c>
      <c r="H124" s="4">
        <f>Table1[[#This Row],[Old Unit Cost]]*Table1[[#This Row],[Quantity]]</f>
        <v>17524.219999999998</v>
      </c>
      <c r="I124" s="33">
        <v>0.2</v>
      </c>
      <c r="J124" s="5">
        <f>Table1[[#This Row],[Quantity]]*Table1[[#This Row],[Old Unit Cost]]*0.2</f>
        <v>3504.8439999999996</v>
      </c>
      <c r="K124" s="4">
        <f>Table1[[#This Row],[Old Unit Cost]]*(1-0.2)</f>
        <v>28.207999999999998</v>
      </c>
      <c r="L124" s="4">
        <v>36.367451287589013</v>
      </c>
      <c r="M124" s="4">
        <f>Table1[[#This Row],[Quantity]]*Table1[[#This Row],[Actual New price ]]</f>
        <v>18074.62328993174</v>
      </c>
      <c r="N124" s="4">
        <f>(Table1[[#This Row],[Old Unit Cost]]-Table1[[#This Row],[Actual New price ]])*Table1[[#This Row],[Quantity]]</f>
        <v>-550.40328993174046</v>
      </c>
      <c r="O124" s="2">
        <f>Table1[[#This Row],[Actual Saving]]/Table1[[#This Row],[Target Saving]]</f>
        <v>-0.15704073845561758</v>
      </c>
      <c r="S124"/>
    </row>
    <row r="125" spans="1:19" x14ac:dyDescent="0.35">
      <c r="A125" t="s">
        <v>133</v>
      </c>
      <c r="B125" s="32">
        <v>45415</v>
      </c>
      <c r="C125" t="s">
        <v>212</v>
      </c>
      <c r="D125" t="s">
        <v>217</v>
      </c>
      <c r="E125" t="s">
        <v>225</v>
      </c>
      <c r="F125">
        <v>366</v>
      </c>
      <c r="G125" s="4">
        <v>51.32</v>
      </c>
      <c r="H125" s="4">
        <f>Table1[[#This Row],[Old Unit Cost]]*Table1[[#This Row],[Quantity]]</f>
        <v>18783.12</v>
      </c>
      <c r="I125" s="33">
        <v>0.2</v>
      </c>
      <c r="J125" s="5">
        <f>Table1[[#This Row],[Quantity]]*Table1[[#This Row],[Old Unit Cost]]*0.2</f>
        <v>3756.6239999999998</v>
      </c>
      <c r="K125" s="4">
        <f>Table1[[#This Row],[Old Unit Cost]]*(1-0.2)</f>
        <v>41.056000000000004</v>
      </c>
      <c r="L125" s="4">
        <v>51.38766695658768</v>
      </c>
      <c r="M125" s="4">
        <f>Table1[[#This Row],[Quantity]]*Table1[[#This Row],[Actual New price ]]</f>
        <v>18807.886106111091</v>
      </c>
      <c r="N125" s="4">
        <f>(Table1[[#This Row],[Old Unit Cost]]-Table1[[#This Row],[Actual New price ]])*Table1[[#This Row],[Quantity]]</f>
        <v>-24.766106111090622</v>
      </c>
      <c r="O125" s="2">
        <f>Table1[[#This Row],[Actual Saving]]/Table1[[#This Row],[Target Saving]]</f>
        <v>-6.5926497065159099E-3</v>
      </c>
      <c r="S125"/>
    </row>
    <row r="126" spans="1:19" x14ac:dyDescent="0.35">
      <c r="A126" t="s">
        <v>134</v>
      </c>
      <c r="B126" s="32">
        <v>45416</v>
      </c>
      <c r="C126" t="s">
        <v>214</v>
      </c>
      <c r="D126" t="s">
        <v>218</v>
      </c>
      <c r="E126" t="s">
        <v>226</v>
      </c>
      <c r="F126">
        <v>353</v>
      </c>
      <c r="G126" s="4">
        <v>26</v>
      </c>
      <c r="H126" s="4">
        <f>Table1[[#This Row],[Old Unit Cost]]*Table1[[#This Row],[Quantity]]</f>
        <v>9178</v>
      </c>
      <c r="I126" s="33">
        <v>0.2</v>
      </c>
      <c r="J126" s="5">
        <f>Table1[[#This Row],[Quantity]]*Table1[[#This Row],[Old Unit Cost]]*0.2</f>
        <v>1835.6000000000001</v>
      </c>
      <c r="K126" s="4">
        <f>Table1[[#This Row],[Old Unit Cost]]*(1-0.2)</f>
        <v>20.8</v>
      </c>
      <c r="L126" s="4">
        <v>26.999165462039265</v>
      </c>
      <c r="M126" s="4">
        <f>Table1[[#This Row],[Quantity]]*Table1[[#This Row],[Actual New price ]]</f>
        <v>9530.7054080998605</v>
      </c>
      <c r="N126" s="4">
        <f>(Table1[[#This Row],[Old Unit Cost]]-Table1[[#This Row],[Actual New price ]])*Table1[[#This Row],[Quantity]]</f>
        <v>-352.70540809986062</v>
      </c>
      <c r="O126" s="2">
        <f>Table1[[#This Row],[Actual Saving]]/Table1[[#This Row],[Target Saving]]</f>
        <v>-0.19214720423832021</v>
      </c>
      <c r="S126"/>
    </row>
    <row r="127" spans="1:19" x14ac:dyDescent="0.35">
      <c r="A127" t="s">
        <v>135</v>
      </c>
      <c r="B127" s="32">
        <v>45417</v>
      </c>
      <c r="C127" t="s">
        <v>210</v>
      </c>
      <c r="D127" t="s">
        <v>219</v>
      </c>
      <c r="E127" t="s">
        <v>227</v>
      </c>
      <c r="F127">
        <v>196</v>
      </c>
      <c r="G127" s="4">
        <v>54.78</v>
      </c>
      <c r="H127" s="4">
        <f>Table1[[#This Row],[Old Unit Cost]]*Table1[[#This Row],[Quantity]]</f>
        <v>10736.880000000001</v>
      </c>
      <c r="I127" s="33">
        <v>0.2</v>
      </c>
      <c r="J127" s="5">
        <f>Table1[[#This Row],[Quantity]]*Table1[[#This Row],[Old Unit Cost]]*0.2</f>
        <v>2147.3760000000002</v>
      </c>
      <c r="K127" s="4">
        <f>Table1[[#This Row],[Old Unit Cost]]*(1-0.2)</f>
        <v>43.824000000000005</v>
      </c>
      <c r="L127" s="4">
        <v>53.338377730751461</v>
      </c>
      <c r="M127" s="4">
        <f>Table1[[#This Row],[Quantity]]*Table1[[#This Row],[Actual New price ]]</f>
        <v>10454.322035227286</v>
      </c>
      <c r="N127" s="4">
        <f>(Table1[[#This Row],[Old Unit Cost]]-Table1[[#This Row],[Actual New price ]])*Table1[[#This Row],[Quantity]]</f>
        <v>282.55796477271394</v>
      </c>
      <c r="O127" s="2">
        <f>Table1[[#This Row],[Actual Saving]]/Table1[[#This Row],[Target Saving]]</f>
        <v>0.13158290153783683</v>
      </c>
      <c r="S127"/>
    </row>
    <row r="128" spans="1:19" x14ac:dyDescent="0.35">
      <c r="A128" t="s">
        <v>136</v>
      </c>
      <c r="B128" s="32">
        <v>45418</v>
      </c>
      <c r="C128" t="s">
        <v>211</v>
      </c>
      <c r="D128" t="s">
        <v>220</v>
      </c>
      <c r="E128" t="s">
        <v>228</v>
      </c>
      <c r="F128">
        <v>53</v>
      </c>
      <c r="G128" s="4">
        <v>29.46</v>
      </c>
      <c r="H128" s="4">
        <f>Table1[[#This Row],[Old Unit Cost]]*Table1[[#This Row],[Quantity]]</f>
        <v>1561.38</v>
      </c>
      <c r="I128" s="33">
        <v>0.2</v>
      </c>
      <c r="J128" s="5">
        <f>Table1[[#This Row],[Quantity]]*Table1[[#This Row],[Old Unit Cost]]*0.2</f>
        <v>312.27600000000007</v>
      </c>
      <c r="K128" s="4">
        <f>Table1[[#This Row],[Old Unit Cost]]*(1-0.2)</f>
        <v>23.568000000000001</v>
      </c>
      <c r="L128" s="4">
        <v>30.174506319514343</v>
      </c>
      <c r="M128" s="4">
        <f>Table1[[#This Row],[Quantity]]*Table1[[#This Row],[Actual New price ]]</f>
        <v>1599.2488349342602</v>
      </c>
      <c r="N128" s="4">
        <f>(Table1[[#This Row],[Old Unit Cost]]-Table1[[#This Row],[Actual New price ]])*Table1[[#This Row],[Quantity]]</f>
        <v>-37.868834934260136</v>
      </c>
      <c r="O128" s="2">
        <f>Table1[[#This Row],[Actual Saving]]/Table1[[#This Row],[Target Saving]]</f>
        <v>-0.12126719611580822</v>
      </c>
      <c r="S128"/>
    </row>
    <row r="129" spans="1:19" x14ac:dyDescent="0.35">
      <c r="A129" t="s">
        <v>137</v>
      </c>
      <c r="B129" s="32">
        <v>45419</v>
      </c>
      <c r="C129" t="s">
        <v>210</v>
      </c>
      <c r="D129" t="s">
        <v>220</v>
      </c>
      <c r="E129" t="s">
        <v>229</v>
      </c>
      <c r="F129">
        <v>84</v>
      </c>
      <c r="G129" s="4">
        <v>10.54</v>
      </c>
      <c r="H129" s="4">
        <f>Table1[[#This Row],[Old Unit Cost]]*Table1[[#This Row],[Quantity]]</f>
        <v>885.3599999999999</v>
      </c>
      <c r="I129" s="33">
        <v>0.2</v>
      </c>
      <c r="J129" s="5">
        <f>Table1[[#This Row],[Quantity]]*Table1[[#This Row],[Old Unit Cost]]*0.2</f>
        <v>177.072</v>
      </c>
      <c r="K129" s="4">
        <f>Table1[[#This Row],[Old Unit Cost]]*(1-0.2)</f>
        <v>8.4320000000000004</v>
      </c>
      <c r="L129" s="4">
        <v>10.605066351764716</v>
      </c>
      <c r="M129" s="4">
        <f>Table1[[#This Row],[Quantity]]*Table1[[#This Row],[Actual New price ]]</f>
        <v>890.82557354823609</v>
      </c>
      <c r="N129" s="4">
        <f>(Table1[[#This Row],[Old Unit Cost]]-Table1[[#This Row],[Actual New price ]])*Table1[[#This Row],[Quantity]]</f>
        <v>-5.4655735482362076</v>
      </c>
      <c r="O129" s="2">
        <f>Table1[[#This Row],[Actual Saving]]/Table1[[#This Row],[Target Saving]]</f>
        <v>-3.0866390780226165E-2</v>
      </c>
      <c r="S129"/>
    </row>
    <row r="130" spans="1:19" x14ac:dyDescent="0.35">
      <c r="A130" t="s">
        <v>138</v>
      </c>
      <c r="B130" s="32">
        <v>45420</v>
      </c>
      <c r="C130" t="s">
        <v>211</v>
      </c>
      <c r="D130" t="s">
        <v>216</v>
      </c>
      <c r="E130" t="s">
        <v>230</v>
      </c>
      <c r="F130">
        <v>241</v>
      </c>
      <c r="G130" s="4">
        <v>55.27</v>
      </c>
      <c r="H130" s="4">
        <f>Table1[[#This Row],[Old Unit Cost]]*Table1[[#This Row],[Quantity]]</f>
        <v>13320.070000000002</v>
      </c>
      <c r="I130" s="33">
        <v>0.2</v>
      </c>
      <c r="J130" s="5">
        <f>Table1[[#This Row],[Quantity]]*Table1[[#This Row],[Old Unit Cost]]*0.2</f>
        <v>2664.0140000000006</v>
      </c>
      <c r="K130" s="4">
        <f>Table1[[#This Row],[Old Unit Cost]]*(1-0.2)</f>
        <v>44.216000000000008</v>
      </c>
      <c r="L130" s="4">
        <v>51.535210653131315</v>
      </c>
      <c r="M130" s="4">
        <f>Table1[[#This Row],[Quantity]]*Table1[[#This Row],[Actual New price ]]</f>
        <v>12419.985767404647</v>
      </c>
      <c r="N130" s="4">
        <f>(Table1[[#This Row],[Old Unit Cost]]-Table1[[#This Row],[Actual New price ]])*Table1[[#This Row],[Quantity]]</f>
        <v>900.08423259535368</v>
      </c>
      <c r="O130" s="2">
        <f>Table1[[#This Row],[Actual Saving]]/Table1[[#This Row],[Target Saving]]</f>
        <v>0.33786768109903081</v>
      </c>
      <c r="S130"/>
    </row>
    <row r="131" spans="1:19" x14ac:dyDescent="0.35">
      <c r="A131" t="s">
        <v>139</v>
      </c>
      <c r="B131" s="32">
        <v>45421</v>
      </c>
      <c r="C131" t="s">
        <v>211</v>
      </c>
      <c r="D131" t="s">
        <v>221</v>
      </c>
      <c r="E131" t="s">
        <v>231</v>
      </c>
      <c r="F131">
        <v>98</v>
      </c>
      <c r="G131" s="4">
        <v>14.56</v>
      </c>
      <c r="H131" s="4">
        <f>Table1[[#This Row],[Old Unit Cost]]*Table1[[#This Row],[Quantity]]</f>
        <v>1426.88</v>
      </c>
      <c r="I131" s="33">
        <v>0.2</v>
      </c>
      <c r="J131" s="5">
        <f>Table1[[#This Row],[Quantity]]*Table1[[#This Row],[Old Unit Cost]]*0.2</f>
        <v>285.37600000000003</v>
      </c>
      <c r="K131" s="4">
        <f>Table1[[#This Row],[Old Unit Cost]]*(1-0.2)</f>
        <v>11.648000000000001</v>
      </c>
      <c r="L131" s="4">
        <v>14.631875370024273</v>
      </c>
      <c r="M131" s="4">
        <f>Table1[[#This Row],[Quantity]]*Table1[[#This Row],[Actual New price ]]</f>
        <v>1433.9237862623788</v>
      </c>
      <c r="N131" s="4">
        <f>(Table1[[#This Row],[Old Unit Cost]]-Table1[[#This Row],[Actual New price ]])*Table1[[#This Row],[Quantity]]</f>
        <v>-7.0437862623787453</v>
      </c>
      <c r="O131" s="2">
        <f>Table1[[#This Row],[Actual Saving]]/Table1[[#This Row],[Target Saving]]</f>
        <v>-2.4682475969873937E-2</v>
      </c>
      <c r="S131"/>
    </row>
    <row r="132" spans="1:19" x14ac:dyDescent="0.35">
      <c r="A132" t="s">
        <v>140</v>
      </c>
      <c r="B132" s="32">
        <v>45422</v>
      </c>
      <c r="C132" t="s">
        <v>212</v>
      </c>
      <c r="D132" t="s">
        <v>215</v>
      </c>
      <c r="E132" t="s">
        <v>222</v>
      </c>
      <c r="F132">
        <v>66</v>
      </c>
      <c r="G132" s="4">
        <v>25.97</v>
      </c>
      <c r="H132" s="4">
        <f>Table1[[#This Row],[Old Unit Cost]]*Table1[[#This Row],[Quantity]]</f>
        <v>1714.02</v>
      </c>
      <c r="I132" s="33">
        <v>0.2</v>
      </c>
      <c r="J132" s="5">
        <f>Table1[[#This Row],[Quantity]]*Table1[[#This Row],[Old Unit Cost]]*0.2</f>
        <v>342.80400000000003</v>
      </c>
      <c r="K132" s="4">
        <f>Table1[[#This Row],[Old Unit Cost]]*(1-0.2)</f>
        <v>20.776</v>
      </c>
      <c r="L132" s="4">
        <v>23.865577118411558</v>
      </c>
      <c r="M132" s="4">
        <f>Table1[[#This Row],[Quantity]]*Table1[[#This Row],[Actual New price ]]</f>
        <v>1575.1280898151629</v>
      </c>
      <c r="N132" s="4">
        <f>(Table1[[#This Row],[Old Unit Cost]]-Table1[[#This Row],[Actual New price ]])*Table1[[#This Row],[Quantity]]</f>
        <v>138.89191018483712</v>
      </c>
      <c r="O132" s="2">
        <f>Table1[[#This Row],[Actual Saving]]/Table1[[#This Row],[Target Saving]]</f>
        <v>0.40516420515757429</v>
      </c>
      <c r="S132"/>
    </row>
    <row r="133" spans="1:19" x14ac:dyDescent="0.35">
      <c r="A133" t="s">
        <v>141</v>
      </c>
      <c r="B133" s="32">
        <v>45423</v>
      </c>
      <c r="C133" t="s">
        <v>211</v>
      </c>
      <c r="D133" t="s">
        <v>215</v>
      </c>
      <c r="E133" t="s">
        <v>223</v>
      </c>
      <c r="F133">
        <v>221</v>
      </c>
      <c r="G133" s="4">
        <v>57.5</v>
      </c>
      <c r="H133" s="4">
        <f>Table1[[#This Row],[Old Unit Cost]]*Table1[[#This Row],[Quantity]]</f>
        <v>12707.5</v>
      </c>
      <c r="I133" s="33">
        <v>0.2</v>
      </c>
      <c r="J133" s="5">
        <f>Table1[[#This Row],[Quantity]]*Table1[[#This Row],[Old Unit Cost]]*0.2</f>
        <v>2541.5</v>
      </c>
      <c r="K133" s="4">
        <f>Table1[[#This Row],[Old Unit Cost]]*(1-0.2)</f>
        <v>46</v>
      </c>
      <c r="L133" s="4">
        <v>58.474163006905677</v>
      </c>
      <c r="M133" s="4">
        <f>Table1[[#This Row],[Quantity]]*Table1[[#This Row],[Actual New price ]]</f>
        <v>12922.790024526155</v>
      </c>
      <c r="N133" s="4">
        <f>(Table1[[#This Row],[Old Unit Cost]]-Table1[[#This Row],[Actual New price ]])*Table1[[#This Row],[Quantity]]</f>
        <v>-215.29002452615458</v>
      </c>
      <c r="O133" s="2">
        <f>Table1[[#This Row],[Actual Saving]]/Table1[[#This Row],[Target Saving]]</f>
        <v>-8.4709826687450154E-2</v>
      </c>
      <c r="S133"/>
    </row>
    <row r="134" spans="1:19" x14ac:dyDescent="0.35">
      <c r="A134" t="s">
        <v>142</v>
      </c>
      <c r="B134" s="32">
        <v>45424</v>
      </c>
      <c r="C134" t="s">
        <v>210</v>
      </c>
      <c r="D134" t="s">
        <v>216</v>
      </c>
      <c r="E134" t="s">
        <v>224</v>
      </c>
      <c r="F134">
        <v>269</v>
      </c>
      <c r="G134" s="4">
        <v>57.53</v>
      </c>
      <c r="H134" s="4">
        <f>Table1[[#This Row],[Old Unit Cost]]*Table1[[#This Row],[Quantity]]</f>
        <v>15475.57</v>
      </c>
      <c r="I134" s="33">
        <v>0.2</v>
      </c>
      <c r="J134" s="5">
        <f>Table1[[#This Row],[Quantity]]*Table1[[#This Row],[Old Unit Cost]]*0.2</f>
        <v>3095.114</v>
      </c>
      <c r="K134" s="4">
        <f>Table1[[#This Row],[Old Unit Cost]]*(1-0.2)</f>
        <v>46.024000000000001</v>
      </c>
      <c r="L134" s="4">
        <v>57.275330081529475</v>
      </c>
      <c r="M134" s="4">
        <f>Table1[[#This Row],[Quantity]]*Table1[[#This Row],[Actual New price ]]</f>
        <v>15407.063791931429</v>
      </c>
      <c r="N134" s="4">
        <f>(Table1[[#This Row],[Old Unit Cost]]-Table1[[#This Row],[Actual New price ]])*Table1[[#This Row],[Quantity]]</f>
        <v>68.506208068571524</v>
      </c>
      <c r="O134" s="2">
        <f>Table1[[#This Row],[Actual Saving]]/Table1[[#This Row],[Target Saving]]</f>
        <v>2.2133662304061021E-2</v>
      </c>
      <c r="S134"/>
    </row>
    <row r="135" spans="1:19" x14ac:dyDescent="0.35">
      <c r="A135" t="s">
        <v>143</v>
      </c>
      <c r="B135" s="32">
        <v>45425</v>
      </c>
      <c r="C135" t="s">
        <v>211</v>
      </c>
      <c r="D135" t="s">
        <v>217</v>
      </c>
      <c r="E135" t="s">
        <v>225</v>
      </c>
      <c r="F135">
        <v>207</v>
      </c>
      <c r="G135" s="4">
        <v>38.67</v>
      </c>
      <c r="H135" s="4">
        <f>Table1[[#This Row],[Old Unit Cost]]*Table1[[#This Row],[Quantity]]</f>
        <v>8004.6900000000005</v>
      </c>
      <c r="I135" s="33">
        <v>0.2</v>
      </c>
      <c r="J135" s="5">
        <f>Table1[[#This Row],[Quantity]]*Table1[[#This Row],[Old Unit Cost]]*0.2</f>
        <v>1600.9380000000001</v>
      </c>
      <c r="K135" s="4">
        <f>Table1[[#This Row],[Old Unit Cost]]*(1-0.2)</f>
        <v>30.936000000000003</v>
      </c>
      <c r="L135" s="4">
        <v>37.782252032157224</v>
      </c>
      <c r="M135" s="4">
        <f>Table1[[#This Row],[Quantity]]*Table1[[#This Row],[Actual New price ]]</f>
        <v>7820.9261706565458</v>
      </c>
      <c r="N135" s="4">
        <f>(Table1[[#This Row],[Old Unit Cost]]-Table1[[#This Row],[Actual New price ]])*Table1[[#This Row],[Quantity]]</f>
        <v>183.76382934345494</v>
      </c>
      <c r="O135" s="2">
        <f>Table1[[#This Row],[Actual Saving]]/Table1[[#This Row],[Target Saving]]</f>
        <v>0.11478510057444756</v>
      </c>
      <c r="S135"/>
    </row>
    <row r="136" spans="1:19" x14ac:dyDescent="0.35">
      <c r="A136" t="s">
        <v>144</v>
      </c>
      <c r="B136" s="32">
        <v>45426</v>
      </c>
      <c r="C136" t="s">
        <v>212</v>
      </c>
      <c r="D136" t="s">
        <v>218</v>
      </c>
      <c r="E136" t="s">
        <v>226</v>
      </c>
      <c r="F136">
        <v>95</v>
      </c>
      <c r="G136" s="4">
        <v>41.59</v>
      </c>
      <c r="H136" s="4">
        <f>Table1[[#This Row],[Old Unit Cost]]*Table1[[#This Row],[Quantity]]</f>
        <v>3951.05</v>
      </c>
      <c r="I136" s="33">
        <v>0.2</v>
      </c>
      <c r="J136" s="5">
        <f>Table1[[#This Row],[Quantity]]*Table1[[#This Row],[Old Unit Cost]]*0.2</f>
        <v>790.21</v>
      </c>
      <c r="K136" s="4">
        <f>Table1[[#This Row],[Old Unit Cost]]*(1-0.2)</f>
        <v>33.272000000000006</v>
      </c>
      <c r="L136" s="4">
        <v>42.565847451639371</v>
      </c>
      <c r="M136" s="4">
        <f>Table1[[#This Row],[Quantity]]*Table1[[#This Row],[Actual New price ]]</f>
        <v>4043.7555079057402</v>
      </c>
      <c r="N136" s="4">
        <f>(Table1[[#This Row],[Old Unit Cost]]-Table1[[#This Row],[Actual New price ]])*Table1[[#This Row],[Quantity]]</f>
        <v>-92.705507905739921</v>
      </c>
      <c r="O136" s="2">
        <f>Table1[[#This Row],[Actual Saving]]/Table1[[#This Row],[Target Saving]]</f>
        <v>-0.11731755850437214</v>
      </c>
      <c r="S136"/>
    </row>
    <row r="137" spans="1:19" x14ac:dyDescent="0.35">
      <c r="A137" t="s">
        <v>145</v>
      </c>
      <c r="B137" s="32">
        <v>45427</v>
      </c>
      <c r="C137" t="s">
        <v>212</v>
      </c>
      <c r="D137" t="s">
        <v>219</v>
      </c>
      <c r="E137" t="s">
        <v>227</v>
      </c>
      <c r="F137">
        <v>422</v>
      </c>
      <c r="G137" s="4">
        <v>32.42</v>
      </c>
      <c r="H137" s="4">
        <f>Table1[[#This Row],[Old Unit Cost]]*Table1[[#This Row],[Quantity]]</f>
        <v>13681.240000000002</v>
      </c>
      <c r="I137" s="33">
        <v>0.2</v>
      </c>
      <c r="J137" s="5">
        <f>Table1[[#This Row],[Quantity]]*Table1[[#This Row],[Old Unit Cost]]*0.2</f>
        <v>2736.2480000000005</v>
      </c>
      <c r="K137" s="4">
        <f>Table1[[#This Row],[Old Unit Cost]]*(1-0.2)</f>
        <v>25.936000000000003</v>
      </c>
      <c r="L137" s="4">
        <v>33.826147327887895</v>
      </c>
      <c r="M137" s="4">
        <f>Table1[[#This Row],[Quantity]]*Table1[[#This Row],[Actual New price ]]</f>
        <v>14274.634172368691</v>
      </c>
      <c r="N137" s="4">
        <f>(Table1[[#This Row],[Old Unit Cost]]-Table1[[#This Row],[Actual New price ]])*Table1[[#This Row],[Quantity]]</f>
        <v>-593.3941723686911</v>
      </c>
      <c r="O137" s="2">
        <f>Table1[[#This Row],[Actual Saving]]/Table1[[#This Row],[Target Saving]]</f>
        <v>-0.21686417765081636</v>
      </c>
      <c r="S137"/>
    </row>
    <row r="138" spans="1:19" x14ac:dyDescent="0.35">
      <c r="A138" t="s">
        <v>146</v>
      </c>
      <c r="B138" s="32">
        <v>45428</v>
      </c>
      <c r="C138" t="s">
        <v>210</v>
      </c>
      <c r="D138" t="s">
        <v>220</v>
      </c>
      <c r="E138" t="s">
        <v>228</v>
      </c>
      <c r="F138">
        <v>55</v>
      </c>
      <c r="G138" s="4">
        <v>24.66</v>
      </c>
      <c r="H138" s="4">
        <f>Table1[[#This Row],[Old Unit Cost]]*Table1[[#This Row],[Quantity]]</f>
        <v>1356.3</v>
      </c>
      <c r="I138" s="33">
        <v>0.2</v>
      </c>
      <c r="J138" s="5">
        <f>Table1[[#This Row],[Quantity]]*Table1[[#This Row],[Old Unit Cost]]*0.2</f>
        <v>271.26</v>
      </c>
      <c r="K138" s="4">
        <f>Table1[[#This Row],[Old Unit Cost]]*(1-0.2)</f>
        <v>19.728000000000002</v>
      </c>
      <c r="L138" s="4">
        <v>23.675820560428996</v>
      </c>
      <c r="M138" s="4">
        <f>Table1[[#This Row],[Quantity]]*Table1[[#This Row],[Actual New price ]]</f>
        <v>1302.1701308235947</v>
      </c>
      <c r="N138" s="4">
        <f>(Table1[[#This Row],[Old Unit Cost]]-Table1[[#This Row],[Actual New price ]])*Table1[[#This Row],[Quantity]]</f>
        <v>54.129869176405251</v>
      </c>
      <c r="O138" s="2">
        <f>Table1[[#This Row],[Actual Saving]]/Table1[[#This Row],[Target Saving]]</f>
        <v>0.1995497647143156</v>
      </c>
      <c r="S138"/>
    </row>
    <row r="139" spans="1:19" x14ac:dyDescent="0.35">
      <c r="A139" t="s">
        <v>147</v>
      </c>
      <c r="B139" s="32">
        <v>45429</v>
      </c>
      <c r="C139" t="s">
        <v>213</v>
      </c>
      <c r="D139" t="s">
        <v>220</v>
      </c>
      <c r="E139" t="s">
        <v>229</v>
      </c>
      <c r="F139">
        <v>148</v>
      </c>
      <c r="G139" s="4">
        <v>26.43</v>
      </c>
      <c r="H139" s="4">
        <f>Table1[[#This Row],[Old Unit Cost]]*Table1[[#This Row],[Quantity]]</f>
        <v>3911.64</v>
      </c>
      <c r="I139" s="33">
        <v>0.2</v>
      </c>
      <c r="J139" s="5">
        <f>Table1[[#This Row],[Quantity]]*Table1[[#This Row],[Old Unit Cost]]*0.2</f>
        <v>782.32799999999997</v>
      </c>
      <c r="K139" s="4">
        <f>Table1[[#This Row],[Old Unit Cost]]*(1-0.2)</f>
        <v>21.144000000000002</v>
      </c>
      <c r="L139" s="4">
        <v>27.738717010999558</v>
      </c>
      <c r="M139" s="4">
        <f>Table1[[#This Row],[Quantity]]*Table1[[#This Row],[Actual New price ]]</f>
        <v>4105.3301176279347</v>
      </c>
      <c r="N139" s="4">
        <f>(Table1[[#This Row],[Old Unit Cost]]-Table1[[#This Row],[Actual New price ]])*Table1[[#This Row],[Quantity]]</f>
        <v>-193.69011762793463</v>
      </c>
      <c r="O139" s="2">
        <f>Table1[[#This Row],[Actual Saving]]/Table1[[#This Row],[Target Saving]]</f>
        <v>-0.24758172739303033</v>
      </c>
      <c r="S139"/>
    </row>
    <row r="140" spans="1:19" x14ac:dyDescent="0.35">
      <c r="A140" t="s">
        <v>148</v>
      </c>
      <c r="B140" s="32">
        <v>45430</v>
      </c>
      <c r="C140" t="s">
        <v>213</v>
      </c>
      <c r="D140" t="s">
        <v>216</v>
      </c>
      <c r="E140" t="s">
        <v>230</v>
      </c>
      <c r="F140">
        <v>429</v>
      </c>
      <c r="G140" s="4">
        <v>43.63</v>
      </c>
      <c r="H140" s="4">
        <f>Table1[[#This Row],[Old Unit Cost]]*Table1[[#This Row],[Quantity]]</f>
        <v>18717.27</v>
      </c>
      <c r="I140" s="33">
        <v>0.2</v>
      </c>
      <c r="J140" s="5">
        <f>Table1[[#This Row],[Quantity]]*Table1[[#This Row],[Old Unit Cost]]*0.2</f>
        <v>3743.4540000000002</v>
      </c>
      <c r="K140" s="4">
        <f>Table1[[#This Row],[Old Unit Cost]]*(1-0.2)</f>
        <v>34.904000000000003</v>
      </c>
      <c r="L140" s="4">
        <v>45.729579085427929</v>
      </c>
      <c r="M140" s="4">
        <f>Table1[[#This Row],[Quantity]]*Table1[[#This Row],[Actual New price ]]</f>
        <v>19617.989427648583</v>
      </c>
      <c r="N140" s="4">
        <f>(Table1[[#This Row],[Old Unit Cost]]-Table1[[#This Row],[Actual New price ]])*Table1[[#This Row],[Quantity]]</f>
        <v>-900.71942764858045</v>
      </c>
      <c r="O140" s="2">
        <f>Table1[[#This Row],[Actual Saving]]/Table1[[#This Row],[Target Saving]]</f>
        <v>-0.24061185943478414</v>
      </c>
      <c r="S140"/>
    </row>
    <row r="141" spans="1:19" x14ac:dyDescent="0.35">
      <c r="A141" t="s">
        <v>149</v>
      </c>
      <c r="B141" s="32">
        <v>45431</v>
      </c>
      <c r="C141" t="s">
        <v>211</v>
      </c>
      <c r="D141" t="s">
        <v>221</v>
      </c>
      <c r="E141" t="s">
        <v>231</v>
      </c>
      <c r="F141">
        <v>282</v>
      </c>
      <c r="G141" s="4">
        <v>47.62</v>
      </c>
      <c r="H141" s="4">
        <f>Table1[[#This Row],[Old Unit Cost]]*Table1[[#This Row],[Quantity]]</f>
        <v>13428.84</v>
      </c>
      <c r="I141" s="33">
        <v>0.2</v>
      </c>
      <c r="J141" s="5">
        <f>Table1[[#This Row],[Quantity]]*Table1[[#This Row],[Old Unit Cost]]*0.2</f>
        <v>2685.768</v>
      </c>
      <c r="K141" s="4">
        <f>Table1[[#This Row],[Old Unit Cost]]*(1-0.2)</f>
        <v>38.095999999999997</v>
      </c>
      <c r="L141" s="4">
        <v>49.578998749849397</v>
      </c>
      <c r="M141" s="4">
        <f>Table1[[#This Row],[Quantity]]*Table1[[#This Row],[Actual New price ]]</f>
        <v>13981.277647457529</v>
      </c>
      <c r="N141" s="4">
        <f>(Table1[[#This Row],[Old Unit Cost]]-Table1[[#This Row],[Actual New price ]])*Table1[[#This Row],[Quantity]]</f>
        <v>-552.43764745753072</v>
      </c>
      <c r="O141" s="2">
        <f>Table1[[#This Row],[Actual Saving]]/Table1[[#This Row],[Target Saving]]</f>
        <v>-0.20569075491908859</v>
      </c>
      <c r="S141"/>
    </row>
    <row r="142" spans="1:19" x14ac:dyDescent="0.35">
      <c r="A142" t="s">
        <v>150</v>
      </c>
      <c r="B142" s="32">
        <v>45432</v>
      </c>
      <c r="C142" t="s">
        <v>214</v>
      </c>
      <c r="D142" t="s">
        <v>215</v>
      </c>
      <c r="E142" t="s">
        <v>222</v>
      </c>
      <c r="F142">
        <v>86</v>
      </c>
      <c r="G142" s="4">
        <v>49.58</v>
      </c>
      <c r="H142" s="4">
        <f>Table1[[#This Row],[Old Unit Cost]]*Table1[[#This Row],[Quantity]]</f>
        <v>4263.88</v>
      </c>
      <c r="I142" s="33">
        <v>0.2</v>
      </c>
      <c r="J142" s="5">
        <f>Table1[[#This Row],[Quantity]]*Table1[[#This Row],[Old Unit Cost]]*0.2</f>
        <v>852.77600000000007</v>
      </c>
      <c r="K142" s="4">
        <f>Table1[[#This Row],[Old Unit Cost]]*(1-0.2)</f>
        <v>39.664000000000001</v>
      </c>
      <c r="L142" s="4">
        <v>50.030509239616769</v>
      </c>
      <c r="M142" s="4">
        <f>Table1[[#This Row],[Quantity]]*Table1[[#This Row],[Actual New price ]]</f>
        <v>4302.6237946070423</v>
      </c>
      <c r="N142" s="4">
        <f>(Table1[[#This Row],[Old Unit Cost]]-Table1[[#This Row],[Actual New price ]])*Table1[[#This Row],[Quantity]]</f>
        <v>-38.743794607042318</v>
      </c>
      <c r="O142" s="2">
        <f>Table1[[#This Row],[Actual Saving]]/Table1[[#This Row],[Target Saving]]</f>
        <v>-4.543255744420846E-2</v>
      </c>
      <c r="S142"/>
    </row>
    <row r="143" spans="1:19" x14ac:dyDescent="0.35">
      <c r="A143" t="s">
        <v>151</v>
      </c>
      <c r="B143" s="32">
        <v>45433</v>
      </c>
      <c r="C143" t="s">
        <v>211</v>
      </c>
      <c r="D143" t="s">
        <v>215</v>
      </c>
      <c r="E143" t="s">
        <v>223</v>
      </c>
      <c r="F143">
        <v>329</v>
      </c>
      <c r="G143" s="4">
        <v>49.48</v>
      </c>
      <c r="H143" s="4">
        <f>Table1[[#This Row],[Old Unit Cost]]*Table1[[#This Row],[Quantity]]</f>
        <v>16278.919999999998</v>
      </c>
      <c r="I143" s="33">
        <v>0.2</v>
      </c>
      <c r="J143" s="5">
        <f>Table1[[#This Row],[Quantity]]*Table1[[#This Row],[Old Unit Cost]]*0.2</f>
        <v>3255.7839999999997</v>
      </c>
      <c r="K143" s="4">
        <f>Table1[[#This Row],[Old Unit Cost]]*(1-0.2)</f>
        <v>39.584000000000003</v>
      </c>
      <c r="L143" s="4">
        <v>45.558976411036937</v>
      </c>
      <c r="M143" s="4">
        <f>Table1[[#This Row],[Quantity]]*Table1[[#This Row],[Actual New price ]]</f>
        <v>14988.903239231153</v>
      </c>
      <c r="N143" s="4">
        <f>(Table1[[#This Row],[Old Unit Cost]]-Table1[[#This Row],[Actual New price ]])*Table1[[#This Row],[Quantity]]</f>
        <v>1290.0167607688466</v>
      </c>
      <c r="O143" s="2">
        <f>Table1[[#This Row],[Actual Saving]]/Table1[[#This Row],[Target Saving]]</f>
        <v>0.39622307891704323</v>
      </c>
      <c r="S143"/>
    </row>
    <row r="144" spans="1:19" x14ac:dyDescent="0.35">
      <c r="A144" t="s">
        <v>152</v>
      </c>
      <c r="B144" s="32">
        <v>45434</v>
      </c>
      <c r="C144" t="s">
        <v>210</v>
      </c>
      <c r="D144" t="s">
        <v>216</v>
      </c>
      <c r="E144" t="s">
        <v>224</v>
      </c>
      <c r="F144">
        <v>398</v>
      </c>
      <c r="G144" s="4">
        <v>14.56</v>
      </c>
      <c r="H144" s="4">
        <f>Table1[[#This Row],[Old Unit Cost]]*Table1[[#This Row],[Quantity]]</f>
        <v>5794.88</v>
      </c>
      <c r="I144" s="33">
        <v>0.2</v>
      </c>
      <c r="J144" s="5">
        <f>Table1[[#This Row],[Quantity]]*Table1[[#This Row],[Old Unit Cost]]*0.2</f>
        <v>1158.9760000000001</v>
      </c>
      <c r="K144" s="4">
        <f>Table1[[#This Row],[Old Unit Cost]]*(1-0.2)</f>
        <v>11.648000000000001</v>
      </c>
      <c r="L144" s="4">
        <v>13.985490115053022</v>
      </c>
      <c r="M144" s="4">
        <f>Table1[[#This Row],[Quantity]]*Table1[[#This Row],[Actual New price ]]</f>
        <v>5566.2250657911027</v>
      </c>
      <c r="N144" s="4">
        <f>(Table1[[#This Row],[Old Unit Cost]]-Table1[[#This Row],[Actual New price ]])*Table1[[#This Row],[Quantity]]</f>
        <v>228.65493420889754</v>
      </c>
      <c r="O144" s="2">
        <f>Table1[[#This Row],[Actual Saving]]/Table1[[#This Row],[Target Saving]]</f>
        <v>0.19729048246805586</v>
      </c>
      <c r="S144"/>
    </row>
    <row r="145" spans="1:19" x14ac:dyDescent="0.35">
      <c r="A145" t="s">
        <v>153</v>
      </c>
      <c r="B145" s="32">
        <v>45435</v>
      </c>
      <c r="C145" t="s">
        <v>210</v>
      </c>
      <c r="D145" t="s">
        <v>217</v>
      </c>
      <c r="E145" t="s">
        <v>225</v>
      </c>
      <c r="F145">
        <v>351</v>
      </c>
      <c r="G145" s="4">
        <v>34.72</v>
      </c>
      <c r="H145" s="4">
        <f>Table1[[#This Row],[Old Unit Cost]]*Table1[[#This Row],[Quantity]]</f>
        <v>12186.72</v>
      </c>
      <c r="I145" s="33">
        <v>0.2</v>
      </c>
      <c r="J145" s="5">
        <f>Table1[[#This Row],[Quantity]]*Table1[[#This Row],[Old Unit Cost]]*0.2</f>
        <v>2437.3440000000001</v>
      </c>
      <c r="K145" s="4">
        <f>Table1[[#This Row],[Old Unit Cost]]*(1-0.2)</f>
        <v>27.776</v>
      </c>
      <c r="L145" s="4">
        <v>33.143068293756507</v>
      </c>
      <c r="M145" s="4">
        <f>Table1[[#This Row],[Quantity]]*Table1[[#This Row],[Actual New price ]]</f>
        <v>11633.216971108533</v>
      </c>
      <c r="N145" s="4">
        <f>(Table1[[#This Row],[Old Unit Cost]]-Table1[[#This Row],[Actual New price ]])*Table1[[#This Row],[Quantity]]</f>
        <v>553.50302889146576</v>
      </c>
      <c r="O145" s="2">
        <f>Table1[[#This Row],[Actual Saving]]/Table1[[#This Row],[Target Saving]]</f>
        <v>0.22709269963183931</v>
      </c>
      <c r="S145"/>
    </row>
    <row r="146" spans="1:19" x14ac:dyDescent="0.35">
      <c r="A146" t="s">
        <v>154</v>
      </c>
      <c r="B146" s="32">
        <v>45436</v>
      </c>
      <c r="C146" t="s">
        <v>210</v>
      </c>
      <c r="D146" t="s">
        <v>218</v>
      </c>
      <c r="E146" t="s">
        <v>226</v>
      </c>
      <c r="F146">
        <v>230</v>
      </c>
      <c r="G146" s="4">
        <v>12.88</v>
      </c>
      <c r="H146" s="4">
        <f>Table1[[#This Row],[Old Unit Cost]]*Table1[[#This Row],[Quantity]]</f>
        <v>2962.4</v>
      </c>
      <c r="I146" s="33">
        <v>0.2</v>
      </c>
      <c r="J146" s="5">
        <f>Table1[[#This Row],[Quantity]]*Table1[[#This Row],[Old Unit Cost]]*0.2</f>
        <v>592.48</v>
      </c>
      <c r="K146" s="4">
        <f>Table1[[#This Row],[Old Unit Cost]]*(1-0.2)</f>
        <v>10.304000000000002</v>
      </c>
      <c r="L146" s="4">
        <v>11.917727452539955</v>
      </c>
      <c r="M146" s="4">
        <f>Table1[[#This Row],[Quantity]]*Table1[[#This Row],[Actual New price ]]</f>
        <v>2741.0773140841898</v>
      </c>
      <c r="N146" s="4">
        <f>(Table1[[#This Row],[Old Unit Cost]]-Table1[[#This Row],[Actual New price ]])*Table1[[#This Row],[Quantity]]</f>
        <v>221.32268591581052</v>
      </c>
      <c r="O146" s="2">
        <f>Table1[[#This Row],[Actual Saving]]/Table1[[#This Row],[Target Saving]]</f>
        <v>0.3735530075543656</v>
      </c>
      <c r="S146"/>
    </row>
    <row r="147" spans="1:19" x14ac:dyDescent="0.35">
      <c r="A147" t="s">
        <v>155</v>
      </c>
      <c r="B147" s="32">
        <v>45437</v>
      </c>
      <c r="C147" t="s">
        <v>210</v>
      </c>
      <c r="D147" t="s">
        <v>219</v>
      </c>
      <c r="E147" t="s">
        <v>227</v>
      </c>
      <c r="F147">
        <v>144</v>
      </c>
      <c r="G147" s="4">
        <v>37.479999999999997</v>
      </c>
      <c r="H147" s="4">
        <f>Table1[[#This Row],[Old Unit Cost]]*Table1[[#This Row],[Quantity]]</f>
        <v>5397.12</v>
      </c>
      <c r="I147" s="33">
        <v>0.2</v>
      </c>
      <c r="J147" s="5">
        <f>Table1[[#This Row],[Quantity]]*Table1[[#This Row],[Old Unit Cost]]*0.2</f>
        <v>1079.424</v>
      </c>
      <c r="K147" s="4">
        <f>Table1[[#This Row],[Old Unit Cost]]*(1-0.2)</f>
        <v>29.983999999999998</v>
      </c>
      <c r="L147" s="4">
        <v>34.633327918137077</v>
      </c>
      <c r="M147" s="4">
        <f>Table1[[#This Row],[Quantity]]*Table1[[#This Row],[Actual New price ]]</f>
        <v>4987.199220211739</v>
      </c>
      <c r="N147" s="4">
        <f>(Table1[[#This Row],[Old Unit Cost]]-Table1[[#This Row],[Actual New price ]])*Table1[[#This Row],[Quantity]]</f>
        <v>409.92077978826046</v>
      </c>
      <c r="O147" s="2">
        <f>Table1[[#This Row],[Actual Saving]]/Table1[[#This Row],[Target Saving]]</f>
        <v>0.37975881561671826</v>
      </c>
      <c r="S147"/>
    </row>
    <row r="148" spans="1:19" x14ac:dyDescent="0.35">
      <c r="A148" t="s">
        <v>156</v>
      </c>
      <c r="B148" s="32">
        <v>45438</v>
      </c>
      <c r="C148" t="s">
        <v>210</v>
      </c>
      <c r="D148" t="s">
        <v>220</v>
      </c>
      <c r="E148" t="s">
        <v>228</v>
      </c>
      <c r="F148">
        <v>148</v>
      </c>
      <c r="G148" s="4">
        <v>32.08</v>
      </c>
      <c r="H148" s="4">
        <f>Table1[[#This Row],[Old Unit Cost]]*Table1[[#This Row],[Quantity]]</f>
        <v>4747.84</v>
      </c>
      <c r="I148" s="33">
        <v>0.2</v>
      </c>
      <c r="J148" s="5">
        <f>Table1[[#This Row],[Quantity]]*Table1[[#This Row],[Old Unit Cost]]*0.2</f>
        <v>949.5680000000001</v>
      </c>
      <c r="K148" s="4">
        <f>Table1[[#This Row],[Old Unit Cost]]*(1-0.2)</f>
        <v>25.664000000000001</v>
      </c>
      <c r="L148" s="4">
        <v>31.157699009463702</v>
      </c>
      <c r="M148" s="4">
        <f>Table1[[#This Row],[Quantity]]*Table1[[#This Row],[Actual New price ]]</f>
        <v>4611.3394534006275</v>
      </c>
      <c r="N148" s="4">
        <f>(Table1[[#This Row],[Old Unit Cost]]-Table1[[#This Row],[Actual New price ]])*Table1[[#This Row],[Quantity]]</f>
        <v>136.50054659937189</v>
      </c>
      <c r="O148" s="2">
        <f>Table1[[#This Row],[Actual Saving]]/Table1[[#This Row],[Target Saving]]</f>
        <v>0.14375015438533298</v>
      </c>
      <c r="S148"/>
    </row>
    <row r="149" spans="1:19" x14ac:dyDescent="0.35">
      <c r="A149" t="s">
        <v>157</v>
      </c>
      <c r="B149" s="32">
        <v>45439</v>
      </c>
      <c r="C149" t="s">
        <v>212</v>
      </c>
      <c r="D149" t="s">
        <v>220</v>
      </c>
      <c r="E149" t="s">
        <v>229</v>
      </c>
      <c r="F149">
        <v>237</v>
      </c>
      <c r="G149" s="4">
        <v>54.39</v>
      </c>
      <c r="H149" s="4">
        <f>Table1[[#This Row],[Old Unit Cost]]*Table1[[#This Row],[Quantity]]</f>
        <v>12890.43</v>
      </c>
      <c r="I149" s="33">
        <v>0.2</v>
      </c>
      <c r="J149" s="5">
        <f>Table1[[#This Row],[Quantity]]*Table1[[#This Row],[Old Unit Cost]]*0.2</f>
        <v>2578.0860000000002</v>
      </c>
      <c r="K149" s="4">
        <f>Table1[[#This Row],[Old Unit Cost]]*(1-0.2)</f>
        <v>43.512</v>
      </c>
      <c r="L149" s="4">
        <v>54.847667351562528</v>
      </c>
      <c r="M149" s="4">
        <f>Table1[[#This Row],[Quantity]]*Table1[[#This Row],[Actual New price ]]</f>
        <v>12998.89716232032</v>
      </c>
      <c r="N149" s="4">
        <f>(Table1[[#This Row],[Old Unit Cost]]-Table1[[#This Row],[Actual New price ]])*Table1[[#This Row],[Quantity]]</f>
        <v>-108.46716232031898</v>
      </c>
      <c r="O149" s="2">
        <f>Table1[[#This Row],[Actual Saving]]/Table1[[#This Row],[Target Saving]]</f>
        <v>-4.207274789138879E-2</v>
      </c>
      <c r="S149"/>
    </row>
    <row r="150" spans="1:19" x14ac:dyDescent="0.35">
      <c r="A150" t="s">
        <v>158</v>
      </c>
      <c r="B150" s="32">
        <v>45440</v>
      </c>
      <c r="C150" t="s">
        <v>213</v>
      </c>
      <c r="D150" t="s">
        <v>216</v>
      </c>
      <c r="E150" t="s">
        <v>230</v>
      </c>
      <c r="F150">
        <v>165</v>
      </c>
      <c r="G150" s="4">
        <v>27.55</v>
      </c>
      <c r="H150" s="4">
        <f>Table1[[#This Row],[Old Unit Cost]]*Table1[[#This Row],[Quantity]]</f>
        <v>4545.75</v>
      </c>
      <c r="I150" s="33">
        <v>0.2</v>
      </c>
      <c r="J150" s="5">
        <f>Table1[[#This Row],[Quantity]]*Table1[[#This Row],[Old Unit Cost]]*0.2</f>
        <v>909.15000000000009</v>
      </c>
      <c r="K150" s="4">
        <f>Table1[[#This Row],[Old Unit Cost]]*(1-0.2)</f>
        <v>22.040000000000003</v>
      </c>
      <c r="L150" s="4">
        <v>27.292592223495383</v>
      </c>
      <c r="M150" s="4">
        <f>Table1[[#This Row],[Quantity]]*Table1[[#This Row],[Actual New price ]]</f>
        <v>4503.2777168767379</v>
      </c>
      <c r="N150" s="4">
        <f>(Table1[[#This Row],[Old Unit Cost]]-Table1[[#This Row],[Actual New price ]])*Table1[[#This Row],[Quantity]]</f>
        <v>42.472283123261917</v>
      </c>
      <c r="O150" s="2">
        <f>Table1[[#This Row],[Actual Saving]]/Table1[[#This Row],[Target Saving]]</f>
        <v>4.6716474864721899E-2</v>
      </c>
      <c r="S150"/>
    </row>
    <row r="151" spans="1:19" x14ac:dyDescent="0.35">
      <c r="A151" t="s">
        <v>159</v>
      </c>
      <c r="B151" s="32">
        <v>45441</v>
      </c>
      <c r="C151" t="s">
        <v>210</v>
      </c>
      <c r="D151" t="s">
        <v>221</v>
      </c>
      <c r="E151" t="s">
        <v>231</v>
      </c>
      <c r="F151">
        <v>240</v>
      </c>
      <c r="G151" s="4">
        <v>15.85</v>
      </c>
      <c r="H151" s="4">
        <f>Table1[[#This Row],[Old Unit Cost]]*Table1[[#This Row],[Quantity]]</f>
        <v>3804</v>
      </c>
      <c r="I151" s="33">
        <v>0.2</v>
      </c>
      <c r="J151" s="5">
        <f>Table1[[#This Row],[Quantity]]*Table1[[#This Row],[Old Unit Cost]]*0.2</f>
        <v>760.80000000000007</v>
      </c>
      <c r="K151" s="4">
        <f>Table1[[#This Row],[Old Unit Cost]]*(1-0.2)</f>
        <v>12.68</v>
      </c>
      <c r="L151" s="4">
        <v>16.602862343509489</v>
      </c>
      <c r="M151" s="4">
        <f>Table1[[#This Row],[Quantity]]*Table1[[#This Row],[Actual New price ]]</f>
        <v>3984.6869624422775</v>
      </c>
      <c r="N151" s="4">
        <f>(Table1[[#This Row],[Old Unit Cost]]-Table1[[#This Row],[Actual New price ]])*Table1[[#This Row],[Quantity]]</f>
        <v>-180.68696244227752</v>
      </c>
      <c r="O151" s="2">
        <f>Table1[[#This Row],[Actual Saving]]/Table1[[#This Row],[Target Saving]]</f>
        <v>-0.23749600741624277</v>
      </c>
      <c r="S151"/>
    </row>
    <row r="152" spans="1:19" x14ac:dyDescent="0.35">
      <c r="A152" t="s">
        <v>160</v>
      </c>
      <c r="B152" s="32">
        <v>45442</v>
      </c>
      <c r="C152" t="s">
        <v>214</v>
      </c>
      <c r="D152" t="s">
        <v>215</v>
      </c>
      <c r="E152" t="s">
        <v>222</v>
      </c>
      <c r="F152">
        <v>302</v>
      </c>
      <c r="G152" s="4">
        <v>17.149999999999999</v>
      </c>
      <c r="H152" s="4">
        <f>Table1[[#This Row],[Old Unit Cost]]*Table1[[#This Row],[Quantity]]</f>
        <v>5179.2999999999993</v>
      </c>
      <c r="I152" s="33">
        <v>0.2</v>
      </c>
      <c r="J152" s="5">
        <f>Table1[[#This Row],[Quantity]]*Table1[[#This Row],[Old Unit Cost]]*0.2</f>
        <v>1035.8599999999999</v>
      </c>
      <c r="K152" s="4">
        <f>Table1[[#This Row],[Old Unit Cost]]*(1-0.2)</f>
        <v>13.719999999999999</v>
      </c>
      <c r="L152" s="4">
        <v>17.950205008878736</v>
      </c>
      <c r="M152" s="4">
        <f>Table1[[#This Row],[Quantity]]*Table1[[#This Row],[Actual New price ]]</f>
        <v>5420.9619126813786</v>
      </c>
      <c r="N152" s="4">
        <f>(Table1[[#This Row],[Old Unit Cost]]-Table1[[#This Row],[Actual New price ]])*Table1[[#This Row],[Quantity]]</f>
        <v>-241.66191268137882</v>
      </c>
      <c r="O152" s="2">
        <f>Table1[[#This Row],[Actual Saving]]/Table1[[#This Row],[Target Saving]]</f>
        <v>-0.23329592095590027</v>
      </c>
      <c r="S152"/>
    </row>
    <row r="153" spans="1:19" x14ac:dyDescent="0.35">
      <c r="A153" t="s">
        <v>161</v>
      </c>
      <c r="B153" s="32">
        <v>45443</v>
      </c>
      <c r="C153" t="s">
        <v>214</v>
      </c>
      <c r="D153" t="s">
        <v>215</v>
      </c>
      <c r="E153" t="s">
        <v>223</v>
      </c>
      <c r="F153">
        <v>465</v>
      </c>
      <c r="G153" s="4">
        <v>48.08</v>
      </c>
      <c r="H153" s="4">
        <f>Table1[[#This Row],[Old Unit Cost]]*Table1[[#This Row],[Quantity]]</f>
        <v>22357.200000000001</v>
      </c>
      <c r="I153" s="33">
        <v>0.2</v>
      </c>
      <c r="J153" s="5">
        <f>Table1[[#This Row],[Quantity]]*Table1[[#This Row],[Old Unit Cost]]*0.2</f>
        <v>4471.4400000000005</v>
      </c>
      <c r="K153" s="4">
        <f>Table1[[#This Row],[Old Unit Cost]]*(1-0.2)</f>
        <v>38.463999999999999</v>
      </c>
      <c r="L153" s="4">
        <v>47.114700694448494</v>
      </c>
      <c r="M153" s="4">
        <f>Table1[[#This Row],[Quantity]]*Table1[[#This Row],[Actual New price ]]</f>
        <v>21908.335822918551</v>
      </c>
      <c r="N153" s="4">
        <f>(Table1[[#This Row],[Old Unit Cost]]-Table1[[#This Row],[Actual New price ]])*Table1[[#This Row],[Quantity]]</f>
        <v>448.86417708144938</v>
      </c>
      <c r="O153" s="2">
        <f>Table1[[#This Row],[Actual Saving]]/Table1[[#This Row],[Target Saving]]</f>
        <v>0.10038470315635441</v>
      </c>
      <c r="S153"/>
    </row>
    <row r="154" spans="1:19" x14ac:dyDescent="0.35">
      <c r="A154" t="s">
        <v>162</v>
      </c>
      <c r="B154" s="32">
        <v>45444</v>
      </c>
      <c r="C154" t="s">
        <v>214</v>
      </c>
      <c r="D154" t="s">
        <v>216</v>
      </c>
      <c r="E154" t="s">
        <v>224</v>
      </c>
      <c r="F154">
        <v>210</v>
      </c>
      <c r="G154" s="4">
        <v>40.909999999999997</v>
      </c>
      <c r="H154" s="4">
        <f>Table1[[#This Row],[Old Unit Cost]]*Table1[[#This Row],[Quantity]]</f>
        <v>8591.0999999999985</v>
      </c>
      <c r="I154" s="33">
        <v>0.2</v>
      </c>
      <c r="J154" s="5">
        <f>Table1[[#This Row],[Quantity]]*Table1[[#This Row],[Old Unit Cost]]*0.2</f>
        <v>1718.2199999999998</v>
      </c>
      <c r="K154" s="4">
        <f>Table1[[#This Row],[Old Unit Cost]]*(1-0.2)</f>
        <v>32.728000000000002</v>
      </c>
      <c r="L154" s="4">
        <v>37.681808273301165</v>
      </c>
      <c r="M154" s="4">
        <f>Table1[[#This Row],[Quantity]]*Table1[[#This Row],[Actual New price ]]</f>
        <v>7913.179737393245</v>
      </c>
      <c r="N154" s="4">
        <f>(Table1[[#This Row],[Old Unit Cost]]-Table1[[#This Row],[Actual New price ]])*Table1[[#This Row],[Quantity]]</f>
        <v>677.92026260675459</v>
      </c>
      <c r="O154" s="2">
        <f>Table1[[#This Row],[Actual Saving]]/Table1[[#This Row],[Target Saving]]</f>
        <v>0.39454799886321579</v>
      </c>
      <c r="S154"/>
    </row>
    <row r="155" spans="1:19" x14ac:dyDescent="0.35">
      <c r="A155" t="s">
        <v>163</v>
      </c>
      <c r="B155" s="32">
        <v>45445</v>
      </c>
      <c r="C155" t="s">
        <v>214</v>
      </c>
      <c r="D155" t="s">
        <v>217</v>
      </c>
      <c r="E155" t="s">
        <v>225</v>
      </c>
      <c r="F155">
        <v>305</v>
      </c>
      <c r="G155" s="4">
        <v>15.06</v>
      </c>
      <c r="H155" s="4">
        <f>Table1[[#This Row],[Old Unit Cost]]*Table1[[#This Row],[Quantity]]</f>
        <v>4593.3</v>
      </c>
      <c r="I155" s="33">
        <v>0.2</v>
      </c>
      <c r="J155" s="5">
        <f>Table1[[#This Row],[Quantity]]*Table1[[#This Row],[Old Unit Cost]]*0.2</f>
        <v>918.66000000000008</v>
      </c>
      <c r="K155" s="4">
        <f>Table1[[#This Row],[Old Unit Cost]]*(1-0.2)</f>
        <v>12.048000000000002</v>
      </c>
      <c r="L155" s="4">
        <v>15.46669845465804</v>
      </c>
      <c r="M155" s="4">
        <f>Table1[[#This Row],[Quantity]]*Table1[[#This Row],[Actual New price ]]</f>
        <v>4717.3430286707026</v>
      </c>
      <c r="N155" s="4">
        <f>(Table1[[#This Row],[Old Unit Cost]]-Table1[[#This Row],[Actual New price ]])*Table1[[#This Row],[Quantity]]</f>
        <v>-124.0430286707021</v>
      </c>
      <c r="O155" s="2">
        <f>Table1[[#This Row],[Actual Saving]]/Table1[[#This Row],[Target Saving]]</f>
        <v>-0.13502604736322696</v>
      </c>
      <c r="S155"/>
    </row>
    <row r="156" spans="1:19" x14ac:dyDescent="0.35">
      <c r="A156" t="s">
        <v>164</v>
      </c>
      <c r="B156" s="32">
        <v>45446</v>
      </c>
      <c r="C156" t="s">
        <v>212</v>
      </c>
      <c r="D156" t="s">
        <v>218</v>
      </c>
      <c r="E156" t="s">
        <v>226</v>
      </c>
      <c r="F156">
        <v>372</v>
      </c>
      <c r="G156" s="4">
        <v>14.21</v>
      </c>
      <c r="H156" s="4">
        <f>Table1[[#This Row],[Old Unit Cost]]*Table1[[#This Row],[Quantity]]</f>
        <v>5286.12</v>
      </c>
      <c r="I156" s="33">
        <v>0.2</v>
      </c>
      <c r="J156" s="5">
        <f>Table1[[#This Row],[Quantity]]*Table1[[#This Row],[Old Unit Cost]]*0.2</f>
        <v>1057.2239999999999</v>
      </c>
      <c r="K156" s="4">
        <f>Table1[[#This Row],[Old Unit Cost]]*(1-0.2)</f>
        <v>11.368000000000002</v>
      </c>
      <c r="L156" s="4">
        <v>14.449517185871452</v>
      </c>
      <c r="M156" s="4">
        <f>Table1[[#This Row],[Quantity]]*Table1[[#This Row],[Actual New price ]]</f>
        <v>5375.22039314418</v>
      </c>
      <c r="N156" s="4">
        <f>(Table1[[#This Row],[Old Unit Cost]]-Table1[[#This Row],[Actual New price ]])*Table1[[#This Row],[Quantity]]</f>
        <v>-89.100393144179719</v>
      </c>
      <c r="O156" s="2">
        <f>Table1[[#This Row],[Actual Saving]]/Table1[[#This Row],[Target Saving]]</f>
        <v>-8.4277686795021414E-2</v>
      </c>
      <c r="S156"/>
    </row>
    <row r="157" spans="1:19" x14ac:dyDescent="0.35">
      <c r="A157" t="s">
        <v>165</v>
      </c>
      <c r="B157" s="32">
        <v>45447</v>
      </c>
      <c r="C157" t="s">
        <v>214</v>
      </c>
      <c r="D157" t="s">
        <v>219</v>
      </c>
      <c r="E157" t="s">
        <v>227</v>
      </c>
      <c r="F157">
        <v>177</v>
      </c>
      <c r="G157" s="4">
        <v>45.05</v>
      </c>
      <c r="H157" s="4">
        <f>Table1[[#This Row],[Old Unit Cost]]*Table1[[#This Row],[Quantity]]</f>
        <v>7973.8499999999995</v>
      </c>
      <c r="I157" s="33">
        <v>0.2</v>
      </c>
      <c r="J157" s="5">
        <f>Table1[[#This Row],[Quantity]]*Table1[[#This Row],[Old Unit Cost]]*0.2</f>
        <v>1594.77</v>
      </c>
      <c r="K157" s="4">
        <f>Table1[[#This Row],[Old Unit Cost]]*(1-0.2)</f>
        <v>36.04</v>
      </c>
      <c r="L157" s="4">
        <v>41.80437279685998</v>
      </c>
      <c r="M157" s="4">
        <f>Table1[[#This Row],[Quantity]]*Table1[[#This Row],[Actual New price ]]</f>
        <v>7399.3739850442162</v>
      </c>
      <c r="N157" s="4">
        <f>(Table1[[#This Row],[Old Unit Cost]]-Table1[[#This Row],[Actual New price ]])*Table1[[#This Row],[Quantity]]</f>
        <v>574.47601495578306</v>
      </c>
      <c r="O157" s="2">
        <f>Table1[[#This Row],[Actual Saving]]/Table1[[#This Row],[Target Saving]]</f>
        <v>0.36022499479911402</v>
      </c>
      <c r="S157"/>
    </row>
    <row r="158" spans="1:19" x14ac:dyDescent="0.35">
      <c r="A158" t="s">
        <v>166</v>
      </c>
      <c r="B158" s="32">
        <v>45448</v>
      </c>
      <c r="C158" t="s">
        <v>210</v>
      </c>
      <c r="D158" t="s">
        <v>220</v>
      </c>
      <c r="E158" t="s">
        <v>228</v>
      </c>
      <c r="F158">
        <v>67</v>
      </c>
      <c r="G158" s="4">
        <v>13.64</v>
      </c>
      <c r="H158" s="4">
        <f>Table1[[#This Row],[Old Unit Cost]]*Table1[[#This Row],[Quantity]]</f>
        <v>913.88</v>
      </c>
      <c r="I158" s="33">
        <v>0.2</v>
      </c>
      <c r="J158" s="5">
        <f>Table1[[#This Row],[Quantity]]*Table1[[#This Row],[Old Unit Cost]]*0.2</f>
        <v>182.77600000000001</v>
      </c>
      <c r="K158" s="4">
        <f>Table1[[#This Row],[Old Unit Cost]]*(1-0.2)</f>
        <v>10.912000000000001</v>
      </c>
      <c r="L158" s="4">
        <v>14.065007641648615</v>
      </c>
      <c r="M158" s="4">
        <f>Table1[[#This Row],[Quantity]]*Table1[[#This Row],[Actual New price ]]</f>
        <v>942.35551199045722</v>
      </c>
      <c r="N158" s="4">
        <f>(Table1[[#This Row],[Old Unit Cost]]-Table1[[#This Row],[Actual New price ]])*Table1[[#This Row],[Quantity]]</f>
        <v>-28.47551199045715</v>
      </c>
      <c r="O158" s="2">
        <f>Table1[[#This Row],[Actual Saving]]/Table1[[#This Row],[Target Saving]]</f>
        <v>-0.15579459004714596</v>
      </c>
      <c r="S158"/>
    </row>
    <row r="159" spans="1:19" x14ac:dyDescent="0.35">
      <c r="A159" t="s">
        <v>167</v>
      </c>
      <c r="B159" s="32">
        <v>45449</v>
      </c>
      <c r="C159" t="s">
        <v>211</v>
      </c>
      <c r="D159" t="s">
        <v>220</v>
      </c>
      <c r="E159" t="s">
        <v>229</v>
      </c>
      <c r="F159">
        <v>330</v>
      </c>
      <c r="G159" s="4">
        <v>51.09</v>
      </c>
      <c r="H159" s="4">
        <f>Table1[[#This Row],[Old Unit Cost]]*Table1[[#This Row],[Quantity]]</f>
        <v>16859.7</v>
      </c>
      <c r="I159" s="33">
        <v>0.2</v>
      </c>
      <c r="J159" s="5">
        <f>Table1[[#This Row],[Quantity]]*Table1[[#This Row],[Old Unit Cost]]*0.2</f>
        <v>3371.9400000000005</v>
      </c>
      <c r="K159" s="4">
        <f>Table1[[#This Row],[Old Unit Cost]]*(1-0.2)</f>
        <v>40.872000000000007</v>
      </c>
      <c r="L159" s="4">
        <v>50.04510747698032</v>
      </c>
      <c r="M159" s="4">
        <f>Table1[[#This Row],[Quantity]]*Table1[[#This Row],[Actual New price ]]</f>
        <v>16514.885467403506</v>
      </c>
      <c r="N159" s="4">
        <f>(Table1[[#This Row],[Old Unit Cost]]-Table1[[#This Row],[Actual New price ]])*Table1[[#This Row],[Quantity]]</f>
        <v>344.81453259649555</v>
      </c>
      <c r="O159" s="2">
        <f>Table1[[#This Row],[Actual Saving]]/Table1[[#This Row],[Target Saving]]</f>
        <v>0.10225998463688425</v>
      </c>
      <c r="S159"/>
    </row>
    <row r="160" spans="1:19" x14ac:dyDescent="0.35">
      <c r="A160" t="s">
        <v>168</v>
      </c>
      <c r="B160" s="32">
        <v>45450</v>
      </c>
      <c r="C160" t="s">
        <v>214</v>
      </c>
      <c r="D160" t="s">
        <v>216</v>
      </c>
      <c r="E160" t="s">
        <v>230</v>
      </c>
      <c r="F160">
        <v>272</v>
      </c>
      <c r="G160" s="4">
        <v>45.31</v>
      </c>
      <c r="H160" s="4">
        <f>Table1[[#This Row],[Old Unit Cost]]*Table1[[#This Row],[Quantity]]</f>
        <v>12324.32</v>
      </c>
      <c r="I160" s="33">
        <v>0.2</v>
      </c>
      <c r="J160" s="5">
        <f>Table1[[#This Row],[Quantity]]*Table1[[#This Row],[Old Unit Cost]]*0.2</f>
        <v>2464.864</v>
      </c>
      <c r="K160" s="4">
        <f>Table1[[#This Row],[Old Unit Cost]]*(1-0.2)</f>
        <v>36.248000000000005</v>
      </c>
      <c r="L160" s="4">
        <v>45.115583290588873</v>
      </c>
      <c r="M160" s="4">
        <f>Table1[[#This Row],[Quantity]]*Table1[[#This Row],[Actual New price ]]</f>
        <v>12271.438655040174</v>
      </c>
      <c r="N160" s="4">
        <f>(Table1[[#This Row],[Old Unit Cost]]-Table1[[#This Row],[Actual New price ]])*Table1[[#This Row],[Quantity]]</f>
        <v>52.881344959827175</v>
      </c>
      <c r="O160" s="2">
        <f>Table1[[#This Row],[Actual Saving]]/Table1[[#This Row],[Target Saving]]</f>
        <v>2.1454061952232324E-2</v>
      </c>
      <c r="S160"/>
    </row>
    <row r="161" spans="1:19" x14ac:dyDescent="0.35">
      <c r="A161" t="s">
        <v>169</v>
      </c>
      <c r="B161" s="32">
        <v>45451</v>
      </c>
      <c r="C161" t="s">
        <v>212</v>
      </c>
      <c r="D161" t="s">
        <v>221</v>
      </c>
      <c r="E161" t="s">
        <v>231</v>
      </c>
      <c r="F161">
        <v>103</v>
      </c>
      <c r="G161" s="4">
        <v>14.07</v>
      </c>
      <c r="H161" s="4">
        <f>Table1[[#This Row],[Old Unit Cost]]*Table1[[#This Row],[Quantity]]</f>
        <v>1449.21</v>
      </c>
      <c r="I161" s="33">
        <v>0.2</v>
      </c>
      <c r="J161" s="5">
        <f>Table1[[#This Row],[Quantity]]*Table1[[#This Row],[Old Unit Cost]]*0.2</f>
        <v>289.84200000000004</v>
      </c>
      <c r="K161" s="4">
        <f>Table1[[#This Row],[Old Unit Cost]]*(1-0.2)</f>
        <v>11.256</v>
      </c>
      <c r="L161" s="4">
        <v>13.676233332637983</v>
      </c>
      <c r="M161" s="4">
        <f>Table1[[#This Row],[Quantity]]*Table1[[#This Row],[Actual New price ]]</f>
        <v>1408.6520332617122</v>
      </c>
      <c r="N161" s="4">
        <f>(Table1[[#This Row],[Old Unit Cost]]-Table1[[#This Row],[Actual New price ]])*Table1[[#This Row],[Quantity]]</f>
        <v>40.557966738287803</v>
      </c>
      <c r="O161" s="2">
        <f>Table1[[#This Row],[Actual Saving]]/Table1[[#This Row],[Target Saving]]</f>
        <v>0.13993129614854921</v>
      </c>
      <c r="S161"/>
    </row>
    <row r="162" spans="1:19" x14ac:dyDescent="0.35">
      <c r="A162" t="s">
        <v>170</v>
      </c>
      <c r="B162" s="32">
        <v>45452</v>
      </c>
      <c r="C162" t="s">
        <v>212</v>
      </c>
      <c r="D162" t="s">
        <v>215</v>
      </c>
      <c r="E162" t="s">
        <v>222</v>
      </c>
      <c r="F162">
        <v>107</v>
      </c>
      <c r="G162" s="4">
        <v>14.24</v>
      </c>
      <c r="H162" s="4">
        <f>Table1[[#This Row],[Old Unit Cost]]*Table1[[#This Row],[Quantity]]</f>
        <v>1523.68</v>
      </c>
      <c r="I162" s="33">
        <v>0.2</v>
      </c>
      <c r="J162" s="5">
        <f>Table1[[#This Row],[Quantity]]*Table1[[#This Row],[Old Unit Cost]]*0.2</f>
        <v>304.73600000000005</v>
      </c>
      <c r="K162" s="4">
        <f>Table1[[#This Row],[Old Unit Cost]]*(1-0.2)</f>
        <v>11.392000000000001</v>
      </c>
      <c r="L162" s="4">
        <v>12.945370317491975</v>
      </c>
      <c r="M162" s="4">
        <f>Table1[[#This Row],[Quantity]]*Table1[[#This Row],[Actual New price ]]</f>
        <v>1385.1546239716413</v>
      </c>
      <c r="N162" s="4">
        <f>(Table1[[#This Row],[Old Unit Cost]]-Table1[[#This Row],[Actual New price ]])*Table1[[#This Row],[Quantity]]</f>
        <v>138.52537602835875</v>
      </c>
      <c r="O162" s="2">
        <f>Table1[[#This Row],[Actual Saving]]/Table1[[#This Row],[Target Saving]]</f>
        <v>0.45457502897051455</v>
      </c>
      <c r="S162"/>
    </row>
    <row r="163" spans="1:19" x14ac:dyDescent="0.35">
      <c r="A163" t="s">
        <v>171</v>
      </c>
      <c r="B163" s="32">
        <v>45453</v>
      </c>
      <c r="C163" t="s">
        <v>214</v>
      </c>
      <c r="D163" t="s">
        <v>215</v>
      </c>
      <c r="E163" t="s">
        <v>223</v>
      </c>
      <c r="F163">
        <v>372</v>
      </c>
      <c r="G163" s="4">
        <v>59.33</v>
      </c>
      <c r="H163" s="4">
        <f>Table1[[#This Row],[Old Unit Cost]]*Table1[[#This Row],[Quantity]]</f>
        <v>22070.76</v>
      </c>
      <c r="I163" s="33">
        <v>0.2</v>
      </c>
      <c r="J163" s="5">
        <f>Table1[[#This Row],[Quantity]]*Table1[[#This Row],[Old Unit Cost]]*0.2</f>
        <v>4414.152</v>
      </c>
      <c r="K163" s="4">
        <f>Table1[[#This Row],[Old Unit Cost]]*(1-0.2)</f>
        <v>47.463999999999999</v>
      </c>
      <c r="L163" s="4">
        <v>55.864855709687397</v>
      </c>
      <c r="M163" s="4">
        <f>Table1[[#This Row],[Quantity]]*Table1[[#This Row],[Actual New price ]]</f>
        <v>20781.72632400371</v>
      </c>
      <c r="N163" s="4">
        <f>(Table1[[#This Row],[Old Unit Cost]]-Table1[[#This Row],[Actual New price ]])*Table1[[#This Row],[Quantity]]</f>
        <v>1289.0336759962877</v>
      </c>
      <c r="O163" s="2">
        <f>Table1[[#This Row],[Actual Saving]]/Table1[[#This Row],[Target Saving]]</f>
        <v>0.2920229471020227</v>
      </c>
      <c r="S163"/>
    </row>
    <row r="164" spans="1:19" x14ac:dyDescent="0.35">
      <c r="A164" t="s">
        <v>172</v>
      </c>
      <c r="B164" s="32">
        <v>45454</v>
      </c>
      <c r="C164" t="s">
        <v>211</v>
      </c>
      <c r="D164" t="s">
        <v>216</v>
      </c>
      <c r="E164" t="s">
        <v>224</v>
      </c>
      <c r="F164">
        <v>409</v>
      </c>
      <c r="G164" s="4">
        <v>28.71</v>
      </c>
      <c r="H164" s="4">
        <f>Table1[[#This Row],[Old Unit Cost]]*Table1[[#This Row],[Quantity]]</f>
        <v>11742.390000000001</v>
      </c>
      <c r="I164" s="33">
        <v>0.2</v>
      </c>
      <c r="J164" s="5">
        <f>Table1[[#This Row],[Quantity]]*Table1[[#This Row],[Old Unit Cost]]*0.2</f>
        <v>2348.4780000000005</v>
      </c>
      <c r="K164" s="4">
        <f>Table1[[#This Row],[Old Unit Cost]]*(1-0.2)</f>
        <v>22.968000000000004</v>
      </c>
      <c r="L164" s="4">
        <v>28.833525443615649</v>
      </c>
      <c r="M164" s="4">
        <f>Table1[[#This Row],[Quantity]]*Table1[[#This Row],[Actual New price ]]</f>
        <v>11792.9119064388</v>
      </c>
      <c r="N164" s="4">
        <f>(Table1[[#This Row],[Old Unit Cost]]-Table1[[#This Row],[Actual New price ]])*Table1[[#This Row],[Quantity]]</f>
        <v>-50.521906438800073</v>
      </c>
      <c r="O164" s="2">
        <f>Table1[[#This Row],[Actual Saving]]/Table1[[#This Row],[Target Saving]]</f>
        <v>-2.151261644298991E-2</v>
      </c>
      <c r="S164"/>
    </row>
    <row r="165" spans="1:19" x14ac:dyDescent="0.35">
      <c r="A165" t="s">
        <v>173</v>
      </c>
      <c r="B165" s="32">
        <v>45455</v>
      </c>
      <c r="C165" t="s">
        <v>214</v>
      </c>
      <c r="D165" t="s">
        <v>217</v>
      </c>
      <c r="E165" t="s">
        <v>225</v>
      </c>
      <c r="F165">
        <v>223</v>
      </c>
      <c r="G165" s="4">
        <v>28.53</v>
      </c>
      <c r="H165" s="4">
        <f>Table1[[#This Row],[Old Unit Cost]]*Table1[[#This Row],[Quantity]]</f>
        <v>6362.1900000000005</v>
      </c>
      <c r="I165" s="33">
        <v>0.2</v>
      </c>
      <c r="J165" s="5">
        <f>Table1[[#This Row],[Quantity]]*Table1[[#This Row],[Old Unit Cost]]*0.2</f>
        <v>1272.4380000000001</v>
      </c>
      <c r="K165" s="4">
        <f>Table1[[#This Row],[Old Unit Cost]]*(1-0.2)</f>
        <v>22.824000000000002</v>
      </c>
      <c r="L165" s="4">
        <v>29.301156255750993</v>
      </c>
      <c r="M165" s="4">
        <f>Table1[[#This Row],[Quantity]]*Table1[[#This Row],[Actual New price ]]</f>
        <v>6534.1578450324714</v>
      </c>
      <c r="N165" s="4">
        <f>(Table1[[#This Row],[Old Unit Cost]]-Table1[[#This Row],[Actual New price ]])*Table1[[#This Row],[Quantity]]</f>
        <v>-171.9678450324711</v>
      </c>
      <c r="O165" s="2">
        <f>Table1[[#This Row],[Actual Saving]]/Table1[[#This Row],[Target Saving]]</f>
        <v>-0.13514830980564169</v>
      </c>
      <c r="S165"/>
    </row>
    <row r="166" spans="1:19" x14ac:dyDescent="0.35">
      <c r="A166" t="s">
        <v>174</v>
      </c>
      <c r="B166" s="32">
        <v>45456</v>
      </c>
      <c r="C166" t="s">
        <v>212</v>
      </c>
      <c r="D166" t="s">
        <v>218</v>
      </c>
      <c r="E166" t="s">
        <v>226</v>
      </c>
      <c r="F166">
        <v>329</v>
      </c>
      <c r="G166" s="4">
        <v>50.64</v>
      </c>
      <c r="H166" s="4">
        <f>Table1[[#This Row],[Old Unit Cost]]*Table1[[#This Row],[Quantity]]</f>
        <v>16660.560000000001</v>
      </c>
      <c r="I166" s="33">
        <v>0.2</v>
      </c>
      <c r="J166" s="5">
        <f>Table1[[#This Row],[Quantity]]*Table1[[#This Row],[Old Unit Cost]]*0.2</f>
        <v>3332.1120000000005</v>
      </c>
      <c r="K166" s="4">
        <f>Table1[[#This Row],[Old Unit Cost]]*(1-0.2)</f>
        <v>40.512</v>
      </c>
      <c r="L166" s="4">
        <v>46.85271964492037</v>
      </c>
      <c r="M166" s="4">
        <f>Table1[[#This Row],[Quantity]]*Table1[[#This Row],[Actual New price ]]</f>
        <v>15414.544763178801</v>
      </c>
      <c r="N166" s="4">
        <f>(Table1[[#This Row],[Old Unit Cost]]-Table1[[#This Row],[Actual New price ]])*Table1[[#This Row],[Quantity]]</f>
        <v>1246.0152368211984</v>
      </c>
      <c r="O166" s="2">
        <f>Table1[[#This Row],[Actual Saving]]/Table1[[#This Row],[Target Saving]]</f>
        <v>0.37394158324245952</v>
      </c>
      <c r="S166"/>
    </row>
    <row r="167" spans="1:19" x14ac:dyDescent="0.35">
      <c r="A167" t="s">
        <v>175</v>
      </c>
      <c r="B167" s="32">
        <v>45457</v>
      </c>
      <c r="C167" t="s">
        <v>213</v>
      </c>
      <c r="D167" t="s">
        <v>219</v>
      </c>
      <c r="E167" t="s">
        <v>227</v>
      </c>
      <c r="F167">
        <v>163</v>
      </c>
      <c r="G167" s="4">
        <v>57.36</v>
      </c>
      <c r="H167" s="4">
        <f>Table1[[#This Row],[Old Unit Cost]]*Table1[[#This Row],[Quantity]]</f>
        <v>9349.68</v>
      </c>
      <c r="I167" s="33">
        <v>0.2</v>
      </c>
      <c r="J167" s="5">
        <f>Table1[[#This Row],[Quantity]]*Table1[[#This Row],[Old Unit Cost]]*0.2</f>
        <v>1869.9360000000001</v>
      </c>
      <c r="K167" s="4">
        <f>Table1[[#This Row],[Old Unit Cost]]*(1-0.2)</f>
        <v>45.888000000000005</v>
      </c>
      <c r="L167" s="4">
        <v>53.524563508210534</v>
      </c>
      <c r="M167" s="4">
        <f>Table1[[#This Row],[Quantity]]*Table1[[#This Row],[Actual New price ]]</f>
        <v>8724.5038518383171</v>
      </c>
      <c r="N167" s="4">
        <f>(Table1[[#This Row],[Old Unit Cost]]-Table1[[#This Row],[Actual New price ]])*Table1[[#This Row],[Quantity]]</f>
        <v>625.17614816168293</v>
      </c>
      <c r="O167" s="2">
        <f>Table1[[#This Row],[Actual Saving]]/Table1[[#This Row],[Target Saving]]</f>
        <v>0.33433023812669677</v>
      </c>
      <c r="S167"/>
    </row>
    <row r="168" spans="1:19" x14ac:dyDescent="0.35">
      <c r="A168" t="s">
        <v>176</v>
      </c>
      <c r="B168" s="32">
        <v>45458</v>
      </c>
      <c r="C168" t="s">
        <v>210</v>
      </c>
      <c r="D168" t="s">
        <v>220</v>
      </c>
      <c r="E168" t="s">
        <v>228</v>
      </c>
      <c r="F168">
        <v>337</v>
      </c>
      <c r="G168" s="4">
        <v>59.3</v>
      </c>
      <c r="H168" s="4">
        <f>Table1[[#This Row],[Old Unit Cost]]*Table1[[#This Row],[Quantity]]</f>
        <v>19984.099999999999</v>
      </c>
      <c r="I168" s="33">
        <v>0.2</v>
      </c>
      <c r="J168" s="5">
        <f>Table1[[#This Row],[Quantity]]*Table1[[#This Row],[Old Unit Cost]]*0.2</f>
        <v>3996.8199999999997</v>
      </c>
      <c r="K168" s="4">
        <f>Table1[[#This Row],[Old Unit Cost]]*(1-0.2)</f>
        <v>47.44</v>
      </c>
      <c r="L168" s="4">
        <v>61.904370402997557</v>
      </c>
      <c r="M168" s="4">
        <f>Table1[[#This Row],[Quantity]]*Table1[[#This Row],[Actual New price ]]</f>
        <v>20861.772825810178</v>
      </c>
      <c r="N168" s="4">
        <f>(Table1[[#This Row],[Old Unit Cost]]-Table1[[#This Row],[Actual New price ]])*Table1[[#This Row],[Quantity]]</f>
        <v>-877.67282581017776</v>
      </c>
      <c r="O168" s="2">
        <f>Table1[[#This Row],[Actual Saving]]/Table1[[#This Row],[Target Saving]]</f>
        <v>-0.21959278271480273</v>
      </c>
      <c r="S168"/>
    </row>
    <row r="169" spans="1:19" x14ac:dyDescent="0.35">
      <c r="A169" t="s">
        <v>177</v>
      </c>
      <c r="B169" s="32">
        <v>45459</v>
      </c>
      <c r="C169" t="s">
        <v>212</v>
      </c>
      <c r="D169" t="s">
        <v>220</v>
      </c>
      <c r="E169" t="s">
        <v>229</v>
      </c>
      <c r="F169">
        <v>480</v>
      </c>
      <c r="G169" s="4">
        <v>47.67</v>
      </c>
      <c r="H169" s="4">
        <f>Table1[[#This Row],[Old Unit Cost]]*Table1[[#This Row],[Quantity]]</f>
        <v>22881.600000000002</v>
      </c>
      <c r="I169" s="33">
        <v>0.2</v>
      </c>
      <c r="J169" s="5">
        <f>Table1[[#This Row],[Quantity]]*Table1[[#This Row],[Old Unit Cost]]*0.2</f>
        <v>4576.3200000000006</v>
      </c>
      <c r="K169" s="4">
        <f>Table1[[#This Row],[Old Unit Cost]]*(1-0.2)</f>
        <v>38.136000000000003</v>
      </c>
      <c r="L169" s="4">
        <v>46.704999664303458</v>
      </c>
      <c r="M169" s="4">
        <f>Table1[[#This Row],[Quantity]]*Table1[[#This Row],[Actual New price ]]</f>
        <v>22418.399838865658</v>
      </c>
      <c r="N169" s="4">
        <f>(Table1[[#This Row],[Old Unit Cost]]-Table1[[#This Row],[Actual New price ]])*Table1[[#This Row],[Quantity]]</f>
        <v>463.20016113434122</v>
      </c>
      <c r="O169" s="2">
        <f>Table1[[#This Row],[Actual Saving]]/Table1[[#This Row],[Target Saving]]</f>
        <v>0.10121673334345963</v>
      </c>
      <c r="S169"/>
    </row>
    <row r="170" spans="1:19" x14ac:dyDescent="0.35">
      <c r="A170" t="s">
        <v>178</v>
      </c>
      <c r="B170" s="32">
        <v>45460</v>
      </c>
      <c r="C170" t="s">
        <v>214</v>
      </c>
      <c r="D170" t="s">
        <v>216</v>
      </c>
      <c r="E170" t="s">
        <v>230</v>
      </c>
      <c r="F170">
        <v>391</v>
      </c>
      <c r="G170" s="4">
        <v>28.81</v>
      </c>
      <c r="H170" s="4">
        <f>Table1[[#This Row],[Old Unit Cost]]*Table1[[#This Row],[Quantity]]</f>
        <v>11264.71</v>
      </c>
      <c r="I170" s="33">
        <v>0.2</v>
      </c>
      <c r="J170" s="5">
        <f>Table1[[#This Row],[Quantity]]*Table1[[#This Row],[Old Unit Cost]]*0.2</f>
        <v>2252.942</v>
      </c>
      <c r="K170" s="4">
        <f>Table1[[#This Row],[Old Unit Cost]]*(1-0.2)</f>
        <v>23.048000000000002</v>
      </c>
      <c r="L170" s="4">
        <v>28.509363709634599</v>
      </c>
      <c r="M170" s="4">
        <f>Table1[[#This Row],[Quantity]]*Table1[[#This Row],[Actual New price ]]</f>
        <v>11147.161210467128</v>
      </c>
      <c r="N170" s="4">
        <f>(Table1[[#This Row],[Old Unit Cost]]-Table1[[#This Row],[Actual New price ]])*Table1[[#This Row],[Quantity]]</f>
        <v>117.54878953287142</v>
      </c>
      <c r="O170" s="2">
        <f>Table1[[#This Row],[Actual Saving]]/Table1[[#This Row],[Target Saving]]</f>
        <v>5.2175683853766065E-2</v>
      </c>
      <c r="S170"/>
    </row>
    <row r="171" spans="1:19" x14ac:dyDescent="0.35">
      <c r="A171" t="s">
        <v>179</v>
      </c>
      <c r="B171" s="32">
        <v>45461</v>
      </c>
      <c r="C171" t="s">
        <v>210</v>
      </c>
      <c r="D171" t="s">
        <v>221</v>
      </c>
      <c r="E171" t="s">
        <v>231</v>
      </c>
      <c r="F171">
        <v>200</v>
      </c>
      <c r="G171" s="4">
        <v>14.18</v>
      </c>
      <c r="H171" s="4">
        <f>Table1[[#This Row],[Old Unit Cost]]*Table1[[#This Row],[Quantity]]</f>
        <v>2836</v>
      </c>
      <c r="I171" s="33">
        <v>0.2</v>
      </c>
      <c r="J171" s="5">
        <f>Table1[[#This Row],[Quantity]]*Table1[[#This Row],[Old Unit Cost]]*0.2</f>
        <v>567.20000000000005</v>
      </c>
      <c r="K171" s="4">
        <f>Table1[[#This Row],[Old Unit Cost]]*(1-0.2)</f>
        <v>11.344000000000001</v>
      </c>
      <c r="L171" s="4">
        <v>13.61822096679599</v>
      </c>
      <c r="M171" s="4">
        <f>Table1[[#This Row],[Quantity]]*Table1[[#This Row],[Actual New price ]]</f>
        <v>2723.6441933591982</v>
      </c>
      <c r="N171" s="4">
        <f>(Table1[[#This Row],[Old Unit Cost]]-Table1[[#This Row],[Actual New price ]])*Table1[[#This Row],[Quantity]]</f>
        <v>112.35580664080196</v>
      </c>
      <c r="O171" s="2">
        <f>Table1[[#This Row],[Actual Saving]]/Table1[[#This Row],[Target Saving]]</f>
        <v>0.19808851664457325</v>
      </c>
      <c r="S171"/>
    </row>
    <row r="172" spans="1:19" x14ac:dyDescent="0.35">
      <c r="A172" t="s">
        <v>180</v>
      </c>
      <c r="B172" s="32">
        <v>45462</v>
      </c>
      <c r="C172" t="s">
        <v>214</v>
      </c>
      <c r="D172" t="s">
        <v>215</v>
      </c>
      <c r="E172" t="s">
        <v>222</v>
      </c>
      <c r="F172">
        <v>499</v>
      </c>
      <c r="G172" s="4">
        <v>48.86</v>
      </c>
      <c r="H172" s="4">
        <f>Table1[[#This Row],[Old Unit Cost]]*Table1[[#This Row],[Quantity]]</f>
        <v>24381.14</v>
      </c>
      <c r="I172" s="33">
        <v>0.2</v>
      </c>
      <c r="J172" s="5">
        <f>Table1[[#This Row],[Quantity]]*Table1[[#This Row],[Old Unit Cost]]*0.2</f>
        <v>4876.2280000000001</v>
      </c>
      <c r="K172" s="4">
        <f>Table1[[#This Row],[Old Unit Cost]]*(1-0.2)</f>
        <v>39.088000000000001</v>
      </c>
      <c r="L172" s="4">
        <v>50.867385984955312</v>
      </c>
      <c r="M172" s="4">
        <f>Table1[[#This Row],[Quantity]]*Table1[[#This Row],[Actual New price ]]</f>
        <v>25382.825606492701</v>
      </c>
      <c r="N172" s="4">
        <f>(Table1[[#This Row],[Old Unit Cost]]-Table1[[#This Row],[Actual New price ]])*Table1[[#This Row],[Quantity]]</f>
        <v>-1001.6856064927013</v>
      </c>
      <c r="O172" s="2">
        <f>Table1[[#This Row],[Actual Saving]]/Table1[[#This Row],[Target Saving]]</f>
        <v>-0.2054222252307934</v>
      </c>
      <c r="S172"/>
    </row>
    <row r="173" spans="1:19" x14ac:dyDescent="0.35">
      <c r="A173" t="s">
        <v>181</v>
      </c>
      <c r="B173" s="32">
        <v>45463</v>
      </c>
      <c r="C173" t="s">
        <v>214</v>
      </c>
      <c r="D173" t="s">
        <v>215</v>
      </c>
      <c r="E173" t="s">
        <v>223</v>
      </c>
      <c r="F173">
        <v>176</v>
      </c>
      <c r="G173" s="4">
        <v>37.92</v>
      </c>
      <c r="H173" s="4">
        <f>Table1[[#This Row],[Old Unit Cost]]*Table1[[#This Row],[Quantity]]</f>
        <v>6673.92</v>
      </c>
      <c r="I173" s="33">
        <v>0.2</v>
      </c>
      <c r="J173" s="5">
        <f>Table1[[#This Row],[Quantity]]*Table1[[#This Row],[Old Unit Cost]]*0.2</f>
        <v>1334.7840000000001</v>
      </c>
      <c r="K173" s="4">
        <f>Table1[[#This Row],[Old Unit Cost]]*(1-0.2)</f>
        <v>30.336000000000002</v>
      </c>
      <c r="L173" s="4">
        <v>34.320306362893284</v>
      </c>
      <c r="M173" s="4">
        <f>Table1[[#This Row],[Quantity]]*Table1[[#This Row],[Actual New price ]]</f>
        <v>6040.3739198692183</v>
      </c>
      <c r="N173" s="4">
        <f>(Table1[[#This Row],[Old Unit Cost]]-Table1[[#This Row],[Actual New price ]])*Table1[[#This Row],[Quantity]]</f>
        <v>633.54608013078234</v>
      </c>
      <c r="O173" s="2">
        <f>Table1[[#This Row],[Actual Saving]]/Table1[[#This Row],[Target Saving]]</f>
        <v>0.47464314835267901</v>
      </c>
      <c r="S173"/>
    </row>
    <row r="174" spans="1:19" x14ac:dyDescent="0.35">
      <c r="A174" t="s">
        <v>182</v>
      </c>
      <c r="B174" s="32">
        <v>45464</v>
      </c>
      <c r="C174" t="s">
        <v>213</v>
      </c>
      <c r="D174" t="s">
        <v>216</v>
      </c>
      <c r="E174" t="s">
        <v>224</v>
      </c>
      <c r="F174">
        <v>204</v>
      </c>
      <c r="G174" s="4">
        <v>31.21</v>
      </c>
      <c r="H174" s="4">
        <f>Table1[[#This Row],[Old Unit Cost]]*Table1[[#This Row],[Quantity]]</f>
        <v>6366.84</v>
      </c>
      <c r="I174" s="33">
        <v>0.2</v>
      </c>
      <c r="J174" s="5">
        <f>Table1[[#This Row],[Quantity]]*Table1[[#This Row],[Old Unit Cost]]*0.2</f>
        <v>1273.3680000000002</v>
      </c>
      <c r="K174" s="4">
        <f>Table1[[#This Row],[Old Unit Cost]]*(1-0.2)</f>
        <v>24.968000000000004</v>
      </c>
      <c r="L174" s="4">
        <v>30.28707461320953</v>
      </c>
      <c r="M174" s="4">
        <f>Table1[[#This Row],[Quantity]]*Table1[[#This Row],[Actual New price ]]</f>
        <v>6178.5632210947442</v>
      </c>
      <c r="N174" s="4">
        <f>(Table1[[#This Row],[Old Unit Cost]]-Table1[[#This Row],[Actual New price ]])*Table1[[#This Row],[Quantity]]</f>
        <v>188.27677890525609</v>
      </c>
      <c r="O174" s="2">
        <f>Table1[[#This Row],[Actual Saving]]/Table1[[#This Row],[Target Saving]]</f>
        <v>0.14785731925512191</v>
      </c>
      <c r="S174"/>
    </row>
    <row r="175" spans="1:19" x14ac:dyDescent="0.35">
      <c r="A175" t="s">
        <v>183</v>
      </c>
      <c r="B175" s="32">
        <v>45465</v>
      </c>
      <c r="C175" t="s">
        <v>210</v>
      </c>
      <c r="D175" t="s">
        <v>217</v>
      </c>
      <c r="E175" t="s">
        <v>225</v>
      </c>
      <c r="F175">
        <v>435</v>
      </c>
      <c r="G175" s="4">
        <v>55.32</v>
      </c>
      <c r="H175" s="4">
        <f>Table1[[#This Row],[Old Unit Cost]]*Table1[[#This Row],[Quantity]]</f>
        <v>24064.2</v>
      </c>
      <c r="I175" s="33">
        <v>0.2</v>
      </c>
      <c r="J175" s="5">
        <f>Table1[[#This Row],[Quantity]]*Table1[[#This Row],[Old Unit Cost]]*0.2</f>
        <v>4812.84</v>
      </c>
      <c r="K175" s="4">
        <f>Table1[[#This Row],[Old Unit Cost]]*(1-0.2)</f>
        <v>44.256</v>
      </c>
      <c r="L175" s="4">
        <v>53.639537651729199</v>
      </c>
      <c r="M175" s="4">
        <f>Table1[[#This Row],[Quantity]]*Table1[[#This Row],[Actual New price ]]</f>
        <v>23333.1988785022</v>
      </c>
      <c r="N175" s="4">
        <f>(Table1[[#This Row],[Old Unit Cost]]-Table1[[#This Row],[Actual New price ]])*Table1[[#This Row],[Quantity]]</f>
        <v>731.00112149779841</v>
      </c>
      <c r="O175" s="2">
        <f>Table1[[#This Row],[Actual Saving]]/Table1[[#This Row],[Target Saving]]</f>
        <v>0.1518856063151483</v>
      </c>
      <c r="S175"/>
    </row>
    <row r="176" spans="1:19" x14ac:dyDescent="0.35">
      <c r="A176" t="s">
        <v>184</v>
      </c>
      <c r="B176" s="32">
        <v>45466</v>
      </c>
      <c r="C176" t="s">
        <v>210</v>
      </c>
      <c r="D176" t="s">
        <v>218</v>
      </c>
      <c r="E176" t="s">
        <v>226</v>
      </c>
      <c r="F176">
        <v>322</v>
      </c>
      <c r="G176" s="4">
        <v>15.56</v>
      </c>
      <c r="H176" s="4">
        <f>Table1[[#This Row],[Old Unit Cost]]*Table1[[#This Row],[Quantity]]</f>
        <v>5010.32</v>
      </c>
      <c r="I176" s="33">
        <v>0.2</v>
      </c>
      <c r="J176" s="5">
        <f>Table1[[#This Row],[Quantity]]*Table1[[#This Row],[Old Unit Cost]]*0.2</f>
        <v>1002.064</v>
      </c>
      <c r="K176" s="4">
        <f>Table1[[#This Row],[Old Unit Cost]]*(1-0.2)</f>
        <v>12.448</v>
      </c>
      <c r="L176" s="4">
        <v>16.019016993076356</v>
      </c>
      <c r="M176" s="4">
        <f>Table1[[#This Row],[Quantity]]*Table1[[#This Row],[Actual New price ]]</f>
        <v>5158.1234717705865</v>
      </c>
      <c r="N176" s="4">
        <f>(Table1[[#This Row],[Old Unit Cost]]-Table1[[#This Row],[Actual New price ]])*Table1[[#This Row],[Quantity]]</f>
        <v>-147.80347177058647</v>
      </c>
      <c r="O176" s="2">
        <f>Table1[[#This Row],[Actual Saving]]/Table1[[#This Row],[Target Saving]]</f>
        <v>-0.14749903376489573</v>
      </c>
      <c r="S176"/>
    </row>
    <row r="177" spans="1:19" x14ac:dyDescent="0.35">
      <c r="A177" t="s">
        <v>185</v>
      </c>
      <c r="B177" s="32">
        <v>45467</v>
      </c>
      <c r="C177" t="s">
        <v>213</v>
      </c>
      <c r="D177" t="s">
        <v>219</v>
      </c>
      <c r="E177" t="s">
        <v>227</v>
      </c>
      <c r="F177">
        <v>153</v>
      </c>
      <c r="G177" s="4">
        <v>34.630000000000003</v>
      </c>
      <c r="H177" s="4">
        <f>Table1[[#This Row],[Old Unit Cost]]*Table1[[#This Row],[Quantity]]</f>
        <v>5298.39</v>
      </c>
      <c r="I177" s="33">
        <v>0.2</v>
      </c>
      <c r="J177" s="5">
        <f>Table1[[#This Row],[Quantity]]*Table1[[#This Row],[Old Unit Cost]]*0.2</f>
        <v>1059.6780000000001</v>
      </c>
      <c r="K177" s="4">
        <f>Table1[[#This Row],[Old Unit Cost]]*(1-0.2)</f>
        <v>27.704000000000004</v>
      </c>
      <c r="L177" s="4">
        <v>34.836118641918851</v>
      </c>
      <c r="M177" s="4">
        <f>Table1[[#This Row],[Quantity]]*Table1[[#This Row],[Actual New price ]]</f>
        <v>5329.9261522135839</v>
      </c>
      <c r="N177" s="4">
        <f>(Table1[[#This Row],[Old Unit Cost]]-Table1[[#This Row],[Actual New price ]])*Table1[[#This Row],[Quantity]]</f>
        <v>-31.536152213583861</v>
      </c>
      <c r="O177" s="2">
        <f>Table1[[#This Row],[Actual Saving]]/Table1[[#This Row],[Target Saving]]</f>
        <v>-2.9760127334514691E-2</v>
      </c>
      <c r="S177"/>
    </row>
    <row r="178" spans="1:19" x14ac:dyDescent="0.35">
      <c r="A178" t="s">
        <v>186</v>
      </c>
      <c r="B178" s="32">
        <v>45468</v>
      </c>
      <c r="C178" t="s">
        <v>212</v>
      </c>
      <c r="D178" t="s">
        <v>220</v>
      </c>
      <c r="E178" t="s">
        <v>228</v>
      </c>
      <c r="F178">
        <v>466</v>
      </c>
      <c r="G178" s="4">
        <v>10.57</v>
      </c>
      <c r="H178" s="4">
        <f>Table1[[#This Row],[Old Unit Cost]]*Table1[[#This Row],[Quantity]]</f>
        <v>4925.62</v>
      </c>
      <c r="I178" s="33">
        <v>0.2</v>
      </c>
      <c r="J178" s="5">
        <f>Table1[[#This Row],[Quantity]]*Table1[[#This Row],[Old Unit Cost]]*0.2</f>
        <v>985.12400000000002</v>
      </c>
      <c r="K178" s="4">
        <f>Table1[[#This Row],[Old Unit Cost]]*(1-0.2)</f>
        <v>8.4560000000000013</v>
      </c>
      <c r="L178" s="4">
        <v>10.231737101304823</v>
      </c>
      <c r="M178" s="4">
        <f>Table1[[#This Row],[Quantity]]*Table1[[#This Row],[Actual New price ]]</f>
        <v>4767.9894892080474</v>
      </c>
      <c r="N178" s="4">
        <f>(Table1[[#This Row],[Old Unit Cost]]-Table1[[#This Row],[Actual New price ]])*Table1[[#This Row],[Quantity]]</f>
        <v>157.63051079195259</v>
      </c>
      <c r="O178" s="2">
        <f>Table1[[#This Row],[Actual Saving]]/Table1[[#This Row],[Target Saving]]</f>
        <v>0.16001083192770918</v>
      </c>
      <c r="S178"/>
    </row>
    <row r="179" spans="1:19" x14ac:dyDescent="0.35">
      <c r="A179" t="s">
        <v>187</v>
      </c>
      <c r="B179" s="32">
        <v>45469</v>
      </c>
      <c r="C179" t="s">
        <v>214</v>
      </c>
      <c r="D179" t="s">
        <v>220</v>
      </c>
      <c r="E179" t="s">
        <v>229</v>
      </c>
      <c r="F179">
        <v>442</v>
      </c>
      <c r="G179" s="4">
        <v>33.43</v>
      </c>
      <c r="H179" s="4">
        <f>Table1[[#This Row],[Old Unit Cost]]*Table1[[#This Row],[Quantity]]</f>
        <v>14776.06</v>
      </c>
      <c r="I179" s="33">
        <v>0.2</v>
      </c>
      <c r="J179" s="5">
        <f>Table1[[#This Row],[Quantity]]*Table1[[#This Row],[Old Unit Cost]]*0.2</f>
        <v>2955.212</v>
      </c>
      <c r="K179" s="4">
        <f>Table1[[#This Row],[Old Unit Cost]]*(1-0.2)</f>
        <v>26.744</v>
      </c>
      <c r="L179" s="4">
        <v>30.963763217895952</v>
      </c>
      <c r="M179" s="4">
        <f>Table1[[#This Row],[Quantity]]*Table1[[#This Row],[Actual New price ]]</f>
        <v>13685.983342310012</v>
      </c>
      <c r="N179" s="4">
        <f>(Table1[[#This Row],[Old Unit Cost]]-Table1[[#This Row],[Actual New price ]])*Table1[[#This Row],[Quantity]]</f>
        <v>1090.0766576899891</v>
      </c>
      <c r="O179" s="2">
        <f>Table1[[#This Row],[Actual Saving]]/Table1[[#This Row],[Target Saving]]</f>
        <v>0.36886580647682438</v>
      </c>
      <c r="S179"/>
    </row>
    <row r="180" spans="1:19" x14ac:dyDescent="0.35">
      <c r="A180" t="s">
        <v>188</v>
      </c>
      <c r="B180" s="32">
        <v>45470</v>
      </c>
      <c r="C180" t="s">
        <v>211</v>
      </c>
      <c r="D180" t="s">
        <v>216</v>
      </c>
      <c r="E180" t="s">
        <v>230</v>
      </c>
      <c r="F180">
        <v>348</v>
      </c>
      <c r="G180" s="4">
        <v>12.82</v>
      </c>
      <c r="H180" s="4">
        <f>Table1[[#This Row],[Old Unit Cost]]*Table1[[#This Row],[Quantity]]</f>
        <v>4461.3599999999997</v>
      </c>
      <c r="I180" s="33">
        <v>0.2</v>
      </c>
      <c r="J180" s="5">
        <f>Table1[[#This Row],[Quantity]]*Table1[[#This Row],[Old Unit Cost]]*0.2</f>
        <v>892.27199999999993</v>
      </c>
      <c r="K180" s="4">
        <f>Table1[[#This Row],[Old Unit Cost]]*(1-0.2)</f>
        <v>10.256</v>
      </c>
      <c r="L180" s="4">
        <v>11.710529788329588</v>
      </c>
      <c r="M180" s="4">
        <f>Table1[[#This Row],[Quantity]]*Table1[[#This Row],[Actual New price ]]</f>
        <v>4075.2643663386966</v>
      </c>
      <c r="N180" s="4">
        <f>(Table1[[#This Row],[Old Unit Cost]]-Table1[[#This Row],[Actual New price ]])*Table1[[#This Row],[Quantity]]</f>
        <v>386.09563366130362</v>
      </c>
      <c r="O180" s="2">
        <f>Table1[[#This Row],[Actual Saving]]/Table1[[#This Row],[Target Saving]]</f>
        <v>0.43271069097910014</v>
      </c>
      <c r="S180"/>
    </row>
    <row r="181" spans="1:19" x14ac:dyDescent="0.35">
      <c r="A181" t="s">
        <v>189</v>
      </c>
      <c r="B181" s="32">
        <v>45471</v>
      </c>
      <c r="C181" t="s">
        <v>214</v>
      </c>
      <c r="D181" t="s">
        <v>221</v>
      </c>
      <c r="E181" t="s">
        <v>231</v>
      </c>
      <c r="F181">
        <v>295</v>
      </c>
      <c r="G181" s="4">
        <v>15.94</v>
      </c>
      <c r="H181" s="4">
        <f>Table1[[#This Row],[Old Unit Cost]]*Table1[[#This Row],[Quantity]]</f>
        <v>4702.3</v>
      </c>
      <c r="I181" s="33">
        <v>0.2</v>
      </c>
      <c r="J181" s="5">
        <f>Table1[[#This Row],[Quantity]]*Table1[[#This Row],[Old Unit Cost]]*0.2</f>
        <v>940.46</v>
      </c>
      <c r="K181" s="4">
        <f>Table1[[#This Row],[Old Unit Cost]]*(1-0.2)</f>
        <v>12.752000000000001</v>
      </c>
      <c r="L181" s="4">
        <v>15.492687404423529</v>
      </c>
      <c r="M181" s="4">
        <f>Table1[[#This Row],[Quantity]]*Table1[[#This Row],[Actual New price ]]</f>
        <v>4570.3427843049412</v>
      </c>
      <c r="N181" s="4">
        <f>(Table1[[#This Row],[Old Unit Cost]]-Table1[[#This Row],[Actual New price ]])*Table1[[#This Row],[Quantity]]</f>
        <v>131.95721569505866</v>
      </c>
      <c r="O181" s="2">
        <f>Table1[[#This Row],[Actual Saving]]/Table1[[#This Row],[Target Saving]]</f>
        <v>0.14031135369399939</v>
      </c>
      <c r="S181"/>
    </row>
    <row r="182" spans="1:19" x14ac:dyDescent="0.35">
      <c r="A182" t="s">
        <v>190</v>
      </c>
      <c r="B182" s="32">
        <v>45472</v>
      </c>
      <c r="C182" t="s">
        <v>214</v>
      </c>
      <c r="D182" t="s">
        <v>215</v>
      </c>
      <c r="E182" t="s">
        <v>222</v>
      </c>
      <c r="F182">
        <v>225</v>
      </c>
      <c r="G182" s="4">
        <v>15.88</v>
      </c>
      <c r="H182" s="4">
        <f>Table1[[#This Row],[Old Unit Cost]]*Table1[[#This Row],[Quantity]]</f>
        <v>3573</v>
      </c>
      <c r="I182" s="33">
        <v>0.2</v>
      </c>
      <c r="J182" s="5">
        <f>Table1[[#This Row],[Quantity]]*Table1[[#This Row],[Old Unit Cost]]*0.2</f>
        <v>714.6</v>
      </c>
      <c r="K182" s="4">
        <f>Table1[[#This Row],[Old Unit Cost]]*(1-0.2)</f>
        <v>12.704000000000001</v>
      </c>
      <c r="L182" s="4">
        <v>14.87451572846668</v>
      </c>
      <c r="M182" s="4">
        <f>Table1[[#This Row],[Quantity]]*Table1[[#This Row],[Actual New price ]]</f>
        <v>3346.7660389050029</v>
      </c>
      <c r="N182" s="4">
        <f>(Table1[[#This Row],[Old Unit Cost]]-Table1[[#This Row],[Actual New price ]])*Table1[[#This Row],[Quantity]]</f>
        <v>226.23396109499728</v>
      </c>
      <c r="O182" s="2">
        <f>Table1[[#This Row],[Actual Saving]]/Table1[[#This Row],[Target Saving]]</f>
        <v>0.31658824670444624</v>
      </c>
      <c r="S182"/>
    </row>
    <row r="183" spans="1:19" x14ac:dyDescent="0.35">
      <c r="A183" t="s">
        <v>191</v>
      </c>
      <c r="B183" s="32">
        <v>45473</v>
      </c>
      <c r="C183" t="s">
        <v>212</v>
      </c>
      <c r="D183" t="s">
        <v>215</v>
      </c>
      <c r="E183" t="s">
        <v>223</v>
      </c>
      <c r="F183">
        <v>88</v>
      </c>
      <c r="G183" s="4">
        <v>42.46</v>
      </c>
      <c r="H183" s="4">
        <f>Table1[[#This Row],[Old Unit Cost]]*Table1[[#This Row],[Quantity]]</f>
        <v>3736.48</v>
      </c>
      <c r="I183" s="33">
        <v>0.2</v>
      </c>
      <c r="J183" s="5">
        <f>Table1[[#This Row],[Quantity]]*Table1[[#This Row],[Old Unit Cost]]*0.2</f>
        <v>747.29600000000005</v>
      </c>
      <c r="K183" s="4">
        <f>Table1[[#This Row],[Old Unit Cost]]*(1-0.2)</f>
        <v>33.968000000000004</v>
      </c>
      <c r="L183" s="4">
        <v>42.004470861767473</v>
      </c>
      <c r="M183" s="4">
        <f>Table1[[#This Row],[Quantity]]*Table1[[#This Row],[Actual New price ]]</f>
        <v>3696.3934358355377</v>
      </c>
      <c r="N183" s="4">
        <f>(Table1[[#This Row],[Old Unit Cost]]-Table1[[#This Row],[Actual New price ]])*Table1[[#This Row],[Quantity]]</f>
        <v>40.086564164462459</v>
      </c>
      <c r="O183" s="2">
        <f>Table1[[#This Row],[Actual Saving]]/Table1[[#This Row],[Target Saving]]</f>
        <v>5.3642150050933576E-2</v>
      </c>
      <c r="S183"/>
    </row>
    <row r="184" spans="1:19" x14ac:dyDescent="0.35">
      <c r="A184" t="s">
        <v>192</v>
      </c>
      <c r="B184" s="32">
        <v>45474</v>
      </c>
      <c r="C184" t="s">
        <v>214</v>
      </c>
      <c r="D184" t="s">
        <v>216</v>
      </c>
      <c r="E184" t="s">
        <v>224</v>
      </c>
      <c r="F184">
        <v>219</v>
      </c>
      <c r="G184" s="4">
        <v>47.3</v>
      </c>
      <c r="H184" s="4">
        <f>Table1[[#This Row],[Old Unit Cost]]*Table1[[#This Row],[Quantity]]</f>
        <v>10358.699999999999</v>
      </c>
      <c r="I184" s="33">
        <v>0.2</v>
      </c>
      <c r="J184" s="5">
        <f>Table1[[#This Row],[Quantity]]*Table1[[#This Row],[Old Unit Cost]]*0.2</f>
        <v>2071.7399999999998</v>
      </c>
      <c r="K184" s="4">
        <f>Table1[[#This Row],[Old Unit Cost]]*(1-0.2)</f>
        <v>37.839999999999996</v>
      </c>
      <c r="L184" s="4">
        <v>44.022736752550891</v>
      </c>
      <c r="M184" s="4">
        <f>Table1[[#This Row],[Quantity]]*Table1[[#This Row],[Actual New price ]]</f>
        <v>9640.9793488086452</v>
      </c>
      <c r="N184" s="4">
        <f>(Table1[[#This Row],[Old Unit Cost]]-Table1[[#This Row],[Actual New price ]])*Table1[[#This Row],[Quantity]]</f>
        <v>717.72065119135425</v>
      </c>
      <c r="O184" s="2">
        <f>Table1[[#This Row],[Actual Saving]]/Table1[[#This Row],[Target Saving]]</f>
        <v>0.34643374708764341</v>
      </c>
      <c r="S184"/>
    </row>
    <row r="185" spans="1:19" x14ac:dyDescent="0.35">
      <c r="A185" t="s">
        <v>193</v>
      </c>
      <c r="B185" s="32">
        <v>45475</v>
      </c>
      <c r="C185" t="s">
        <v>213</v>
      </c>
      <c r="D185" t="s">
        <v>217</v>
      </c>
      <c r="E185" t="s">
        <v>225</v>
      </c>
      <c r="F185">
        <v>296</v>
      </c>
      <c r="G185" s="4">
        <v>39.17</v>
      </c>
      <c r="H185" s="4">
        <f>Table1[[#This Row],[Old Unit Cost]]*Table1[[#This Row],[Quantity]]</f>
        <v>11594.32</v>
      </c>
      <c r="I185" s="33">
        <v>0.2</v>
      </c>
      <c r="J185" s="5">
        <f>Table1[[#This Row],[Quantity]]*Table1[[#This Row],[Old Unit Cost]]*0.2</f>
        <v>2318.864</v>
      </c>
      <c r="K185" s="4">
        <f>Table1[[#This Row],[Old Unit Cost]]*(1-0.2)</f>
        <v>31.336000000000002</v>
      </c>
      <c r="L185" s="4">
        <v>35.821702375895271</v>
      </c>
      <c r="M185" s="4">
        <f>Table1[[#This Row],[Quantity]]*Table1[[#This Row],[Actual New price ]]</f>
        <v>10603.223903265</v>
      </c>
      <c r="N185" s="4">
        <f>(Table1[[#This Row],[Old Unit Cost]]-Table1[[#This Row],[Actual New price ]])*Table1[[#This Row],[Quantity]]</f>
        <v>991.0960967350004</v>
      </c>
      <c r="O185" s="2">
        <f>Table1[[#This Row],[Actual Saving]]/Table1[[#This Row],[Target Saving]]</f>
        <v>0.42740587491763227</v>
      </c>
      <c r="S185"/>
    </row>
    <row r="186" spans="1:19" x14ac:dyDescent="0.35">
      <c r="A186" t="s">
        <v>194</v>
      </c>
      <c r="B186" s="32">
        <v>45476</v>
      </c>
      <c r="C186" t="s">
        <v>213</v>
      </c>
      <c r="D186" t="s">
        <v>218</v>
      </c>
      <c r="E186" t="s">
        <v>226</v>
      </c>
      <c r="F186">
        <v>75</v>
      </c>
      <c r="G186" s="4">
        <v>58.11</v>
      </c>
      <c r="H186" s="4">
        <f>Table1[[#This Row],[Old Unit Cost]]*Table1[[#This Row],[Quantity]]</f>
        <v>4358.25</v>
      </c>
      <c r="I186" s="33">
        <v>0.2</v>
      </c>
      <c r="J186" s="5">
        <f>Table1[[#This Row],[Quantity]]*Table1[[#This Row],[Old Unit Cost]]*0.2</f>
        <v>871.65000000000009</v>
      </c>
      <c r="K186" s="4">
        <f>Table1[[#This Row],[Old Unit Cost]]*(1-0.2)</f>
        <v>46.488</v>
      </c>
      <c r="L186" s="4">
        <v>53.460451844336525</v>
      </c>
      <c r="M186" s="4">
        <f>Table1[[#This Row],[Quantity]]*Table1[[#This Row],[Actual New price ]]</f>
        <v>4009.5338883252393</v>
      </c>
      <c r="N186" s="4">
        <f>(Table1[[#This Row],[Old Unit Cost]]-Table1[[#This Row],[Actual New price ]])*Table1[[#This Row],[Quantity]]</f>
        <v>348.71611167476055</v>
      </c>
      <c r="O186" s="2">
        <f>Table1[[#This Row],[Actual Saving]]/Table1[[#This Row],[Target Saving]]</f>
        <v>0.40006437408909601</v>
      </c>
      <c r="S186"/>
    </row>
    <row r="187" spans="1:19" x14ac:dyDescent="0.35">
      <c r="A187" t="s">
        <v>195</v>
      </c>
      <c r="B187" s="32">
        <v>45477</v>
      </c>
      <c r="C187" t="s">
        <v>210</v>
      </c>
      <c r="D187" t="s">
        <v>219</v>
      </c>
      <c r="E187" t="s">
        <v>227</v>
      </c>
      <c r="F187">
        <v>404</v>
      </c>
      <c r="G187" s="4">
        <v>28.74</v>
      </c>
      <c r="H187" s="4">
        <f>Table1[[#This Row],[Old Unit Cost]]*Table1[[#This Row],[Quantity]]</f>
        <v>11610.96</v>
      </c>
      <c r="I187" s="33">
        <v>0.2</v>
      </c>
      <c r="J187" s="5">
        <f>Table1[[#This Row],[Quantity]]*Table1[[#This Row],[Old Unit Cost]]*0.2</f>
        <v>2322.192</v>
      </c>
      <c r="K187" s="4">
        <f>Table1[[#This Row],[Old Unit Cost]]*(1-0.2)</f>
        <v>22.992000000000001</v>
      </c>
      <c r="L187" s="4">
        <v>29.514928884228077</v>
      </c>
      <c r="M187" s="4">
        <f>Table1[[#This Row],[Quantity]]*Table1[[#This Row],[Actual New price ]]</f>
        <v>11924.031269228142</v>
      </c>
      <c r="N187" s="4">
        <f>(Table1[[#This Row],[Old Unit Cost]]-Table1[[#This Row],[Actual New price ]])*Table1[[#This Row],[Quantity]]</f>
        <v>-313.07126922814365</v>
      </c>
      <c r="O187" s="2">
        <f>Table1[[#This Row],[Actual Saving]]/Table1[[#This Row],[Target Saving]]</f>
        <v>-0.13481713365137063</v>
      </c>
      <c r="S187"/>
    </row>
    <row r="188" spans="1:19" x14ac:dyDescent="0.35">
      <c r="A188" t="s">
        <v>196</v>
      </c>
      <c r="B188" s="32">
        <v>45478</v>
      </c>
      <c r="C188" t="s">
        <v>211</v>
      </c>
      <c r="D188" t="s">
        <v>220</v>
      </c>
      <c r="E188" t="s">
        <v>228</v>
      </c>
      <c r="F188">
        <v>355</v>
      </c>
      <c r="G188" s="4">
        <v>24.29</v>
      </c>
      <c r="H188" s="4">
        <f>Table1[[#This Row],[Old Unit Cost]]*Table1[[#This Row],[Quantity]]</f>
        <v>8622.9499999999989</v>
      </c>
      <c r="I188" s="33">
        <v>0.2</v>
      </c>
      <c r="J188" s="5">
        <f>Table1[[#This Row],[Quantity]]*Table1[[#This Row],[Old Unit Cost]]*0.2</f>
        <v>1724.59</v>
      </c>
      <c r="K188" s="4">
        <f>Table1[[#This Row],[Old Unit Cost]]*(1-0.2)</f>
        <v>19.432000000000002</v>
      </c>
      <c r="L188" s="4">
        <v>25.152179725952731</v>
      </c>
      <c r="M188" s="4">
        <f>Table1[[#This Row],[Quantity]]*Table1[[#This Row],[Actual New price ]]</f>
        <v>8929.02380271322</v>
      </c>
      <c r="N188" s="4">
        <f>(Table1[[#This Row],[Old Unit Cost]]-Table1[[#This Row],[Actual New price ]])*Table1[[#This Row],[Quantity]]</f>
        <v>-306.07380271321983</v>
      </c>
      <c r="O188" s="2">
        <f>Table1[[#This Row],[Actual Saving]]/Table1[[#This Row],[Target Saving]]</f>
        <v>-0.17747627129533389</v>
      </c>
      <c r="S188"/>
    </row>
    <row r="189" spans="1:19" x14ac:dyDescent="0.35">
      <c r="A189" t="s">
        <v>197</v>
      </c>
      <c r="B189" s="32">
        <v>45479</v>
      </c>
      <c r="C189" t="s">
        <v>214</v>
      </c>
      <c r="D189" t="s">
        <v>220</v>
      </c>
      <c r="E189" t="s">
        <v>229</v>
      </c>
      <c r="F189">
        <v>458</v>
      </c>
      <c r="G189" s="4">
        <v>53.43</v>
      </c>
      <c r="H189" s="4">
        <f>Table1[[#This Row],[Old Unit Cost]]*Table1[[#This Row],[Quantity]]</f>
        <v>24470.94</v>
      </c>
      <c r="I189" s="33">
        <v>0.2</v>
      </c>
      <c r="J189" s="5">
        <f>Table1[[#This Row],[Quantity]]*Table1[[#This Row],[Old Unit Cost]]*0.2</f>
        <v>4894.1880000000001</v>
      </c>
      <c r="K189" s="4">
        <f>Table1[[#This Row],[Old Unit Cost]]*(1-0.2)</f>
        <v>42.744</v>
      </c>
      <c r="L189" s="4">
        <v>52.665835197804931</v>
      </c>
      <c r="M189" s="4">
        <f>Table1[[#This Row],[Quantity]]*Table1[[#This Row],[Actual New price ]]</f>
        <v>24120.952520594659</v>
      </c>
      <c r="N189" s="4">
        <f>(Table1[[#This Row],[Old Unit Cost]]-Table1[[#This Row],[Actual New price ]])*Table1[[#This Row],[Quantity]]</f>
        <v>349.98747940534145</v>
      </c>
      <c r="O189" s="2">
        <f>Table1[[#This Row],[Actual Saving]]/Table1[[#This Row],[Target Saving]]</f>
        <v>7.1510836814062201E-2</v>
      </c>
      <c r="S189"/>
    </row>
    <row r="190" spans="1:19" x14ac:dyDescent="0.35">
      <c r="A190" t="s">
        <v>198</v>
      </c>
      <c r="B190" s="32">
        <v>45480</v>
      </c>
      <c r="C190" t="s">
        <v>214</v>
      </c>
      <c r="D190" t="s">
        <v>216</v>
      </c>
      <c r="E190" t="s">
        <v>230</v>
      </c>
      <c r="F190">
        <v>457</v>
      </c>
      <c r="G190" s="4">
        <v>21.18</v>
      </c>
      <c r="H190" s="4">
        <f>Table1[[#This Row],[Old Unit Cost]]*Table1[[#This Row],[Quantity]]</f>
        <v>9679.26</v>
      </c>
      <c r="I190" s="33">
        <v>0.2</v>
      </c>
      <c r="J190" s="5">
        <f>Table1[[#This Row],[Quantity]]*Table1[[#This Row],[Old Unit Cost]]*0.2</f>
        <v>1935.8520000000001</v>
      </c>
      <c r="K190" s="4">
        <f>Table1[[#This Row],[Old Unit Cost]]*(1-0.2)</f>
        <v>16.943999999999999</v>
      </c>
      <c r="L190" s="4">
        <v>21.835714754512725</v>
      </c>
      <c r="M190" s="4">
        <f>Table1[[#This Row],[Quantity]]*Table1[[#This Row],[Actual New price ]]</f>
        <v>9978.9216428123163</v>
      </c>
      <c r="N190" s="4">
        <f>(Table1[[#This Row],[Old Unit Cost]]-Table1[[#This Row],[Actual New price ]])*Table1[[#This Row],[Quantity]]</f>
        <v>-299.66164281231568</v>
      </c>
      <c r="O190" s="2">
        <f>Table1[[#This Row],[Actual Saving]]/Table1[[#This Row],[Target Saving]]</f>
        <v>-0.15479573996995413</v>
      </c>
      <c r="S190"/>
    </row>
    <row r="191" spans="1:19" x14ac:dyDescent="0.35">
      <c r="A191" t="s">
        <v>199</v>
      </c>
      <c r="B191" s="32">
        <v>45481</v>
      </c>
      <c r="C191" t="s">
        <v>212</v>
      </c>
      <c r="D191" t="s">
        <v>221</v>
      </c>
      <c r="E191" t="s">
        <v>231</v>
      </c>
      <c r="F191">
        <v>62</v>
      </c>
      <c r="G191" s="4">
        <v>58.16</v>
      </c>
      <c r="H191" s="4">
        <f>Table1[[#This Row],[Old Unit Cost]]*Table1[[#This Row],[Quantity]]</f>
        <v>3605.9199999999996</v>
      </c>
      <c r="I191" s="33">
        <v>0.2</v>
      </c>
      <c r="J191" s="5">
        <f>Table1[[#This Row],[Quantity]]*Table1[[#This Row],[Old Unit Cost]]*0.2</f>
        <v>721.18399999999997</v>
      </c>
      <c r="K191" s="4">
        <f>Table1[[#This Row],[Old Unit Cost]]*(1-0.2)</f>
        <v>46.527999999999999</v>
      </c>
      <c r="L191" s="4">
        <v>53.956253464595846</v>
      </c>
      <c r="M191" s="4">
        <f>Table1[[#This Row],[Quantity]]*Table1[[#This Row],[Actual New price ]]</f>
        <v>3345.2877148049424</v>
      </c>
      <c r="N191" s="4">
        <f>(Table1[[#This Row],[Old Unit Cost]]-Table1[[#This Row],[Actual New price ]])*Table1[[#This Row],[Quantity]]</f>
        <v>260.63228519505731</v>
      </c>
      <c r="O191" s="2">
        <f>Table1[[#This Row],[Actual Saving]]/Table1[[#This Row],[Target Saving]]</f>
        <v>0.36139499100792216</v>
      </c>
      <c r="S191"/>
    </row>
    <row r="192" spans="1:19" x14ac:dyDescent="0.35">
      <c r="A192" t="s">
        <v>200</v>
      </c>
      <c r="B192" s="32">
        <v>45482</v>
      </c>
      <c r="C192" t="s">
        <v>213</v>
      </c>
      <c r="D192" t="s">
        <v>215</v>
      </c>
      <c r="E192" t="s">
        <v>222</v>
      </c>
      <c r="F192">
        <v>365</v>
      </c>
      <c r="G192" s="4">
        <v>10.61</v>
      </c>
      <c r="H192" s="4">
        <f>Table1[[#This Row],[Old Unit Cost]]*Table1[[#This Row],[Quantity]]</f>
        <v>3872.6499999999996</v>
      </c>
      <c r="I192" s="33">
        <v>0.2</v>
      </c>
      <c r="J192" s="5">
        <f>Table1[[#This Row],[Quantity]]*Table1[[#This Row],[Old Unit Cost]]*0.2</f>
        <v>774.53</v>
      </c>
      <c r="K192" s="4">
        <f>Table1[[#This Row],[Old Unit Cost]]*(1-0.2)</f>
        <v>8.4879999999999995</v>
      </c>
      <c r="L192" s="4">
        <v>10.719965035066807</v>
      </c>
      <c r="M192" s="4">
        <f>Table1[[#This Row],[Quantity]]*Table1[[#This Row],[Actual New price ]]</f>
        <v>3912.7872377993845</v>
      </c>
      <c r="N192" s="4">
        <f>(Table1[[#This Row],[Old Unit Cost]]-Table1[[#This Row],[Actual New price ]])*Table1[[#This Row],[Quantity]]</f>
        <v>-40.137237799384593</v>
      </c>
      <c r="O192" s="2">
        <f>Table1[[#This Row],[Actual Saving]]/Table1[[#This Row],[Target Saving]]</f>
        <v>-5.1821411435818615E-2</v>
      </c>
      <c r="S192"/>
    </row>
    <row r="193" spans="1:19" x14ac:dyDescent="0.35">
      <c r="A193" t="s">
        <v>201</v>
      </c>
      <c r="B193" s="32">
        <v>45483</v>
      </c>
      <c r="C193" t="s">
        <v>211</v>
      </c>
      <c r="D193" t="s">
        <v>215</v>
      </c>
      <c r="E193" t="s">
        <v>223</v>
      </c>
      <c r="F193">
        <v>440</v>
      </c>
      <c r="G193" s="4">
        <v>58.49</v>
      </c>
      <c r="H193" s="4">
        <f>Table1[[#This Row],[Old Unit Cost]]*Table1[[#This Row],[Quantity]]</f>
        <v>25735.600000000002</v>
      </c>
      <c r="I193" s="33">
        <v>0.2</v>
      </c>
      <c r="J193" s="5">
        <f>Table1[[#This Row],[Quantity]]*Table1[[#This Row],[Old Unit Cost]]*0.2</f>
        <v>5147.1200000000008</v>
      </c>
      <c r="K193" s="4">
        <f>Table1[[#This Row],[Old Unit Cost]]*(1-0.2)</f>
        <v>46.792000000000002</v>
      </c>
      <c r="L193" s="4">
        <v>56.535703679443529</v>
      </c>
      <c r="M193" s="4">
        <f>Table1[[#This Row],[Quantity]]*Table1[[#This Row],[Actual New price ]]</f>
        <v>24875.709618955152</v>
      </c>
      <c r="N193" s="4">
        <f>(Table1[[#This Row],[Old Unit Cost]]-Table1[[#This Row],[Actual New price ]])*Table1[[#This Row],[Quantity]]</f>
        <v>859.89038104484825</v>
      </c>
      <c r="O193" s="2">
        <f>Table1[[#This Row],[Actual Saving]]/Table1[[#This Row],[Target Saving]]</f>
        <v>0.16706243123238784</v>
      </c>
      <c r="S193"/>
    </row>
    <row r="194" spans="1:19" x14ac:dyDescent="0.35">
      <c r="A194" t="s">
        <v>202</v>
      </c>
      <c r="B194" s="32">
        <v>45484</v>
      </c>
      <c r="C194" t="s">
        <v>210</v>
      </c>
      <c r="D194" t="s">
        <v>216</v>
      </c>
      <c r="E194" t="s">
        <v>224</v>
      </c>
      <c r="F194">
        <v>362</v>
      </c>
      <c r="G194" s="4">
        <v>12.16</v>
      </c>
      <c r="H194" s="4">
        <f>Table1[[#This Row],[Old Unit Cost]]*Table1[[#This Row],[Quantity]]</f>
        <v>4401.92</v>
      </c>
      <c r="I194" s="33">
        <v>0.2</v>
      </c>
      <c r="J194" s="5">
        <f>Table1[[#This Row],[Quantity]]*Table1[[#This Row],[Old Unit Cost]]*0.2</f>
        <v>880.38400000000001</v>
      </c>
      <c r="K194" s="4">
        <f>Table1[[#This Row],[Old Unit Cost]]*(1-0.2)</f>
        <v>9.7280000000000015</v>
      </c>
      <c r="L194" s="4">
        <v>11.596187642733703</v>
      </c>
      <c r="M194" s="4">
        <f>Table1[[#This Row],[Quantity]]*Table1[[#This Row],[Actual New price ]]</f>
        <v>4197.8199266696001</v>
      </c>
      <c r="N194" s="4">
        <f>(Table1[[#This Row],[Old Unit Cost]]-Table1[[#This Row],[Actual New price ]])*Table1[[#This Row],[Quantity]]</f>
        <v>204.10007333039951</v>
      </c>
      <c r="O194" s="2">
        <f>Table1[[#This Row],[Actual Saving]]/Table1[[#This Row],[Target Saving]]</f>
        <v>0.23183073900752343</v>
      </c>
      <c r="S194"/>
    </row>
    <row r="195" spans="1:19" x14ac:dyDescent="0.35">
      <c r="A195" t="s">
        <v>203</v>
      </c>
      <c r="B195" s="32">
        <v>45485</v>
      </c>
      <c r="C195" t="s">
        <v>213</v>
      </c>
      <c r="D195" t="s">
        <v>217</v>
      </c>
      <c r="E195" t="s">
        <v>225</v>
      </c>
      <c r="F195">
        <v>85</v>
      </c>
      <c r="G195" s="4">
        <v>54.56</v>
      </c>
      <c r="H195" s="4">
        <f>Table1[[#This Row],[Old Unit Cost]]*Table1[[#This Row],[Quantity]]</f>
        <v>4637.6000000000004</v>
      </c>
      <c r="I195" s="33">
        <v>0.2</v>
      </c>
      <c r="J195" s="5">
        <f>Table1[[#This Row],[Quantity]]*Table1[[#This Row],[Old Unit Cost]]*0.2</f>
        <v>927.5200000000001</v>
      </c>
      <c r="K195" s="4">
        <f>Table1[[#This Row],[Old Unit Cost]]*(1-0.2)</f>
        <v>43.648000000000003</v>
      </c>
      <c r="L195" s="4">
        <v>50.705440688528903</v>
      </c>
      <c r="M195" s="4">
        <f>Table1[[#This Row],[Quantity]]*Table1[[#This Row],[Actual New price ]]</f>
        <v>4309.9624585249567</v>
      </c>
      <c r="N195" s="4">
        <f>(Table1[[#This Row],[Old Unit Cost]]-Table1[[#This Row],[Actual New price ]])*Table1[[#This Row],[Quantity]]</f>
        <v>327.63754147504346</v>
      </c>
      <c r="O195" s="2">
        <f>Table1[[#This Row],[Actual Saving]]/Table1[[#This Row],[Target Saving]]</f>
        <v>0.35324040610988811</v>
      </c>
      <c r="S195"/>
    </row>
    <row r="196" spans="1:19" x14ac:dyDescent="0.35">
      <c r="A196" t="s">
        <v>204</v>
      </c>
      <c r="B196" s="32">
        <v>45486</v>
      </c>
      <c r="C196" t="s">
        <v>210</v>
      </c>
      <c r="D196" t="s">
        <v>218</v>
      </c>
      <c r="E196" t="s">
        <v>226</v>
      </c>
      <c r="F196">
        <v>222</v>
      </c>
      <c r="G196" s="4">
        <v>36.39</v>
      </c>
      <c r="H196" s="4">
        <f>Table1[[#This Row],[Old Unit Cost]]*Table1[[#This Row],[Quantity]]</f>
        <v>8078.58</v>
      </c>
      <c r="I196" s="33">
        <v>0.2</v>
      </c>
      <c r="J196" s="5">
        <f>Table1[[#This Row],[Quantity]]*Table1[[#This Row],[Old Unit Cost]]*0.2</f>
        <v>1615.7160000000001</v>
      </c>
      <c r="K196" s="4">
        <f>Table1[[#This Row],[Old Unit Cost]]*(1-0.2)</f>
        <v>29.112000000000002</v>
      </c>
      <c r="L196" s="4">
        <v>34.961550826321186</v>
      </c>
      <c r="M196" s="4">
        <f>Table1[[#This Row],[Quantity]]*Table1[[#This Row],[Actual New price ]]</f>
        <v>7761.4642834433034</v>
      </c>
      <c r="N196" s="4">
        <f>(Table1[[#This Row],[Old Unit Cost]]-Table1[[#This Row],[Actual New price ]])*Table1[[#This Row],[Quantity]]</f>
        <v>317.11571655669673</v>
      </c>
      <c r="O196" s="2">
        <f>Table1[[#This Row],[Actual Saving]]/Table1[[#This Row],[Target Saving]]</f>
        <v>0.19626946601797388</v>
      </c>
      <c r="S196"/>
    </row>
    <row r="197" spans="1:19" x14ac:dyDescent="0.35">
      <c r="A197" t="s">
        <v>205</v>
      </c>
      <c r="B197" s="32">
        <v>45487</v>
      </c>
      <c r="C197" t="s">
        <v>212</v>
      </c>
      <c r="D197" t="s">
        <v>219</v>
      </c>
      <c r="E197" t="s">
        <v>227</v>
      </c>
      <c r="F197">
        <v>69</v>
      </c>
      <c r="G197" s="4">
        <v>59.65</v>
      </c>
      <c r="H197" s="4">
        <f>Table1[[#This Row],[Old Unit Cost]]*Table1[[#This Row],[Quantity]]</f>
        <v>4115.8499999999995</v>
      </c>
      <c r="I197" s="33">
        <v>0.2</v>
      </c>
      <c r="J197" s="5">
        <f>Table1[[#This Row],[Quantity]]*Table1[[#This Row],[Old Unit Cost]]*0.2</f>
        <v>823.17</v>
      </c>
      <c r="K197" s="4">
        <f>Table1[[#This Row],[Old Unit Cost]]*(1-0.2)</f>
        <v>47.72</v>
      </c>
      <c r="L197" s="4">
        <v>57.401236418905604</v>
      </c>
      <c r="M197" s="4">
        <f>Table1[[#This Row],[Quantity]]*Table1[[#This Row],[Actual New price ]]</f>
        <v>3960.6853129044866</v>
      </c>
      <c r="N197" s="4">
        <f>(Table1[[#This Row],[Old Unit Cost]]-Table1[[#This Row],[Actual New price ]])*Table1[[#This Row],[Quantity]]</f>
        <v>155.16468709551322</v>
      </c>
      <c r="O197" s="2">
        <f>Table1[[#This Row],[Actual Saving]]/Table1[[#This Row],[Target Saving]]</f>
        <v>0.18849652817220408</v>
      </c>
      <c r="S197"/>
    </row>
    <row r="198" spans="1:19" x14ac:dyDescent="0.35">
      <c r="A198" t="s">
        <v>206</v>
      </c>
      <c r="B198" s="32">
        <v>45488</v>
      </c>
      <c r="C198" t="s">
        <v>212</v>
      </c>
      <c r="D198" t="s">
        <v>220</v>
      </c>
      <c r="E198" t="s">
        <v>228</v>
      </c>
      <c r="F198">
        <v>370</v>
      </c>
      <c r="G198" s="4">
        <v>13.69</v>
      </c>
      <c r="H198" s="4">
        <f>Table1[[#This Row],[Old Unit Cost]]*Table1[[#This Row],[Quantity]]</f>
        <v>5065.3</v>
      </c>
      <c r="I198" s="33">
        <v>0.2</v>
      </c>
      <c r="J198" s="5">
        <f>Table1[[#This Row],[Quantity]]*Table1[[#This Row],[Old Unit Cost]]*0.2</f>
        <v>1013.0600000000001</v>
      </c>
      <c r="K198" s="4">
        <f>Table1[[#This Row],[Old Unit Cost]]*(1-0.2)</f>
        <v>10.952</v>
      </c>
      <c r="L198" s="4">
        <v>13.827196876386441</v>
      </c>
      <c r="M198" s="4">
        <f>Table1[[#This Row],[Quantity]]*Table1[[#This Row],[Actual New price ]]</f>
        <v>5116.0628442629832</v>
      </c>
      <c r="N198" s="4">
        <f>(Table1[[#This Row],[Old Unit Cost]]-Table1[[#This Row],[Actual New price ]])*Table1[[#This Row],[Quantity]]</f>
        <v>-50.762844262983521</v>
      </c>
      <c r="O198" s="2">
        <f>Table1[[#This Row],[Actual Saving]]/Table1[[#This Row],[Target Saving]]</f>
        <v>-5.0108428190811516E-2</v>
      </c>
      <c r="S198"/>
    </row>
    <row r="199" spans="1:19" x14ac:dyDescent="0.35">
      <c r="A199" t="s">
        <v>207</v>
      </c>
      <c r="B199" s="32">
        <v>45489</v>
      </c>
      <c r="C199" t="s">
        <v>214</v>
      </c>
      <c r="D199" t="s">
        <v>220</v>
      </c>
      <c r="E199" t="s">
        <v>229</v>
      </c>
      <c r="F199">
        <v>313</v>
      </c>
      <c r="G199" s="4">
        <v>37.69</v>
      </c>
      <c r="H199" s="4">
        <f>Table1[[#This Row],[Old Unit Cost]]*Table1[[#This Row],[Quantity]]</f>
        <v>11796.97</v>
      </c>
      <c r="I199" s="33">
        <v>0.2</v>
      </c>
      <c r="J199" s="5">
        <f>Table1[[#This Row],[Quantity]]*Table1[[#This Row],[Old Unit Cost]]*0.2</f>
        <v>2359.3939999999998</v>
      </c>
      <c r="K199" s="4">
        <f>Table1[[#This Row],[Old Unit Cost]]*(1-0.2)</f>
        <v>30.152000000000001</v>
      </c>
      <c r="L199" s="4">
        <v>36.77120027938318</v>
      </c>
      <c r="M199" s="4">
        <f>Table1[[#This Row],[Quantity]]*Table1[[#This Row],[Actual New price ]]</f>
        <v>11509.385687446935</v>
      </c>
      <c r="N199" s="4">
        <f>(Table1[[#This Row],[Old Unit Cost]]-Table1[[#This Row],[Actual New price ]])*Table1[[#This Row],[Quantity]]</f>
        <v>287.58431255306391</v>
      </c>
      <c r="O199" s="2">
        <f>Table1[[#This Row],[Actual Saving]]/Table1[[#This Row],[Target Saving]]</f>
        <v>0.12188905818742607</v>
      </c>
      <c r="S199"/>
    </row>
    <row r="200" spans="1:19" x14ac:dyDescent="0.35">
      <c r="A200" t="s">
        <v>208</v>
      </c>
      <c r="B200" s="32">
        <v>45490</v>
      </c>
      <c r="C200" t="s">
        <v>211</v>
      </c>
      <c r="D200" t="s">
        <v>216</v>
      </c>
      <c r="E200" t="s">
        <v>230</v>
      </c>
      <c r="F200">
        <v>449</v>
      </c>
      <c r="G200" s="4">
        <v>58.47</v>
      </c>
      <c r="H200" s="4">
        <f>Table1[[#This Row],[Old Unit Cost]]*Table1[[#This Row],[Quantity]]</f>
        <v>26253.03</v>
      </c>
      <c r="I200" s="33">
        <v>0.2</v>
      </c>
      <c r="J200" s="5">
        <f>Table1[[#This Row],[Quantity]]*Table1[[#This Row],[Old Unit Cost]]*0.2</f>
        <v>5250.6059999999998</v>
      </c>
      <c r="K200" s="4">
        <f>Table1[[#This Row],[Old Unit Cost]]*(1-0.2)</f>
        <v>46.776000000000003</v>
      </c>
      <c r="L200" s="4">
        <v>53.641762640467704</v>
      </c>
      <c r="M200" s="4">
        <f>Table1[[#This Row],[Quantity]]*Table1[[#This Row],[Actual New price ]]</f>
        <v>24085.151425569999</v>
      </c>
      <c r="N200" s="4">
        <f>(Table1[[#This Row],[Old Unit Cost]]-Table1[[#This Row],[Actual New price ]])*Table1[[#This Row],[Quantity]]</f>
        <v>2167.8785744300003</v>
      </c>
      <c r="O200" s="2">
        <f>Table1[[#This Row],[Actual Saving]]/Table1[[#This Row],[Target Saving]]</f>
        <v>0.41288159393982338</v>
      </c>
      <c r="S200"/>
    </row>
    <row r="201" spans="1:19" x14ac:dyDescent="0.35">
      <c r="A201" t="s">
        <v>209</v>
      </c>
      <c r="B201" s="32">
        <v>45491</v>
      </c>
      <c r="C201" t="s">
        <v>210</v>
      </c>
      <c r="D201" t="s">
        <v>221</v>
      </c>
      <c r="E201" t="s">
        <v>231</v>
      </c>
      <c r="F201">
        <v>191</v>
      </c>
      <c r="G201" s="4">
        <v>36.15</v>
      </c>
      <c r="H201" s="4">
        <f>Table1[[#This Row],[Old Unit Cost]]*Table1[[#This Row],[Quantity]]</f>
        <v>6904.65</v>
      </c>
      <c r="I201" s="33">
        <v>0.2</v>
      </c>
      <c r="J201" s="5">
        <f>Table1[[#This Row],[Quantity]]*Table1[[#This Row],[Old Unit Cost]]*0.2</f>
        <v>1380.93</v>
      </c>
      <c r="K201" s="4">
        <f>Table1[[#This Row],[Old Unit Cost]]*(1-0.2)</f>
        <v>28.92</v>
      </c>
      <c r="L201" s="4">
        <v>35.656776737014667</v>
      </c>
      <c r="M201" s="4">
        <f>Table1[[#This Row],[Quantity]]*Table1[[#This Row],[Actual New price ]]</f>
        <v>6810.4443567698017</v>
      </c>
      <c r="N201" s="4">
        <f>(Table1[[#This Row],[Old Unit Cost]]-Table1[[#This Row],[Actual New price ]])*Table1[[#This Row],[Quantity]]</f>
        <v>94.205643230198348</v>
      </c>
      <c r="O201" s="2">
        <f>Table1[[#This Row],[Actual Saving]]/Table1[[#This Row],[Target Saving]]</f>
        <v>6.8218985198524429E-2</v>
      </c>
      <c r="S201"/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93" workbookViewId="0">
      <selection activeCell="E5" sqref="E5"/>
    </sheetView>
  </sheetViews>
  <sheetFormatPr defaultRowHeight="14.5" x14ac:dyDescent="0.35"/>
  <cols>
    <col min="1" max="1" width="27" style="7" bestFit="1" customWidth="1"/>
    <col min="2" max="2" width="13.1796875" style="7" bestFit="1" customWidth="1"/>
  </cols>
  <sheetData>
    <row r="1" spans="1:2" x14ac:dyDescent="0.35">
      <c r="A1" s="43" t="s">
        <v>232</v>
      </c>
      <c r="B1" s="44" t="s">
        <v>233</v>
      </c>
    </row>
    <row r="2" spans="1:2" x14ac:dyDescent="0.35">
      <c r="A2" s="34" t="s">
        <v>234</v>
      </c>
      <c r="B2" s="37">
        <f>SUM(Table1[Spend Amount])</f>
        <v>1860365.1049347501</v>
      </c>
    </row>
    <row r="3" spans="1:2" x14ac:dyDescent="0.35">
      <c r="A3" s="34" t="s">
        <v>243</v>
      </c>
      <c r="B3" s="67">
        <f>SUM(Table1[Quantity])</f>
        <v>56177</v>
      </c>
    </row>
    <row r="4" spans="1:2" x14ac:dyDescent="0.35">
      <c r="A4" s="34" t="s">
        <v>235</v>
      </c>
      <c r="B4" s="38">
        <f>COUNTA(_xlfn.UNIQUE(Table1[Supplier]))</f>
        <v>5</v>
      </c>
    </row>
    <row r="5" spans="1:2" ht="15" thickBot="1" x14ac:dyDescent="0.4">
      <c r="A5" s="35" t="s">
        <v>236</v>
      </c>
      <c r="B5" s="39">
        <f>COUNTA(Table1[Item])</f>
        <v>200</v>
      </c>
    </row>
    <row r="6" spans="1:2" x14ac:dyDescent="0.35">
      <c r="A6" s="36" t="s">
        <v>237</v>
      </c>
      <c r="B6" s="40">
        <f>AVERAGE(Table1[Spend Amount])</f>
        <v>9301.8255246737499</v>
      </c>
    </row>
    <row r="7" spans="1:2" x14ac:dyDescent="0.35">
      <c r="A7" s="34" t="s">
        <v>238</v>
      </c>
      <c r="B7" s="41">
        <f>SUM(Table1[Target Saving])</f>
        <v>382147.52400000003</v>
      </c>
    </row>
    <row r="8" spans="1:2" x14ac:dyDescent="0.35">
      <c r="A8" s="34" t="s">
        <v>239</v>
      </c>
      <c r="B8" s="42">
        <f>SUM(Table1[Actual Saving])</f>
        <v>50372.515065248772</v>
      </c>
    </row>
    <row r="9" spans="1:2" x14ac:dyDescent="0.35">
      <c r="A9" s="45" t="s">
        <v>240</v>
      </c>
      <c r="B9" s="46">
        <f>B8/B7</f>
        <v>0.13181431751275396</v>
      </c>
    </row>
  </sheetData>
  <conditionalFormatting sqref="B3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="69" workbookViewId="0">
      <selection activeCell="B24" sqref="B24"/>
    </sheetView>
  </sheetViews>
  <sheetFormatPr defaultRowHeight="14.5" x14ac:dyDescent="0.35"/>
  <cols>
    <col min="1" max="1" width="24.26953125" style="8" bestFit="1" customWidth="1"/>
    <col min="2" max="2" width="19.7265625" style="8" bestFit="1" customWidth="1"/>
    <col min="3" max="3" width="13.54296875" style="10" customWidth="1"/>
    <col min="4" max="4" width="13.1796875" style="8" customWidth="1"/>
    <col min="5" max="5" width="15.08984375" style="16" customWidth="1"/>
    <col min="6" max="6" width="20.6328125" customWidth="1"/>
    <col min="8" max="8" width="24.26953125" bestFit="1" customWidth="1"/>
    <col min="9" max="9" width="19.81640625" customWidth="1"/>
    <col min="10" max="11" width="24.36328125" customWidth="1"/>
  </cols>
  <sheetData>
    <row r="1" spans="1:6" x14ac:dyDescent="0.35">
      <c r="A1" s="36" t="s">
        <v>2</v>
      </c>
      <c r="B1" s="43" t="s">
        <v>3</v>
      </c>
      <c r="C1" s="3" t="s">
        <v>244</v>
      </c>
      <c r="D1" s="53" t="s">
        <v>245</v>
      </c>
      <c r="E1" s="54" t="s">
        <v>246</v>
      </c>
      <c r="F1" s="55" t="s">
        <v>247</v>
      </c>
    </row>
    <row r="2" spans="1:6" x14ac:dyDescent="0.35">
      <c r="A2" s="47" t="s">
        <v>214</v>
      </c>
      <c r="B2" s="11" t="s">
        <v>215</v>
      </c>
      <c r="C2" s="14">
        <f>SUMIFS(Table1[Spend Amount],Table1[Supplier],'Supplier by Category Spend'!A27,Table1[Category],'Supplier by Category Spend'!B27)</f>
        <v>76692.524529769522</v>
      </c>
      <c r="D2" s="8">
        <f>COUNTIFS(Table1[Supplier],'Supplier by Category Spend'!A27,Table1[Category],'Supplier by Category Spend'!B27)</f>
        <v>6</v>
      </c>
      <c r="E2" s="14">
        <f>AVERAGEIFS(Table1[Old Unit Cost],Table1[Supplier],'Supplier by Category Spend'!A27,Table1[Category],'Supplier by Category Spend'!B27)</f>
        <v>36.119999999999997</v>
      </c>
      <c r="F2" s="51">
        <f>C2/SUMIFS(Table1[Spend Amount],Table1[Category],'Supplier by Category Spend'!B27)</f>
        <v>0.44312042248485806</v>
      </c>
    </row>
    <row r="3" spans="1:6" x14ac:dyDescent="0.35">
      <c r="A3" s="11" t="s">
        <v>211</v>
      </c>
      <c r="B3" s="11" t="s">
        <v>215</v>
      </c>
      <c r="C3" s="14">
        <f>SUMIFS(Table1[Spend Amount],Table1[Supplier],'Supplier by Category Spend'!A3,Table1[Category],'Supplier by Category Spend'!B3)</f>
        <v>94092.141260721837</v>
      </c>
      <c r="D3" s="8">
        <f>COUNTIFS(Table1[Supplier],'Supplier by Category Spend'!A3,Table1[Category],'Supplier by Category Spend'!B3)</f>
        <v>7</v>
      </c>
      <c r="E3" s="14">
        <f>AVERAGEIFS(Table1[Old Unit Cost],Table1[Supplier],'Supplier by Category Spend'!A3,Table1[Category],'Supplier by Category Spend'!B3)</f>
        <v>44.452857142857134</v>
      </c>
      <c r="F3" s="51">
        <f>C3/SUMIFS(Table1[Spend Amount],Table1[Category],'Supplier by Category Spend'!B3)</f>
        <v>0.25692947571093167</v>
      </c>
    </row>
    <row r="4" spans="1:6" x14ac:dyDescent="0.35">
      <c r="A4" s="11" t="s">
        <v>213</v>
      </c>
      <c r="B4" s="11" t="s">
        <v>215</v>
      </c>
      <c r="C4" s="14">
        <f>SUMIFS(Table1[Spend Amount],Table1[Supplier],'Supplier by Category Spend'!A18,Table1[Category],'Supplier by Category Spend'!B18)</f>
        <v>41408.097254887289</v>
      </c>
      <c r="D4" s="8">
        <f>COUNTIFS(Table1[Supplier],'Supplier by Category Spend'!A18,Table1[Category],'Supplier by Category Spend'!B18)</f>
        <v>4</v>
      </c>
      <c r="E4" s="14">
        <f>AVERAGEIFS(Table1[Old Unit Cost],Table1[Supplier],'Supplier by Category Spend'!A18,Table1[Category],'Supplier by Category Spend'!B18)</f>
        <v>35.897500000000001</v>
      </c>
      <c r="F4" s="51">
        <f>C4/SUMIFS(Table1[Spend Amount],Table1[Category],'Supplier by Category Spend'!B18)</f>
        <v>0.18684204871956098</v>
      </c>
    </row>
    <row r="5" spans="1:6" x14ac:dyDescent="0.35">
      <c r="A5" s="11" t="s">
        <v>210</v>
      </c>
      <c r="B5" s="11" t="s">
        <v>215</v>
      </c>
      <c r="C5" s="14">
        <f>SUMIFS(Table1[Spend Amount],Table1[Supplier],'Supplier by Category Spend'!A2,Table1[Category],'Supplier by Category Spend'!B2)</f>
        <v>154003.63102231055</v>
      </c>
      <c r="D5" s="8">
        <f>COUNTIFS(Table1[Supplier],'Supplier by Category Spend'!A2,Table1[Category],'Supplier by Category Spend'!B2)</f>
        <v>13</v>
      </c>
      <c r="E5" s="14">
        <f>AVERAGEIFS(Table1[Old Unit Cost],Table1[Supplier],'Supplier by Category Spend'!A2,Table1[Category],'Supplier by Category Spend'!B2)</f>
        <v>39.625384615384618</v>
      </c>
      <c r="F5" s="51">
        <f>C5/SUMIFS(Table1[Spend Amount],Table1[Category],'Supplier by Category Spend'!B2)</f>
        <v>0.42052472869654478</v>
      </c>
    </row>
    <row r="6" spans="1:6" ht="15" thickBot="1" x14ac:dyDescent="0.4">
      <c r="A6" s="12" t="s">
        <v>212</v>
      </c>
      <c r="B6" s="12" t="s">
        <v>215</v>
      </c>
      <c r="C6" s="15">
        <f>SUMIFS(Table1[Spend Amount],Table1[Supplier],'Supplier by Category Spend'!A10,Table1[Category],'Supplier by Category Spend'!B10)</f>
        <v>59330.020924860808</v>
      </c>
      <c r="D6" s="9">
        <f>COUNTIFS(Table1[Supplier],'Supplier by Category Spend'!A10,Table1[Category],'Supplier by Category Spend'!B10)</f>
        <v>5</v>
      </c>
      <c r="E6" s="15">
        <f>AVERAGEIFS(Table1[Old Unit Cost],Table1[Supplier],'Supplier by Category Spend'!A10,Table1[Category],'Supplier by Category Spend'!B10)</f>
        <v>36.818000000000005</v>
      </c>
      <c r="F6" s="52">
        <f>C6/SUMIFS(Table1[Spend Amount],Table1[Category],'Supplier by Category Spend'!B10)</f>
        <v>0.13797799683866815</v>
      </c>
    </row>
    <row r="7" spans="1:6" x14ac:dyDescent="0.35">
      <c r="A7" s="36" t="s">
        <v>214</v>
      </c>
      <c r="B7" s="13" t="s">
        <v>216</v>
      </c>
      <c r="C7" s="14">
        <f>SUMIFS(Table1[Spend Amount],Table1[Supplier],'Supplier by Category Spend'!A16,Table1[Category],'Supplier by Category Spend'!B16)</f>
        <v>39425.043776001956</v>
      </c>
      <c r="D7" s="8">
        <f>COUNTIFS(Table1[Supplier],'Supplier by Category Spend'!A16,Table1[Category],'Supplier by Category Spend'!B16)</f>
        <v>4</v>
      </c>
      <c r="E7" s="14">
        <f>AVERAGEIFS(Table1[Old Unit Cost],Table1[Supplier],'Supplier by Category Spend'!A16,Table1[Category],'Supplier by Category Spend'!B16)</f>
        <v>44.202500000000001</v>
      </c>
      <c r="F7" s="51">
        <f>C7/SUMIFS(Table1[Spend Amount],Table1[Category],'Supplier by Category Spend'!B16)</f>
        <v>0.21693691344136795</v>
      </c>
    </row>
    <row r="8" spans="1:6" x14ac:dyDescent="0.35">
      <c r="A8" s="11" t="s">
        <v>210</v>
      </c>
      <c r="B8" s="11" t="s">
        <v>216</v>
      </c>
      <c r="C8" s="14">
        <f>SUMIFS(Table1[Spend Amount],Table1[Supplier],'Supplier by Category Spend'!A19,Table1[Category],'Supplier by Category Spend'!B19)</f>
        <v>52046.845043975438</v>
      </c>
      <c r="D8" s="8">
        <f>COUNTIFS(Table1[Supplier],'Supplier by Category Spend'!A19,Table1[Category],'Supplier by Category Spend'!B19)</f>
        <v>3</v>
      </c>
      <c r="E8" s="14">
        <f>AVERAGEIFS(Table1[Old Unit Cost],Table1[Supplier],'Supplier by Category Spend'!A19,Table1[Category],'Supplier by Category Spend'!B19)</f>
        <v>48.096666666666664</v>
      </c>
      <c r="F8" s="51">
        <f>C8/SUMIFS(Table1[Spend Amount],Table1[Category],'Supplier by Category Spend'!B19)</f>
        <v>0.23484631755829199</v>
      </c>
    </row>
    <row r="9" spans="1:6" x14ac:dyDescent="0.35">
      <c r="A9" s="11" t="s">
        <v>211</v>
      </c>
      <c r="B9" s="11" t="s">
        <v>216</v>
      </c>
      <c r="C9" s="14">
        <f>SUMIFS(Table1[Spend Amount],Table1[Supplier],'Supplier by Category Spend'!A11,Table1[Category],'Supplier by Category Spend'!B11)</f>
        <v>28219.736822334038</v>
      </c>
      <c r="D9" s="8">
        <f>COUNTIFS(Table1[Supplier],'Supplier by Category Spend'!A11,Table1[Category],'Supplier by Category Spend'!B11)</f>
        <v>4</v>
      </c>
      <c r="E9" s="14">
        <f>AVERAGEIFS(Table1[Old Unit Cost],Table1[Supplier],'Supplier by Category Spend'!A11,Table1[Category],'Supplier by Category Spend'!B11)</f>
        <v>28.84</v>
      </c>
      <c r="F9" s="51">
        <f>C9/SUMIFS(Table1[Spend Amount],Table1[Category],'Supplier by Category Spend'!B11)</f>
        <v>6.5627867601652762E-2</v>
      </c>
    </row>
    <row r="10" spans="1:6" x14ac:dyDescent="0.35">
      <c r="A10" s="48" t="s">
        <v>213</v>
      </c>
      <c r="B10" s="11" t="s">
        <v>216</v>
      </c>
      <c r="C10" s="14">
        <f>SUMIFS(Table1[Spend Amount],Table1[Supplier],'Supplier by Category Spend'!A30,Table1[Category],'Supplier by Category Spend'!B30)</f>
        <v>51640.631618752188</v>
      </c>
      <c r="D10" s="8">
        <f>COUNTIFS(Table1[Supplier],'Supplier by Category Spend'!A30,Table1[Category],'Supplier by Category Spend'!B30)</f>
        <v>5</v>
      </c>
      <c r="E10" s="14">
        <f>AVERAGEIFS(Table1[Old Unit Cost],Table1[Supplier],'Supplier by Category Spend'!A30,Table1[Category],'Supplier by Category Spend'!B30)</f>
        <v>34.108000000000004</v>
      </c>
      <c r="F10" s="51">
        <f>C10/SUMIFS(Table1[Spend Amount],Table1[Category],'Supplier by Category Spend'!B30)</f>
        <v>0.29837351998243261</v>
      </c>
    </row>
    <row r="11" spans="1:6" ht="15" thickBot="1" x14ac:dyDescent="0.4">
      <c r="A11" s="12" t="s">
        <v>212</v>
      </c>
      <c r="B11" s="12" t="s">
        <v>216</v>
      </c>
      <c r="C11" s="15">
        <f>SUMIFS(Table1[Spend Amount],Table1[Supplier],'Supplier by Category Spend'!A4,Table1[Category],'Supplier by Category Spend'!B4)</f>
        <v>16840.719506204136</v>
      </c>
      <c r="D11" s="9">
        <f>COUNTIFS(Table1[Supplier],'Supplier by Category Spend'!A4,Table1[Category],'Supplier by Category Spend'!B4)</f>
        <v>4</v>
      </c>
      <c r="E11" s="15">
        <f>AVERAGEIFS(Table1[Old Unit Cost],Table1[Supplier],'Supplier by Category Spend'!A4,Table1[Category],'Supplier by Category Spend'!B4)</f>
        <v>18.232499999999998</v>
      </c>
      <c r="F11" s="52">
        <f>C11/SUMIFS(Table1[Spend Amount],Table1[Category],'Supplier by Category Spend'!B4)</f>
        <v>4.5985532642247515E-2</v>
      </c>
    </row>
    <row r="12" spans="1:6" x14ac:dyDescent="0.35">
      <c r="A12" s="36" t="s">
        <v>210</v>
      </c>
      <c r="B12" s="13" t="s">
        <v>219</v>
      </c>
      <c r="C12" s="14">
        <f>SUMIFS(Table1[Spend Amount],Table1[Supplier],'Supplier by Category Spend'!A31,Table1[Category],'Supplier by Category Spend'!B31)</f>
        <v>9757.6656673528505</v>
      </c>
      <c r="D12" s="8">
        <f>COUNTIFS(Table1[Supplier],'Supplier by Category Spend'!A31,Table1[Category],'Supplier by Category Spend'!B31)</f>
        <v>2</v>
      </c>
      <c r="E12" s="14">
        <f>AVERAGEIFS(Table1[Old Unit Cost],Table1[Supplier],'Supplier by Category Spend'!A31,Table1[Category],'Supplier by Category Spend'!B31)</f>
        <v>26.22</v>
      </c>
      <c r="F12" s="51">
        <f>C12/SUMIFS(Table1[Spend Amount],Table1[Category],'Supplier by Category Spend'!B31)</f>
        <v>5.6378649151196274E-2</v>
      </c>
    </row>
    <row r="13" spans="1:6" x14ac:dyDescent="0.35">
      <c r="A13" s="11" t="s">
        <v>213</v>
      </c>
      <c r="B13" s="11" t="s">
        <v>219</v>
      </c>
      <c r="C13" s="14">
        <f>SUMIFS(Table1[Spend Amount],Table1[Supplier],'Supplier by Category Spend'!A7,Table1[Category],'Supplier by Category Spend'!B7)</f>
        <v>78179.196225169057</v>
      </c>
      <c r="D13" s="8">
        <f>COUNTIFS(Table1[Supplier],'Supplier by Category Spend'!A7,Table1[Category],'Supplier by Category Spend'!B7)</f>
        <v>8</v>
      </c>
      <c r="E13" s="14">
        <f>AVERAGEIFS(Table1[Old Unit Cost],Table1[Supplier],'Supplier by Category Spend'!A7,Table1[Category],'Supplier by Category Spend'!B7)</f>
        <v>36.251249999999999</v>
      </c>
      <c r="F13" s="51">
        <f>C13/SUMIFS(Table1[Spend Amount],Table1[Category],'Supplier by Category Spend'!B7)</f>
        <v>0.18181367074296712</v>
      </c>
    </row>
    <row r="14" spans="1:6" x14ac:dyDescent="0.35">
      <c r="A14" s="11" t="s">
        <v>214</v>
      </c>
      <c r="B14" s="11" t="s">
        <v>219</v>
      </c>
      <c r="C14" s="14">
        <f>SUMIFS(Table1[Spend Amount],Table1[Supplier],'Supplier by Category Spend'!A29,Table1[Category],'Supplier by Category Spend'!B29)</f>
        <v>11711.684387354291</v>
      </c>
      <c r="D14" s="8">
        <f>COUNTIFS(Table1[Supplier],'Supplier by Category Spend'!A29,Table1[Category],'Supplier by Category Spend'!B29)</f>
        <v>3</v>
      </c>
      <c r="E14" s="14">
        <f>AVERAGEIFS(Table1[Old Unit Cost],Table1[Supplier],'Supplier by Category Spend'!A29,Table1[Category],'Supplier by Category Spend'!B29)</f>
        <v>48.593333333333334</v>
      </c>
      <c r="F14" s="51">
        <f>C14/SUMIFS(Table1[Spend Amount],Table1[Category],'Supplier by Category Spend'!B29)</f>
        <v>6.7668740409233541E-2</v>
      </c>
    </row>
    <row r="15" spans="1:6" x14ac:dyDescent="0.35">
      <c r="A15" s="11" t="s">
        <v>211</v>
      </c>
      <c r="B15" s="11" t="s">
        <v>219</v>
      </c>
      <c r="C15" s="14">
        <f>SUMIFS(Table1[Spend Amount],Table1[Supplier],'Supplier by Category Spend'!A25,Table1[Category],'Supplier by Category Spend'!B25)</f>
        <v>62180.243253143541</v>
      </c>
      <c r="D15" s="8">
        <f>COUNTIFS(Table1[Supplier],'Supplier by Category Spend'!A25,Table1[Category],'Supplier by Category Spend'!B25)</f>
        <v>8</v>
      </c>
      <c r="E15" s="14">
        <f>AVERAGEIFS(Table1[Old Unit Cost],Table1[Supplier],'Supplier by Category Spend'!A25,Table1[Category],'Supplier by Category Spend'!B25)</f>
        <v>31.697500000000005</v>
      </c>
      <c r="F15" s="51">
        <f>C15/SUMIFS(Table1[Spend Amount],Table1[Category],'Supplier by Category Spend'!B25)</f>
        <v>0.16863765526396743</v>
      </c>
    </row>
    <row r="16" spans="1:6" ht="15" thickBot="1" x14ac:dyDescent="0.4">
      <c r="A16" s="49" t="s">
        <v>212</v>
      </c>
      <c r="B16" s="12" t="s">
        <v>219</v>
      </c>
      <c r="C16" s="15">
        <f>SUMIFS(Table1[Spend Amount],Table1[Supplier],'Supplier by Category Spend'!A22,Table1[Category],'Supplier by Category Spend'!B22)</f>
        <v>84262.051803024922</v>
      </c>
      <c r="D16" s="9">
        <f>COUNTIFS(Table1[Supplier],'Supplier by Category Spend'!A22,Table1[Category],'Supplier by Category Spend'!B22)</f>
        <v>9</v>
      </c>
      <c r="E16" s="15">
        <f>AVERAGEIFS(Table1[Old Unit Cost],Table1[Supplier],'Supplier by Category Spend'!A22,Table1[Category],'Supplier by Category Spend'!B22)</f>
        <v>33.294444444444444</v>
      </c>
      <c r="F16" s="52">
        <f>C16/SUMIFS(Table1[Spend Amount],Table1[Category],'Supplier by Category Spend'!B22)</f>
        <v>0.22852523728386515</v>
      </c>
    </row>
    <row r="17" spans="1:6" x14ac:dyDescent="0.35">
      <c r="A17" s="36" t="s">
        <v>210</v>
      </c>
      <c r="B17" s="13" t="s">
        <v>217</v>
      </c>
      <c r="C17" s="14">
        <f>SUMIFS(Table1[Spend Amount],Table1[Supplier],'Supplier by Category Spend'!A36,Table1[Category],'Supplier by Category Spend'!B36)</f>
        <v>23164.528374616177</v>
      </c>
      <c r="D17" s="8">
        <f>COUNTIFS(Table1[Supplier],'Supplier by Category Spend'!A36,Table1[Category],'Supplier by Category Spend'!B36)</f>
        <v>4</v>
      </c>
      <c r="E17" s="14">
        <f>AVERAGEIFS(Table1[Old Unit Cost],Table1[Supplier],'Supplier by Category Spend'!A36,Table1[Category],'Supplier by Category Spend'!B36)</f>
        <v>34.01</v>
      </c>
      <c r="F17" s="51">
        <f>C17/SUMIFS(Table1[Spend Amount],Table1[Category],'Supplier by Category Spend'!B36)</f>
        <v>0.19465927740680639</v>
      </c>
    </row>
    <row r="18" spans="1:6" x14ac:dyDescent="0.35">
      <c r="A18" s="11" t="s">
        <v>214</v>
      </c>
      <c r="B18" s="11" t="s">
        <v>217</v>
      </c>
      <c r="C18" s="14">
        <f>SUMIFS(Table1[Spend Amount],Table1[Supplier],'Supplier by Category Spend'!A20,Table1[Category],'Supplier by Category Spend'!B20)</f>
        <v>21976.246357257121</v>
      </c>
      <c r="D18" s="8">
        <f>COUNTIFS(Table1[Supplier],'Supplier by Category Spend'!A20,Table1[Category],'Supplier by Category Spend'!B20)</f>
        <v>4</v>
      </c>
      <c r="E18" s="14">
        <f>AVERAGEIFS(Table1[Old Unit Cost],Table1[Supplier],'Supplier by Category Spend'!A20,Table1[Category],'Supplier by Category Spend'!B20)</f>
        <v>26.612500000000001</v>
      </c>
      <c r="F18" s="51">
        <f>C18/SUMIFS(Table1[Spend Amount],Table1[Category],'Supplier by Category Spend'!B20)</f>
        <v>9.9161448237544386E-2</v>
      </c>
    </row>
    <row r="19" spans="1:6" x14ac:dyDescent="0.35">
      <c r="A19" s="11" t="s">
        <v>212</v>
      </c>
      <c r="B19" s="11" t="s">
        <v>217</v>
      </c>
      <c r="C19" s="14">
        <f>SUMIFS(Table1[Spend Amount],Table1[Supplier],'Supplier by Category Spend'!A34,Table1[Category],'Supplier by Category Spend'!B34)</f>
        <v>13555.895185742676</v>
      </c>
      <c r="D19" s="8">
        <f>COUNTIFS(Table1[Supplier],'Supplier by Category Spend'!A34,Table1[Category],'Supplier by Category Spend'!B34)</f>
        <v>3</v>
      </c>
      <c r="E19" s="14">
        <f>AVERAGEIFS(Table1[Old Unit Cost],Table1[Supplier],'Supplier by Category Spend'!A34,Table1[Category],'Supplier by Category Spend'!B34)</f>
        <v>28.376666666666665</v>
      </c>
      <c r="F19" s="51">
        <f>C19/SUMIFS(Table1[Spend Amount],Table1[Category],'Supplier by Category Spend'!B34)</f>
        <v>0.11391471990211836</v>
      </c>
    </row>
    <row r="20" spans="1:6" x14ac:dyDescent="0.35">
      <c r="A20" s="48" t="s">
        <v>211</v>
      </c>
      <c r="B20" s="11" t="s">
        <v>217</v>
      </c>
      <c r="C20" s="14">
        <f>SUMIFS(Table1[Spend Amount],Table1[Supplier],'Supplier by Category Spend'!A5,Table1[Category],'Supplier by Category Spend'!B5)</f>
        <v>71593.842553501687</v>
      </c>
      <c r="D20" s="8">
        <f>COUNTIFS(Table1[Supplier],'Supplier by Category Spend'!A5,Table1[Category],'Supplier by Category Spend'!B5)</f>
        <v>9</v>
      </c>
      <c r="E20" s="14">
        <f>AVERAGEIFS(Table1[Old Unit Cost],Table1[Supplier],'Supplier by Category Spend'!A5,Table1[Category],'Supplier by Category Spend'!B5)</f>
        <v>33.090000000000003</v>
      </c>
      <c r="F20" s="51">
        <f>C20/SUMIFS(Table1[Spend Amount],Table1[Category],'Supplier by Category Spend'!B5)</f>
        <v>0.19549526862644448</v>
      </c>
    </row>
    <row r="21" spans="1:6" ht="15" thickBot="1" x14ac:dyDescent="0.4">
      <c r="A21" s="12" t="s">
        <v>213</v>
      </c>
      <c r="B21" s="12" t="s">
        <v>217</v>
      </c>
      <c r="C21" s="15">
        <f>SUMIFS(Table1[Spend Amount],Table1[Supplier],'Supplier by Category Spend'!A12,Table1[Category],'Supplier by Category Spend'!B12)</f>
        <v>32318.955768897264</v>
      </c>
      <c r="D21" s="9">
        <f>COUNTIFS(Table1[Supplier],'Supplier by Category Spend'!A12,Table1[Category],'Supplier by Category Spend'!B12)</f>
        <v>4</v>
      </c>
      <c r="E21" s="15">
        <f>AVERAGEIFS(Table1[Old Unit Cost],Table1[Supplier],'Supplier by Category Spend'!A12,Table1[Category],'Supplier by Category Spend'!B12)</f>
        <v>40.447499999999998</v>
      </c>
      <c r="F21" s="52">
        <f>C21/SUMIFS(Table1[Spend Amount],Table1[Category],'Supplier by Category Spend'!B12)</f>
        <v>0.1778355542225262</v>
      </c>
    </row>
    <row r="22" spans="1:6" x14ac:dyDescent="0.35">
      <c r="A22" s="36" t="s">
        <v>210</v>
      </c>
      <c r="B22" s="13" t="s">
        <v>220</v>
      </c>
      <c r="C22" s="14">
        <f>SUMIFS(Table1[Spend Amount],Table1[Supplier],'Supplier by Category Spend'!A14,Table1[Category],'Supplier by Category Spend'!B14)</f>
        <v>46112.775246197598</v>
      </c>
      <c r="D22" s="8">
        <f>COUNTIFS(Table1[Supplier],'Supplier by Category Spend'!A14,Table1[Category],'Supplier by Category Spend'!B14)</f>
        <v>4</v>
      </c>
      <c r="E22" s="14">
        <f>AVERAGEIFS(Table1[Old Unit Cost],Table1[Supplier],'Supplier by Category Spend'!A14,Table1[Category],'Supplier by Category Spend'!B14)</f>
        <v>33.322499999999998</v>
      </c>
      <c r="F22" s="51">
        <f>C22/SUMIFS(Table1[Spend Amount],Table1[Category],'Supplier by Category Spend'!B14)</f>
        <v>0.25373625934221022</v>
      </c>
    </row>
    <row r="23" spans="1:6" x14ac:dyDescent="0.35">
      <c r="A23" s="48" t="s">
        <v>214</v>
      </c>
      <c r="B23" s="11" t="s">
        <v>220</v>
      </c>
      <c r="C23" s="14">
        <f>SUMIFS(Table1[Spend Amount],Table1[Supplier],'Supplier by Category Spend'!A32,Table1[Category],'Supplier by Category Spend'!B32)</f>
        <v>43736.21673590038</v>
      </c>
      <c r="D23" s="8">
        <f>COUNTIFS(Table1[Supplier],'Supplier by Category Spend'!A32,Table1[Category],'Supplier by Category Spend'!B32)</f>
        <v>8</v>
      </c>
      <c r="E23" s="14">
        <f>AVERAGEIFS(Table1[Old Unit Cost],Table1[Supplier],'Supplier by Category Spend'!A32,Table1[Category],'Supplier by Category Spend'!B32)</f>
        <v>25.805000000000003</v>
      </c>
      <c r="F23" s="51">
        <f>C23/SUMIFS(Table1[Spend Amount],Table1[Category],'Supplier by Category Spend'!B32)</f>
        <v>0.3675300532190916</v>
      </c>
    </row>
    <row r="24" spans="1:6" x14ac:dyDescent="0.35">
      <c r="A24" s="11" t="s">
        <v>211</v>
      </c>
      <c r="B24" s="11" t="s">
        <v>220</v>
      </c>
      <c r="C24" s="14">
        <f>SUMIFS(Table1[Spend Amount],Table1[Supplier],'Supplier by Category Spend'!A15,Table1[Category],'Supplier by Category Spend'!B15)</f>
        <v>23427.89196125327</v>
      </c>
      <c r="D24" s="8">
        <f>COUNTIFS(Table1[Supplier],'Supplier by Category Spend'!A15,Table1[Category],'Supplier by Category Spend'!B15)</f>
        <v>3</v>
      </c>
      <c r="E24" s="14">
        <f>AVERAGEIFS(Table1[Old Unit Cost],Table1[Supplier],'Supplier by Category Spend'!A15,Table1[Category],'Supplier by Category Spend'!B15)</f>
        <v>50.50333333333333</v>
      </c>
      <c r="F24" s="51">
        <f>C24/SUMIFS(Table1[Spend Amount],Table1[Category],'Supplier by Category Spend'!B15)</f>
        <v>0.12891233804046565</v>
      </c>
    </row>
    <row r="25" spans="1:6" x14ac:dyDescent="0.35">
      <c r="A25" s="11" t="s">
        <v>213</v>
      </c>
      <c r="B25" s="11" t="s">
        <v>220</v>
      </c>
      <c r="C25" s="14">
        <f>SUMIFS(Table1[Spend Amount],Table1[Supplier],'Supplier by Category Spend'!A23,Table1[Category],'Supplier by Category Spend'!B23)</f>
        <v>77198.941230793993</v>
      </c>
      <c r="D25" s="8">
        <f>COUNTIFS(Table1[Supplier],'Supplier by Category Spend'!A23,Table1[Category],'Supplier by Category Spend'!B23)</f>
        <v>6</v>
      </c>
      <c r="E25" s="14">
        <f>AVERAGEIFS(Table1[Old Unit Cost],Table1[Supplier],'Supplier by Category Spend'!A23,Table1[Category],'Supplier by Category Spend'!B23)</f>
        <v>41.535000000000004</v>
      </c>
      <c r="F25" s="51">
        <f>C25/SUMIFS(Table1[Spend Amount],Table1[Category],'Supplier by Category Spend'!B23)</f>
        <v>0.20936953213613807</v>
      </c>
    </row>
    <row r="26" spans="1:6" ht="15" thickBot="1" x14ac:dyDescent="0.4">
      <c r="A26" s="12" t="s">
        <v>212</v>
      </c>
      <c r="B26" s="12" t="s">
        <v>220</v>
      </c>
      <c r="C26" s="15">
        <f>SUMIFS(Table1[Spend Amount],Table1[Supplier],'Supplier by Category Spend'!A8,Table1[Category],'Supplier by Category Spend'!B8)</f>
        <v>144281.43950072731</v>
      </c>
      <c r="D26" s="9">
        <f>COUNTIFS(Table1[Supplier],'Supplier by Category Spend'!A8,Table1[Category],'Supplier by Category Spend'!B8)</f>
        <v>13</v>
      </c>
      <c r="E26" s="15">
        <f>AVERAGEIFS(Table1[Old Unit Cost],Table1[Supplier],'Supplier by Category Spend'!A8,Table1[Category],'Supplier by Category Spend'!B8)</f>
        <v>32.056153846153848</v>
      </c>
      <c r="F26" s="52">
        <f>C26/SUMIFS(Table1[Spend Amount],Table1[Category],'Supplier by Category Spend'!B8)</f>
        <v>0.33554115931498041</v>
      </c>
    </row>
    <row r="27" spans="1:6" x14ac:dyDescent="0.35">
      <c r="A27" s="50" t="s">
        <v>214</v>
      </c>
      <c r="B27" s="13" t="s">
        <v>218</v>
      </c>
      <c r="C27" s="14">
        <f>SUMIFS(Table1[Spend Amount],Table1[Supplier],'Supplier by Category Spend'!A21,Table1[Category],'Supplier by Category Spend'!B21)</f>
        <v>71223.264772139635</v>
      </c>
      <c r="D27" s="8">
        <f>COUNTIFS(Table1[Supplier],'Supplier by Category Spend'!A21,Table1[Category],'Supplier by Category Spend'!B21)</f>
        <v>7</v>
      </c>
      <c r="E27" s="14">
        <f>AVERAGEIFS(Table1[Old Unit Cost],Table1[Supplier],'Supplier by Category Spend'!A21,Table1[Category],'Supplier by Category Spend'!B21)</f>
        <v>35.635714285714286</v>
      </c>
      <c r="F27" s="51">
        <f>C27/SUMIFS(Table1[Spend Amount],Table1[Category],'Supplier by Category Spend'!B21)</f>
        <v>0.32137435885083215</v>
      </c>
    </row>
    <row r="28" spans="1:6" x14ac:dyDescent="0.35">
      <c r="A28" s="11" t="s">
        <v>210</v>
      </c>
      <c r="B28" s="11" t="s">
        <v>218</v>
      </c>
      <c r="C28" s="14">
        <f>SUMIFS(Table1[Spend Amount],Table1[Supplier],'Supplier by Category Spend'!A13,Table1[Category],'Supplier by Category Spend'!B13)</f>
        <v>40450.39691470746</v>
      </c>
      <c r="D28" s="8">
        <f>COUNTIFS(Table1[Supplier],'Supplier by Category Spend'!A13,Table1[Category],'Supplier by Category Spend'!B13)</f>
        <v>5</v>
      </c>
      <c r="E28" s="14">
        <f>AVERAGEIFS(Table1[Old Unit Cost],Table1[Supplier],'Supplier by Category Spend'!A13,Table1[Category],'Supplier by Category Spend'!B13)</f>
        <v>36.403999999999996</v>
      </c>
      <c r="F28" s="51">
        <f>C28/SUMIFS(Table1[Spend Amount],Table1[Category],'Supplier by Category Spend'!B13)</f>
        <v>0.22257893495342998</v>
      </c>
    </row>
    <row r="29" spans="1:6" x14ac:dyDescent="0.35">
      <c r="A29" s="11" t="s">
        <v>213</v>
      </c>
      <c r="B29" s="11" t="s">
        <v>218</v>
      </c>
      <c r="C29" s="14">
        <f>SUMIFS(Table1[Spend Amount],Table1[Supplier],'Supplier by Category Spend'!A28,Table1[Category],'Supplier by Category Spend'!B28)</f>
        <v>23271.269317442839</v>
      </c>
      <c r="D29" s="8">
        <f>COUNTIFS(Table1[Supplier],'Supplier by Category Spend'!A28,Table1[Category],'Supplier by Category Spend'!B28)</f>
        <v>4</v>
      </c>
      <c r="E29" s="14">
        <f>AVERAGEIFS(Table1[Old Unit Cost],Table1[Supplier],'Supplier by Category Spend'!A28,Table1[Category],'Supplier by Category Spend'!B28)</f>
        <v>20.295000000000002</v>
      </c>
      <c r="F29" s="51">
        <f>C29/SUMIFS(Table1[Spend Amount],Table1[Category],'Supplier by Category Spend'!B28)</f>
        <v>0.13445866797227957</v>
      </c>
    </row>
    <row r="30" spans="1:6" x14ac:dyDescent="0.35">
      <c r="A30" s="11" t="s">
        <v>212</v>
      </c>
      <c r="B30" s="11" t="s">
        <v>218</v>
      </c>
      <c r="C30" s="14">
        <f>SUMIFS(Table1[Spend Amount],Table1[Supplier],'Supplier by Category Spend'!A24,Table1[Category],'Supplier by Category Spend'!B24)</f>
        <v>61780.350722439129</v>
      </c>
      <c r="D30" s="8">
        <f>COUNTIFS(Table1[Supplier],'Supplier by Category Spend'!A24,Table1[Category],'Supplier by Category Spend'!B24)</f>
        <v>7</v>
      </c>
      <c r="E30" s="14">
        <f>AVERAGEIFS(Table1[Old Unit Cost],Table1[Supplier],'Supplier by Category Spend'!A24,Table1[Category],'Supplier by Category Spend'!B24)</f>
        <v>33.874285714285712</v>
      </c>
      <c r="F30" s="51">
        <f>C30/SUMIFS(Table1[Spend Amount],Table1[Category],'Supplier by Category Spend'!B24)</f>
        <v>0.16755311562231595</v>
      </c>
    </row>
    <row r="31" spans="1:6" ht="15" thickBot="1" x14ac:dyDescent="0.4">
      <c r="A31" s="12" t="s">
        <v>211</v>
      </c>
      <c r="B31" s="12" t="s">
        <v>218</v>
      </c>
      <c r="C31" s="15">
        <f>SUMIFS(Table1[Spend Amount],Table1[Supplier],'Supplier by Category Spend'!A6,Table1[Category],'Supplier by Category Spend'!B6)</f>
        <v>29687.441957026709</v>
      </c>
      <c r="D31" s="9">
        <f>COUNTIFS(Table1[Supplier],'Supplier by Category Spend'!A6,Table1[Category],'Supplier by Category Spend'!B6)</f>
        <v>7</v>
      </c>
      <c r="E31" s="15">
        <f>AVERAGEIFS(Table1[Old Unit Cost],Table1[Supplier],'Supplier by Category Spend'!A6,Table1[Category],'Supplier by Category Spend'!B6)</f>
        <v>24.594285714285714</v>
      </c>
      <c r="F31" s="52">
        <f>C31/SUMIFS(Table1[Spend Amount],Table1[Category],'Supplier by Category Spend'!B6)</f>
        <v>8.1064994323831713E-2</v>
      </c>
    </row>
    <row r="32" spans="1:6" x14ac:dyDescent="0.35">
      <c r="A32" s="36" t="s">
        <v>210</v>
      </c>
      <c r="B32" s="13" t="s">
        <v>221</v>
      </c>
      <c r="C32" s="14">
        <f>SUMIFS(Table1[Spend Amount],Table1[Supplier],'Supplier by Category Spend'!A17,Table1[Category],'Supplier by Category Spend'!B17)</f>
        <v>34966.415849610734</v>
      </c>
      <c r="D32" s="8">
        <f>COUNTIFS(Table1[Supplier],'Supplier by Category Spend'!A17,Table1[Category],'Supplier by Category Spend'!B17)</f>
        <v>2</v>
      </c>
      <c r="E32" s="14">
        <f>AVERAGEIFS(Table1[Old Unit Cost],Table1[Supplier],'Supplier by Category Spend'!A17,Table1[Category],'Supplier by Category Spend'!B17)</f>
        <v>45.019999999999996</v>
      </c>
      <c r="F32" s="51">
        <f>C32/SUMIFS(Table1[Spend Amount],Table1[Category],'Supplier by Category Spend'!B17)</f>
        <v>0.15777582663377032</v>
      </c>
    </row>
    <row r="33" spans="1:6" x14ac:dyDescent="0.35">
      <c r="A33" s="11" t="s">
        <v>214</v>
      </c>
      <c r="B33" s="11" t="s">
        <v>221</v>
      </c>
      <c r="C33" s="14">
        <f>SUMIFS(Table1[Spend Amount],Table1[Supplier],'Supplier by Category Spend'!A35,Table1[Category],'Supplier by Category Spend'!B35)</f>
        <v>30020.775498413128</v>
      </c>
      <c r="D33" s="8">
        <f>COUNTIFS(Table1[Supplier],'Supplier by Category Spend'!A35,Table1[Category],'Supplier by Category Spend'!B35)</f>
        <v>3</v>
      </c>
      <c r="E33" s="14">
        <f>AVERAGEIFS(Table1[Old Unit Cost],Table1[Supplier],'Supplier by Category Spend'!A35,Table1[Category],'Supplier by Category Spend'!B35)</f>
        <v>33.906666666666666</v>
      </c>
      <c r="F33" s="51">
        <f>C33/SUMIFS(Table1[Spend Amount],Table1[Category],'Supplier by Category Spend'!B35)</f>
        <v>0.25227461449708388</v>
      </c>
    </row>
    <row r="34" spans="1:6" x14ac:dyDescent="0.35">
      <c r="A34" s="11" t="s">
        <v>213</v>
      </c>
      <c r="B34" s="11" t="s">
        <v>221</v>
      </c>
      <c r="C34" s="14">
        <f>SUMIFS(Table1[Spend Amount],Table1[Supplier],'Supplier by Category Spend'!A26,Table1[Category],'Supplier by Category Spend'!B26)</f>
        <v>83299.403304494903</v>
      </c>
      <c r="D34" s="8">
        <f>COUNTIFS(Table1[Supplier],'Supplier by Category Spend'!A26,Table1[Category],'Supplier by Category Spend'!B26)</f>
        <v>10</v>
      </c>
      <c r="E34" s="14">
        <f>AVERAGEIFS(Table1[Old Unit Cost],Table1[Supplier],'Supplier by Category Spend'!A26,Table1[Category],'Supplier by Category Spend'!B26)</f>
        <v>31.854999999999997</v>
      </c>
      <c r="F34" s="51">
        <f>C34/SUMIFS(Table1[Spend Amount],Table1[Category],'Supplier by Category Spend'!B26)</f>
        <v>0.22591445969371354</v>
      </c>
    </row>
    <row r="35" spans="1:6" x14ac:dyDescent="0.35">
      <c r="A35" s="48" t="s">
        <v>211</v>
      </c>
      <c r="B35" s="11" t="s">
        <v>221</v>
      </c>
      <c r="C35" s="14">
        <f>SUMIFS(Table1[Spend Amount],Table1[Supplier],'Supplier by Category Spend'!A9,Table1[Category],'Supplier by Category Spend'!B9)</f>
        <v>119985.8543651268</v>
      </c>
      <c r="D35" s="8">
        <f>COUNTIFS(Table1[Supplier],'Supplier by Category Spend'!A9,Table1[Category],'Supplier by Category Spend'!B9)</f>
        <v>10</v>
      </c>
      <c r="E35" s="14">
        <f>AVERAGEIFS(Table1[Old Unit Cost],Table1[Supplier],'Supplier by Category Spend'!A9,Table1[Category],'Supplier by Category Spend'!B9)</f>
        <v>36.475999999999999</v>
      </c>
      <c r="F35" s="51">
        <f>C35/SUMIFS(Table1[Spend Amount],Table1[Category],'Supplier by Category Spend'!B9)</f>
        <v>0.27903930550173156</v>
      </c>
    </row>
    <row r="36" spans="1:6" x14ac:dyDescent="0.35">
      <c r="A36" s="56" t="s">
        <v>212</v>
      </c>
      <c r="B36" s="56" t="s">
        <v>221</v>
      </c>
      <c r="C36" s="14">
        <f>SUMIFS(Table1[Spend Amount],Table1[Supplier],'Supplier by Category Spend'!A33,Table1[Category],'Supplier by Category Spend'!B33)</f>
        <v>8522.9662226000801</v>
      </c>
      <c r="D36" s="8">
        <f>COUNTIFS(Table1[Supplier],'Supplier by Category Spend'!A33,Table1[Category],'Supplier by Category Spend'!B33)</f>
        <v>2</v>
      </c>
      <c r="E36" s="14">
        <f>AVERAGEIFS(Table1[Old Unit Cost],Table1[Supplier],'Supplier by Category Spend'!A33,Table1[Category],'Supplier by Category Spend'!B33)</f>
        <v>20.015000000000001</v>
      </c>
      <c r="F36" s="51">
        <f>C36/SUMIFS(Table1[Spend Amount],Table1[Category],'Supplier by Category Spend'!B33)</f>
        <v>7.1621334974899517E-2</v>
      </c>
    </row>
  </sheetData>
  <sortState xmlns:xlrd2="http://schemas.microsoft.com/office/spreadsheetml/2017/richdata2" ref="A2:F203">
    <sortCondition ref="B1:B203"/>
  </sortState>
  <conditionalFormatting sqref="A1:A1048576">
    <cfRule type="colorScale" priority="28">
      <colorScale>
        <cfvo type="min"/>
        <cfvo type="max"/>
        <color rgb="FFF8696B"/>
        <color rgb="FFFCFCFF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E044-2E0D-4C81-9B7B-B7E21F3CD605}">
  <dimension ref="A1:D19"/>
  <sheetViews>
    <sheetView topLeftCell="A3" zoomScale="74" workbookViewId="0">
      <selection activeCell="G12" sqref="G12"/>
    </sheetView>
  </sheetViews>
  <sheetFormatPr defaultRowHeight="14.5" x14ac:dyDescent="0.35"/>
  <cols>
    <col min="1" max="1" width="24.26953125" bestFit="1" customWidth="1"/>
    <col min="2" max="2" width="25.54296875" bestFit="1" customWidth="1"/>
    <col min="3" max="4" width="23.1796875" bestFit="1" customWidth="1"/>
  </cols>
  <sheetData>
    <row r="1" spans="1:4" ht="21" x14ac:dyDescent="0.5">
      <c r="A1" s="66" t="s">
        <v>267</v>
      </c>
      <c r="B1" s="66"/>
      <c r="C1" s="66"/>
    </row>
    <row r="2" spans="1:4" x14ac:dyDescent="0.35">
      <c r="A2" t="s">
        <v>264</v>
      </c>
      <c r="B2" t="s">
        <v>265</v>
      </c>
      <c r="C2" t="s">
        <v>266</v>
      </c>
    </row>
    <row r="3" spans="1:4" x14ac:dyDescent="0.35">
      <c r="A3" t="s">
        <v>212</v>
      </c>
      <c r="B3" s="62">
        <v>5921.8391027985781</v>
      </c>
      <c r="C3" s="65">
        <v>0.10196828823299761</v>
      </c>
    </row>
    <row r="4" spans="1:4" x14ac:dyDescent="0.35">
      <c r="A4" t="s">
        <v>210</v>
      </c>
      <c r="B4" s="62">
        <v>9924.588470894887</v>
      </c>
      <c r="C4" s="65">
        <v>0.1244553931550403</v>
      </c>
    </row>
    <row r="5" spans="1:4" x14ac:dyDescent="0.35">
      <c r="A5" t="s">
        <v>211</v>
      </c>
      <c r="B5" s="62">
        <v>9748.4141674358907</v>
      </c>
      <c r="C5" s="65">
        <v>0.12020963696758208</v>
      </c>
    </row>
    <row r="6" spans="1:4" x14ac:dyDescent="0.35">
      <c r="A6" t="s">
        <v>213</v>
      </c>
      <c r="B6" s="62">
        <v>8904.3750558474512</v>
      </c>
      <c r="C6" s="65">
        <v>0.16523227251023465</v>
      </c>
    </row>
    <row r="7" spans="1:4" x14ac:dyDescent="0.35">
      <c r="A7" t="s">
        <v>214</v>
      </c>
      <c r="B7" s="62">
        <v>15873.298268271958</v>
      </c>
      <c r="C7" s="65">
        <v>0.14787483414467442</v>
      </c>
    </row>
    <row r="8" spans="1:4" x14ac:dyDescent="0.35">
      <c r="A8" t="s">
        <v>251</v>
      </c>
      <c r="B8" s="62">
        <v>50372.515065248801</v>
      </c>
      <c r="C8" s="65">
        <v>0.13170217633065001</v>
      </c>
    </row>
    <row r="10" spans="1:4" ht="21" x14ac:dyDescent="0.5">
      <c r="A10" s="66" t="s">
        <v>268</v>
      </c>
      <c r="B10" s="66"/>
      <c r="C10" s="66"/>
      <c r="D10" s="66"/>
    </row>
    <row r="11" spans="1:4" x14ac:dyDescent="0.35">
      <c r="A11" t="s">
        <v>3</v>
      </c>
      <c r="B11" t="s">
        <v>238</v>
      </c>
      <c r="C11" t="s">
        <v>239</v>
      </c>
      <c r="D11" t="s">
        <v>266</v>
      </c>
    </row>
    <row r="12" spans="1:4" x14ac:dyDescent="0.35">
      <c r="A12" t="s">
        <v>215</v>
      </c>
      <c r="B12" s="62">
        <v>75334.179999999993</v>
      </c>
      <c r="C12" s="62">
        <v>10453.123700235114</v>
      </c>
      <c r="D12" s="65">
        <v>0.15585637470064079</v>
      </c>
    </row>
    <row r="13" spans="1:4" x14ac:dyDescent="0.35">
      <c r="A13" t="s">
        <v>216</v>
      </c>
      <c r="B13" s="62">
        <v>88242.146000000022</v>
      </c>
      <c r="C13" s="62">
        <v>11214.482161782023</v>
      </c>
      <c r="D13" s="65">
        <v>0.14380964526771356</v>
      </c>
    </row>
    <row r="14" spans="1:4" x14ac:dyDescent="0.35">
      <c r="A14" t="s">
        <v>219</v>
      </c>
      <c r="B14" s="62">
        <v>36944.514000000003</v>
      </c>
      <c r="C14" s="62">
        <v>2987.5063329424588</v>
      </c>
      <c r="D14" s="65">
        <v>0.10942802437782329</v>
      </c>
    </row>
    <row r="15" spans="1:4" x14ac:dyDescent="0.35">
      <c r="A15" t="s">
        <v>217</v>
      </c>
      <c r="B15" s="62">
        <v>45925.424000000006</v>
      </c>
      <c r="C15" s="62">
        <v>8006.2507221297765</v>
      </c>
      <c r="D15" s="65">
        <v>0.1760801978820202</v>
      </c>
    </row>
    <row r="16" spans="1:4" x14ac:dyDescent="0.35">
      <c r="A16" t="s">
        <v>220</v>
      </c>
      <c r="B16" s="62">
        <v>75682.258000000002</v>
      </c>
      <c r="C16" s="62">
        <v>9690.2996861035244</v>
      </c>
      <c r="D16" s="65">
        <v>0.10190572603999451</v>
      </c>
    </row>
    <row r="17" spans="1:4" x14ac:dyDescent="0.35">
      <c r="A17" t="s">
        <v>218</v>
      </c>
      <c r="B17" s="62">
        <v>35721.678</v>
      </c>
      <c r="C17" s="62">
        <v>5534.6144793283138</v>
      </c>
      <c r="D17" s="65">
        <v>0.10306349285339869</v>
      </c>
    </row>
    <row r="18" spans="1:4" x14ac:dyDescent="0.35">
      <c r="A18" t="s">
        <v>221</v>
      </c>
      <c r="B18" s="62">
        <v>24297.324000000004</v>
      </c>
      <c r="C18" s="62">
        <v>2486.2379827275581</v>
      </c>
      <c r="D18" s="65">
        <v>0.125306556176563</v>
      </c>
    </row>
    <row r="19" spans="1:4" x14ac:dyDescent="0.35">
      <c r="A19" t="s">
        <v>251</v>
      </c>
      <c r="B19" s="62">
        <v>382147.52399999992</v>
      </c>
      <c r="C19" s="62">
        <v>50372.515065248743</v>
      </c>
      <c r="D19" s="65">
        <v>0.13170217633065029</v>
      </c>
    </row>
  </sheetData>
  <mergeCells count="2">
    <mergeCell ref="A1:C1"/>
    <mergeCell ref="A10:D10"/>
  </mergeCells>
  <conditionalFormatting sqref="B3:B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110" zoomScaleNormal="110" workbookViewId="0">
      <selection activeCell="D12" sqref="D12"/>
    </sheetView>
  </sheetViews>
  <sheetFormatPr defaultRowHeight="14.5" x14ac:dyDescent="0.35"/>
  <cols>
    <col min="1" max="1" width="24.26953125" bestFit="1" customWidth="1"/>
    <col min="2" max="2" width="15.26953125" customWidth="1"/>
    <col min="3" max="3" width="12.1796875" customWidth="1"/>
    <col min="4" max="4" width="14.54296875" style="17" customWidth="1"/>
    <col min="5" max="5" width="16.453125" customWidth="1"/>
  </cols>
  <sheetData>
    <row r="1" spans="1:5" x14ac:dyDescent="0.35">
      <c r="A1" s="18" t="s">
        <v>2</v>
      </c>
      <c r="B1" s="1" t="s">
        <v>234</v>
      </c>
      <c r="C1" s="19" t="s">
        <v>248</v>
      </c>
      <c r="D1" s="20" t="s">
        <v>249</v>
      </c>
      <c r="E1" s="21" t="s">
        <v>250</v>
      </c>
    </row>
    <row r="2" spans="1:5" x14ac:dyDescent="0.35">
      <c r="A2" s="22" t="s">
        <v>212</v>
      </c>
      <c r="B2" s="23">
        <f>SUMIFS(Table1[Spend Amount],Table1[Supplier],'Strategic Supplier Analysis'!A2)</f>
        <v>307483.63089720142</v>
      </c>
      <c r="C2" s="24">
        <f>COUNTIFS(Table1[Supplier],'Strategic Supplier Analysis'!A2)</f>
        <v>37</v>
      </c>
      <c r="D2" s="25">
        <f>AVERAGEIFS(Table1[Old Unit Cost],Table1[Supplier],'Strategic Supplier Analysis'!A2)</f>
        <v>33.344594594594604</v>
      </c>
      <c r="E2" s="26">
        <f>'Strategic Supplier Analysis'!B2 / SUM(Table1[Spend Amount])</f>
        <v>0.16528133648689675</v>
      </c>
    </row>
    <row r="3" spans="1:5" x14ac:dyDescent="0.35">
      <c r="A3" s="22" t="s">
        <v>210</v>
      </c>
      <c r="B3" s="23">
        <f>SUMIFS(Table1[Spend Amount],Table1[Supplier],'Strategic Supplier Analysis'!A3)</f>
        <v>434430.19152910507</v>
      </c>
      <c r="C3" s="24">
        <f>COUNTIFS(Table1[Supplier],'Strategic Supplier Analysis'!A3)</f>
        <v>49</v>
      </c>
      <c r="D3" s="25">
        <f>AVERAGEIFS(Table1[Old Unit Cost],Table1[Supplier],'Strategic Supplier Analysis'!A3)</f>
        <v>31.706938775510206</v>
      </c>
      <c r="E3" s="26">
        <f>'Strategic Supplier Analysis'!B3 / SUM(Table1[Spend Amount])</f>
        <v>0.23351878100527054</v>
      </c>
    </row>
    <row r="4" spans="1:5" x14ac:dyDescent="0.35">
      <c r="A4" s="22" t="s">
        <v>211</v>
      </c>
      <c r="B4" s="23">
        <f>SUMIFS(Table1[Spend Amount],Table1[Supplier],'Strategic Supplier Analysis'!A4)</f>
        <v>361040.92583256407</v>
      </c>
      <c r="C4" s="24">
        <f>COUNTIFS(Table1[Supplier],'Strategic Supplier Analysis'!A4)</f>
        <v>36</v>
      </c>
      <c r="D4" s="25">
        <f>AVERAGEIFS(Table1[Old Unit Cost],Table1[Supplier],'Strategic Supplier Analysis'!A4)</f>
        <v>36.81027777777777</v>
      </c>
      <c r="E4" s="26">
        <f>'Strategic Supplier Analysis'!B4 / SUM(Table1[Spend Amount])</f>
        <v>0.19406993007710016</v>
      </c>
    </row>
    <row r="5" spans="1:5" x14ac:dyDescent="0.35">
      <c r="A5" s="22" t="s">
        <v>213</v>
      </c>
      <c r="B5" s="23">
        <f>SUMIFS(Table1[Spend Amount],Table1[Supplier],'Strategic Supplier Analysis'!A5)</f>
        <v>275292.22494415258</v>
      </c>
      <c r="C5" s="24">
        <f>COUNTIFS(Table1[Supplier],'Strategic Supplier Analysis'!A5)</f>
        <v>35</v>
      </c>
      <c r="D5" s="25">
        <f>AVERAGEIFS(Table1[Old Unit Cost],Table1[Supplier],'Strategic Supplier Analysis'!A5)</f>
        <v>33.513714285714272</v>
      </c>
      <c r="E5" s="26">
        <f>'Strategic Supplier Analysis'!B5 / SUM(Table1[Spend Amount])</f>
        <v>0.1479775256017867</v>
      </c>
    </row>
    <row r="6" spans="1:5" x14ac:dyDescent="0.35">
      <c r="A6" s="27" t="s">
        <v>214</v>
      </c>
      <c r="B6" s="28">
        <f>SUMIFS(Table1[Spend Amount],Table1[Supplier],'Strategic Supplier Analysis'!A6)</f>
        <v>482118.13173172798</v>
      </c>
      <c r="C6" s="29">
        <f>COUNTIFS(Table1[Supplier],'Strategic Supplier Analysis'!A6)</f>
        <v>43</v>
      </c>
      <c r="D6" s="30">
        <f>AVERAGEIFS(Table1[Old Unit Cost],Table1[Supplier],'Strategic Supplier Analysis'!A6)</f>
        <v>36.929767441860463</v>
      </c>
      <c r="E6" s="31">
        <f>'Strategic Supplier Analysis'!B6 / SUM(Table1[Spend Amount])</f>
        <v>0.25915242682894635</v>
      </c>
    </row>
  </sheetData>
  <conditionalFormatting sqref="B2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7338-004D-43AE-9C31-14A0908D1779}">
  <dimension ref="A1:H9"/>
  <sheetViews>
    <sheetView zoomScale="96" workbookViewId="0">
      <selection activeCell="H4" sqref="H4"/>
    </sheetView>
  </sheetViews>
  <sheetFormatPr defaultRowHeight="14.5" x14ac:dyDescent="0.35"/>
  <cols>
    <col min="1" max="1" width="19.6328125" bestFit="1" customWidth="1"/>
    <col min="2" max="2" width="17.26953125" style="62" customWidth="1"/>
    <col min="3" max="3" width="26" style="62" customWidth="1"/>
    <col min="4" max="4" width="22.54296875" style="62" customWidth="1"/>
    <col min="5" max="5" width="12.26953125" style="62" bestFit="1" customWidth="1"/>
    <col min="6" max="6" width="24" style="62" bestFit="1" customWidth="1"/>
    <col min="7" max="7" width="14.26953125" style="62" bestFit="1" customWidth="1"/>
    <col min="8" max="8" width="16.7265625" style="65" bestFit="1" customWidth="1"/>
  </cols>
  <sheetData>
    <row r="1" spans="1:8" x14ac:dyDescent="0.35">
      <c r="A1" s="58" t="s">
        <v>258</v>
      </c>
      <c r="B1" s="59" t="s">
        <v>212</v>
      </c>
      <c r="C1" s="59" t="s">
        <v>210</v>
      </c>
      <c r="D1" s="59" t="s">
        <v>211</v>
      </c>
      <c r="E1" s="59" t="s">
        <v>213</v>
      </c>
      <c r="F1" s="59" t="s">
        <v>214</v>
      </c>
      <c r="G1" s="59" t="s">
        <v>269</v>
      </c>
      <c r="H1" s="68" t="s">
        <v>270</v>
      </c>
    </row>
    <row r="2" spans="1:8" x14ac:dyDescent="0.35">
      <c r="A2" s="48" t="s">
        <v>252</v>
      </c>
      <c r="B2" s="60">
        <v>59912.598822061183</v>
      </c>
      <c r="C2" s="60">
        <v>80636.855178773971</v>
      </c>
      <c r="D2" s="60">
        <v>58578.651222700428</v>
      </c>
      <c r="E2" s="60">
        <v>40426.556235611402</v>
      </c>
      <c r="F2" s="60">
        <v>46220.819076706241</v>
      </c>
      <c r="G2" s="60">
        <v>285775.48053585301</v>
      </c>
      <c r="H2" s="69" t="s">
        <v>271</v>
      </c>
    </row>
    <row r="3" spans="1:8" x14ac:dyDescent="0.35">
      <c r="A3" s="48" t="s">
        <v>253</v>
      </c>
      <c r="B3" s="60">
        <v>31256.03923441923</v>
      </c>
      <c r="C3" s="60">
        <v>72267.903869626592</v>
      </c>
      <c r="D3" s="60">
        <v>34600.854349458445</v>
      </c>
      <c r="E3" s="60">
        <v>46901.287337688991</v>
      </c>
      <c r="F3" s="60">
        <v>47583.839956302276</v>
      </c>
      <c r="G3" s="60">
        <v>232609.92474749553</v>
      </c>
      <c r="H3" s="70">
        <f>(Table5[[#This Row],[ Total]] - G2) / G2</f>
        <v>-0.18603959894903369</v>
      </c>
    </row>
    <row r="4" spans="1:8" x14ac:dyDescent="0.35">
      <c r="A4" s="48" t="s">
        <v>254</v>
      </c>
      <c r="B4" s="60">
        <v>10785.188208450358</v>
      </c>
      <c r="C4" s="60">
        <v>86791.334721232182</v>
      </c>
      <c r="D4" s="60">
        <v>63445.103142049324</v>
      </c>
      <c r="E4" s="60">
        <v>44454.254858885819</v>
      </c>
      <c r="F4" s="60">
        <v>79876.903971694454</v>
      </c>
      <c r="G4" s="60">
        <v>285352.78490231215</v>
      </c>
      <c r="H4" s="70">
        <f>(Table5[[#This Row],[ Total]] - G3) / G3</f>
        <v>0.22674380816755968</v>
      </c>
    </row>
    <row r="5" spans="1:8" x14ac:dyDescent="0.35">
      <c r="A5" s="48" t="s">
        <v>255</v>
      </c>
      <c r="B5" s="60">
        <v>86941.113144311646</v>
      </c>
      <c r="C5" s="60">
        <v>25848.603527822001</v>
      </c>
      <c r="D5" s="60">
        <v>30901.691770532132</v>
      </c>
      <c r="E5" s="60">
        <v>72215.028536751881</v>
      </c>
      <c r="F5" s="60">
        <v>88233.030111522152</v>
      </c>
      <c r="G5" s="60">
        <v>304139.46709093987</v>
      </c>
      <c r="H5" s="70">
        <f>(Table5[[#This Row],[ Total]] - G4) / G4</f>
        <v>6.5836687716432002E-2</v>
      </c>
    </row>
    <row r="6" spans="1:8" x14ac:dyDescent="0.35">
      <c r="A6" s="48" t="s">
        <v>241</v>
      </c>
      <c r="B6" s="60">
        <v>51700.301038521007</v>
      </c>
      <c r="C6" s="60">
        <v>85172.639514106893</v>
      </c>
      <c r="D6" s="60">
        <v>83241.678760404408</v>
      </c>
      <c r="E6" s="60">
        <v>28226.597262153256</v>
      </c>
      <c r="F6" s="60">
        <v>41162.626938306828</v>
      </c>
      <c r="G6" s="60">
        <v>289503.84351349238</v>
      </c>
      <c r="H6" s="70">
        <f>(Table5[[#This Row],[ Total]] - G5) / G5</f>
        <v>-4.8121421785326322E-2</v>
      </c>
    </row>
    <row r="7" spans="1:8" x14ac:dyDescent="0.35">
      <c r="A7" s="48" t="s">
        <v>256</v>
      </c>
      <c r="B7" s="60">
        <v>54466.354577465587</v>
      </c>
      <c r="C7" s="60">
        <v>53019.094881432618</v>
      </c>
      <c r="D7" s="60">
        <v>32383.061740181001</v>
      </c>
      <c r="E7" s="60">
        <v>20232.993225146645</v>
      </c>
      <c r="F7" s="60">
        <v>123790.67247753352</v>
      </c>
      <c r="G7" s="60">
        <v>283892.17690175935</v>
      </c>
      <c r="H7" s="70">
        <f>(Table5[[#This Row],[ Total]] - G6) / G6</f>
        <v>-1.9383737858635713E-2</v>
      </c>
    </row>
    <row r="8" spans="1:8" ht="15" thickBot="1" x14ac:dyDescent="0.4">
      <c r="A8" s="48" t="s">
        <v>257</v>
      </c>
      <c r="B8" s="60">
        <v>12422.035871972414</v>
      </c>
      <c r="C8" s="60">
        <v>30693.759836110847</v>
      </c>
      <c r="D8" s="60">
        <v>57889.884847238369</v>
      </c>
      <c r="E8" s="60">
        <v>22835.507487914576</v>
      </c>
      <c r="F8" s="60">
        <v>55250.239199662559</v>
      </c>
      <c r="G8" s="63">
        <v>179091.42724289876</v>
      </c>
      <c r="H8" s="70">
        <f>(Table5[[#This Row],[ Total]] - G7) / G7</f>
        <v>-0.36915687780691048</v>
      </c>
    </row>
    <row r="9" spans="1:8" ht="15" thickBot="1" x14ac:dyDescent="0.4">
      <c r="A9" s="57" t="s">
        <v>259</v>
      </c>
      <c r="B9" s="60">
        <v>307483.63089720136</v>
      </c>
      <c r="C9" s="60">
        <v>434430.19152910513</v>
      </c>
      <c r="D9" s="60">
        <v>361040.92583256413</v>
      </c>
      <c r="E9" s="60">
        <v>275292.22494415252</v>
      </c>
      <c r="F9" s="61">
        <v>482118.13173172803</v>
      </c>
      <c r="G9" s="64">
        <v>1860365.1049347513</v>
      </c>
      <c r="H9" s="71"/>
    </row>
  </sheetData>
  <conditionalFormatting sqref="A9:G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Spend</vt:lpstr>
      <vt:lpstr>KPIs</vt:lpstr>
      <vt:lpstr>Supplier by Category Spend</vt:lpstr>
      <vt:lpstr>Spend Summary by Category</vt:lpstr>
      <vt:lpstr>Strategic Supplier Analysis</vt:lpstr>
      <vt:lpstr>Monthly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ANHAR .</dc:creator>
  <cp:lastModifiedBy>تلاد العياده</cp:lastModifiedBy>
  <dcterms:created xsi:type="dcterms:W3CDTF">2025-05-27T09:44:12Z</dcterms:created>
  <dcterms:modified xsi:type="dcterms:W3CDTF">2025-06-01T12:32:16Z</dcterms:modified>
</cp:coreProperties>
</file>