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ff2a0fe9ab2385/Documentos/Universidad/apm/Gestion de Automatizacion/"/>
    </mc:Choice>
  </mc:AlternateContent>
  <xr:revisionPtr revIDLastSave="0" documentId="8_{753E4A97-0C65-4A2C-95E3-2F47566F3079}" xr6:coauthVersionLast="47" xr6:coauthVersionMax="47" xr10:uidLastSave="{00000000-0000-0000-0000-000000000000}"/>
  <bookViews>
    <workbookView xWindow="-108" yWindow="-108" windowWidth="23256" windowHeight="12456" xr2:uid="{AA6AB69A-FB06-45B5-AFC0-8C26141860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E36" i="1"/>
  <c r="E35" i="1" s="1"/>
  <c r="H34" i="1" s="1"/>
  <c r="D37" i="1"/>
  <c r="D35" i="1" s="1"/>
  <c r="E41" i="1"/>
  <c r="E39" i="1"/>
  <c r="E40" i="1"/>
  <c r="D41" i="1"/>
  <c r="D40" i="1"/>
  <c r="E44" i="1"/>
  <c r="D44" i="1"/>
  <c r="C41" i="1"/>
  <c r="E37" i="1"/>
  <c r="D36" i="1"/>
  <c r="J31" i="1"/>
  <c r="E31" i="1"/>
  <c r="F31" i="1" s="1"/>
  <c r="I31" i="1" s="1"/>
  <c r="J30" i="1"/>
  <c r="E30" i="1"/>
  <c r="F30" i="1" s="1"/>
  <c r="I30" i="1" s="1"/>
  <c r="J29" i="1"/>
  <c r="E29" i="1"/>
  <c r="F29" i="1" s="1"/>
  <c r="I29" i="1" s="1"/>
  <c r="K29" i="1" s="1"/>
  <c r="J28" i="1"/>
  <c r="E28" i="1"/>
  <c r="F28" i="1" s="1"/>
  <c r="I28" i="1" s="1"/>
  <c r="J27" i="1"/>
  <c r="E27" i="1"/>
  <c r="F27" i="1" s="1"/>
  <c r="I27" i="1" s="1"/>
  <c r="K27" i="1" s="1"/>
  <c r="J26" i="1"/>
  <c r="J32" i="1" s="1"/>
  <c r="E26" i="1"/>
  <c r="F26" i="1" s="1"/>
  <c r="I26" i="1" s="1"/>
  <c r="E22" i="1"/>
  <c r="F22" i="1" s="1"/>
  <c r="G15" i="1"/>
  <c r="K12" i="1"/>
  <c r="E6" i="1"/>
  <c r="D17" i="1"/>
  <c r="D18" i="1"/>
  <c r="D16" i="1"/>
  <c r="D39" i="1" l="1"/>
  <c r="G34" i="1" s="1"/>
  <c r="K31" i="1"/>
  <c r="K28" i="1"/>
  <c r="K30" i="1"/>
  <c r="I32" i="1"/>
  <c r="K26" i="1"/>
  <c r="K32" i="1" l="1"/>
  <c r="E7" i="1" l="1"/>
  <c r="E8" i="1"/>
  <c r="E9" i="1"/>
  <c r="E10" i="1"/>
  <c r="E11" i="1"/>
  <c r="E2" i="1"/>
  <c r="F2" i="1" s="1"/>
  <c r="F9" i="1" l="1"/>
  <c r="I9" i="1" s="1"/>
  <c r="F11" i="1"/>
  <c r="I11" i="1" s="1"/>
  <c r="J7" i="1"/>
  <c r="J8" i="1"/>
  <c r="J9" i="1"/>
  <c r="K9" i="1" s="1"/>
  <c r="J10" i="1"/>
  <c r="J11" i="1"/>
  <c r="J6" i="1"/>
  <c r="F6" i="1"/>
  <c r="I6" i="1" s="1"/>
  <c r="F10" i="1"/>
  <c r="I10" i="1" s="1"/>
  <c r="F8" i="1"/>
  <c r="I8" i="1" s="1"/>
  <c r="F7" i="1"/>
  <c r="I7" i="1" s="1"/>
  <c r="K11" i="1" l="1"/>
  <c r="I12" i="1"/>
  <c r="K6" i="1"/>
  <c r="J12" i="1"/>
  <c r="K8" i="1"/>
  <c r="K10" i="1"/>
  <c r="K7" i="1"/>
</calcChain>
</file>

<file path=xl/sharedStrings.xml><?xml version="1.0" encoding="utf-8"?>
<sst xmlns="http://schemas.openxmlformats.org/spreadsheetml/2006/main" count="54" uniqueCount="35">
  <si>
    <t>dias</t>
  </si>
  <si>
    <t>horas/dia</t>
  </si>
  <si>
    <t>total horas</t>
  </si>
  <si>
    <t>Ensamble</t>
  </si>
  <si>
    <t>Clasificacion</t>
  </si>
  <si>
    <t>Pintura General</t>
  </si>
  <si>
    <t>Secado General</t>
  </si>
  <si>
    <t>Tamopgrafia</t>
  </si>
  <si>
    <t>Empaquetado</t>
  </si>
  <si>
    <t>% Working</t>
  </si>
  <si>
    <t>%waiting</t>
  </si>
  <si>
    <t>juguete Tipo</t>
  </si>
  <si>
    <t>Dinosaurio</t>
  </si>
  <si>
    <t>Heroe</t>
  </si>
  <si>
    <t>Villano</t>
  </si>
  <si>
    <t>% de total</t>
  </si>
  <si>
    <t>Total producido</t>
  </si>
  <si>
    <t>Unidades porducidas</t>
  </si>
  <si>
    <t>TC s</t>
  </si>
  <si>
    <t>total seg</t>
  </si>
  <si>
    <t>%waiting seg</t>
  </si>
  <si>
    <t>unidades en proceso</t>
  </si>
  <si>
    <t>unidades en cola</t>
  </si>
  <si>
    <t>#Operarios</t>
  </si>
  <si>
    <t>wip</t>
  </si>
  <si>
    <t>OEE</t>
  </si>
  <si>
    <t>Availability</t>
  </si>
  <si>
    <t>mean time between failures</t>
  </si>
  <si>
    <t>mean time to maintenance</t>
  </si>
  <si>
    <t>PE</t>
  </si>
  <si>
    <t>SE</t>
  </si>
  <si>
    <t>RE</t>
  </si>
  <si>
    <t>prop</t>
  </si>
  <si>
    <t>actu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</si>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</sst>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23</xdr:col>
      <xdr:colOff>103935</xdr:colOff>
      <xdr:row>17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480B6-2B88-5CCE-F613-975E40B7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8220" y="0"/>
          <a:ext cx="3761535" cy="3162300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228601</xdr:colOff>
      <xdr:row>0</xdr:row>
      <xdr:rowOff>1</xdr:rowOff>
    </xdr:from>
    <xdr:to>
      <xdr:col>17</xdr:col>
      <xdr:colOff>106681</xdr:colOff>
      <xdr:row>21</xdr:row>
      <xdr:rowOff>82319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0DC5D4-4A4A-5A6F-C597-FF8F0E68E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8821" y="1"/>
          <a:ext cx="2926080" cy="3922798"/>
        </a:xfrm>
        <a:prstGeom prst="rect">
          <a:avLst/>
        </a:prstGeom>
      </xdr:spPr>
    </xdr:pic>
    <xdr:clientData/>
  </xdr:twoCellAnchor>
  <xdr:twoCellAnchor editAs="oneCell">
    <xdr:from>
      <xdr:col>11</xdr:col>
      <xdr:colOff>464820</xdr:colOff>
      <xdr:row>22</xdr:row>
      <xdr:rowOff>91440</xdr:rowOff>
    </xdr:from>
    <xdr:to>
      <xdr:col>24</xdr:col>
      <xdr:colOff>312420</xdr:colOff>
      <xdr:row>41</xdr:row>
      <xdr:rowOff>58887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C1F95A-9E03-9E63-B891-B486079BC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2680" y="4114800"/>
          <a:ext cx="7772400" cy="3442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32BA-2B24-46F2-90BB-6E8A486D9BB7}">
  <dimension ref="B1:K44"/>
  <sheetViews>
    <sheetView tabSelected="1" workbookViewId="0">
      <selection activeCell="G18" sqref="G18"/>
    </sheetView>
  </sheetViews>
  <sheetFormatPr defaultRowHeight="14.4" x14ac:dyDescent="0.3"/>
  <cols>
    <col min="2" max="2" width="13.88671875" bestFit="1" customWidth="1"/>
    <col min="3" max="3" width="12" bestFit="1" customWidth="1"/>
    <col min="4" max="4" width="18.109375" bestFit="1" customWidth="1"/>
    <col min="5" max="5" width="13.44140625" bestFit="1" customWidth="1"/>
    <col min="6" max="6" width="11.33203125" bestFit="1" customWidth="1"/>
    <col min="7" max="7" width="11.33203125" customWidth="1"/>
    <col min="9" max="10" width="17.77734375" bestFit="1" customWidth="1"/>
  </cols>
  <sheetData>
    <row r="1" spans="2:11" x14ac:dyDescent="0.3">
      <c r="C1" t="s">
        <v>0</v>
      </c>
      <c r="D1" t="s">
        <v>1</v>
      </c>
      <c r="E1" t="s">
        <v>2</v>
      </c>
      <c r="F1" t="s">
        <v>19</v>
      </c>
    </row>
    <row r="2" spans="2:11" x14ac:dyDescent="0.3">
      <c r="C2">
        <v>30</v>
      </c>
      <c r="D2">
        <v>16</v>
      </c>
      <c r="E2">
        <f>D2*C2</f>
        <v>480</v>
      </c>
      <c r="F2">
        <f>E2*60</f>
        <v>28800</v>
      </c>
    </row>
    <row r="3" spans="2:11" x14ac:dyDescent="0.3">
      <c r="B3" t="s">
        <v>16</v>
      </c>
      <c r="C3">
        <v>32170</v>
      </c>
    </row>
    <row r="5" spans="2:11" x14ac:dyDescent="0.3">
      <c r="C5" t="s">
        <v>9</v>
      </c>
      <c r="E5" t="s">
        <v>10</v>
      </c>
      <c r="F5" t="s">
        <v>20</v>
      </c>
      <c r="G5" t="s">
        <v>23</v>
      </c>
      <c r="H5" t="s">
        <v>18</v>
      </c>
      <c r="I5" t="s">
        <v>22</v>
      </c>
      <c r="J5" t="s">
        <v>21</v>
      </c>
    </row>
    <row r="6" spans="2:11" x14ac:dyDescent="0.3">
      <c r="B6" t="s">
        <v>3</v>
      </c>
      <c r="C6" s="1">
        <v>0.1</v>
      </c>
      <c r="D6" s="1">
        <v>0.66</v>
      </c>
      <c r="E6" s="1">
        <f>(D6-C6)</f>
        <v>0.56000000000000005</v>
      </c>
      <c r="F6">
        <f>E6*$F$2</f>
        <v>16128.000000000002</v>
      </c>
      <c r="G6">
        <v>1</v>
      </c>
      <c r="H6">
        <v>24</v>
      </c>
      <c r="I6">
        <f>F6/H6</f>
        <v>672.00000000000011</v>
      </c>
      <c r="J6">
        <f>C6*$F$2/H6</f>
        <v>120</v>
      </c>
      <c r="K6">
        <f>J6+I6</f>
        <v>792.00000000000011</v>
      </c>
    </row>
    <row r="7" spans="2:11" x14ac:dyDescent="0.3">
      <c r="B7" t="s">
        <v>4</v>
      </c>
      <c r="C7" s="1">
        <v>0.24</v>
      </c>
      <c r="D7" s="1">
        <v>0.8</v>
      </c>
      <c r="E7" s="1">
        <f t="shared" ref="E7:E11" si="0">D7-C7</f>
        <v>0.56000000000000005</v>
      </c>
      <c r="F7">
        <f t="shared" ref="F7:F11" si="1">E7*$F$2</f>
        <v>16128.000000000002</v>
      </c>
      <c r="G7">
        <v>1</v>
      </c>
      <c r="H7">
        <v>15</v>
      </c>
      <c r="I7">
        <f t="shared" ref="I7:I11" si="2">F7/H7</f>
        <v>1075.2</v>
      </c>
      <c r="J7">
        <f>C7*$F$2/H7</f>
        <v>460.8</v>
      </c>
      <c r="K7">
        <f t="shared" ref="K7:K11" si="3">J7+I7</f>
        <v>1536</v>
      </c>
    </row>
    <row r="8" spans="2:11" x14ac:dyDescent="0.3">
      <c r="B8" t="s">
        <v>5</v>
      </c>
      <c r="C8" s="1">
        <v>0.28000000000000003</v>
      </c>
      <c r="D8" s="1">
        <v>0.28000000000000003</v>
      </c>
      <c r="E8" s="1">
        <f t="shared" si="0"/>
        <v>0</v>
      </c>
      <c r="F8">
        <f t="shared" si="1"/>
        <v>0</v>
      </c>
      <c r="G8">
        <v>0</v>
      </c>
      <c r="H8">
        <v>45</v>
      </c>
      <c r="I8">
        <f t="shared" si="2"/>
        <v>0</v>
      </c>
      <c r="J8">
        <f>C8*$F$2/H8</f>
        <v>179.20000000000002</v>
      </c>
      <c r="K8">
        <f t="shared" si="3"/>
        <v>179.20000000000002</v>
      </c>
    </row>
    <row r="9" spans="2:11" x14ac:dyDescent="0.3">
      <c r="B9" t="s">
        <v>6</v>
      </c>
      <c r="C9" s="1">
        <v>0.28000000000000003</v>
      </c>
      <c r="D9" s="1">
        <v>0.31</v>
      </c>
      <c r="E9" s="1">
        <f t="shared" si="0"/>
        <v>2.9999999999999971E-2</v>
      </c>
      <c r="F9">
        <f t="shared" si="1"/>
        <v>863.9999999999992</v>
      </c>
      <c r="G9">
        <v>0</v>
      </c>
      <c r="H9">
        <v>50</v>
      </c>
      <c r="I9">
        <f t="shared" si="2"/>
        <v>17.279999999999983</v>
      </c>
      <c r="J9">
        <f>C9*$F$2/H9</f>
        <v>161.28000000000003</v>
      </c>
      <c r="K9">
        <f t="shared" si="3"/>
        <v>178.56</v>
      </c>
    </row>
    <row r="10" spans="2:11" x14ac:dyDescent="0.3">
      <c r="B10" t="s">
        <v>7</v>
      </c>
      <c r="C10" s="1">
        <v>0.1</v>
      </c>
      <c r="D10" s="1">
        <v>0.68</v>
      </c>
      <c r="E10" s="1">
        <f t="shared" si="0"/>
        <v>0.58000000000000007</v>
      </c>
      <c r="F10">
        <f t="shared" si="1"/>
        <v>16704.000000000004</v>
      </c>
      <c r="G10">
        <v>1</v>
      </c>
      <c r="H10">
        <v>10</v>
      </c>
      <c r="I10">
        <f t="shared" si="2"/>
        <v>1670.4000000000003</v>
      </c>
      <c r="J10">
        <f>C10*$F$2/H10</f>
        <v>288</v>
      </c>
      <c r="K10">
        <f t="shared" si="3"/>
        <v>1958.4000000000003</v>
      </c>
    </row>
    <row r="11" spans="2:11" x14ac:dyDescent="0.3">
      <c r="B11" t="s">
        <v>8</v>
      </c>
      <c r="C11" s="1">
        <v>0.3</v>
      </c>
      <c r="D11" s="1">
        <v>1</v>
      </c>
      <c r="E11" s="1">
        <f t="shared" si="0"/>
        <v>0.7</v>
      </c>
      <c r="F11">
        <f t="shared" si="1"/>
        <v>20160</v>
      </c>
      <c r="G11">
        <v>1</v>
      </c>
      <c r="H11">
        <v>24</v>
      </c>
      <c r="I11">
        <f t="shared" si="2"/>
        <v>840</v>
      </c>
      <c r="J11">
        <f>C11*$F$2/H11</f>
        <v>360</v>
      </c>
      <c r="K11">
        <f t="shared" si="3"/>
        <v>1200</v>
      </c>
    </row>
    <row r="12" spans="2:11" x14ac:dyDescent="0.3">
      <c r="I12">
        <f>SUM(I6:I11)</f>
        <v>4274.880000000001</v>
      </c>
      <c r="J12">
        <f>SUM(J6:J11)</f>
        <v>1569.28</v>
      </c>
      <c r="K12">
        <f>SUM(K6:K11)</f>
        <v>5844.16</v>
      </c>
    </row>
    <row r="15" spans="2:11" x14ac:dyDescent="0.3">
      <c r="B15" t="s">
        <v>11</v>
      </c>
      <c r="C15" t="s">
        <v>15</v>
      </c>
      <c r="D15" t="s">
        <v>17</v>
      </c>
      <c r="F15" t="s">
        <v>24</v>
      </c>
      <c r="G15">
        <f>K12</f>
        <v>5844.16</v>
      </c>
    </row>
    <row r="16" spans="2:11" x14ac:dyDescent="0.3">
      <c r="B16" t="s">
        <v>12</v>
      </c>
      <c r="C16" s="1">
        <v>0.4</v>
      </c>
      <c r="D16">
        <f>$C$3*C16</f>
        <v>12868</v>
      </c>
    </row>
    <row r="17" spans="2:11" x14ac:dyDescent="0.3">
      <c r="B17" t="s">
        <v>13</v>
      </c>
      <c r="C17" s="1">
        <v>0.3</v>
      </c>
      <c r="D17">
        <f>$C$3*C17</f>
        <v>9651</v>
      </c>
      <c r="F17" t="s">
        <v>24</v>
      </c>
      <c r="G17">
        <f>K32</f>
        <v>6380.7999999999993</v>
      </c>
    </row>
    <row r="18" spans="2:11" x14ac:dyDescent="0.3">
      <c r="B18" t="s">
        <v>14</v>
      </c>
      <c r="C18" s="1">
        <v>0.3</v>
      </c>
      <c r="D18">
        <f>$C$3*C18</f>
        <v>9651</v>
      </c>
    </row>
    <row r="21" spans="2:11" x14ac:dyDescent="0.3">
      <c r="C21" t="s">
        <v>0</v>
      </c>
      <c r="D21" t="s">
        <v>1</v>
      </c>
      <c r="E21" t="s">
        <v>2</v>
      </c>
      <c r="F21" t="s">
        <v>19</v>
      </c>
    </row>
    <row r="22" spans="2:11" x14ac:dyDescent="0.3">
      <c r="C22">
        <v>30</v>
      </c>
      <c r="D22">
        <v>16</v>
      </c>
      <c r="E22">
        <f>D22*C22</f>
        <v>480</v>
      </c>
      <c r="F22">
        <f>E22*60</f>
        <v>28800</v>
      </c>
    </row>
    <row r="23" spans="2:11" x14ac:dyDescent="0.3">
      <c r="B23" t="s">
        <v>16</v>
      </c>
      <c r="C23">
        <v>31762</v>
      </c>
    </row>
    <row r="25" spans="2:11" x14ac:dyDescent="0.3">
      <c r="C25" t="s">
        <v>9</v>
      </c>
      <c r="E25" t="s">
        <v>10</v>
      </c>
      <c r="F25" t="s">
        <v>20</v>
      </c>
      <c r="G25" t="s">
        <v>23</v>
      </c>
      <c r="H25" t="s">
        <v>18</v>
      </c>
      <c r="I25" t="s">
        <v>22</v>
      </c>
      <c r="J25" t="s">
        <v>21</v>
      </c>
    </row>
    <row r="26" spans="2:11" x14ac:dyDescent="0.3">
      <c r="B26" t="s">
        <v>3</v>
      </c>
      <c r="C26" s="1">
        <v>0.12</v>
      </c>
      <c r="D26" s="1">
        <v>0.6</v>
      </c>
      <c r="E26" s="1">
        <f>(D26-C26)</f>
        <v>0.48</v>
      </c>
      <c r="F26">
        <f>E26*$F$2</f>
        <v>13824</v>
      </c>
      <c r="G26">
        <v>1</v>
      </c>
      <c r="H26">
        <v>10</v>
      </c>
      <c r="I26">
        <f>F26/H26</f>
        <v>1382.4</v>
      </c>
      <c r="J26">
        <f>C26*$F$2/H26</f>
        <v>345.6</v>
      </c>
      <c r="K26">
        <f>J26+I26</f>
        <v>1728</v>
      </c>
    </row>
    <row r="27" spans="2:11" x14ac:dyDescent="0.3">
      <c r="B27" t="s">
        <v>4</v>
      </c>
      <c r="C27" s="1">
        <v>0.12</v>
      </c>
      <c r="D27" s="1">
        <v>0.57999999999999996</v>
      </c>
      <c r="E27" s="1">
        <f t="shared" ref="E27:E31" si="4">D27-C27</f>
        <v>0.45999999999999996</v>
      </c>
      <c r="F27">
        <f t="shared" ref="F27:F31" si="5">E27*$F$2</f>
        <v>13247.999999999998</v>
      </c>
      <c r="G27">
        <v>1</v>
      </c>
      <c r="H27">
        <v>20</v>
      </c>
      <c r="I27">
        <f t="shared" ref="I27:I31" si="6">F27/H27</f>
        <v>662.39999999999986</v>
      </c>
      <c r="J27">
        <f>C27*$F$2/H27</f>
        <v>172.8</v>
      </c>
      <c r="K27">
        <f t="shared" ref="K27:K31" si="7">J27+I27</f>
        <v>835.19999999999982</v>
      </c>
    </row>
    <row r="28" spans="2:11" x14ac:dyDescent="0.3">
      <c r="B28" t="s">
        <v>5</v>
      </c>
      <c r="C28" s="1">
        <v>0.28000000000000003</v>
      </c>
      <c r="D28" s="1">
        <v>0.46</v>
      </c>
      <c r="E28" s="1">
        <f t="shared" si="4"/>
        <v>0.18</v>
      </c>
      <c r="F28">
        <f t="shared" si="5"/>
        <v>5184</v>
      </c>
      <c r="G28">
        <v>0</v>
      </c>
      <c r="H28">
        <v>45</v>
      </c>
      <c r="I28">
        <f t="shared" si="6"/>
        <v>115.2</v>
      </c>
      <c r="J28">
        <f>C28*$F$2/H28</f>
        <v>179.20000000000002</v>
      </c>
      <c r="K28">
        <f t="shared" si="7"/>
        <v>294.40000000000003</v>
      </c>
    </row>
    <row r="29" spans="2:11" x14ac:dyDescent="0.3">
      <c r="B29" t="s">
        <v>6</v>
      </c>
      <c r="C29" s="1">
        <v>0.28000000000000003</v>
      </c>
      <c r="D29" s="1">
        <v>0.48</v>
      </c>
      <c r="E29" s="1">
        <f t="shared" si="4"/>
        <v>0.19999999999999996</v>
      </c>
      <c r="F29">
        <f t="shared" si="5"/>
        <v>5759.9999999999991</v>
      </c>
      <c r="G29">
        <v>0</v>
      </c>
      <c r="H29">
        <v>45</v>
      </c>
      <c r="I29">
        <f t="shared" si="6"/>
        <v>127.99999999999999</v>
      </c>
      <c r="J29">
        <f>C29*$F$2/H29</f>
        <v>179.20000000000002</v>
      </c>
      <c r="K29">
        <f t="shared" si="7"/>
        <v>307.2</v>
      </c>
    </row>
    <row r="30" spans="2:11" x14ac:dyDescent="0.3">
      <c r="B30" t="s">
        <v>7</v>
      </c>
      <c r="C30" s="1">
        <v>0.12</v>
      </c>
      <c r="D30" s="1">
        <v>0.7</v>
      </c>
      <c r="E30" s="1">
        <f t="shared" si="4"/>
        <v>0.57999999999999996</v>
      </c>
      <c r="F30">
        <f t="shared" si="5"/>
        <v>16704</v>
      </c>
      <c r="G30">
        <v>1</v>
      </c>
      <c r="H30">
        <v>10</v>
      </c>
      <c r="I30">
        <f t="shared" si="6"/>
        <v>1670.4</v>
      </c>
      <c r="J30">
        <f>C30*$F$2/H30</f>
        <v>345.6</v>
      </c>
      <c r="K30">
        <f t="shared" si="7"/>
        <v>2016</v>
      </c>
    </row>
    <row r="31" spans="2:11" x14ac:dyDescent="0.3">
      <c r="B31" t="s">
        <v>8</v>
      </c>
      <c r="C31" s="1">
        <v>0.28000000000000003</v>
      </c>
      <c r="D31" s="1">
        <v>1</v>
      </c>
      <c r="E31" s="1">
        <f t="shared" si="4"/>
        <v>0.72</v>
      </c>
      <c r="F31">
        <f t="shared" si="5"/>
        <v>20736</v>
      </c>
      <c r="G31">
        <v>1</v>
      </c>
      <c r="H31">
        <v>24</v>
      </c>
      <c r="I31">
        <f t="shared" si="6"/>
        <v>864</v>
      </c>
      <c r="J31">
        <f>C31*$F$2/H31</f>
        <v>336.00000000000006</v>
      </c>
      <c r="K31">
        <f t="shared" si="7"/>
        <v>1200</v>
      </c>
    </row>
    <row r="32" spans="2:11" x14ac:dyDescent="0.3">
      <c r="I32">
        <f>SUM(I26:I31)</f>
        <v>4822.3999999999996</v>
      </c>
      <c r="J32">
        <f>SUM(J26:J31)</f>
        <v>1558.4</v>
      </c>
      <c r="K32">
        <f>SUM(K26:K31)</f>
        <v>6380.7999999999993</v>
      </c>
    </row>
    <row r="34" spans="2:8" x14ac:dyDescent="0.3">
      <c r="B34" t="s">
        <v>25</v>
      </c>
      <c r="D34" t="s">
        <v>32</v>
      </c>
      <c r="E34" t="s">
        <v>33</v>
      </c>
      <c r="G34">
        <f>D35*D39*D44</f>
        <v>0.76235078053259875</v>
      </c>
      <c r="H34">
        <f>E35*E39*E44</f>
        <v>0.67183441558441559</v>
      </c>
    </row>
    <row r="35" spans="2:8" x14ac:dyDescent="0.3">
      <c r="B35" t="s">
        <v>26</v>
      </c>
      <c r="D35" s="2">
        <f>D36/(D36+D37)</f>
        <v>0.90909090909090906</v>
      </c>
      <c r="E35" s="2">
        <f>E36/(E36+E37)</f>
        <v>0.7142857142857143</v>
      </c>
    </row>
    <row r="36" spans="2:8" x14ac:dyDescent="0.3">
      <c r="B36" t="s">
        <v>27</v>
      </c>
      <c r="D36">
        <f>30*24*60*60</f>
        <v>2592000</v>
      </c>
      <c r="E36">
        <f>20*24*60*60</f>
        <v>1728000</v>
      </c>
    </row>
    <row r="37" spans="2:8" x14ac:dyDescent="0.3">
      <c r="B37" t="s">
        <v>28</v>
      </c>
      <c r="D37">
        <f>3*24*60*60</f>
        <v>259200</v>
      </c>
      <c r="E37">
        <f>8*24*60*60</f>
        <v>691200</v>
      </c>
    </row>
    <row r="39" spans="2:8" x14ac:dyDescent="0.3">
      <c r="B39" t="s">
        <v>29</v>
      </c>
      <c r="D39">
        <f>D40*D41</f>
        <v>0.84363636363636374</v>
      </c>
      <c r="E39">
        <f>E40*E41</f>
        <v>0.9490909090909091</v>
      </c>
    </row>
    <row r="40" spans="2:8" x14ac:dyDescent="0.3">
      <c r="B40" t="s">
        <v>30</v>
      </c>
      <c r="D40">
        <f>H10/11</f>
        <v>0.90909090909090906</v>
      </c>
      <c r="E40">
        <f>H30/11</f>
        <v>0.90909090909090906</v>
      </c>
    </row>
    <row r="41" spans="2:8" x14ac:dyDescent="0.3">
      <c r="B41" t="s">
        <v>31</v>
      </c>
      <c r="C41">
        <f>C10*H10/F10</f>
        <v>5.9865900383141753E-5</v>
      </c>
      <c r="D41">
        <f>I10*16/F2</f>
        <v>0.92800000000000016</v>
      </c>
      <c r="E41">
        <f>I30*18/F22</f>
        <v>1.044</v>
      </c>
    </row>
    <row r="44" spans="2:8" x14ac:dyDescent="0.3">
      <c r="B44" t="s">
        <v>34</v>
      </c>
      <c r="D44">
        <f>(I10-10)/I10</f>
        <v>0.99401340996168586</v>
      </c>
      <c r="E44">
        <f>(I30-15)/I30</f>
        <v>0.99102011494252873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hernandez</dc:creator>
  <cp:lastModifiedBy>andres hernandez</cp:lastModifiedBy>
  <dcterms:created xsi:type="dcterms:W3CDTF">2025-03-03T02:33:02Z</dcterms:created>
  <dcterms:modified xsi:type="dcterms:W3CDTF">2025-03-03T05:09:30Z</dcterms:modified>
</cp:coreProperties>
</file>